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p.blum/Desktop/excel_dateien/"/>
    </mc:Choice>
  </mc:AlternateContent>
  <xr:revisionPtr revIDLastSave="0" documentId="13_ncr:1_{2F878B8D-076B-264D-9F4F-575396DFE989}" xr6:coauthVersionLast="47" xr6:coauthVersionMax="47" xr10:uidLastSave="{00000000-0000-0000-0000-000000000000}"/>
  <bookViews>
    <workbookView xWindow="-29060" yWindow="500" windowWidth="29040" windowHeight="15720" tabRatio="705" firstSheet="5" activeTab="5" xr2:uid="{98D3F3BD-FAFC-4883-ACD4-26316C1FC8B1}"/>
  </bookViews>
  <sheets>
    <sheet name="Checkliste" sheetId="6" r:id="rId1"/>
    <sheet name="KPI" sheetId="1" r:id="rId2"/>
    <sheet name="Avale" sheetId="2" r:id="rId3"/>
    <sheet name="Finanzierungen" sheetId="3" r:id="rId4"/>
    <sheet name="Baustellenrepoting alt" sheetId="7" r:id="rId5"/>
    <sheet name="Baustellenreporting 02-2025" sheetId="10" r:id="rId6"/>
    <sheet name="Config" sheetId="11" r:id="rId7"/>
    <sheet name="Qualitatives Reporting" sheetId="9" r:id="rId8"/>
  </sheets>
  <externalReferences>
    <externalReference r:id="rId9"/>
    <externalReference r:id="rId10"/>
    <externalReference r:id="rId11"/>
  </externalReferences>
  <definedNames>
    <definedName name="_xlnm._FilterDatabase" localSheetId="4" hidden="1">'Baustellenrepoting alt'!$A$4:$Q$40</definedName>
    <definedName name="a_act">[1]Config!$G$32</definedName>
    <definedName name="a_date">[1]Config!$G$31</definedName>
    <definedName name="a_title">[1]Config!$G$42</definedName>
    <definedName name="Auftragsart" localSheetId="5">'Baustellenreporting 02-2025'!$M$4</definedName>
    <definedName name="Auftragsart">#REF!</definedName>
    <definedName name="_xlnm.Print_Area" localSheetId="3">Finanzierungen!$A$1:$D$13</definedName>
    <definedName name="h_date">[1]Config!$G$28</definedName>
    <definedName name="h_title">[1]Config!$G$41</definedName>
    <definedName name="p_date">[1]Config!$G$33</definedName>
    <definedName name="p_period">[1]Config!$G$34</definedName>
    <definedName name="p_title">[1]Config!$G$43</definedName>
    <definedName name="project">[1]Config!$G$16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8" i="10" l="1"/>
  <c r="AD5" i="10"/>
  <c r="AD6" i="10"/>
  <c r="AD7" i="10"/>
  <c r="AD8" i="10"/>
  <c r="AD9" i="10"/>
  <c r="AD10" i="10"/>
  <c r="AD11" i="10"/>
  <c r="AD12" i="10"/>
  <c r="AD13" i="10"/>
  <c r="AD14" i="10"/>
  <c r="AD15" i="10"/>
  <c r="AD16" i="10"/>
  <c r="AD17" i="10"/>
  <c r="AD18" i="10"/>
  <c r="AD19" i="10"/>
  <c r="AD20" i="10"/>
  <c r="AD21" i="10"/>
  <c r="AD22" i="10"/>
  <c r="AD23" i="10"/>
  <c r="AD24" i="10"/>
  <c r="AD25" i="10"/>
  <c r="AD26" i="10"/>
  <c r="AD27" i="10"/>
  <c r="AD28" i="10"/>
  <c r="AD29" i="10"/>
  <c r="AD30" i="10"/>
  <c r="AD31" i="10"/>
  <c r="AD32" i="10"/>
  <c r="AD33" i="10"/>
  <c r="AD34" i="10"/>
  <c r="AD35" i="10"/>
  <c r="AD36" i="10"/>
  <c r="AD37" i="10"/>
  <c r="AD38" i="10"/>
  <c r="AD39" i="10"/>
  <c r="AD40" i="10"/>
  <c r="AD41" i="10"/>
  <c r="AD42" i="10"/>
  <c r="AD43" i="10"/>
  <c r="AD44" i="10"/>
  <c r="AD45" i="10"/>
  <c r="AD4" i="10"/>
  <c r="J5" i="7"/>
  <c r="P5" i="7"/>
  <c r="S48" i="10"/>
  <c r="B4" i="10" a="1"/>
  <c r="B4" i="10" s="1"/>
  <c r="U46" i="10"/>
  <c r="R16" i="11"/>
  <c r="O15" i="11"/>
  <c r="Z16" i="11" s="1"/>
  <c r="O14" i="11"/>
  <c r="AA13" i="11"/>
  <c r="Z13" i="11"/>
  <c r="Z14" i="11" s="1"/>
  <c r="W13" i="11"/>
  <c r="S13" i="11"/>
  <c r="O13" i="11"/>
  <c r="AA12" i="11"/>
  <c r="Z12" i="11"/>
  <c r="W12" i="11"/>
  <c r="S12" i="11"/>
  <c r="O12" i="11"/>
  <c r="AA4" i="11" s="1"/>
  <c r="Z11" i="11"/>
  <c r="O11" i="11"/>
  <c r="V16" i="11" s="1"/>
  <c r="W15" i="11" s="1"/>
  <c r="O10" i="11"/>
  <c r="O9" i="11"/>
  <c r="V12" i="11" s="1"/>
  <c r="V13" i="11" s="1"/>
  <c r="V14" i="11" s="1"/>
  <c r="V15" i="11" s="1"/>
  <c r="Z8" i="11"/>
  <c r="V8" i="11"/>
  <c r="O8" i="11"/>
  <c r="O7" i="11"/>
  <c r="O6" i="11"/>
  <c r="R8" i="11" s="1"/>
  <c r="W5" i="11"/>
  <c r="O5" i="11"/>
  <c r="S5" i="11" s="1"/>
  <c r="Z4" i="11"/>
  <c r="W4" i="11"/>
  <c r="V4" i="11"/>
  <c r="O4" i="11"/>
  <c r="V5" i="11" s="1"/>
  <c r="V6" i="11" s="1"/>
  <c r="V7" i="11" s="1"/>
  <c r="Z3" i="11"/>
  <c r="V3" i="11"/>
  <c r="O3" i="11"/>
  <c r="R11" i="11" s="1"/>
  <c r="R12" i="11" s="1"/>
  <c r="R13" i="11" s="1"/>
  <c r="R14" i="11" s="1"/>
  <c r="AB48" i="10"/>
  <c r="AA48" i="10"/>
  <c r="Z48" i="10"/>
  <c r="Y48" i="10"/>
  <c r="W48" i="10"/>
  <c r="V48" i="10"/>
  <c r="O43" i="7"/>
  <c r="O44" i="7"/>
  <c r="O45" i="7"/>
  <c r="O46" i="7"/>
  <c r="J44" i="7"/>
  <c r="J45" i="7"/>
  <c r="J46" i="7"/>
  <c r="P42" i="7"/>
  <c r="P46" i="7"/>
  <c r="M48" i="7"/>
  <c r="M24" i="7"/>
  <c r="Z5" i="11" l="1"/>
  <c r="Z6" i="11" s="1"/>
  <c r="Z7" i="11" s="1"/>
  <c r="AD48" i="10"/>
  <c r="U48" i="10"/>
  <c r="R15" i="11"/>
  <c r="S15" i="11"/>
  <c r="W7" i="11"/>
  <c r="AA7" i="11"/>
  <c r="Z15" i="11"/>
  <c r="AA15" i="11"/>
  <c r="R5" i="11"/>
  <c r="R6" i="11" s="1"/>
  <c r="R7" i="11" s="1"/>
  <c r="R3" i="11"/>
  <c r="R4" i="11"/>
  <c r="V11" i="11"/>
  <c r="S4" i="11"/>
  <c r="AA5" i="11" s="1"/>
  <c r="I48" i="7"/>
  <c r="K48" i="7"/>
  <c r="L48" i="7"/>
  <c r="N48" i="7"/>
  <c r="H48" i="7"/>
  <c r="U31" i="1"/>
  <c r="U26" i="1"/>
  <c r="S7" i="11" l="1"/>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5" i="7"/>
  <c r="J36" i="7"/>
  <c r="J37" i="7"/>
  <c r="J38" i="7"/>
  <c r="J39" i="7"/>
  <c r="J40" i="7"/>
  <c r="J41" i="7"/>
  <c r="J42" i="7"/>
  <c r="J43" i="7"/>
  <c r="O6" i="7" l="1"/>
  <c r="P6" i="7" s="1"/>
  <c r="O7" i="7"/>
  <c r="P7" i="7" s="1"/>
  <c r="O8" i="7"/>
  <c r="P8" i="7" s="1"/>
  <c r="O9" i="7"/>
  <c r="P9" i="7" s="1"/>
  <c r="O10" i="7"/>
  <c r="P10" i="7" s="1"/>
  <c r="O11" i="7"/>
  <c r="P11" i="7" s="1"/>
  <c r="O12" i="7"/>
  <c r="P12" i="7" s="1"/>
  <c r="O13" i="7"/>
  <c r="P13" i="7" s="1"/>
  <c r="O14" i="7"/>
  <c r="P14" i="7" s="1"/>
  <c r="O15" i="7"/>
  <c r="P15" i="7" s="1"/>
  <c r="O16" i="7"/>
  <c r="P16" i="7" s="1"/>
  <c r="O17" i="7"/>
  <c r="P17" i="7" s="1"/>
  <c r="O18" i="7"/>
  <c r="P18" i="7" s="1"/>
  <c r="O19" i="7"/>
  <c r="P19" i="7" s="1"/>
  <c r="O20" i="7"/>
  <c r="P20" i="7" s="1"/>
  <c r="O21" i="7"/>
  <c r="P21" i="7" s="1"/>
  <c r="O22" i="7"/>
  <c r="P22" i="7" s="1"/>
  <c r="O23" i="7"/>
  <c r="P23" i="7" s="1"/>
  <c r="O24" i="7"/>
  <c r="P24" i="7" s="1"/>
  <c r="O25" i="7"/>
  <c r="P25" i="7" s="1"/>
  <c r="O26" i="7"/>
  <c r="P26" i="7" s="1"/>
  <c r="O27" i="7"/>
  <c r="P27" i="7" s="1"/>
  <c r="O28" i="7"/>
  <c r="P28" i="7" s="1"/>
  <c r="O29" i="7"/>
  <c r="P29" i="7" s="1"/>
  <c r="O30" i="7"/>
  <c r="P30" i="7" s="1"/>
  <c r="O31" i="7"/>
  <c r="O32" i="7"/>
  <c r="P32" i="7" s="1"/>
  <c r="O33" i="7"/>
  <c r="O35" i="7"/>
  <c r="P35" i="7" s="1"/>
  <c r="O36" i="7"/>
  <c r="O37" i="7"/>
  <c r="P37" i="7" s="1"/>
  <c r="O38" i="7"/>
  <c r="P38" i="7" s="1"/>
  <c r="O39" i="7"/>
  <c r="O40" i="7"/>
  <c r="O41" i="7"/>
  <c r="P41" i="7" s="1"/>
  <c r="O42" i="7"/>
  <c r="O34" i="7" l="1"/>
  <c r="P34" i="7" s="1"/>
  <c r="J34" i="7"/>
  <c r="J48" i="7" s="1"/>
  <c r="T26" i="1"/>
  <c r="S21" i="1"/>
  <c r="S26" i="1" l="1"/>
  <c r="S20" i="1"/>
  <c r="G25" i="1"/>
  <c r="R26" i="1" l="1"/>
  <c r="Q42" i="1" l="1"/>
  <c r="Q32" i="1"/>
  <c r="Q30" i="1"/>
  <c r="Q26" i="1" l="1"/>
  <c r="Q20" i="1"/>
  <c r="O5" i="7" l="1"/>
  <c r="O48" i="7" s="1"/>
  <c r="P26" i="1" l="1"/>
  <c r="O26" i="1" l="1"/>
  <c r="O32" i="1"/>
  <c r="O31" i="1"/>
  <c r="E5" i="2" l="1"/>
  <c r="N26" i="1" l="1"/>
  <c r="M26" i="1"/>
  <c r="L26" i="1" l="1"/>
  <c r="K26" i="1" l="1"/>
  <c r="J31" i="1" l="1"/>
  <c r="J26" i="1" l="1"/>
  <c r="H25" i="1"/>
  <c r="G31" i="1" l="1"/>
  <c r="I31" i="1" l="1"/>
  <c r="H26" i="1"/>
  <c r="I26" i="1"/>
  <c r="I20" i="1"/>
  <c r="H20" i="1"/>
  <c r="G20" i="1"/>
  <c r="H31" i="1"/>
  <c r="H32" i="1"/>
  <c r="G32" i="1"/>
  <c r="G26" i="1"/>
  <c r="E3" i="2" l="1"/>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tc={B24E1C60-E4FA-4E8E-9742-D6336988286C}</author>
    <author>tc={A8032A5B-DB8A-4AE2-9F5A-3445726CB925}</author>
  </authors>
  <commentList>
    <comment ref="S24" authorId="0" shapeId="0" xr:uid="{B24E1C60-E4FA-4E8E-9742-D633698828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JA nochmal anzupassen</t>
      </text>
    </comment>
    <comment ref="T42" authorId="1" shapeId="0" xr:uid="{A8032A5B-DB8A-4AE2-9F5A-3445726CB9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Wechsel zu GKB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<sst xmlns="http://schemas.openxmlformats.org/spreadsheetml/2006/main" count="994" uniqueCount="342">
  <si>
    <t>Benötigte Unterlagen</t>
  </si>
  <si>
    <t>GDPDU Datei</t>
  </si>
  <si>
    <t>BWA/SuSa</t>
  </si>
  <si>
    <t>IC Abstimmung</t>
  </si>
  <si>
    <t>OP Liste Forderungen LuL</t>
  </si>
  <si>
    <t>Neue Rechtsstreite</t>
  </si>
  <si>
    <t>Anstehende Betriebsprüfungen (Steuer)</t>
  </si>
  <si>
    <t>Lucanet</t>
  </si>
  <si>
    <t>Project: Tiefbau</t>
  </si>
  <si>
    <t>Sheetname:  KPI</t>
  </si>
  <si>
    <t>IST</t>
  </si>
  <si>
    <t>PLAN</t>
  </si>
  <si>
    <t xml:space="preserve">Vortrag </t>
  </si>
  <si>
    <t>Grothe Bau</t>
  </si>
  <si>
    <t>Datenebene</t>
  </si>
  <si>
    <t xml:space="preserve">Bewertungsebene </t>
  </si>
  <si>
    <t>Anpassungen im Einzelabschluss</t>
  </si>
  <si>
    <t>Spaltendefinition</t>
  </si>
  <si>
    <t>Konto</t>
  </si>
  <si>
    <t>Wert</t>
  </si>
  <si>
    <t>Buchungsdatum</t>
  </si>
  <si>
    <t>Leistungskennzahlen</t>
  </si>
  <si>
    <t>Geleistete_Stunden</t>
  </si>
  <si>
    <t>Auftragsbestand</t>
  </si>
  <si>
    <t>Bewertung HF</t>
  </si>
  <si>
    <t/>
  </si>
  <si>
    <t>HF gem. HGB</t>
  </si>
  <si>
    <t>HF gem. PoC</t>
  </si>
  <si>
    <t>Delta HF zu PoC</t>
  </si>
  <si>
    <t>Mitarbeiteranzahl (Köpfe)</t>
  </si>
  <si>
    <t>Geschäftsführer</t>
  </si>
  <si>
    <t xml:space="preserve">Kaufm. +techn. Angestellte </t>
  </si>
  <si>
    <t>Gewerbliche Angestellte</t>
  </si>
  <si>
    <t>Auszubildende</t>
  </si>
  <si>
    <t>Mitarbeiteranzahl (VZK)</t>
  </si>
  <si>
    <t>Kaufm. +techn. Angestellte</t>
  </si>
  <si>
    <t>Veränderungen Mitarbeter</t>
  </si>
  <si>
    <t>Eintritte</t>
  </si>
  <si>
    <t>Austritte</t>
  </si>
  <si>
    <t>Gesellschaft</t>
  </si>
  <si>
    <t>Versicherer/Bank</t>
  </si>
  <si>
    <t>Avallinie</t>
  </si>
  <si>
    <t>Inanspruchnahme per 28.02.25</t>
  </si>
  <si>
    <t>Freie Avallinie</t>
  </si>
  <si>
    <t>GBL</t>
  </si>
  <si>
    <t>R+ V</t>
  </si>
  <si>
    <t>AXA</t>
  </si>
  <si>
    <t>ERGO</t>
  </si>
  <si>
    <t>HypoVereinsbank</t>
  </si>
  <si>
    <t xml:space="preserve">Stand Finanzierungen </t>
  </si>
  <si>
    <t>Kreditgeber</t>
  </si>
  <si>
    <t>Fälligkeit</t>
  </si>
  <si>
    <t>Valuta per 28.02.25</t>
  </si>
  <si>
    <t>Grothe Bau GmbH &amp; Co. KG</t>
  </si>
  <si>
    <t>Deutsche Leasing</t>
  </si>
  <si>
    <t>UniCredit</t>
  </si>
  <si>
    <t>Baustellencontrolling</t>
  </si>
  <si>
    <t>Bewertung</t>
  </si>
  <si>
    <t>Rentabilität</t>
  </si>
  <si>
    <t>Kommentare</t>
  </si>
  <si>
    <t>Firma</t>
  </si>
  <si>
    <t>Stand</t>
  </si>
  <si>
    <t>Kostenstelle</t>
  </si>
  <si>
    <t>Projekt</t>
  </si>
  <si>
    <t>Kundengruppe</t>
  </si>
  <si>
    <t>Auftragsart</t>
  </si>
  <si>
    <t>Status</t>
  </si>
  <si>
    <t>Auftragssumme</t>
  </si>
  <si>
    <t>Summe Nachträge</t>
  </si>
  <si>
    <t>Ist Vollkosten</t>
  </si>
  <si>
    <t>PoC Bewertung</t>
  </si>
  <si>
    <t>HGB Bewertung</t>
  </si>
  <si>
    <t>Umsatz</t>
  </si>
  <si>
    <t>Gewinn</t>
  </si>
  <si>
    <t>Marge</t>
  </si>
  <si>
    <t>19030</t>
  </si>
  <si>
    <t>Gem. Labenz Erschl. B-Plan 12/13</t>
  </si>
  <si>
    <t>öffentlich</t>
  </si>
  <si>
    <t>Erschließung</t>
  </si>
  <si>
    <t>laufend</t>
  </si>
  <si>
    <t>20034</t>
  </si>
  <si>
    <t>KWL HL-Genin, Stichweg Dorpatstr.</t>
  </si>
  <si>
    <t>20054</t>
  </si>
  <si>
    <t>CD Erschließung B-Plan Lüdersdorf</t>
  </si>
  <si>
    <t>gewerblich</t>
  </si>
  <si>
    <t>Teilschlussgerechnet</t>
  </si>
  <si>
    <t>21033</t>
  </si>
  <si>
    <t>Stöcker Flughafen HL, Towerkanal+Hangar E</t>
  </si>
  <si>
    <t>Kanal</t>
  </si>
  <si>
    <t>21038</t>
  </si>
  <si>
    <t>EBL Trennentw. Hirten-/Feld-u.Heidstr.</t>
  </si>
  <si>
    <t>22015</t>
  </si>
  <si>
    <t>WBS Erschließung Rehsprung, Los 1-4</t>
  </si>
  <si>
    <t>22023</t>
  </si>
  <si>
    <t>ARGE Güterbahnhof, Lübeck</t>
  </si>
  <si>
    <t>22048</t>
  </si>
  <si>
    <t>Stadt Bad Segeberg, Neubau Feuerwache</t>
  </si>
  <si>
    <t>22059</t>
  </si>
  <si>
    <t>Gem. Krummesse, Erschl. B-Plan 15</t>
  </si>
  <si>
    <t>23011</t>
  </si>
  <si>
    <t>EGOH, Gem. Gremersdorf, Erschließung Gew.-gebiet</t>
  </si>
  <si>
    <t>23012</t>
  </si>
  <si>
    <t>Aurubis HH, Erneuerung Fegesiels</t>
  </si>
  <si>
    <t>23026</t>
  </si>
  <si>
    <t>Kr. Segeberg, Waldemar-von-Mohl-Straße</t>
  </si>
  <si>
    <t>Strasse</t>
  </si>
  <si>
    <t>23027</t>
  </si>
  <si>
    <t>Gem. Bühnsdorf, Dorfstr.</t>
  </si>
  <si>
    <t>Zech AG_UKSH HL, Rohrpost</t>
  </si>
  <si>
    <t>Schlussgerechnet</t>
  </si>
  <si>
    <t>Stadt RZ, Erneuerung Domhalbinsel, Los 1-4</t>
  </si>
  <si>
    <t>Kr. Stormarn, Oldesloe, Neubau IRLS Süd</t>
  </si>
  <si>
    <t>EBL, Strecknitzer Tannen</t>
  </si>
  <si>
    <t>Stadt RZ, Jägerdamm , SW-PW</t>
  </si>
  <si>
    <t>DEGES, Fehmarn, B207</t>
  </si>
  <si>
    <t>LPA HL, Skandikai Roadgate</t>
  </si>
  <si>
    <t>Stadt Zarrentin, Verlängerung Amtsstr.</t>
  </si>
  <si>
    <t>Stadt Grevesmühlen, PW Piraten-Openair</t>
  </si>
  <si>
    <t>HSE, AZ-Leitung HH-Stapelfeld</t>
  </si>
  <si>
    <t>Aurubis, HH Sielprojekt MvH</t>
  </si>
  <si>
    <t>Cohrs, Stelle -Teilausbau Uhlenhorst</t>
  </si>
  <si>
    <t>Schwarzdecke</t>
  </si>
  <si>
    <t>Bad Oldesloe, Pölitzer Weg/ Mommsenstr.</t>
  </si>
  <si>
    <t>FLC, Fehmarnbeltquerung, Marienleuchterweg</t>
  </si>
  <si>
    <t>Kreis Pinneberg, Punktuelle Sanierung K19</t>
  </si>
  <si>
    <t>DATABAU, Geh-u. Radwege St. Lorenz, HL</t>
  </si>
  <si>
    <t>Fehmarnbeltquerung, Marienleuchterweg_int.</t>
  </si>
  <si>
    <t>Cohrs, Unterlüss Asphaltarb. Rheinmetall</t>
  </si>
  <si>
    <t>24051</t>
  </si>
  <si>
    <t xml:space="preserve"> Stöcker Flughafen Lübeck, Terrassenbau</t>
  </si>
  <si>
    <t>24053</t>
  </si>
  <si>
    <t>Stöcker Flughafen Lübeck, Bodenstromanlage</t>
  </si>
  <si>
    <t>B&amp;D, HH ARGE Stapelfeld - 3D Bagger</t>
  </si>
  <si>
    <t>Gem. Gallin, Kreisverkehr Valluhn-Gallin</t>
  </si>
  <si>
    <t>GMSH, Salem-Hundebusch - Standorterschl.</t>
  </si>
  <si>
    <t>FMSH_UKSH HL, Leerrohre Schrankenanlage</t>
  </si>
  <si>
    <t>Stadt GVM, Piraten-Openair-Sedimentationsanlage</t>
  </si>
  <si>
    <t>Gem. Itzstedt, Straßenablauf Seeweg</t>
  </si>
  <si>
    <t>Gem. Wentorf, Straßenabläufe Flurstraße</t>
  </si>
  <si>
    <t>KWL, Instandsetzung Pumpenschacht JKQ</t>
  </si>
  <si>
    <t>Cohrs, Munster-Ilster, RKM-Lagerhalle</t>
  </si>
  <si>
    <t>Total</t>
  </si>
  <si>
    <t>Baustellenadresse</t>
  </si>
  <si>
    <t>Ist Vollkosten bestehend aus</t>
  </si>
  <si>
    <t xml:space="preserve">Synergien </t>
  </si>
  <si>
    <t>OID (Automatisch)</t>
  </si>
  <si>
    <t>Projektname</t>
  </si>
  <si>
    <t>Kunde</t>
  </si>
  <si>
    <t>Kundensegment</t>
  </si>
  <si>
    <t>Straße</t>
  </si>
  <si>
    <t>Postleitzahl</t>
  </si>
  <si>
    <t>Stadt</t>
  </si>
  <si>
    <t>Kundenart</t>
  </si>
  <si>
    <t>Gewerk</t>
  </si>
  <si>
    <t>Segment</t>
  </si>
  <si>
    <t>Startdatum</t>
  </si>
  <si>
    <t>Enddatum</t>
  </si>
  <si>
    <t>Nachtragssumme</t>
  </si>
  <si>
    <t>IST Materialkosten</t>
  </si>
  <si>
    <t>IST Personalkosten</t>
  </si>
  <si>
    <t>IST Maschinenkosten</t>
  </si>
  <si>
    <t>Ergebnis</t>
  </si>
  <si>
    <t>Synergieprojekt</t>
  </si>
  <si>
    <t>Beteiligtes Unternehmen</t>
  </si>
  <si>
    <t>Art der Zusammenarbeit</t>
  </si>
  <si>
    <t>Grund Zusammenarbeit</t>
  </si>
  <si>
    <t>SUMME</t>
  </si>
  <si>
    <t>OID</t>
  </si>
  <si>
    <t>Unternehmensname</t>
  </si>
  <si>
    <t>JA NEIN</t>
  </si>
  <si>
    <t>Art Zusammenarbeit</t>
  </si>
  <si>
    <t>Wiederkehrend</t>
  </si>
  <si>
    <t>Daten Input</t>
  </si>
  <si>
    <t>Auswertung 2022 LucaNet</t>
  </si>
  <si>
    <t>Auswertung 2023 LucaNet</t>
  </si>
  <si>
    <t>Auswertung 2024 LucaNet</t>
  </si>
  <si>
    <t>Asphaltbau</t>
  </si>
  <si>
    <t>Autobahn</t>
  </si>
  <si>
    <t>Neukunde</t>
  </si>
  <si>
    <t>AS Asphaltbau Holding</t>
  </si>
  <si>
    <t>Ja</t>
  </si>
  <si>
    <t>Bietergemeinschaft</t>
  </si>
  <si>
    <t>neuer Markt / Region</t>
  </si>
  <si>
    <t>SR DEZ 2022</t>
  </si>
  <si>
    <t>SR DEZ 2023</t>
  </si>
  <si>
    <t>SR DEZ 2024</t>
  </si>
  <si>
    <t>Land</t>
  </si>
  <si>
    <t>privat</t>
  </si>
  <si>
    <t>Rahmenvertrag</t>
  </si>
  <si>
    <t>Baugrube</t>
  </si>
  <si>
    <t>Bahn</t>
  </si>
  <si>
    <t>Bestandskunde</t>
  </si>
  <si>
    <t>AS Asphaltbau Schmidle</t>
  </si>
  <si>
    <t>Nein</t>
  </si>
  <si>
    <t>Subunternehmen</t>
  </si>
  <si>
    <t>neue Projektgröße</t>
  </si>
  <si>
    <t>TF DEZ 2022</t>
  </si>
  <si>
    <t>TF DEZ 2023</t>
  </si>
  <si>
    <t>TF DEZ 2024</t>
  </si>
  <si>
    <t>Bund</t>
  </si>
  <si>
    <t>sonstiges</t>
  </si>
  <si>
    <t>Bodensanierung</t>
  </si>
  <si>
    <t>Brücke</t>
  </si>
  <si>
    <t>Sonstiges</t>
  </si>
  <si>
    <t>Demler Spezialtiefbau (ehm. ASL)</t>
  </si>
  <si>
    <t>Arbeitsgemeinschaft</t>
  </si>
  <si>
    <t>Margensteigerung</t>
  </si>
  <si>
    <t>TF DEZ 2021</t>
  </si>
  <si>
    <t>Projektentwickler</t>
  </si>
  <si>
    <t>Bohrpfähle</t>
  </si>
  <si>
    <t>Energie</t>
  </si>
  <si>
    <t>BBU KG</t>
  </si>
  <si>
    <t>Partnerschaft</t>
  </si>
  <si>
    <t>Risikoteilung</t>
  </si>
  <si>
    <t>GuV 2022 LucaNet L4L</t>
  </si>
  <si>
    <t>GL laut Projektliste 2022</t>
  </si>
  <si>
    <t>GL laut Projektliste 2023</t>
  </si>
  <si>
    <t>GL laut Projektliste 2024</t>
  </si>
  <si>
    <t>KMU</t>
  </si>
  <si>
    <t>Bohrpfahlwände</t>
  </si>
  <si>
    <t>Freileitungsbau</t>
  </si>
  <si>
    <t>Demler Spezialtiefbau (Neu)</t>
  </si>
  <si>
    <t>Erweiterung Know How</t>
  </si>
  <si>
    <t>GuV 2022 JA HGB</t>
  </si>
  <si>
    <t>Delta</t>
  </si>
  <si>
    <t>Konzern</t>
  </si>
  <si>
    <t>Brückenbau</t>
  </si>
  <si>
    <t>Heizung</t>
  </si>
  <si>
    <t>Demler operativ (alt)</t>
  </si>
  <si>
    <t xml:space="preserve"> </t>
  </si>
  <si>
    <t>Zeitersparnis</t>
  </si>
  <si>
    <t xml:space="preserve">TF DEZ 2023 </t>
  </si>
  <si>
    <t>GL laut LucaNet 2022</t>
  </si>
  <si>
    <t>GL laut LucaNet 2023</t>
  </si>
  <si>
    <t>GL laut LucaNet 2024</t>
  </si>
  <si>
    <t>Damm- und Deichbau</t>
  </si>
  <si>
    <t>Industriebau</t>
  </si>
  <si>
    <t>EBK</t>
  </si>
  <si>
    <t>Personalnotwendigkeit</t>
  </si>
  <si>
    <t xml:space="preserve">SR DEZ 2023 </t>
  </si>
  <si>
    <t>Erdbau</t>
  </si>
  <si>
    <t>Riedmüller Bau</t>
  </si>
  <si>
    <t>GuV 2023 LucaNet L4L</t>
  </si>
  <si>
    <t>Auswertung 2022 HGB</t>
  </si>
  <si>
    <t>Auswertung 2023 HGB</t>
  </si>
  <si>
    <t>Auswertung 2024 HGB</t>
  </si>
  <si>
    <t>Leitungsbau</t>
  </si>
  <si>
    <t>Seidler Holding</t>
  </si>
  <si>
    <t>GuV 2023 JA HGB</t>
  </si>
  <si>
    <t>Gleisbau</t>
  </si>
  <si>
    <t>sonstiger öffentlicher Tiefbau</t>
  </si>
  <si>
    <t>Seidler Tiefbau</t>
  </si>
  <si>
    <t>Gründung</t>
  </si>
  <si>
    <t>sonstiger privater Tiefbau</t>
  </si>
  <si>
    <t>Terras Holding</t>
  </si>
  <si>
    <t>Kabelbau</t>
  </si>
  <si>
    <t>Terras Service</t>
  </si>
  <si>
    <t>GuV 2024 LucaNet L4L</t>
  </si>
  <si>
    <t>Kanalbau</t>
  </si>
  <si>
    <t>Telekommunikation</t>
  </si>
  <si>
    <t>Terras Spezialtiefbau (Hold.)</t>
  </si>
  <si>
    <t>GuV 2024 JA HGB</t>
  </si>
  <si>
    <t>Pipelinebau</t>
  </si>
  <si>
    <t>Tunnel</t>
  </si>
  <si>
    <t>Terras Süd</t>
  </si>
  <si>
    <t>GL laut HGB 2022</t>
  </si>
  <si>
    <t>GL laut HGB 2023</t>
  </si>
  <si>
    <t>GL laut HGB 2024</t>
  </si>
  <si>
    <t>Rohrleitungsbau</t>
  </si>
  <si>
    <t>Wasserbau</t>
  </si>
  <si>
    <t>Terras West</t>
  </si>
  <si>
    <t>Windkraft</t>
  </si>
  <si>
    <t>WWB Deponie</t>
  </si>
  <si>
    <t>Spezialbau</t>
  </si>
  <si>
    <t>WWB Tiefbau</t>
  </si>
  <si>
    <t>Spundwände</t>
  </si>
  <si>
    <t>Terras Nord</t>
  </si>
  <si>
    <t>Stauanlagen</t>
  </si>
  <si>
    <t>Grothe Holding GmbH</t>
  </si>
  <si>
    <t>Strassenbau</t>
  </si>
  <si>
    <t>Tiefbau</t>
  </si>
  <si>
    <t>Grothe Kabel</t>
  </si>
  <si>
    <t>Träger</t>
  </si>
  <si>
    <t>B&amp;D Holding</t>
  </si>
  <si>
    <t>Trägerbohlenwände</t>
  </si>
  <si>
    <t>B&amp;D GmbH</t>
  </si>
  <si>
    <t>Tunnelbau</t>
  </si>
  <si>
    <t>Vermessungsbuero Wolfert</t>
  </si>
  <si>
    <t>Verankerungen</t>
  </si>
  <si>
    <t>GIS-EDV Wolfert</t>
  </si>
  <si>
    <t>Vermessungstechnik Wolfert</t>
  </si>
  <si>
    <t>Streetguard</t>
  </si>
  <si>
    <t>Wendt Grundbau GmbH</t>
  </si>
  <si>
    <t>Terras Gruppe</t>
  </si>
  <si>
    <t>Konso Holding</t>
  </si>
  <si>
    <t>Konsolidiert Terras Gruppe</t>
  </si>
  <si>
    <t>Segment Tiefbau</t>
  </si>
  <si>
    <t>Segment Services</t>
  </si>
  <si>
    <t>Segment Spezialtiefbau</t>
  </si>
  <si>
    <t>HTS B</t>
  </si>
  <si>
    <t>HTS L</t>
  </si>
  <si>
    <t>Terras Resources</t>
  </si>
  <si>
    <t>HTS Berichtswesen</t>
  </si>
  <si>
    <t>BBU GmbH (neu)</t>
  </si>
  <si>
    <t>Demler Baugeräte (alt)</t>
  </si>
  <si>
    <t>Demir GmbH</t>
  </si>
  <si>
    <t>InKa GmbH</t>
  </si>
  <si>
    <t>ELKATEC GmbH</t>
  </si>
  <si>
    <t>Oßwald GmbH</t>
  </si>
  <si>
    <t>Demir Holding GmbH</t>
  </si>
  <si>
    <t>Helming Tiefbau Service GmbH</t>
  </si>
  <si>
    <t>Koldewei Straßen- und Tiefbau</t>
  </si>
  <si>
    <t>Konso Resources</t>
  </si>
  <si>
    <t>Achatz Bau</t>
  </si>
  <si>
    <t>Demir Gruppe</t>
  </si>
  <si>
    <t>D&amp;K Spezial Tiefbau</t>
  </si>
  <si>
    <t>Helming Kultur-Tiefbau-Baustoffhandel GmbH</t>
  </si>
  <si>
    <t>RAEDER</t>
  </si>
  <si>
    <t>Konso HTS Berichtswesen</t>
  </si>
  <si>
    <t>Bitte das monatliche Reporting um die unten aufgelisteten qualitativen Angaben erweitern.</t>
  </si>
  <si>
    <t xml:space="preserve">Qualitatives Reporting </t>
  </si>
  <si>
    <t>Auftragslage/Auftragseingang</t>
  </si>
  <si>
    <t>Auftragslage: 
- wenig Ausschreibungen am Markt
- viele Bieter auch gerade kleinere Galabauer
- sehr niedriges Preisniveau
Auftragseingänge:
24048 - Gem. Bliestorf - 4 TEUR (1. Nachtrag)
24049 - FLC - 242 TEUR (1. Nachtrag)
24055 - Gem. Gallin 6 TEUR
24056 - Cohrs 24 TEUR
24057 - GMSH - 269 TEUR</t>
  </si>
  <si>
    <t>Auftragslage: 
siehe Nov.
- kein Auftragseingang</t>
  </si>
  <si>
    <t>Auftragslage: 
siehe Nov. unverändert
Auftragseingänge: 61 TEUR
in Anbahnung: Teutendorfer Siedlung - ARGE mit BD</t>
  </si>
  <si>
    <t>Auftragslage: 
siehe Nov. unverändert
Auftragseingänge: 150 TEUR
in Anbahnung: Teutendorfer Siedlung - ARGE mit BD</t>
  </si>
  <si>
    <t>Aktuelle wirtschaftliche Entwicklung</t>
  </si>
  <si>
    <t>Gesamtleistung: 1.893 TEUR somit 70 TEUR unter Plan
EBITA: 25 TEUR somit 32 TEUR unter Plan</t>
  </si>
  <si>
    <t>Gesamtleistung: 1.714 TEUR somit 289 TEUR über Plan
EBITA: 12 TEUR somit -36 TEUR über Plan</t>
  </si>
  <si>
    <t>Gesamtleistung: 823 TEUR somit 400 TEUR über Plan
EBITA: -330 TEUR somit 75 TEUR über Plan</t>
  </si>
  <si>
    <t>Gesamtleistung: 991 TEUR somit 32 TEUR unter Plan
EBITA: -103 TEUR somit 61 TEUR über Plan</t>
  </si>
  <si>
    <t>Operativer Verlauf des aktuellen Monats</t>
  </si>
  <si>
    <t>Der im Oktober angefangene neue Bereichsleiter 
im Tief- und Straßenbau befindet sich weiter in
der Einarbeitungsphase, diese wird sich auch 
noch ausdehnen, da wir leider feststellen mussten,
dass er doch von unserem täglichen Tun gerade 
auch im Kanalbau sehr weit weg ist. Hier besteht 
leider erheblicher Einarbeitungsbedarf.
Beim Bauvorhaben 24022 - Schwartauer Allee haben  die Auswertungen des Asphaltlabors  auf einem Teilabschnitt leider einen fehlenden 
Schichterverbund zwischen Trag. und
Binderschicht ergeben. Hier wird es wahrscheinlich 
zu Abzügen in der Schlussrechnung kommen. 
Hierfür haben wir vorsorglich 100 TEUR von der 
Gesamtleistung heruntergenommen. Somit ist das Novemberergebnis um 100 TEUR schlechter dargestellt.</t>
  </si>
  <si>
    <t xml:space="preserve">Den im Oktober angefangenen neue Bereichsleiter werden wir Anfang Januar innerhalb der Probzeit leider ausstellen müssen. 
Den Arbeitsvertrag mit dem neuen Bauleiter werden wir am 17.01.25 unterschreiben. 
</t>
  </si>
  <si>
    <t>im Vergleich zum Januar 24 hatten wir zwar 2.872 Std. weniger witterungsbedingten Ausfall dafür aber 400 Std. mehr Lohnfortzahlung somit war der produktive Ausfall mit insgesamt 2.800 Std. (SW+Lfz) trotzdem signifikant</t>
  </si>
  <si>
    <t>im Vergleich zum Feb 24 hatten wir zwar 2.358 Std. weniger witterungsbedingten Ausfall dafür aber 664 Std. (gesamt 2.174) mehr Lohnfortzahlung somit war der produktive Ausfall wieder signifikant</t>
  </si>
  <si>
    <t>Wesentliche Veränderungen der G&amp;V/Bilanz Posten</t>
  </si>
  <si>
    <t xml:space="preserve">Veränderungen:
Umsatzerlöse +2.999 TEUR
Bestandsveränderung -651 TEUR 
FLL +238 TEUR
VLL +153 TEUR
Kontostände -464 TEUR
Anzahlungen +200 TEUR </t>
  </si>
  <si>
    <t xml:space="preserve">Veränderungen:
Umsatzerlöse +6.887 TEUR
Bestandsveränderung HGB - 2.683 TEUR 
FLL +290 TEUR
VLL -23 TEUR
Kontostände +373 TEUR
Anzahlungen -2.053 TEUR </t>
  </si>
  <si>
    <t xml:space="preserve">Veränderungen:
Umsatzerlöse + 516 TEUR
Bestandsveränderung HGB +331 TEUR 
FLL - 594 TEUR
VLL - 374 TEUR
Kontostände -602 TEUR
Anzahlungen  + 153 TEUR </t>
  </si>
  <si>
    <t xml:space="preserve">Veränderungen:
Umsatzerlöse -674 TEUR
Bestandsveränderung HGB +803 TEUR 
FLL - 468 TEUR
VLL - 183 TEUR
Kontostände -172 TEUR
Anzahlungen  +374 TEUR </t>
  </si>
  <si>
    <t>Sonstiges/Besonderheiten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</si>
</sst>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0.00\ &quot;€&quot;_-;\-* #,##0.00\ &quot;€&quot;_-;_-* &quot;-&quot;??\ &quot;€&quot;_-;_-@_-"/>
    <numFmt numFmtId="43" formatCode="_-* #,##0.00_-;\-* #,##0.00_-;_-* &quot;-&quot;??_-;_-@_-"/>
    <numFmt numFmtId="164" formatCode="#,##0\ ;\-#,##0\ ;[Color24]\-\ "/>
    <numFmt numFmtId="165" formatCode="#,##0.0\ ;\-#,##0.0\ ;[Color24]\-\ "/>
    <numFmt numFmtId="166" formatCode="#,##0.0\ ;\-#,##0.0\ ;\-\ "/>
    <numFmt numFmtId="167" formatCode="dd/mm/yyyy\ "/>
    <numFmt numFmtId="168" formatCode="0\ ;\-0\ ;\-\ "/>
    <numFmt numFmtId="169" formatCode="&quot;[&quot;@&quot;]&quot;"/>
    <numFmt numFmtId="170" formatCode="#,##0\ ;\-#,##0\ ;\-\ "/>
    <numFmt numFmtId="171" formatCode="#,##0.00\ &quot;€&quot;"/>
    <numFmt numFmtId="172" formatCode="#,##0.0_ ;\-#,##0.0\ "/>
    <numFmt numFmtId="173" formatCode="0.0%"/>
    <numFmt numFmtId="174" formatCode="dd/mm/yy;@"/>
    <numFmt numFmtId="175" formatCode="#,##0.00_ ;\-#,##0.00\ "/>
    <numFmt numFmtId="176" formatCode="[$-409]dddd\,\ mmmm\ d\,\ yyyy"/>
  </numFmts>
  <fonts count="40" x14ac:knownFonts="1">
    <font>
      <sz val="11"/>
      <color theme="1"/>
      <name val="Calibri"/>
      <family val="2"/>
      <scheme val="minor"/>
    </font>
    <font>
      <b/>
      <sz val="11"/>
      <color theme="3"/>
      <name val="Calibri"/>
      <family val="2"/>
      <scheme val="minor"/>
    </font>
    <font>
      <sz val="10"/>
      <color rgb="FFFFFFFF"/>
      <name val="Arial"/>
      <family val="2"/>
    </font>
    <font>
      <sz val="10"/>
      <color rgb="FF0C233C"/>
      <name val="Arial"/>
      <family val="2"/>
    </font>
    <font>
      <sz val="10"/>
      <color theme="1"/>
      <name val="Arial"/>
      <family val="2"/>
    </font>
    <font>
      <b/>
      <sz val="10"/>
      <color rgb="FFFF0000"/>
      <name val="Arial"/>
      <family val="2"/>
    </font>
    <font>
      <sz val="8"/>
      <color theme="1"/>
      <name val="Arial"/>
      <family val="2"/>
    </font>
    <font>
      <sz val="10"/>
      <color rgb="FFFF0000"/>
      <name val="Arial"/>
      <family val="2"/>
    </font>
    <font>
      <sz val="10"/>
      <color theme="0"/>
      <name val="Arial"/>
      <family val="2"/>
    </font>
    <font>
      <b/>
      <sz val="12"/>
      <color theme="0"/>
      <name val="Arial"/>
      <family val="2"/>
    </font>
    <font>
      <sz val="12"/>
      <color theme="0"/>
      <name val="Arial"/>
      <family val="2"/>
    </font>
    <font>
      <b/>
      <sz val="11"/>
      <color rgb="FFFFFFFF"/>
      <name val="Calibri"/>
      <family val="2"/>
    </font>
    <font>
      <sz val="11"/>
      <color theme="1"/>
      <name val="Calibri"/>
      <family val="2"/>
    </font>
    <font>
      <sz val="11"/>
      <color rgb="FF000000"/>
      <name val="Calibri"/>
      <family val="2"/>
    </font>
    <font>
      <sz val="11"/>
      <name val="Calibri"/>
      <family val="2"/>
    </font>
    <font>
      <sz val="11"/>
      <name val="Calibri"/>
      <family val="2"/>
    </font>
    <font>
      <b/>
      <sz val="11"/>
      <name val="Calibri"/>
      <family val="2"/>
    </font>
    <font>
      <b/>
      <sz val="11"/>
      <color theme="1"/>
      <name val="Calibri"/>
      <family val="2"/>
      <scheme val="minor"/>
    </font>
    <font>
      <b/>
      <sz val="11"/>
      <color rgb="FFFF0000"/>
      <name val="Calibri"/>
      <family val="2"/>
    </font>
    <font>
      <b/>
      <sz val="11"/>
      <color rgb="FFFF0000"/>
      <name val="Calibri"/>
      <family val="2"/>
      <scheme val="minor"/>
    </font>
    <font>
      <sz val="11"/>
      <color theme="1"/>
      <name val="Calibri"/>
      <family val="2"/>
      <scheme val="minor"/>
    </font>
    <font>
      <sz val="11"/>
      <name val="Calibri"/>
      <family val="2"/>
      <scheme val="minor"/>
    </font>
    <font>
      <b/>
      <sz val="11"/>
      <name val="Aptos"/>
      <family val="2"/>
    </font>
    <font>
      <sz val="11"/>
      <color theme="1"/>
      <name val="Aptos"/>
      <family val="2"/>
    </font>
    <font>
      <b/>
      <sz val="12"/>
      <name val="Aptos"/>
      <family val="2"/>
    </font>
    <font>
      <sz val="12"/>
      <name val="Calibri"/>
      <family val="2"/>
      <scheme val="minor"/>
    </font>
    <font>
      <sz val="11"/>
      <color rgb="FFFF0000"/>
      <name val="Calibri"/>
      <family val="2"/>
      <scheme val="minor"/>
    </font>
    <font>
      <sz val="11"/>
      <color rgb="FFFF0000"/>
      <name val="Calibri"/>
      <family val="2"/>
    </font>
    <font>
      <sz val="10"/>
      <name val="Arial"/>
      <family val="2"/>
    </font>
    <font>
      <b/>
      <sz val="11"/>
      <color theme="0"/>
      <name val="Calibri"/>
      <family val="2"/>
      <scheme val="minor"/>
    </font>
    <font>
      <b/>
      <sz val="16"/>
      <color theme="1"/>
      <name val="Calibri"/>
      <family val="2"/>
      <scheme val="minor"/>
    </font>
    <font>
      <b/>
      <sz val="10"/>
      <color theme="1"/>
      <name val="Arial"/>
      <family val="2"/>
    </font>
    <font>
      <b/>
      <sz val="12"/>
      <color rgb="FF000000"/>
      <name val="Arial"/>
      <family val="2"/>
    </font>
    <font>
      <sz val="12"/>
      <color theme="1"/>
      <name val="Arial"/>
      <family val="2"/>
    </font>
    <font>
      <b/>
      <sz val="12"/>
      <color theme="1"/>
      <name val="Arial"/>
      <family val="2"/>
    </font>
    <font>
      <b/>
      <sz val="12"/>
      <name val="Arial"/>
      <family val="2"/>
    </font>
    <font>
      <b/>
      <i/>
      <sz val="12"/>
      <name val="Arial"/>
      <family val="2"/>
    </font>
    <font>
      <sz val="12"/>
      <color rgb="FF000000"/>
      <name val="Arial"/>
      <family val="2"/>
    </font>
    <font>
      <sz val="12"/>
      <name val="Arial"/>
      <family val="2"/>
    </font>
    <font>
      <sz val="11"/>
      <color rgb="FF000000"/>
      <name val="Arial"/>
      <family val="2"/>
    </font>
  </fonts>
  <fills count="31">
    <fill>
      <patternFill patternType="none"/>
    </fill>
    <fill>
      <patternFill patternType="gray125"/>
    </fill>
    <fill>
      <patternFill patternType="solid">
        <fgColor rgb="FF00338D"/>
        <bgColor rgb="FF000000"/>
      </patternFill>
    </fill>
    <fill>
      <patternFill patternType="solid">
        <fgColor rgb="FF92CDDC"/>
        <bgColor rgb="FF000000"/>
      </patternFill>
    </fill>
    <fill>
      <patternFill patternType="solid">
        <fgColor rgb="FFFFFFCC"/>
        <bgColor rgb="FF000000"/>
      </patternFill>
    </fill>
    <fill>
      <patternFill patternType="lightUp">
        <fgColor rgb="FF000000"/>
        <bgColor rgb="FFFFFFFF"/>
      </patternFill>
    </fill>
    <fill>
      <patternFill patternType="solid">
        <fgColor rgb="FFCCC0DA"/>
        <bgColor rgb="FF000000"/>
      </patternFill>
    </fill>
    <fill>
      <patternFill patternType="solid">
        <fgColor rgb="FF0C233C"/>
        <bgColor indexed="64"/>
      </patternFill>
    </fill>
    <fill>
      <patternFill patternType="solid">
        <fgColor rgb="FFC52124"/>
        <bgColor rgb="FF000000"/>
      </patternFill>
    </fill>
    <fill>
      <patternFill patternType="solid">
        <fgColor rgb="FFFFFFFF"/>
        <bgColor rgb="FF000000"/>
      </patternFill>
    </fill>
    <fill>
      <patternFill patternType="solid">
        <fgColor rgb="FFAEAAAA"/>
        <bgColor rgb="FF000000"/>
      </patternFill>
    </fill>
    <fill>
      <patternFill patternType="solid">
        <fgColor rgb="FFA5A5A5"/>
        <bgColor rgb="FF000000"/>
      </patternFill>
    </fill>
    <fill>
      <patternFill patternType="solid">
        <fgColor rgb="FF8EA9DB"/>
        <bgColor rgb="FF000000"/>
      </patternFill>
    </fill>
    <fill>
      <patternFill patternType="solid">
        <fgColor rgb="FFF8CBAD"/>
        <bgColor rgb="FF000000"/>
      </patternFill>
    </fill>
    <fill>
      <patternFill patternType="solid">
        <fgColor rgb="FFFFFF00"/>
        <bgColor rgb="FF000000"/>
      </patternFill>
    </fill>
    <fill>
      <patternFill patternType="solid">
        <fgColor theme="0" tint="-4.9989318521683403E-2"/>
        <bgColor indexed="64"/>
      </patternFill>
    </fill>
    <fill>
      <patternFill patternType="solid">
        <fgColor rgb="FFFFC000"/>
        <bgColor rgb="FF000000"/>
      </patternFill>
    </fill>
    <fill>
      <patternFill patternType="solid">
        <fgColor rgb="FFFFC000"/>
        <bgColor indexed="64"/>
      </patternFill>
    </fill>
    <fill>
      <patternFill patternType="solid">
        <fgColor theme="6" tint="0.79998168889431442"/>
        <bgColor indexed="65"/>
      </patternFill>
    </fill>
    <fill>
      <patternFill patternType="solid">
        <fgColor theme="0" tint="-0.34998626667073579"/>
        <bgColor indexed="64"/>
      </patternFill>
    </fill>
    <fill>
      <patternFill patternType="solid">
        <fgColor rgb="FFC00000"/>
        <bgColor indexed="64"/>
      </patternFill>
    </fill>
    <fill>
      <patternFill patternType="solid">
        <fgColor theme="8"/>
        <bgColor rgb="FF000000"/>
      </patternFill>
    </fill>
    <fill>
      <patternFill patternType="solid">
        <fgColor rgb="FF8EA9DB"/>
        <bgColor indexed="64"/>
      </patternFill>
    </fill>
    <fill>
      <patternFill patternType="solid">
        <fgColor theme="0" tint="-0.34998626667073579"/>
        <bgColor rgb="FF000000"/>
      </patternFill>
    </fill>
    <fill>
      <patternFill patternType="solid">
        <fgColor rgb="FF92D050"/>
        <bgColor rgb="FF000000"/>
      </patternFill>
    </fill>
    <fill>
      <patternFill patternType="solid">
        <fgColor rgb="FF92D05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0"/>
        <bgColor indexed="64"/>
      </patternFill>
    </fill>
    <fill>
      <patternFill patternType="solid">
        <fgColor theme="0" tint="-0.14999847407452621"/>
        <bgColor indexed="64"/>
      </patternFill>
    </fill>
  </fills>
  <borders count="31">
    <border>
      <left/>
      <right/>
      <top/>
      <bottom/>
      <diagonal/>
    </border>
    <border>
      <left style="hair">
        <color auto="1"/>
      </left>
      <right style="hair">
        <color auto="1"/>
      </right>
      <top style="hair">
        <color auto="1"/>
      </top>
      <bottom style="hair">
        <color auto="1"/>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auto="1"/>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0">
    <xf numFmtId="0" fontId="0" fillId="0" borderId="0"/>
    <xf numFmtId="0" fontId="1" fillId="0" borderId="0" applyNumberFormat="0" applyFill="0" applyBorder="0" applyAlignment="0" applyProtection="0"/>
    <xf numFmtId="164" fontId="2" fillId="2" borderId="0" applyNumberFormat="0" applyFont="0" applyBorder="0" applyAlignment="0"/>
    <xf numFmtId="169" fontId="6" fillId="0" borderId="0">
      <alignment horizontal="center"/>
    </xf>
    <xf numFmtId="168" fontId="4" fillId="0" borderId="0" applyFill="0" applyBorder="0"/>
    <xf numFmtId="166" fontId="4" fillId="0" borderId="1"/>
    <xf numFmtId="166" fontId="4" fillId="3" borderId="0">
      <alignment horizontal="left"/>
      <protection locked="0"/>
    </xf>
    <xf numFmtId="166" fontId="4" fillId="4" borderId="1">
      <protection locked="0"/>
    </xf>
    <xf numFmtId="166" fontId="4" fillId="3" borderId="1">
      <protection locked="0"/>
    </xf>
    <xf numFmtId="166" fontId="4" fillId="5" borderId="1" applyFont="0" applyAlignment="0"/>
    <xf numFmtId="168" fontId="4" fillId="4" borderId="1">
      <protection locked="0"/>
    </xf>
    <xf numFmtId="166" fontId="4" fillId="6" borderId="0">
      <alignment horizontal="left"/>
      <protection locked="0"/>
    </xf>
    <xf numFmtId="166" fontId="4" fillId="6" borderId="1">
      <protection locked="0"/>
    </xf>
    <xf numFmtId="0" fontId="15" fillId="0" borderId="0"/>
    <xf numFmtId="43" fontId="20" fillId="0" borderId="0" applyFont="0" applyFill="0" applyBorder="0" applyAlignment="0" applyProtection="0"/>
    <xf numFmtId="9" fontId="20" fillId="0" borderId="0" applyFont="0" applyFill="0" applyBorder="0" applyAlignment="0" applyProtection="0"/>
    <xf numFmtId="0" fontId="20" fillId="18" borderId="0" applyNumberFormat="0" applyBorder="0" applyAlignment="0" applyProtection="0"/>
    <xf numFmtId="44" fontId="20" fillId="0" borderId="0" applyFont="0" applyFill="0" applyBorder="0" applyAlignment="0" applyProtection="0"/>
    <xf numFmtId="166" fontId="4" fillId="28" borderId="1">
      <protection locked="0"/>
    </xf>
    <xf numFmtId="0" fontId="28" fillId="0" borderId="0"/>
  </cellStyleXfs>
  <cellXfs count="194">
    <xf numFmtId="0" fontId="0" fillId="0" borderId="0" xfId="0"/>
    <xf numFmtId="165" fontId="3" fillId="7" borderId="0" xfId="2" applyNumberFormat="1" applyFont="1" applyFill="1"/>
    <xf numFmtId="165" fontId="8" fillId="7" borderId="0" xfId="2" applyNumberFormat="1" applyFont="1" applyFill="1"/>
    <xf numFmtId="164" fontId="2" fillId="7" borderId="0" xfId="2" applyFill="1"/>
    <xf numFmtId="165" fontId="9" fillId="7" borderId="0" xfId="2" applyNumberFormat="1" applyFont="1" applyFill="1"/>
    <xf numFmtId="164" fontId="10" fillId="7" borderId="0" xfId="2" applyFont="1" applyFill="1"/>
    <xf numFmtId="164" fontId="2" fillId="7" borderId="0" xfId="2" applyFill="1" applyAlignment="1">
      <alignment horizontal="right"/>
    </xf>
    <xf numFmtId="167" fontId="8" fillId="7" borderId="0" xfId="2" applyNumberFormat="1" applyFont="1" applyFill="1"/>
    <xf numFmtId="164" fontId="5" fillId="7" borderId="0" xfId="2" applyFont="1" applyFill="1"/>
    <xf numFmtId="0" fontId="2" fillId="7" borderId="0" xfId="2" applyNumberFormat="1" applyFill="1"/>
    <xf numFmtId="0" fontId="1" fillId="0" borderId="0" xfId="1"/>
    <xf numFmtId="166" fontId="4" fillId="3" borderId="0" xfId="6">
      <alignment horizontal="left"/>
      <protection locked="0"/>
    </xf>
    <xf numFmtId="0" fontId="4" fillId="0" borderId="0" xfId="0" applyFont="1" applyAlignment="1">
      <alignment horizontal="left"/>
    </xf>
    <xf numFmtId="166" fontId="4" fillId="4" borderId="1" xfId="7">
      <protection locked="0"/>
    </xf>
    <xf numFmtId="166" fontId="4" fillId="0" borderId="1" xfId="5"/>
    <xf numFmtId="14" fontId="4" fillId="3" borderId="1" xfId="8" applyNumberFormat="1" applyAlignment="1">
      <alignment horizontal="right"/>
      <protection locked="0"/>
    </xf>
    <xf numFmtId="14" fontId="4" fillId="3" borderId="1" xfId="8" applyNumberFormat="1">
      <protection locked="0"/>
    </xf>
    <xf numFmtId="168" fontId="4" fillId="4" borderId="1" xfId="10">
      <protection locked="0"/>
    </xf>
    <xf numFmtId="170" fontId="4" fillId="0" borderId="0" xfId="0" applyNumberFormat="1" applyFont="1"/>
    <xf numFmtId="0" fontId="7" fillId="0" borderId="0" xfId="0" applyFont="1"/>
    <xf numFmtId="0" fontId="11" fillId="8" borderId="2" xfId="0" applyFont="1" applyFill="1" applyBorder="1"/>
    <xf numFmtId="0" fontId="12" fillId="10" borderId="3" xfId="0" applyFont="1" applyFill="1" applyBorder="1"/>
    <xf numFmtId="0" fontId="12" fillId="10" borderId="4" xfId="0" applyFont="1" applyFill="1" applyBorder="1"/>
    <xf numFmtId="171" fontId="12" fillId="10" borderId="3" xfId="0" applyNumberFormat="1" applyFont="1" applyFill="1" applyBorder="1"/>
    <xf numFmtId="0" fontId="12" fillId="9" borderId="4" xfId="0" applyFont="1" applyFill="1" applyBorder="1"/>
    <xf numFmtId="171" fontId="12" fillId="9" borderId="3" xfId="0" applyNumberFormat="1" applyFont="1" applyFill="1" applyBorder="1"/>
    <xf numFmtId="171" fontId="12" fillId="10" borderId="5" xfId="0" applyNumberFormat="1" applyFont="1" applyFill="1" applyBorder="1"/>
    <xf numFmtId="171" fontId="12" fillId="9" borderId="5" xfId="0" applyNumberFormat="1" applyFont="1" applyFill="1" applyBorder="1"/>
    <xf numFmtId="0" fontId="13" fillId="11" borderId="0" xfId="0" applyFont="1" applyFill="1"/>
    <xf numFmtId="0" fontId="13" fillId="12" borderId="11" xfId="0" applyFont="1" applyFill="1" applyBorder="1" applyAlignment="1">
      <alignment horizontal="center"/>
    </xf>
    <xf numFmtId="0" fontId="14" fillId="14" borderId="6" xfId="0" applyFont="1" applyFill="1" applyBorder="1"/>
    <xf numFmtId="0" fontId="13" fillId="0" borderId="0" xfId="0" applyFont="1"/>
    <xf numFmtId="0" fontId="12" fillId="0" borderId="0" xfId="0" quotePrefix="1" applyFont="1"/>
    <xf numFmtId="0" fontId="0" fillId="15" borderId="0" xfId="0" applyFill="1"/>
    <xf numFmtId="0" fontId="11" fillId="8" borderId="0" xfId="0" applyFont="1" applyFill="1"/>
    <xf numFmtId="0" fontId="12" fillId="9" borderId="0" xfId="0" applyFont="1" applyFill="1"/>
    <xf numFmtId="0" fontId="12" fillId="10" borderId="0" xfId="0" applyFont="1" applyFill="1"/>
    <xf numFmtId="4" fontId="0" fillId="0" borderId="0" xfId="0" applyNumberFormat="1"/>
    <xf numFmtId="4" fontId="17" fillId="0" borderId="0" xfId="0" applyNumberFormat="1" applyFont="1"/>
    <xf numFmtId="4" fontId="13" fillId="11" borderId="0" xfId="0" applyNumberFormat="1" applyFont="1" applyFill="1"/>
    <xf numFmtId="4" fontId="14" fillId="14" borderId="6" xfId="0" applyNumberFormat="1" applyFont="1" applyFill="1" applyBorder="1"/>
    <xf numFmtId="4" fontId="18" fillId="11" borderId="0" xfId="0" applyNumberFormat="1" applyFont="1" applyFill="1"/>
    <xf numFmtId="0" fontId="12" fillId="0" borderId="3" xfId="0" applyFont="1" applyBorder="1"/>
    <xf numFmtId="166" fontId="5" fillId="3" borderId="0" xfId="6" applyFont="1">
      <alignment horizontal="left"/>
      <protection locked="0"/>
    </xf>
    <xf numFmtId="0" fontId="19" fillId="0" borderId="0" xfId="0" applyFont="1"/>
    <xf numFmtId="0" fontId="19" fillId="0" borderId="0" xfId="1" applyFont="1"/>
    <xf numFmtId="44" fontId="0" fillId="0" borderId="0" xfId="0" applyNumberFormat="1"/>
    <xf numFmtId="0" fontId="0" fillId="0" borderId="0" xfId="0" applyAlignment="1">
      <alignment horizontal="center"/>
    </xf>
    <xf numFmtId="0" fontId="13" fillId="11" borderId="0" xfId="0" applyFont="1" applyFill="1" applyAlignment="1">
      <alignment horizontal="left"/>
    </xf>
    <xf numFmtId="0" fontId="0" fillId="0" borderId="0" xfId="0" applyAlignment="1">
      <alignment horizontal="left"/>
    </xf>
    <xf numFmtId="0" fontId="13" fillId="11" borderId="0" xfId="0" applyFont="1" applyFill="1" applyAlignment="1">
      <alignment horizontal="center"/>
    </xf>
    <xf numFmtId="17" fontId="13" fillId="0" borderId="0" xfId="0" applyNumberFormat="1" applyFont="1" applyAlignment="1">
      <alignment horizontal="center"/>
    </xf>
    <xf numFmtId="9" fontId="13" fillId="11" borderId="0" xfId="15" applyFont="1" applyFill="1"/>
    <xf numFmtId="9" fontId="14" fillId="14" borderId="6" xfId="15" applyFont="1" applyFill="1" applyBorder="1"/>
    <xf numFmtId="9" fontId="0" fillId="0" borderId="0" xfId="15" applyFont="1"/>
    <xf numFmtId="4" fontId="16" fillId="13" borderId="6" xfId="0" applyNumberFormat="1" applyFont="1" applyFill="1" applyBorder="1"/>
    <xf numFmtId="0" fontId="17" fillId="0" borderId="0" xfId="0" applyFont="1" applyAlignment="1">
      <alignment horizontal="left"/>
    </xf>
    <xf numFmtId="0" fontId="21" fillId="17" borderId="0" xfId="0" applyFont="1" applyFill="1"/>
    <xf numFmtId="0" fontId="22" fillId="16" borderId="7" xfId="0" applyFont="1" applyFill="1" applyBorder="1"/>
    <xf numFmtId="44" fontId="22" fillId="16" borderId="7" xfId="0" applyNumberFormat="1" applyFont="1" applyFill="1" applyBorder="1"/>
    <xf numFmtId="0" fontId="23" fillId="10" borderId="7" xfId="0" applyFont="1" applyFill="1" applyBorder="1"/>
    <xf numFmtId="44" fontId="23" fillId="10" borderId="7" xfId="0" applyNumberFormat="1" applyFont="1" applyFill="1" applyBorder="1"/>
    <xf numFmtId="0" fontId="24" fillId="16" borderId="0" xfId="0" applyFont="1" applyFill="1"/>
    <xf numFmtId="44" fontId="24" fillId="16" borderId="0" xfId="0" applyNumberFormat="1" applyFont="1" applyFill="1"/>
    <xf numFmtId="0" fontId="25" fillId="17" borderId="0" xfId="0" applyFont="1" applyFill="1"/>
    <xf numFmtId="14" fontId="24" fillId="16" borderId="0" xfId="0" applyNumberFormat="1" applyFont="1" applyFill="1" applyAlignment="1">
      <alignment horizontal="center"/>
    </xf>
    <xf numFmtId="14" fontId="22" fillId="16" borderId="7" xfId="0" applyNumberFormat="1" applyFont="1" applyFill="1" applyBorder="1" applyAlignment="1">
      <alignment horizontal="center"/>
    </xf>
    <xf numFmtId="14" fontId="23" fillId="10" borderId="7" xfId="0" applyNumberFormat="1" applyFont="1" applyFill="1" applyBorder="1" applyAlignment="1">
      <alignment horizontal="center"/>
    </xf>
    <xf numFmtId="14" fontId="0" fillId="0" borderId="0" xfId="0" applyNumberFormat="1" applyAlignment="1">
      <alignment horizontal="center"/>
    </xf>
    <xf numFmtId="3" fontId="0" fillId="0" borderId="0" xfId="0" applyNumberFormat="1"/>
    <xf numFmtId="3" fontId="0" fillId="0" borderId="0" xfId="14" applyNumberFormat="1" applyFont="1"/>
    <xf numFmtId="3" fontId="17" fillId="0" borderId="0" xfId="0" applyNumberFormat="1" applyFont="1"/>
    <xf numFmtId="43" fontId="0" fillId="0" borderId="0" xfId="14" applyFont="1"/>
    <xf numFmtId="0" fontId="26" fillId="0" borderId="0" xfId="0" applyFont="1" applyAlignment="1">
      <alignment horizontal="center"/>
    </xf>
    <xf numFmtId="0" fontId="26" fillId="0" borderId="0" xfId="0" applyFont="1" applyAlignment="1">
      <alignment horizontal="left"/>
    </xf>
    <xf numFmtId="0" fontId="27" fillId="0" borderId="0" xfId="0" quotePrefix="1" applyFont="1"/>
    <xf numFmtId="0" fontId="26" fillId="0" borderId="0" xfId="0" applyFont="1"/>
    <xf numFmtId="4" fontId="26" fillId="0" borderId="0" xfId="0" applyNumberFormat="1" applyFont="1"/>
    <xf numFmtId="43" fontId="26" fillId="0" borderId="0" xfId="14" applyFont="1"/>
    <xf numFmtId="9" fontId="26" fillId="0" borderId="0" xfId="15" applyFont="1"/>
    <xf numFmtId="171" fontId="0" fillId="0" borderId="0" xfId="0" applyNumberFormat="1"/>
    <xf numFmtId="172" fontId="0" fillId="0" borderId="0" xfId="0" applyNumberFormat="1"/>
    <xf numFmtId="166" fontId="7" fillId="4" borderId="1" xfId="7" applyFont="1">
      <protection locked="0"/>
    </xf>
    <xf numFmtId="166" fontId="28" fillId="4" borderId="1" xfId="7" applyFont="1">
      <protection locked="0"/>
    </xf>
    <xf numFmtId="166" fontId="0" fillId="0" borderId="0" xfId="0" applyNumberFormat="1"/>
    <xf numFmtId="166" fontId="7" fillId="0" borderId="1" xfId="5" applyFont="1"/>
    <xf numFmtId="168" fontId="7" fillId="4" borderId="1" xfId="10" applyFont="1">
      <protection locked="0"/>
    </xf>
    <xf numFmtId="0" fontId="30" fillId="19" borderId="0" xfId="0" applyFont="1" applyFill="1" applyAlignment="1">
      <alignment horizontal="center" vertical="center" wrapText="1"/>
    </xf>
    <xf numFmtId="17" fontId="17" fillId="19" borderId="0" xfId="0" applyNumberFormat="1" applyFont="1" applyFill="1" applyAlignment="1">
      <alignment horizontal="center" vertical="center"/>
    </xf>
    <xf numFmtId="17" fontId="0" fillId="0" borderId="0" xfId="0" applyNumberFormat="1" applyAlignment="1">
      <alignment horizontal="center" vertical="center"/>
    </xf>
    <xf numFmtId="0" fontId="29" fillId="20" borderId="0" xfId="16" applyFont="1" applyFill="1" applyAlignment="1">
      <alignment horizontal="center" vertical="center" wrapText="1"/>
    </xf>
    <xf numFmtId="0" fontId="0" fillId="0" borderId="7" xfId="0" applyBorder="1" applyAlignment="1">
      <alignment horizontal="left" vertical="top"/>
    </xf>
    <xf numFmtId="0" fontId="0" fillId="0" borderId="0" xfId="0" applyAlignment="1">
      <alignment horizontal="center" vertical="center"/>
    </xf>
    <xf numFmtId="49" fontId="12" fillId="0" borderId="0" xfId="0" applyNumberFormat="1" applyFont="1"/>
    <xf numFmtId="168" fontId="28" fillId="4" borderId="1" xfId="10" applyFont="1">
      <protection locked="0"/>
    </xf>
    <xf numFmtId="0" fontId="21" fillId="0" borderId="0" xfId="0" applyFont="1"/>
    <xf numFmtId="0" fontId="0" fillId="0" borderId="7" xfId="0" applyBorder="1" applyAlignment="1">
      <alignment horizontal="left" vertical="top" wrapText="1"/>
    </xf>
    <xf numFmtId="166" fontId="31" fillId="14" borderId="1" xfId="7" applyFont="1" applyFill="1">
      <protection locked="0"/>
    </xf>
    <xf numFmtId="0" fontId="23" fillId="0" borderId="7" xfId="0" applyFont="1" applyBorder="1"/>
    <xf numFmtId="14" fontId="23" fillId="0" borderId="7" xfId="0" applyNumberFormat="1" applyFont="1" applyBorder="1" applyAlignment="1">
      <alignment horizontal="center"/>
    </xf>
    <xf numFmtId="44" fontId="23" fillId="0" borderId="7" xfId="0" applyNumberFormat="1" applyFont="1" applyBorder="1"/>
    <xf numFmtId="173" fontId="0" fillId="0" borderId="0" xfId="15" applyNumberFormat="1" applyFont="1"/>
    <xf numFmtId="0" fontId="32" fillId="11" borderId="0" xfId="0" applyFont="1" applyFill="1"/>
    <xf numFmtId="0" fontId="33" fillId="0" borderId="0" xfId="0" applyFont="1"/>
    <xf numFmtId="0" fontId="32" fillId="21" borderId="0" xfId="0" applyFont="1" applyFill="1"/>
    <xf numFmtId="0" fontId="32" fillId="12" borderId="8" xfId="0" applyFont="1" applyFill="1" applyBorder="1"/>
    <xf numFmtId="0" fontId="32" fillId="12" borderId="10" xfId="0" applyFont="1" applyFill="1" applyBorder="1"/>
    <xf numFmtId="0" fontId="32" fillId="12" borderId="11" xfId="0" applyFont="1" applyFill="1" applyBorder="1" applyAlignment="1">
      <alignment horizontal="center"/>
    </xf>
    <xf numFmtId="0" fontId="35" fillId="23" borderId="12" xfId="0" applyFont="1" applyFill="1" applyBorder="1"/>
    <xf numFmtId="0" fontId="35" fillId="13" borderId="13" xfId="0" applyFont="1" applyFill="1" applyBorder="1"/>
    <xf numFmtId="0" fontId="35" fillId="13" borderId="14" xfId="0" applyFont="1" applyFill="1" applyBorder="1"/>
    <xf numFmtId="0" fontId="35" fillId="14" borderId="15" xfId="0" applyFont="1" applyFill="1" applyBorder="1"/>
    <xf numFmtId="0" fontId="36" fillId="13" borderId="16" xfId="0" applyFont="1" applyFill="1" applyBorder="1"/>
    <xf numFmtId="0" fontId="35" fillId="14" borderId="5" xfId="0" applyFont="1" applyFill="1" applyBorder="1"/>
    <xf numFmtId="0" fontId="35" fillId="14" borderId="16" xfId="0" applyFont="1" applyFill="1" applyBorder="1"/>
    <xf numFmtId="0" fontId="35" fillId="14" borderId="13" xfId="0" applyFont="1" applyFill="1" applyBorder="1"/>
    <xf numFmtId="0" fontId="35" fillId="14" borderId="6" xfId="0" applyFont="1" applyFill="1" applyBorder="1"/>
    <xf numFmtId="0" fontId="35" fillId="14" borderId="14" xfId="0" applyFont="1" applyFill="1" applyBorder="1"/>
    <xf numFmtId="0" fontId="35" fillId="14" borderId="17" xfId="0" applyFont="1" applyFill="1" applyBorder="1"/>
    <xf numFmtId="0" fontId="32" fillId="24" borderId="18" xfId="0" applyFont="1" applyFill="1" applyBorder="1"/>
    <xf numFmtId="0" fontId="32" fillId="24" borderId="0" xfId="0" applyFont="1" applyFill="1"/>
    <xf numFmtId="0" fontId="32" fillId="24" borderId="0" xfId="0" applyFont="1" applyFill="1" applyAlignment="1">
      <alignment horizontal="center"/>
    </xf>
    <xf numFmtId="0" fontId="34" fillId="25" borderId="0" xfId="0" applyFont="1" applyFill="1"/>
    <xf numFmtId="0" fontId="34" fillId="25" borderId="19" xfId="0" applyFont="1" applyFill="1" applyBorder="1"/>
    <xf numFmtId="0" fontId="37" fillId="0" borderId="21" xfId="0" applyFont="1" applyBorder="1"/>
    <xf numFmtId="0" fontId="34" fillId="0" borderId="0" xfId="0" applyFont="1"/>
    <xf numFmtId="0" fontId="38" fillId="0" borderId="12" xfId="0" applyFont="1" applyBorder="1"/>
    <xf numFmtId="0" fontId="33" fillId="0" borderId="12" xfId="0" quotePrefix="1" applyFont="1" applyBorder="1"/>
    <xf numFmtId="0" fontId="33" fillId="0" borderId="20" xfId="0" quotePrefix="1" applyFont="1" applyBorder="1"/>
    <xf numFmtId="174" fontId="33" fillId="0" borderId="20" xfId="0" quotePrefix="1" applyNumberFormat="1" applyFont="1" applyBorder="1"/>
    <xf numFmtId="4" fontId="35" fillId="26" borderId="23" xfId="0" applyNumberFormat="1" applyFont="1" applyFill="1" applyBorder="1"/>
    <xf numFmtId="4" fontId="33" fillId="0" borderId="12" xfId="17" quotePrefix="1" applyNumberFormat="1" applyFont="1" applyFill="1" applyBorder="1"/>
    <xf numFmtId="175" fontId="35" fillId="27" borderId="20" xfId="17" quotePrefix="1" applyNumberFormat="1" applyFont="1" applyFill="1" applyBorder="1"/>
    <xf numFmtId="175" fontId="34" fillId="26" borderId="20" xfId="17" quotePrefix="1" applyNumberFormat="1" applyFont="1" applyFill="1" applyBorder="1"/>
    <xf numFmtId="4" fontId="38" fillId="0" borderId="22" xfId="0" applyNumberFormat="1" applyFont="1" applyBorder="1"/>
    <xf numFmtId="175" fontId="38" fillId="0" borderId="20" xfId="0" applyNumberFormat="1" applyFont="1" applyBorder="1"/>
    <xf numFmtId="175" fontId="38" fillId="0" borderId="12" xfId="0" applyNumberFormat="1" applyFont="1" applyBorder="1"/>
    <xf numFmtId="175" fontId="38" fillId="0" borderId="22" xfId="0" applyNumberFormat="1" applyFont="1" applyBorder="1"/>
    <xf numFmtId="0" fontId="33" fillId="0" borderId="0" xfId="0" applyFont="1" applyAlignment="1">
      <alignment horizontal="center"/>
    </xf>
    <xf numFmtId="175" fontId="38" fillId="0" borderId="23" xfId="0" applyNumberFormat="1" applyFont="1" applyBorder="1"/>
    <xf numFmtId="17" fontId="37" fillId="0" borderId="21" xfId="0" applyNumberFormat="1" applyFont="1" applyBorder="1"/>
    <xf numFmtId="0" fontId="33" fillId="0" borderId="21" xfId="0" applyFont="1" applyBorder="1"/>
    <xf numFmtId="0" fontId="33" fillId="0" borderId="21" xfId="0" quotePrefix="1" applyFont="1" applyBorder="1"/>
    <xf numFmtId="0" fontId="33" fillId="0" borderId="24" xfId="0" applyFont="1" applyBorder="1"/>
    <xf numFmtId="0" fontId="33" fillId="0" borderId="25" xfId="0" applyFont="1" applyBorder="1"/>
    <xf numFmtId="175" fontId="34" fillId="27" borderId="21" xfId="17" quotePrefix="1" applyNumberFormat="1" applyFont="1" applyFill="1" applyBorder="1"/>
    <xf numFmtId="175" fontId="34" fillId="26" borderId="21" xfId="17" quotePrefix="1" applyNumberFormat="1" applyFont="1" applyFill="1" applyBorder="1"/>
    <xf numFmtId="4" fontId="33" fillId="0" borderId="24" xfId="0" applyNumberFormat="1" applyFont="1" applyBorder="1"/>
    <xf numFmtId="175" fontId="38" fillId="0" borderId="21" xfId="0" applyNumberFormat="1" applyFont="1" applyBorder="1"/>
    <xf numFmtId="175" fontId="38" fillId="0" borderId="24" xfId="0" applyNumberFormat="1" applyFont="1" applyBorder="1"/>
    <xf numFmtId="0" fontId="33" fillId="0" borderId="27" xfId="0" applyFont="1" applyBorder="1" applyAlignment="1">
      <alignment horizontal="center"/>
    </xf>
    <xf numFmtId="175" fontId="38" fillId="0" borderId="25" xfId="0" applyNumberFormat="1" applyFont="1" applyBorder="1"/>
    <xf numFmtId="0" fontId="33" fillId="0" borderId="0" xfId="0" quotePrefix="1" applyFont="1"/>
    <xf numFmtId="44" fontId="33" fillId="0" borderId="0" xfId="0" applyNumberFormat="1" applyFont="1"/>
    <xf numFmtId="175" fontId="33" fillId="0" borderId="0" xfId="0" applyNumberFormat="1" applyFont="1"/>
    <xf numFmtId="0" fontId="34" fillId="0" borderId="0" xfId="0" quotePrefix="1" applyFont="1"/>
    <xf numFmtId="4" fontId="34" fillId="0" borderId="0" xfId="0" applyNumberFormat="1" applyFont="1"/>
    <xf numFmtId="0" fontId="34" fillId="0" borderId="0" xfId="0" applyFont="1" applyAlignment="1">
      <alignment horizontal="center"/>
    </xf>
    <xf numFmtId="175" fontId="34" fillId="0" borderId="0" xfId="0" applyNumberFormat="1" applyFont="1"/>
    <xf numFmtId="4" fontId="33" fillId="0" borderId="0" xfId="0" applyNumberFormat="1" applyFont="1"/>
    <xf numFmtId="4" fontId="33" fillId="0" borderId="0" xfId="0" applyNumberFormat="1" applyFont="1" applyAlignment="1">
      <alignment horizontal="center"/>
    </xf>
    <xf numFmtId="0" fontId="12" fillId="0" borderId="0" xfId="0" quotePrefix="1" applyFont="1" applyAlignment="1">
      <alignment horizontal="left"/>
    </xf>
    <xf numFmtId="0" fontId="12" fillId="0" borderId="0" xfId="0" applyFont="1" applyAlignment="1">
      <alignment horizontal="left"/>
    </xf>
    <xf numFmtId="0" fontId="4" fillId="0" borderId="0" xfId="18" applyNumberFormat="1" applyFill="1" applyBorder="1" applyAlignment="1">
      <alignment horizontal="left"/>
      <protection locked="0"/>
    </xf>
    <xf numFmtId="0" fontId="28" fillId="0" borderId="0" xfId="19" applyAlignment="1">
      <alignment horizontal="left"/>
    </xf>
    <xf numFmtId="0" fontId="0" fillId="29" borderId="0" xfId="0" applyFill="1"/>
    <xf numFmtId="0" fontId="0" fillId="30" borderId="0" xfId="0" applyFill="1"/>
    <xf numFmtId="176" fontId="0" fillId="0" borderId="0" xfId="0" applyNumberFormat="1"/>
    <xf numFmtId="0" fontId="12" fillId="0" borderId="7" xfId="0" quotePrefix="1" applyFont="1" applyBorder="1"/>
    <xf numFmtId="0" fontId="13" fillId="0" borderId="7" xfId="0" applyFont="1" applyBorder="1"/>
    <xf numFmtId="0" fontId="39" fillId="0" borderId="7" xfId="0" applyFont="1" applyBorder="1"/>
    <xf numFmtId="17" fontId="13" fillId="0" borderId="7" xfId="0" applyNumberFormat="1" applyFont="1" applyBorder="1" applyAlignment="1">
      <alignment horizontal="center"/>
    </xf>
    <xf numFmtId="0" fontId="0" fillId="0" borderId="7" xfId="0" applyBorder="1" applyAlignment="1">
      <alignment horizontal="left"/>
    </xf>
    <xf numFmtId="0" fontId="0" fillId="0" borderId="7" xfId="0" applyBorder="1"/>
    <xf numFmtId="49" fontId="12" fillId="0" borderId="7" xfId="0" applyNumberFormat="1" applyFont="1" applyBorder="1"/>
    <xf numFmtId="3" fontId="0" fillId="0" borderId="7" xfId="14" applyNumberFormat="1" applyFont="1" applyBorder="1"/>
    <xf numFmtId="3" fontId="0" fillId="0" borderId="28" xfId="0" applyNumberFormat="1" applyBorder="1"/>
    <xf numFmtId="3" fontId="0" fillId="0" borderId="29" xfId="14" applyNumberFormat="1" applyFont="1" applyBorder="1"/>
    <xf numFmtId="4" fontId="0" fillId="0" borderId="28" xfId="0" applyNumberFormat="1" applyBorder="1"/>
    <xf numFmtId="4" fontId="35" fillId="26" borderId="26" xfId="0" applyNumberFormat="1" applyFont="1" applyFill="1" applyBorder="1"/>
    <xf numFmtId="0" fontId="33" fillId="0" borderId="23" xfId="0" applyFont="1" applyBorder="1"/>
    <xf numFmtId="10" fontId="38" fillId="0" borderId="30" xfId="0" applyNumberFormat="1" applyFont="1" applyBorder="1"/>
    <xf numFmtId="4" fontId="13" fillId="12" borderId="8" xfId="0" applyNumberFormat="1" applyFont="1" applyFill="1" applyBorder="1" applyAlignment="1">
      <alignment horizontal="center"/>
    </xf>
    <xf numFmtId="4" fontId="13" fillId="12" borderId="9" xfId="0" applyNumberFormat="1" applyFont="1" applyFill="1" applyBorder="1" applyAlignment="1">
      <alignment horizontal="center"/>
    </xf>
    <xf numFmtId="4" fontId="13" fillId="12" borderId="10" xfId="0" applyNumberFormat="1" applyFont="1" applyFill="1" applyBorder="1" applyAlignment="1">
      <alignment horizontal="center"/>
    </xf>
    <xf numFmtId="0" fontId="13" fillId="12" borderId="8" xfId="0" applyFont="1" applyFill="1" applyBorder="1" applyAlignment="1">
      <alignment horizontal="center"/>
    </xf>
    <xf numFmtId="0" fontId="13" fillId="12" borderId="9" xfId="0" applyFont="1" applyFill="1" applyBorder="1" applyAlignment="1">
      <alignment horizontal="center"/>
    </xf>
    <xf numFmtId="0" fontId="13" fillId="12" borderId="10" xfId="0" applyFont="1" applyFill="1" applyBorder="1" applyAlignment="1">
      <alignment horizontal="center"/>
    </xf>
    <xf numFmtId="0" fontId="32" fillId="12" borderId="9" xfId="0" applyFont="1" applyFill="1" applyBorder="1" applyAlignment="1">
      <alignment horizontal="center"/>
    </xf>
    <xf numFmtId="0" fontId="32" fillId="12" borderId="8" xfId="0" applyFont="1" applyFill="1" applyBorder="1" applyAlignment="1">
      <alignment horizontal="center"/>
    </xf>
    <xf numFmtId="0" fontId="32" fillId="12" borderId="10" xfId="0" applyFont="1" applyFill="1" applyBorder="1" applyAlignment="1">
      <alignment horizontal="center"/>
    </xf>
    <xf numFmtId="0" fontId="34" fillId="22" borderId="8" xfId="0" applyFont="1" applyFill="1" applyBorder="1" applyAlignment="1">
      <alignment horizontal="center"/>
    </xf>
    <xf numFmtId="0" fontId="34" fillId="22" borderId="9" xfId="0" applyFont="1" applyFill="1" applyBorder="1" applyAlignment="1">
      <alignment horizontal="center"/>
    </xf>
    <xf numFmtId="0" fontId="34" fillId="22" borderId="10" xfId="0" applyFont="1" applyFill="1" applyBorder="1" applyAlignment="1">
      <alignment horizontal="center"/>
    </xf>
  </cellXfs>
  <cellStyles count="20">
    <cellStyle name="20 % - Akzent3" xfId="16" builtinId="38"/>
    <cellStyle name="CALC_1_NORM" xfId="5" xr:uid="{4A2A7060-7742-4985-94D5-ADFE30558E6D}"/>
    <cellStyle name="Heading LN DOWN" xfId="11" xr:uid="{5065145C-431A-43EA-A15D-D9AD8C336C65}"/>
    <cellStyle name="Heading LN UP" xfId="6" xr:uid="{CB093353-0E29-4386-8324-BA7E5C5EF741}"/>
    <cellStyle name="Heading_top" xfId="2" xr:uid="{D272F8EF-25C8-4925-AFAA-57E463981437}"/>
    <cellStyle name="INDICATOR" xfId="4" xr:uid="{102F0F53-5D9E-4E86-88CF-16764B1161F9}"/>
    <cellStyle name="INP_1.1_NORM" xfId="7" xr:uid="{6DBE00C3-784F-4938-A65C-0F90AAB7BF6E}"/>
    <cellStyle name="INP_1.1_NORM 2" xfId="18" xr:uid="{B49BE4DD-5210-4E2B-8FBB-AEE0910AD16F}"/>
    <cellStyle name="INP_1.4_INDI" xfId="10" xr:uid="{16CEBB98-A2DA-4FCE-B0E6-95390464C454}"/>
    <cellStyle name="Komma" xfId="14" builtinId="3"/>
    <cellStyle name="LN_DOWN_NORM" xfId="12" xr:uid="{1C76AB63-EB6F-4C37-90DC-5F2DECF402C7}"/>
    <cellStyle name="LN_UP_NORM" xfId="8" xr:uid="{A4E0CEA0-2BB0-4C1C-B86C-FA0D339DFD3C}"/>
    <cellStyle name="Prozent" xfId="15" builtinId="5"/>
    <cellStyle name="Standard" xfId="0" builtinId="0"/>
    <cellStyle name="Standard 2" xfId="13" xr:uid="{8E7504C8-9550-44C5-BD71-780A7A171CE4}"/>
    <cellStyle name="Standard 3 2" xfId="19" xr:uid="{9129EFB2-3EC2-40A1-8A0C-3CA8E2879082}"/>
    <cellStyle name="Überschrift 4" xfId="1" builtinId="19"/>
    <cellStyle name="UNIT" xfId="3" xr:uid="{8104191E-5D98-4F7F-BDE6-AE8EA7BE2173}"/>
    <cellStyle name="Währung" xfId="17" builtinId="4"/>
    <cellStyle name="ZERO" xfId="9" xr:uid="{E9045E59-5DE0-434C-BB96-BBF06BB3DCA1}"/>
  </cellStyles>
  <dxfs count="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2022</a:t>
            </a:r>
          </a:p>
        </c:rich>
      </c:tx>
      <c:layout>
        <c:manualLayout>
          <c:xMode val="edge"/>
          <c:yMode val="edge"/>
          <c:x val="0.34112634184306662"/>
          <c:y val="2.0547945205479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8.4900775513141166E-2"/>
          <c:y val="0.14460038986354778"/>
          <c:w val="0.90542863006130925"/>
          <c:h val="0.76495802059830242"/>
        </c:manualLayout>
      </c:layout>
      <c:barChart>
        <c:barDir val="col"/>
        <c:grouping val="stacked"/>
        <c:varyColors val="0"/>
        <c:ser>
          <c:idx val="0"/>
          <c:order val="0"/>
          <c:spPr>
            <a:no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1121-4FF9-8E49-C1015862D941}"/>
              </c:ext>
            </c:extLst>
          </c:dPt>
          <c:dPt>
            <c:idx val="3"/>
            <c:invertIfNegative val="0"/>
            <c:bubble3D val="0"/>
            <c:spPr>
              <a:solidFill>
                <a:schemeClr val="tx1"/>
              </a:solidFill>
              <a:ln>
                <a:noFill/>
              </a:ln>
              <a:effectLst/>
            </c:spPr>
            <c:extLst>
              <c:ext xmlns:c16="http://schemas.microsoft.com/office/drawing/2014/chart" uri="{C3380CC4-5D6E-409C-BE32-E72D297353CC}">
                <c16:uniqueId val="{00000003-1121-4FF9-8E49-C1015862D941}"/>
              </c:ext>
            </c:extLst>
          </c:dPt>
          <c:dPt>
            <c:idx val="5"/>
            <c:invertIfNegative val="0"/>
            <c:bubble3D val="0"/>
            <c:spPr>
              <a:solidFill>
                <a:srgbClr val="002060"/>
              </a:solidFill>
              <a:ln>
                <a:noFill/>
              </a:ln>
              <a:effectLst/>
            </c:spPr>
            <c:extLst>
              <c:ext xmlns:c16="http://schemas.microsoft.com/office/drawing/2014/chart" uri="{C3380CC4-5D6E-409C-BE32-E72D297353CC}">
                <c16:uniqueId val="{00000005-1121-4FF9-8E49-C1015862D941}"/>
              </c:ext>
            </c:extLst>
          </c:dPt>
          <c:cat>
            <c:strRef>
              <c:f>Config!$Q$3:$Q$8</c:f>
              <c:strCache>
                <c:ptCount val="6"/>
                <c:pt idx="0">
                  <c:v>SR DEZ 2022</c:v>
                </c:pt>
                <c:pt idx="1">
                  <c:v>TF DEZ 2022</c:v>
                </c:pt>
                <c:pt idx="2">
                  <c:v>TF DEZ 2021</c:v>
                </c:pt>
                <c:pt idx="3">
                  <c:v>GL laut Projektliste 2022</c:v>
                </c:pt>
                <c:pt idx="4">
                  <c:v>Delta</c:v>
                </c:pt>
                <c:pt idx="5">
                  <c:v>GL laut LucaNet 2022</c:v>
                </c:pt>
              </c:strCache>
            </c:strRef>
          </c:cat>
          <c:val>
            <c:numRef>
              <c:f>Config!$R$3:$R$8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1121-4FF9-8E49-C1015862D941}"/>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1121-4FF9-8E49-C1015862D941}"/>
              </c:ext>
            </c:extLst>
          </c:dPt>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A-1121-4FF9-8E49-C1015862D941}"/>
              </c:ext>
            </c:extLst>
          </c:dPt>
          <c:dPt>
            <c:idx val="4"/>
            <c:invertIfNegative val="0"/>
            <c:bubble3D val="0"/>
            <c:spPr>
              <a:solidFill>
                <a:srgbClr val="FF0000"/>
              </a:solidFill>
              <a:ln>
                <a:noFill/>
              </a:ln>
              <a:effectLst/>
            </c:spPr>
            <c:extLst>
              <c:ext xmlns:c16="http://schemas.microsoft.com/office/drawing/2014/chart" uri="{C3380CC4-5D6E-409C-BE32-E72D297353CC}">
                <c16:uniqueId val="{0000000C-1121-4FF9-8E49-C1015862D941}"/>
              </c:ext>
            </c:extLst>
          </c:dPt>
          <c:cat>
            <c:strRef>
              <c:f>Config!$Q$3:$Q$8</c:f>
              <c:strCache>
                <c:ptCount val="6"/>
                <c:pt idx="0">
                  <c:v>SR DEZ 2022</c:v>
                </c:pt>
                <c:pt idx="1">
                  <c:v>TF DEZ 2022</c:v>
                </c:pt>
                <c:pt idx="2">
                  <c:v>TF DEZ 2021</c:v>
                </c:pt>
                <c:pt idx="3">
                  <c:v>GL laut Projektliste 2022</c:v>
                </c:pt>
                <c:pt idx="4">
                  <c:v>Delta</c:v>
                </c:pt>
                <c:pt idx="5">
                  <c:v>GL laut LucaNet 2022</c:v>
                </c:pt>
              </c:strCache>
            </c:strRef>
          </c:cat>
          <c:val>
            <c:numRef>
              <c:f>Config!$S$3:$S$8</c:f>
              <c:numCache>
                <c:formatCode>#,##0.00</c:formatCode>
                <c:ptCount val="6"/>
                <c:pt idx="1">
                  <c:v>0</c:v>
                </c:pt>
                <c:pt idx="2">
                  <c:v>0</c:v>
                </c:pt>
                <c:pt idx="4">
                  <c:v>0</c:v>
                </c:pt>
              </c:numCache>
            </c:numRef>
          </c:val>
          <c:extLst>
            <c:ext xmlns:c16="http://schemas.microsoft.com/office/drawing/2014/chart" uri="{C3380CC4-5D6E-409C-BE32-E72D297353CC}">
              <c16:uniqueId val="{0000000D-1121-4FF9-8E49-C1015862D941}"/>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B970-4EEA-B92F-C181E63B4AEB}"/>
              </c:ext>
            </c:extLst>
          </c:dPt>
          <c:dPt>
            <c:idx val="1"/>
            <c:invertIfNegative val="0"/>
            <c:bubble3D val="0"/>
            <c:spPr>
              <a:noFill/>
              <a:ln>
                <a:noFill/>
              </a:ln>
              <a:effectLst/>
            </c:spPr>
            <c:extLst>
              <c:ext xmlns:c16="http://schemas.microsoft.com/office/drawing/2014/chart" uri="{C3380CC4-5D6E-409C-BE32-E72D297353CC}">
                <c16:uniqueId val="{00000003-B970-4EEA-B92F-C181E63B4AEB}"/>
              </c:ext>
            </c:extLst>
          </c:dPt>
          <c:dPt>
            <c:idx val="2"/>
            <c:invertIfNegative val="0"/>
            <c:bubble3D val="0"/>
            <c:spPr>
              <a:noFill/>
              <a:ln>
                <a:noFill/>
              </a:ln>
              <a:effectLst/>
            </c:spPr>
            <c:extLst>
              <c:ext xmlns:c16="http://schemas.microsoft.com/office/drawing/2014/chart" uri="{C3380CC4-5D6E-409C-BE32-E72D297353CC}">
                <c16:uniqueId val="{00000005-B970-4EEA-B92F-C181E63B4AEB}"/>
              </c:ext>
            </c:extLst>
          </c:dPt>
          <c:dPt>
            <c:idx val="3"/>
            <c:invertIfNegative val="0"/>
            <c:bubble3D val="0"/>
            <c:spPr>
              <a:solidFill>
                <a:schemeClr val="tx1"/>
              </a:solidFill>
              <a:ln>
                <a:noFill/>
              </a:ln>
              <a:effectLst/>
            </c:spPr>
            <c:extLst>
              <c:ext xmlns:c16="http://schemas.microsoft.com/office/drawing/2014/chart" uri="{C3380CC4-5D6E-409C-BE32-E72D297353CC}">
                <c16:uniqueId val="{00000007-B970-4EEA-B92F-C181E63B4AEB}"/>
              </c:ext>
            </c:extLst>
          </c:dPt>
          <c:dPt>
            <c:idx val="4"/>
            <c:invertIfNegative val="0"/>
            <c:bubble3D val="0"/>
            <c:spPr>
              <a:noFill/>
              <a:ln>
                <a:noFill/>
              </a:ln>
              <a:effectLst/>
            </c:spPr>
            <c:extLst>
              <c:ext xmlns:c16="http://schemas.microsoft.com/office/drawing/2014/chart" uri="{C3380CC4-5D6E-409C-BE32-E72D297353CC}">
                <c16:uniqueId val="{00000009-B970-4EEA-B92F-C181E63B4AEB}"/>
              </c:ext>
            </c:extLst>
          </c:dPt>
          <c:dPt>
            <c:idx val="5"/>
            <c:invertIfNegative val="0"/>
            <c:bubble3D val="0"/>
            <c:spPr>
              <a:solidFill>
                <a:srgbClr val="002060"/>
              </a:solidFill>
              <a:ln>
                <a:noFill/>
              </a:ln>
              <a:effectLst/>
            </c:spPr>
            <c:extLst>
              <c:ext xmlns:c16="http://schemas.microsoft.com/office/drawing/2014/chart" uri="{C3380CC4-5D6E-409C-BE32-E72D297353CC}">
                <c16:uniqueId val="{0000000B-B970-4EEA-B92F-C181E63B4AEB}"/>
              </c:ext>
            </c:extLst>
          </c:dPt>
          <c:cat>
            <c:strRef>
              <c:f>Config!$U$3:$U$8</c:f>
              <c:strCache>
                <c:ptCount val="6"/>
                <c:pt idx="0">
                  <c:v>SR DEZ 2023</c:v>
                </c:pt>
                <c:pt idx="1">
                  <c:v>TF DEZ 2023</c:v>
                </c:pt>
                <c:pt idx="2">
                  <c:v>TF DEZ 2022</c:v>
                </c:pt>
                <c:pt idx="3">
                  <c:v>GL laut Projektliste 2023</c:v>
                </c:pt>
                <c:pt idx="4">
                  <c:v>Delta</c:v>
                </c:pt>
                <c:pt idx="5">
                  <c:v>GL laut LucaNet 2023</c:v>
                </c:pt>
              </c:strCache>
            </c:strRef>
          </c:cat>
          <c:val>
            <c:numRef>
              <c:f>Config!$V$3:$V$8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B970-4EEA-B92F-C181E63B4AEB}"/>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B970-4EEA-B92F-C181E63B4AEB}"/>
              </c:ext>
            </c:extLst>
          </c:dPt>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10-B970-4EEA-B92F-C181E63B4AEB}"/>
              </c:ext>
            </c:extLst>
          </c:dPt>
          <c:dPt>
            <c:idx val="4"/>
            <c:invertIfNegative val="0"/>
            <c:bubble3D val="0"/>
            <c:spPr>
              <a:solidFill>
                <a:srgbClr val="FF0000"/>
              </a:solidFill>
              <a:ln>
                <a:noFill/>
              </a:ln>
              <a:effectLst/>
            </c:spPr>
            <c:extLst>
              <c:ext xmlns:c16="http://schemas.microsoft.com/office/drawing/2014/chart" uri="{C3380CC4-5D6E-409C-BE32-E72D297353CC}">
                <c16:uniqueId val="{00000012-B970-4EEA-B92F-C181E63B4AEB}"/>
              </c:ext>
            </c:extLst>
          </c:dPt>
          <c:cat>
            <c:strRef>
              <c:f>Config!$U$3:$U$8</c:f>
              <c:strCache>
                <c:ptCount val="6"/>
                <c:pt idx="0">
                  <c:v>SR DEZ 2023</c:v>
                </c:pt>
                <c:pt idx="1">
                  <c:v>TF DEZ 2023</c:v>
                </c:pt>
                <c:pt idx="2">
                  <c:v>TF DEZ 2022</c:v>
                </c:pt>
                <c:pt idx="3">
                  <c:v>GL laut Projektliste 2023</c:v>
                </c:pt>
                <c:pt idx="4">
                  <c:v>Delta</c:v>
                </c:pt>
                <c:pt idx="5">
                  <c:v>GL laut LucaNet 2023</c:v>
                </c:pt>
              </c:strCache>
            </c:strRef>
          </c:cat>
          <c:val>
            <c:numRef>
              <c:f>Config!$W$3:$W$8</c:f>
              <c:numCache>
                <c:formatCode>#,##0.00</c:formatCode>
                <c:ptCount val="6"/>
                <c:pt idx="1">
                  <c:v>0</c:v>
                </c:pt>
                <c:pt idx="2">
                  <c:v>0</c:v>
                </c:pt>
                <c:pt idx="4">
                  <c:v>0</c:v>
                </c:pt>
              </c:numCache>
            </c:numRef>
          </c:val>
          <c:extLst>
            <c:ext xmlns:c16="http://schemas.microsoft.com/office/drawing/2014/chart" uri="{C3380CC4-5D6E-409C-BE32-E72D297353CC}">
              <c16:uniqueId val="{00000013-B970-4EEA-B92F-C181E63B4AEB}"/>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2"/>
            <c:invertIfNegative val="0"/>
            <c:bubble3D val="0"/>
            <c:spPr>
              <a:solidFill>
                <a:schemeClr val="bg1"/>
              </a:solidFill>
              <a:ln>
                <a:noFill/>
              </a:ln>
              <a:effectLst/>
            </c:spPr>
            <c:extLst>
              <c:ext xmlns:c16="http://schemas.microsoft.com/office/drawing/2014/chart" uri="{C3380CC4-5D6E-409C-BE32-E72D297353CC}">
                <c16:uniqueId val="{00000001-5094-4CE7-816A-743B13DB8616}"/>
              </c:ext>
            </c:extLst>
          </c:dPt>
          <c:dPt>
            <c:idx val="3"/>
            <c:invertIfNegative val="0"/>
            <c:bubble3D val="0"/>
            <c:spPr>
              <a:solidFill>
                <a:schemeClr val="tx1"/>
              </a:solidFill>
              <a:ln>
                <a:noFill/>
              </a:ln>
              <a:effectLst/>
            </c:spPr>
            <c:extLst>
              <c:ext xmlns:c16="http://schemas.microsoft.com/office/drawing/2014/chart" uri="{C3380CC4-5D6E-409C-BE32-E72D297353CC}">
                <c16:uniqueId val="{00000003-5094-4CE7-816A-743B13DB8616}"/>
              </c:ext>
            </c:extLst>
          </c:dPt>
          <c:dPt>
            <c:idx val="4"/>
            <c:invertIfNegative val="0"/>
            <c:bubble3D val="0"/>
            <c:spPr>
              <a:solidFill>
                <a:schemeClr val="bg1"/>
              </a:solidFill>
              <a:ln>
                <a:noFill/>
              </a:ln>
              <a:effectLst/>
            </c:spPr>
            <c:extLst>
              <c:ext xmlns:c16="http://schemas.microsoft.com/office/drawing/2014/chart" uri="{C3380CC4-5D6E-409C-BE32-E72D297353CC}">
                <c16:uniqueId val="{00000005-5094-4CE7-816A-743B13DB8616}"/>
              </c:ext>
            </c:extLst>
          </c:dPt>
          <c:cat>
            <c:strRef>
              <c:f>Config!$Y$3:$Y$8</c:f>
              <c:strCache>
                <c:ptCount val="6"/>
                <c:pt idx="0">
                  <c:v>SR DEZ 2024</c:v>
                </c:pt>
                <c:pt idx="1">
                  <c:v>TF DEZ 2024</c:v>
                </c:pt>
                <c:pt idx="2">
                  <c:v>TF DEZ 2023</c:v>
                </c:pt>
                <c:pt idx="3">
                  <c:v>GL laut Projektliste 2024</c:v>
                </c:pt>
                <c:pt idx="4">
                  <c:v>Delta</c:v>
                </c:pt>
                <c:pt idx="5">
                  <c:v>GL laut LucaNet 2024</c:v>
                </c:pt>
              </c:strCache>
            </c:strRef>
          </c:cat>
          <c:val>
            <c:numRef>
              <c:f>Config!$Z$3:$Z$8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5094-4CE7-816A-743B13DB8616}"/>
            </c:ext>
          </c:extLst>
        </c:ser>
        <c:ser>
          <c:idx val="1"/>
          <c:order val="1"/>
          <c:spPr>
            <a:solidFill>
              <a:schemeClr val="accent2"/>
            </a:solidFill>
            <a:ln>
              <a:noFill/>
            </a:ln>
            <a:effectLst/>
          </c:spPr>
          <c:invertIfNegative val="0"/>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5094-4CE7-816A-743B13DB8616}"/>
              </c:ext>
            </c:extLst>
          </c:dPt>
          <c:dPt>
            <c:idx val="4"/>
            <c:invertIfNegative val="0"/>
            <c:bubble3D val="0"/>
            <c:spPr>
              <a:solidFill>
                <a:srgbClr val="FF0000"/>
              </a:solidFill>
              <a:ln>
                <a:noFill/>
              </a:ln>
              <a:effectLst/>
            </c:spPr>
            <c:extLst>
              <c:ext xmlns:c16="http://schemas.microsoft.com/office/drawing/2014/chart" uri="{C3380CC4-5D6E-409C-BE32-E72D297353CC}">
                <c16:uniqueId val="{0000000A-5094-4CE7-816A-743B13DB8616}"/>
              </c:ext>
            </c:extLst>
          </c:dPt>
          <c:cat>
            <c:strRef>
              <c:f>Config!$Y$3:$Y$8</c:f>
              <c:strCache>
                <c:ptCount val="6"/>
                <c:pt idx="0">
                  <c:v>SR DEZ 2024</c:v>
                </c:pt>
                <c:pt idx="1">
                  <c:v>TF DEZ 2024</c:v>
                </c:pt>
                <c:pt idx="2">
                  <c:v>TF DEZ 2023</c:v>
                </c:pt>
                <c:pt idx="3">
                  <c:v>GL laut Projektliste 2024</c:v>
                </c:pt>
                <c:pt idx="4">
                  <c:v>Delta</c:v>
                </c:pt>
                <c:pt idx="5">
                  <c:v>GL laut LucaNet 2024</c:v>
                </c:pt>
              </c:strCache>
            </c:strRef>
          </c:cat>
          <c:val>
            <c:numRef>
              <c:f>Config!$AA$3:$AA$8</c:f>
              <c:numCache>
                <c:formatCode>#,##0.00</c:formatCode>
                <c:ptCount val="6"/>
                <c:pt idx="1">
                  <c:v>0</c:v>
                </c:pt>
                <c:pt idx="2">
                  <c:v>0</c:v>
                </c:pt>
                <c:pt idx="4">
                  <c:v>0</c:v>
                </c:pt>
              </c:numCache>
            </c:numRef>
          </c:val>
          <c:extLst>
            <c:ext xmlns:c16="http://schemas.microsoft.com/office/drawing/2014/chart" uri="{C3380CC4-5D6E-409C-BE32-E72D297353CC}">
              <c16:uniqueId val="{0000000B-5094-4CE7-816A-743B13DB8616}"/>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2022</a:t>
            </a:r>
          </a:p>
        </c:rich>
      </c:tx>
      <c:layout>
        <c:manualLayout>
          <c:xMode val="edge"/>
          <c:yMode val="edge"/>
          <c:x val="0.34112634184306662"/>
          <c:y val="2.0547945205479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8.4900775513141166E-2"/>
          <c:y val="0.14460038986354778"/>
          <c:w val="0.90542863006130925"/>
          <c:h val="0.76495802059830242"/>
        </c:manualLayout>
      </c:layout>
      <c:barChart>
        <c:barDir val="col"/>
        <c:grouping val="stacked"/>
        <c:varyColors val="0"/>
        <c:ser>
          <c:idx val="0"/>
          <c:order val="0"/>
          <c:spPr>
            <a:no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0A0B-46BF-A268-42118ECA9435}"/>
              </c:ext>
            </c:extLst>
          </c:dPt>
          <c:dPt>
            <c:idx val="3"/>
            <c:invertIfNegative val="0"/>
            <c:bubble3D val="0"/>
            <c:spPr>
              <a:solidFill>
                <a:schemeClr val="tx1"/>
              </a:solidFill>
              <a:ln>
                <a:noFill/>
              </a:ln>
              <a:effectLst/>
            </c:spPr>
            <c:extLst>
              <c:ext xmlns:c16="http://schemas.microsoft.com/office/drawing/2014/chart" uri="{C3380CC4-5D6E-409C-BE32-E72D297353CC}">
                <c16:uniqueId val="{00000003-0A0B-46BF-A268-42118ECA9435}"/>
              </c:ext>
            </c:extLst>
          </c:dPt>
          <c:dPt>
            <c:idx val="5"/>
            <c:invertIfNegative val="0"/>
            <c:bubble3D val="0"/>
            <c:spPr>
              <a:solidFill>
                <a:srgbClr val="002060"/>
              </a:solidFill>
              <a:ln>
                <a:noFill/>
              </a:ln>
              <a:effectLst/>
            </c:spPr>
            <c:extLst>
              <c:ext xmlns:c16="http://schemas.microsoft.com/office/drawing/2014/chart" uri="{C3380CC4-5D6E-409C-BE32-E72D297353CC}">
                <c16:uniqueId val="{00000005-0A0B-46BF-A268-42118ECA9435}"/>
              </c:ext>
            </c:extLst>
          </c:dPt>
          <c:cat>
            <c:strRef>
              <c:f>Config!$Q$11:$Q$16</c:f>
              <c:strCache>
                <c:ptCount val="6"/>
                <c:pt idx="0">
                  <c:v>SR DEZ 2022</c:v>
                </c:pt>
                <c:pt idx="1">
                  <c:v>TF DEZ 2022</c:v>
                </c:pt>
                <c:pt idx="2">
                  <c:v>TF DEZ 2021</c:v>
                </c:pt>
                <c:pt idx="3">
                  <c:v>GL laut Projektliste 2022</c:v>
                </c:pt>
                <c:pt idx="4">
                  <c:v>Delta</c:v>
                </c:pt>
                <c:pt idx="5">
                  <c:v>GL laut HGB 2022</c:v>
                </c:pt>
              </c:strCache>
            </c:strRef>
          </c:cat>
          <c:val>
            <c:numRef>
              <c:f>Config!$R$11:$R$16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0A0B-46BF-A268-42118ECA9435}"/>
            </c:ext>
          </c:extLst>
        </c:ser>
        <c:ser>
          <c:idx val="1"/>
          <c:order val="1"/>
          <c:spPr>
            <a:solidFill>
              <a:srgbClr val="FF0000"/>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0A0B-46BF-A268-42118ECA9435}"/>
              </c:ext>
            </c:extLst>
          </c:dPt>
          <c:dPt>
            <c:idx val="2"/>
            <c:invertIfNegative val="0"/>
            <c:bubble3D val="0"/>
            <c:spPr>
              <a:solidFill>
                <a:srgbClr val="FFCDD2"/>
              </a:solidFill>
              <a:ln>
                <a:noFill/>
              </a:ln>
              <a:effectLst/>
            </c:spPr>
            <c:extLst>
              <c:ext xmlns:c16="http://schemas.microsoft.com/office/drawing/2014/chart" uri="{C3380CC4-5D6E-409C-BE32-E72D297353CC}">
                <c16:uniqueId val="{0000000A-0A0B-46BF-A268-42118ECA9435}"/>
              </c:ext>
            </c:extLst>
          </c:dPt>
          <c:cat>
            <c:strRef>
              <c:f>Config!$Q$11:$Q$16</c:f>
              <c:strCache>
                <c:ptCount val="6"/>
                <c:pt idx="0">
                  <c:v>SR DEZ 2022</c:v>
                </c:pt>
                <c:pt idx="1">
                  <c:v>TF DEZ 2022</c:v>
                </c:pt>
                <c:pt idx="2">
                  <c:v>TF DEZ 2021</c:v>
                </c:pt>
                <c:pt idx="3">
                  <c:v>GL laut Projektliste 2022</c:v>
                </c:pt>
                <c:pt idx="4">
                  <c:v>Delta</c:v>
                </c:pt>
                <c:pt idx="5">
                  <c:v>GL laut HGB 2022</c:v>
                </c:pt>
              </c:strCache>
            </c:strRef>
          </c:cat>
          <c:val>
            <c:numRef>
              <c:f>Config!$S$11:$S$16</c:f>
              <c:numCache>
                <c:formatCode>#,##0.00</c:formatCode>
                <c:ptCount val="6"/>
                <c:pt idx="1">
                  <c:v>0</c:v>
                </c:pt>
                <c:pt idx="2">
                  <c:v>0</c:v>
                </c:pt>
                <c:pt idx="4">
                  <c:v>0</c:v>
                </c:pt>
              </c:numCache>
            </c:numRef>
          </c:val>
          <c:extLst>
            <c:ext xmlns:c16="http://schemas.microsoft.com/office/drawing/2014/chart" uri="{C3380CC4-5D6E-409C-BE32-E72D297353CC}">
              <c16:uniqueId val="{0000000B-0A0B-46BF-A268-42118ECA9435}"/>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5AA0-4BB1-AC6A-98A8EA7FC995}"/>
              </c:ext>
            </c:extLst>
          </c:dPt>
          <c:dPt>
            <c:idx val="1"/>
            <c:invertIfNegative val="0"/>
            <c:bubble3D val="0"/>
            <c:spPr>
              <a:noFill/>
              <a:ln>
                <a:noFill/>
              </a:ln>
              <a:effectLst/>
            </c:spPr>
            <c:extLst>
              <c:ext xmlns:c16="http://schemas.microsoft.com/office/drawing/2014/chart" uri="{C3380CC4-5D6E-409C-BE32-E72D297353CC}">
                <c16:uniqueId val="{00000003-5AA0-4BB1-AC6A-98A8EA7FC995}"/>
              </c:ext>
            </c:extLst>
          </c:dPt>
          <c:dPt>
            <c:idx val="2"/>
            <c:invertIfNegative val="0"/>
            <c:bubble3D val="0"/>
            <c:spPr>
              <a:noFill/>
              <a:ln>
                <a:noFill/>
              </a:ln>
              <a:effectLst/>
            </c:spPr>
            <c:extLst>
              <c:ext xmlns:c16="http://schemas.microsoft.com/office/drawing/2014/chart" uri="{C3380CC4-5D6E-409C-BE32-E72D297353CC}">
                <c16:uniqueId val="{00000005-5AA0-4BB1-AC6A-98A8EA7FC995}"/>
              </c:ext>
            </c:extLst>
          </c:dPt>
          <c:dPt>
            <c:idx val="3"/>
            <c:invertIfNegative val="0"/>
            <c:bubble3D val="0"/>
            <c:spPr>
              <a:solidFill>
                <a:schemeClr val="tx1"/>
              </a:solidFill>
              <a:ln>
                <a:noFill/>
              </a:ln>
              <a:effectLst/>
            </c:spPr>
            <c:extLst>
              <c:ext xmlns:c16="http://schemas.microsoft.com/office/drawing/2014/chart" uri="{C3380CC4-5D6E-409C-BE32-E72D297353CC}">
                <c16:uniqueId val="{00000007-5AA0-4BB1-AC6A-98A8EA7FC995}"/>
              </c:ext>
            </c:extLst>
          </c:dPt>
          <c:dPt>
            <c:idx val="4"/>
            <c:invertIfNegative val="0"/>
            <c:bubble3D val="0"/>
            <c:spPr>
              <a:noFill/>
              <a:ln>
                <a:noFill/>
              </a:ln>
              <a:effectLst/>
            </c:spPr>
            <c:extLst>
              <c:ext xmlns:c16="http://schemas.microsoft.com/office/drawing/2014/chart" uri="{C3380CC4-5D6E-409C-BE32-E72D297353CC}">
                <c16:uniqueId val="{00000009-5AA0-4BB1-AC6A-98A8EA7FC995}"/>
              </c:ext>
            </c:extLst>
          </c:dPt>
          <c:dPt>
            <c:idx val="5"/>
            <c:invertIfNegative val="0"/>
            <c:bubble3D val="0"/>
            <c:spPr>
              <a:solidFill>
                <a:srgbClr val="002060"/>
              </a:solidFill>
              <a:ln>
                <a:noFill/>
              </a:ln>
              <a:effectLst/>
            </c:spPr>
            <c:extLst>
              <c:ext xmlns:c16="http://schemas.microsoft.com/office/drawing/2014/chart" uri="{C3380CC4-5D6E-409C-BE32-E72D297353CC}">
                <c16:uniqueId val="{0000000B-5AA0-4BB1-AC6A-98A8EA7FC995}"/>
              </c:ext>
            </c:extLst>
          </c:dPt>
          <c:cat>
            <c:strRef>
              <c:f>Config!$U$11:$U$16</c:f>
              <c:strCache>
                <c:ptCount val="6"/>
                <c:pt idx="0">
                  <c:v>SR DEZ 2023</c:v>
                </c:pt>
                <c:pt idx="1">
                  <c:v>TF DEZ 2023</c:v>
                </c:pt>
                <c:pt idx="2">
                  <c:v>TF DEZ 2022</c:v>
                </c:pt>
                <c:pt idx="3">
                  <c:v>GL laut Projektliste 2023</c:v>
                </c:pt>
                <c:pt idx="4">
                  <c:v>Delta</c:v>
                </c:pt>
                <c:pt idx="5">
                  <c:v>GL laut HGB 2023</c:v>
                </c:pt>
              </c:strCache>
            </c:strRef>
          </c:cat>
          <c:val>
            <c:numRef>
              <c:f>Config!$V$11:$V$16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5AA0-4BB1-AC6A-98A8EA7FC995}"/>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5AA0-4BB1-AC6A-98A8EA7FC995}"/>
              </c:ext>
            </c:extLst>
          </c:dPt>
          <c:dPt>
            <c:idx val="2"/>
            <c:invertIfNegative val="0"/>
            <c:bubble3D val="0"/>
            <c:spPr>
              <a:solidFill>
                <a:srgbClr val="FFCDD2"/>
              </a:solidFill>
              <a:ln>
                <a:noFill/>
              </a:ln>
              <a:effectLst/>
            </c:spPr>
            <c:extLst>
              <c:ext xmlns:c16="http://schemas.microsoft.com/office/drawing/2014/chart" uri="{C3380CC4-5D6E-409C-BE32-E72D297353CC}">
                <c16:uniqueId val="{00000010-5AA0-4BB1-AC6A-98A8EA7FC995}"/>
              </c:ext>
            </c:extLst>
          </c:dPt>
          <c:dPt>
            <c:idx val="4"/>
            <c:invertIfNegative val="0"/>
            <c:bubble3D val="0"/>
            <c:spPr>
              <a:solidFill>
                <a:srgbClr val="FF0000"/>
              </a:solidFill>
              <a:ln>
                <a:noFill/>
              </a:ln>
              <a:effectLst/>
            </c:spPr>
            <c:extLst>
              <c:ext xmlns:c16="http://schemas.microsoft.com/office/drawing/2014/chart" uri="{C3380CC4-5D6E-409C-BE32-E72D297353CC}">
                <c16:uniqueId val="{00000012-5AA0-4BB1-AC6A-98A8EA7FC995}"/>
              </c:ext>
            </c:extLst>
          </c:dPt>
          <c:cat>
            <c:strRef>
              <c:f>Config!$U$11:$U$16</c:f>
              <c:strCache>
                <c:ptCount val="6"/>
                <c:pt idx="0">
                  <c:v>SR DEZ 2023</c:v>
                </c:pt>
                <c:pt idx="1">
                  <c:v>TF DEZ 2023</c:v>
                </c:pt>
                <c:pt idx="2">
                  <c:v>TF DEZ 2022</c:v>
                </c:pt>
                <c:pt idx="3">
                  <c:v>GL laut Projektliste 2023</c:v>
                </c:pt>
                <c:pt idx="4">
                  <c:v>Delta</c:v>
                </c:pt>
                <c:pt idx="5">
                  <c:v>GL laut HGB 2023</c:v>
                </c:pt>
              </c:strCache>
            </c:strRef>
          </c:cat>
          <c:val>
            <c:numRef>
              <c:f>Config!$W$11:$W$16</c:f>
              <c:numCache>
                <c:formatCode>#,##0.00</c:formatCode>
                <c:ptCount val="6"/>
                <c:pt idx="1">
                  <c:v>0</c:v>
                </c:pt>
                <c:pt idx="2">
                  <c:v>0</c:v>
                </c:pt>
                <c:pt idx="4">
                  <c:v>0</c:v>
                </c:pt>
              </c:numCache>
            </c:numRef>
          </c:val>
          <c:extLst>
            <c:ext xmlns:c16="http://schemas.microsoft.com/office/drawing/2014/chart" uri="{C3380CC4-5D6E-409C-BE32-E72D297353CC}">
              <c16:uniqueId val="{00000013-5AA0-4BB1-AC6A-98A8EA7FC995}"/>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noFill/>
            <a:ln>
              <a:noFill/>
            </a:ln>
            <a:effectLst/>
          </c:spPr>
          <c:invertIfNegative val="0"/>
          <c:dPt>
            <c:idx val="3"/>
            <c:invertIfNegative val="0"/>
            <c:bubble3D val="0"/>
            <c:spPr>
              <a:solidFill>
                <a:schemeClr val="tx1"/>
              </a:solidFill>
              <a:ln>
                <a:noFill/>
              </a:ln>
              <a:effectLst/>
            </c:spPr>
            <c:extLst>
              <c:ext xmlns:c16="http://schemas.microsoft.com/office/drawing/2014/chart" uri="{C3380CC4-5D6E-409C-BE32-E72D297353CC}">
                <c16:uniqueId val="{00000001-3911-4E15-BF1A-43334E5C3E29}"/>
              </c:ext>
            </c:extLst>
          </c:dPt>
          <c:cat>
            <c:strRef>
              <c:f>Config!$Y$11:$Y$16</c:f>
              <c:strCache>
                <c:ptCount val="6"/>
                <c:pt idx="0">
                  <c:v>SR DEZ 2024</c:v>
                </c:pt>
                <c:pt idx="1">
                  <c:v>TF DEZ 2024</c:v>
                </c:pt>
                <c:pt idx="2">
                  <c:v>TF DEZ 2023</c:v>
                </c:pt>
                <c:pt idx="3">
                  <c:v>GL laut Projektliste 2024</c:v>
                </c:pt>
                <c:pt idx="4">
                  <c:v>Delta</c:v>
                </c:pt>
                <c:pt idx="5">
                  <c:v>GL laut HGB 2024</c:v>
                </c:pt>
              </c:strCache>
            </c:strRef>
          </c:cat>
          <c:val>
            <c:numRef>
              <c:f>Config!$Z$11:$Z$16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3911-4E15-BF1A-43334E5C3E29}"/>
            </c:ext>
          </c:extLst>
        </c:ser>
        <c:ser>
          <c:idx val="1"/>
          <c:order val="1"/>
          <c:spPr>
            <a:solidFill>
              <a:schemeClr val="accent2">
                <a:lumMod val="20000"/>
                <a:lumOff val="80000"/>
              </a:schemeClr>
            </a:solidFill>
            <a:ln>
              <a:noFill/>
            </a:ln>
            <a:effectLst/>
          </c:spPr>
          <c:invertIfNegative val="0"/>
          <c:dPt>
            <c:idx val="4"/>
            <c:invertIfNegative val="0"/>
            <c:bubble3D val="0"/>
            <c:spPr>
              <a:solidFill>
                <a:srgbClr val="FF0000"/>
              </a:solidFill>
              <a:ln>
                <a:noFill/>
              </a:ln>
              <a:effectLst/>
            </c:spPr>
            <c:extLst>
              <c:ext xmlns:c16="http://schemas.microsoft.com/office/drawing/2014/chart" uri="{C3380CC4-5D6E-409C-BE32-E72D297353CC}">
                <c16:uniqueId val="{00000004-3911-4E15-BF1A-43334E5C3E29}"/>
              </c:ext>
            </c:extLst>
          </c:dPt>
          <c:cat>
            <c:strRef>
              <c:f>Config!$Y$11:$Y$16</c:f>
              <c:strCache>
                <c:ptCount val="6"/>
                <c:pt idx="0">
                  <c:v>SR DEZ 2024</c:v>
                </c:pt>
                <c:pt idx="1">
                  <c:v>TF DEZ 2024</c:v>
                </c:pt>
                <c:pt idx="2">
                  <c:v>TF DEZ 2023</c:v>
                </c:pt>
                <c:pt idx="3">
                  <c:v>GL laut Projektliste 2024</c:v>
                </c:pt>
                <c:pt idx="4">
                  <c:v>Delta</c:v>
                </c:pt>
                <c:pt idx="5">
                  <c:v>GL laut HGB 2024</c:v>
                </c:pt>
              </c:strCache>
            </c:strRef>
          </c:cat>
          <c:val>
            <c:numRef>
              <c:f>Config!$AA$11:$AA$16</c:f>
              <c:numCache>
                <c:formatCode>#,##0.00</c:formatCode>
                <c:ptCount val="6"/>
                <c:pt idx="1">
                  <c:v>0</c:v>
                </c:pt>
                <c:pt idx="2">
                  <c:v>0</c:v>
                </c:pt>
                <c:pt idx="4">
                  <c:v>0</c:v>
                </c:pt>
              </c:numCache>
            </c:numRef>
          </c:val>
          <c:extLst>
            <c:ext xmlns:c16="http://schemas.microsoft.com/office/drawing/2014/chart" uri="{C3380CC4-5D6E-409C-BE32-E72D297353CC}">
              <c16:uniqueId val="{00000005-3911-4E15-BF1A-43334E5C3E29}"/>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436234</xdr:colOff>
      <xdr:row>38</xdr:row>
      <xdr:rowOff>151089</xdr:rowOff>
    </xdr:from>
    <xdr:to>
      <xdr:col>18</xdr:col>
      <xdr:colOff>671889</xdr:colOff>
      <xdr:row>62</xdr:row>
      <xdr:rowOff>62190</xdr:rowOff>
    </xdr:to>
    <xdr:graphicFrame macro="">
      <xdr:nvGraphicFramePr>
        <xdr:cNvPr id="2" name="Chart 1">
          <a:extLst>
            <a:ext uri="{FF2B5EF4-FFF2-40B4-BE49-F238E27FC236}">
              <a16:creationId xmlns:a16="http://schemas.microsoft.com/office/drawing/2014/main" id="{A7B7254B-7916-4168-B467-E554DBBF8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465163</xdr:colOff>
      <xdr:row>63</xdr:row>
      <xdr:rowOff>788</xdr:rowOff>
    </xdr:from>
    <xdr:to>
      <xdr:col>18</xdr:col>
      <xdr:colOff>646259</xdr:colOff>
      <xdr:row>86</xdr:row>
      <xdr:rowOff>93317</xdr:rowOff>
    </xdr:to>
    <xdr:graphicFrame macro="">
      <xdr:nvGraphicFramePr>
        <xdr:cNvPr id="3" name="Chart 2">
          <a:extLst>
            <a:ext uri="{FF2B5EF4-FFF2-40B4-BE49-F238E27FC236}">
              <a16:creationId xmlns:a16="http://schemas.microsoft.com/office/drawing/2014/main" id="{DDFEC9CF-12AC-4FF1-98E2-32D9D7B0C8C5}"/>
            </a:ext>
            <a:ext uri="{147F2762-F138-4A5C-976F-8EAC2B608ADB}">
              <a16:predDERef xmlns:a16="http://schemas.microsoft.com/office/drawing/2014/main" pred="{A7B7254B-7916-4168-B467-E554DBBF8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391584</xdr:colOff>
      <xdr:row>88</xdr:row>
      <xdr:rowOff>31750</xdr:rowOff>
    </xdr:from>
    <xdr:to>
      <xdr:col>18</xdr:col>
      <xdr:colOff>572680</xdr:colOff>
      <xdr:row>111</xdr:row>
      <xdr:rowOff>124279</xdr:rowOff>
    </xdr:to>
    <xdr:graphicFrame macro="">
      <xdr:nvGraphicFramePr>
        <xdr:cNvPr id="4" name="Chart 3">
          <a:extLst>
            <a:ext uri="{FF2B5EF4-FFF2-40B4-BE49-F238E27FC236}">
              <a16:creationId xmlns:a16="http://schemas.microsoft.com/office/drawing/2014/main" id="{3E7F0296-0B69-497D-A665-6511028141C1}"/>
            </a:ext>
            <a:ext uri="{147F2762-F138-4A5C-976F-8EAC2B608ADB}">
              <a16:predDERef xmlns:a16="http://schemas.microsoft.com/office/drawing/2014/main" pred="{DDFEC9CF-12AC-4FF1-98E2-32D9D7B0C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433917</xdr:colOff>
      <xdr:row>38</xdr:row>
      <xdr:rowOff>127000</xdr:rowOff>
    </xdr:from>
    <xdr:to>
      <xdr:col>28</xdr:col>
      <xdr:colOff>309739</xdr:colOff>
      <xdr:row>62</xdr:row>
      <xdr:rowOff>38101</xdr:rowOff>
    </xdr:to>
    <xdr:graphicFrame macro="">
      <xdr:nvGraphicFramePr>
        <xdr:cNvPr id="5" name="Chart 4">
          <a:extLst>
            <a:ext uri="{FF2B5EF4-FFF2-40B4-BE49-F238E27FC236}">
              <a16:creationId xmlns:a16="http://schemas.microsoft.com/office/drawing/2014/main" id="{DCC9CB44-A651-46DF-8D69-08494D379139}"/>
            </a:ext>
            <a:ext uri="{147F2762-F138-4A5C-976F-8EAC2B608ADB}">
              <a16:predDERef xmlns:a16="http://schemas.microsoft.com/office/drawing/2014/main" pred="{3E7F0296-0B69-497D-A665-651102814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444500</xdr:colOff>
      <xdr:row>63</xdr:row>
      <xdr:rowOff>31750</xdr:rowOff>
    </xdr:from>
    <xdr:to>
      <xdr:col>28</xdr:col>
      <xdr:colOff>265763</xdr:colOff>
      <xdr:row>86</xdr:row>
      <xdr:rowOff>124279</xdr:rowOff>
    </xdr:to>
    <xdr:graphicFrame macro="">
      <xdr:nvGraphicFramePr>
        <xdr:cNvPr id="6" name="Chart 5">
          <a:extLst>
            <a:ext uri="{FF2B5EF4-FFF2-40B4-BE49-F238E27FC236}">
              <a16:creationId xmlns:a16="http://schemas.microsoft.com/office/drawing/2014/main" id="{2EC0D6A0-3423-42EA-A050-007E0FF03DAF}"/>
            </a:ext>
            <a:ext uri="{147F2762-F138-4A5C-976F-8EAC2B608ADB}">
              <a16:predDERef xmlns:a16="http://schemas.microsoft.com/office/drawing/2014/main" pred="{DCC9CB44-A651-46DF-8D69-08494D379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503463</xdr:colOff>
      <xdr:row>83</xdr:row>
      <xdr:rowOff>117930</xdr:rowOff>
    </xdr:from>
    <xdr:to>
      <xdr:col>28</xdr:col>
      <xdr:colOff>324726</xdr:colOff>
      <xdr:row>107</xdr:row>
      <xdr:rowOff>29030</xdr:rowOff>
    </xdr:to>
    <xdr:graphicFrame macro="">
      <xdr:nvGraphicFramePr>
        <xdr:cNvPr id="7" name="Chart 6">
          <a:extLst>
            <a:ext uri="{FF2B5EF4-FFF2-40B4-BE49-F238E27FC236}">
              <a16:creationId xmlns:a16="http://schemas.microsoft.com/office/drawing/2014/main" id="{CBDEF7A1-4431-44BE-9CE7-47D61E05805F}"/>
            </a:ext>
            <a:ext uri="{147F2762-F138-4A5C-976F-8EAC2B608ADB}">
              <a16:predDERef xmlns:a16="http://schemas.microsoft.com/office/drawing/2014/main" pred="{2EC0D6A0-3423-42EA-A050-007E0FF03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V:/users/terrasintern/Terras/01_Haltephase/01_Financial/Reporting/LucaNet%20Arbeitsordner/Anpassungsbuchungen%20WWB%20Tiefbau.xlsb" TargetMode="External"/><Relationship Id="rId1" Type="http://schemas.openxmlformats.org/officeDocument/2006/relationships/externalLinkPath" Target="file:///V:/users/terrasintern/Terras/01_Haltephase/01_Financial/Reporting/LucaNet%20Arbeitsordner/Anpassungsbuchungen%20WWB%20Tiefbau.xlsb"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terrasholding.sharepoint.com/sites/TerrasGruppe-kfm.Themen/Freigegebene%20Dokumente/TERRAS%20Plattform%20Ablage%20Monatsabschluss/AS%20Asphaltbau/2025/02/KPI_BWA_SuSa/KPI%20AS%20Asphaltbau.xlsx" TargetMode="External"/><Relationship Id="rId1" Type="http://schemas.openxmlformats.org/officeDocument/2006/relationships/externalLinkPath" Target="https://terrasholding.sharepoint.com/sites/TerrasGruppe-kfm.Themen/Freigegebene%20Dokumente/TERRAS%20Plattform%20Ablage%20Monatsabschluss/AS%20Asphaltbau/2025/02/KPI_BWA_SuSa/KPI%20AS%20Asphaltbau.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terrasholding-my.sharepoint.com/personal/s_stueber_terras-tiefbau_group/Documents/Microsoft%20Teams-Chatdateien/Vorlage%20KPI%20Datei.xlsx" TargetMode="External"/><Relationship Id="rId1" Type="http://schemas.openxmlformats.org/officeDocument/2006/relationships/externalLinkPath" Target="https://terrasholding-my.sharepoint.com/personal/s_stueber_terras-tiefbau_group/Documents/Microsoft%20Teams-Chatdateien/Vorlage%20KPI%20Date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_TM_Sheet1"/>
      <sheetName val="_TM_Tabelle1"/>
      <sheetName val="KPI"/>
      <sheetName val="PoC Anpassung"/>
      <sheetName val="IC Deponie Verb. IC"/>
      <sheetName val="IC Deponie Umsätze"/>
      <sheetName val="IC Zinsen West"/>
      <sheetName val="IC EBK sbA"/>
      <sheetName val="Mgmt Fee 22"/>
      <sheetName val="Mgmt Fee 23"/>
      <sheetName val="Keep&gt;"/>
      <sheetName val="ConfigLanguage"/>
      <sheetName val="Formats"/>
      <sheetName val="UPSLIDE_UndoFormatting"/>
      <sheetName val="UPSLIDE_Undo"/>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eckliste"/>
      <sheetName val="KPI"/>
      <sheetName val="Avale"/>
      <sheetName val="Finanzierungen"/>
      <sheetName val="Baustellenreporting"/>
      <sheetName val="Qualitatives Reporting"/>
      <sheetName val="Config"/>
    </sheetNames>
    <sheetDataSet>
      <sheetData sheetId="0" refreshError="1"/>
      <sheetData sheetId="1" refreshError="1"/>
      <sheetData sheetId="2" refreshError="1"/>
      <sheetData sheetId="3" refreshError="1"/>
      <sheetData sheetId="4" refreshError="1"/>
      <sheetData sheetId="5" refreshError="1"/>
      <sheetData sheetId="6" refreshError="1">
        <row r="2">
          <cell r="H2" t="str">
            <v>OID</v>
          </cell>
        </row>
        <row r="3">
          <cell r="H3">
            <v>2409692</v>
          </cell>
          <cell r="I3" t="str">
            <v>AS Asphaltbau Holding</v>
          </cell>
        </row>
        <row r="4">
          <cell r="H4">
            <v>2409698</v>
          </cell>
          <cell r="I4" t="str">
            <v>AS Asphaltbau Schmidle</v>
          </cell>
        </row>
        <row r="5">
          <cell r="H5">
            <v>2411223</v>
          </cell>
          <cell r="I5" t="str">
            <v>Demler Spezialtiefbau (ehm. ASL)</v>
          </cell>
        </row>
        <row r="6">
          <cell r="H6">
            <v>2409716</v>
          </cell>
          <cell r="I6" t="str">
            <v>BBU KG</v>
          </cell>
        </row>
        <row r="7">
          <cell r="H7">
            <v>2409656</v>
          </cell>
          <cell r="I7" t="str">
            <v>Demler Spezialtiefbau (Neu)</v>
          </cell>
        </row>
        <row r="8">
          <cell r="H8">
            <v>2411229</v>
          </cell>
          <cell r="I8" t="str">
            <v>Demler operativ (alt)</v>
          </cell>
        </row>
        <row r="9">
          <cell r="H9">
            <v>2409668</v>
          </cell>
          <cell r="I9" t="str">
            <v>EBK</v>
          </cell>
        </row>
        <row r="10">
          <cell r="H10">
            <v>2409686</v>
          </cell>
          <cell r="I10" t="str">
            <v>Riedmüller Bau</v>
          </cell>
        </row>
        <row r="11">
          <cell r="H11">
            <v>2409674</v>
          </cell>
          <cell r="I11" t="str">
            <v>Seidler Holding</v>
          </cell>
        </row>
        <row r="12">
          <cell r="H12">
            <v>2409680</v>
          </cell>
          <cell r="I12" t="str">
            <v>Seidler Tiefbau</v>
          </cell>
        </row>
        <row r="13">
          <cell r="H13">
            <v>2409632</v>
          </cell>
          <cell r="I13" t="str">
            <v>Terras Holding</v>
          </cell>
        </row>
        <row r="14">
          <cell r="H14">
            <v>2409710</v>
          </cell>
          <cell r="I14" t="str">
            <v>Terras Service</v>
          </cell>
        </row>
        <row r="15">
          <cell r="H15">
            <v>2409704</v>
          </cell>
          <cell r="I15" t="str">
            <v>Terras Spezialtiefbau (Hold.)</v>
          </cell>
        </row>
        <row r="16">
          <cell r="H16">
            <v>2399309</v>
          </cell>
          <cell r="I16" t="str">
            <v>Terras Süd</v>
          </cell>
        </row>
        <row r="17">
          <cell r="H17">
            <v>2409590</v>
          </cell>
          <cell r="I17" t="str">
            <v>Terras West</v>
          </cell>
        </row>
        <row r="18">
          <cell r="H18">
            <v>2409722</v>
          </cell>
          <cell r="I18" t="str">
            <v>WWB Deponie</v>
          </cell>
        </row>
        <row r="19">
          <cell r="H19">
            <v>2409644</v>
          </cell>
          <cell r="I19" t="str">
            <v>WWB Tiefbau</v>
          </cell>
        </row>
        <row r="20">
          <cell r="H20">
            <v>2417289</v>
          </cell>
          <cell r="I20" t="str">
            <v>Terras Nord</v>
          </cell>
        </row>
        <row r="21">
          <cell r="H21">
            <v>2417804</v>
          </cell>
          <cell r="I21" t="str">
            <v>Grothe Holding GmbH</v>
          </cell>
        </row>
        <row r="22">
          <cell r="H22">
            <v>2417256</v>
          </cell>
          <cell r="I22" t="str">
            <v>Grothe Bau</v>
          </cell>
        </row>
        <row r="23">
          <cell r="H23">
            <v>2418946</v>
          </cell>
          <cell r="I23" t="str">
            <v>Grothe Kabel</v>
          </cell>
        </row>
        <row r="24">
          <cell r="H24">
            <v>2417766</v>
          </cell>
          <cell r="I24" t="str">
            <v>B&amp;D Holding</v>
          </cell>
        </row>
        <row r="25">
          <cell r="H25">
            <v>2417235</v>
          </cell>
          <cell r="I25" t="str">
            <v>B&amp;D GmbH</v>
          </cell>
        </row>
        <row r="26">
          <cell r="H26">
            <v>2418977</v>
          </cell>
          <cell r="I26" t="str">
            <v>Vermessungsbuero Wolfert</v>
          </cell>
        </row>
        <row r="27">
          <cell r="H27">
            <v>2419008</v>
          </cell>
          <cell r="I27" t="str">
            <v>GIS-EDV Wolfert</v>
          </cell>
        </row>
        <row r="28">
          <cell r="H28">
            <v>2419039</v>
          </cell>
          <cell r="I28" t="str">
            <v>Vermessungstechnik Wolfert</v>
          </cell>
        </row>
        <row r="29">
          <cell r="H29">
            <v>2419070</v>
          </cell>
          <cell r="I29" t="str">
            <v>Streetguard</v>
          </cell>
        </row>
        <row r="30">
          <cell r="H30">
            <v>2425307</v>
          </cell>
          <cell r="I30" t="str">
            <v>Wendt Grundbau GmbH</v>
          </cell>
        </row>
        <row r="31">
          <cell r="H31">
            <v>2425806</v>
          </cell>
          <cell r="I31" t="str">
            <v>Terras Gruppe</v>
          </cell>
        </row>
        <row r="32">
          <cell r="H32">
            <v>2411453</v>
          </cell>
          <cell r="I32" t="str">
            <v>Konso Holding</v>
          </cell>
        </row>
        <row r="33">
          <cell r="H33">
            <v>2411972</v>
          </cell>
          <cell r="I33" t="str">
            <v>Konsolidiert Terras Gruppe</v>
          </cell>
        </row>
        <row r="34">
          <cell r="H34">
            <v>2425163</v>
          </cell>
          <cell r="I34" t="str">
            <v>Segment Tiefbau</v>
          </cell>
        </row>
        <row r="35">
          <cell r="H35">
            <v>2425145</v>
          </cell>
          <cell r="I35" t="str">
            <v>Segment Services</v>
          </cell>
        </row>
        <row r="36">
          <cell r="H36">
            <v>2425154</v>
          </cell>
          <cell r="I36" t="str">
            <v>Segment Spezialtiefbau</v>
          </cell>
        </row>
        <row r="37">
          <cell r="H37">
            <v>2416110</v>
          </cell>
          <cell r="I37" t="str">
            <v>HTS B</v>
          </cell>
        </row>
        <row r="38">
          <cell r="H38">
            <v>2415031</v>
          </cell>
          <cell r="I38" t="str">
            <v>HTS L</v>
          </cell>
        </row>
        <row r="39">
          <cell r="H39">
            <v>2416142</v>
          </cell>
          <cell r="I39" t="str">
            <v>Terras Resources</v>
          </cell>
        </row>
        <row r="40">
          <cell r="H40">
            <v>2424198</v>
          </cell>
          <cell r="I40" t="str">
            <v>HTS Berichtswesen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ustellenreporting"/>
      <sheetName val="Config"/>
    </sheetNames>
    <sheetDataSet>
      <sheetData sheetId="0">
        <row r="116">
          <cell r="U116">
            <v>0</v>
          </cell>
        </row>
      </sheetData>
      <sheetData sheetId="1">
        <row r="3">
          <cell r="Q3" t="str">
            <v>SR DEZ 2022</v>
          </cell>
        </row>
      </sheetData>
    </sheetDataSet>
  </externalBook>
</externalLink>
</file>

<file path=xl/persons/person.xml><?xml version="1.0" encoding="utf-8"?>
<personList xmlns="http://schemas.microsoft.com/office/spreadsheetml/2018/threadedcomments" xmlns:x="http://schemas.openxmlformats.org/spreadsheetml/2006/main">
  <person displayName="Michaela Krix-Hildebrandt | Grothe Bau" id="{0672B105-9141-49C8-ADF4-336543910F63}" userId="S::Michaela.Krix-Hildebrandt@grothe-bau.de::88a67fa9-6d8f-4b33-b64d-91d75bd8d17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24" dT="2025-03-11T08:56:26.57" personId="{0672B105-9141-49C8-ADF4-336543910F63}" id="{B24E1C60-E4FA-4E8E-9742-D6336988286C}">
    <text>Nach JA nochmal anzupassen</text>
  </threadedComment>
  <threadedComment ref="T42" dT="2025-02-11T09:55:07.40" personId="{0672B105-9141-49C8-ADF4-336543910F63}" id="{A8032A5B-DB8A-4AE2-9F5A-3445726CB925}">
    <text>1 Wechsel zu GKB</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E6D4-F020-478A-AF11-32E2264BE431}">
  <dimension ref="A1:D13"/>
  <sheetViews>
    <sheetView workbookViewId="0">
      <selection activeCell="F4" sqref="F4"/>
    </sheetView>
  </sheetViews>
  <sheetFormatPr baseColWidth="10" defaultColWidth="11.5" defaultRowHeight="15" x14ac:dyDescent="0.2"/>
  <cols>
    <col min="2" max="2" width="40" customWidth="1"/>
  </cols>
  <sheetData>
    <row r="1" spans="1:4" x14ac:dyDescent="0.2">
      <c r="A1" s="33"/>
      <c r="B1" s="33"/>
      <c r="C1" s="33"/>
    </row>
    <row r="2" spans="1:4" x14ac:dyDescent="0.2">
      <c r="A2" s="33"/>
      <c r="B2" s="33"/>
      <c r="C2" s="33"/>
    </row>
    <row r="3" spans="1:4" x14ac:dyDescent="0.2">
      <c r="A3" s="33"/>
      <c r="B3" s="34" t="s">
        <v>0</v>
      </c>
      <c r="C3" s="33"/>
    </row>
    <row r="4" spans="1:4" x14ac:dyDescent="0.2">
      <c r="A4" s="33"/>
      <c r="B4" s="35" t="s">
        <v>1</v>
      </c>
      <c r="C4" s="33"/>
      <c r="D4" s="44"/>
    </row>
    <row r="5" spans="1:4" x14ac:dyDescent="0.2">
      <c r="A5" s="33"/>
      <c r="B5" s="36" t="s">
        <v>2</v>
      </c>
      <c r="C5" s="33"/>
    </row>
    <row r="6" spans="1:4" x14ac:dyDescent="0.2">
      <c r="A6" s="33"/>
      <c r="B6" s="35" t="s">
        <v>3</v>
      </c>
      <c r="C6" s="33"/>
    </row>
    <row r="7" spans="1:4" x14ac:dyDescent="0.2">
      <c r="A7" s="33"/>
      <c r="B7" s="36" t="s">
        <v>4</v>
      </c>
      <c r="C7" s="33"/>
    </row>
    <row r="8" spans="1:4" x14ac:dyDescent="0.2">
      <c r="A8" s="33"/>
      <c r="B8" s="35" t="s">
        <v>5</v>
      </c>
      <c r="C8" s="33"/>
    </row>
    <row r="9" spans="1:4" x14ac:dyDescent="0.2">
      <c r="A9" s="33"/>
      <c r="B9" s="36" t="s">
        <v>6</v>
      </c>
      <c r="C9" s="33"/>
    </row>
    <row r="10" spans="1:4" x14ac:dyDescent="0.2">
      <c r="A10" s="33"/>
      <c r="B10" s="35"/>
      <c r="C10" s="33"/>
    </row>
    <row r="11" spans="1:4" x14ac:dyDescent="0.2">
      <c r="A11" s="33"/>
      <c r="B11" s="36"/>
      <c r="C11" s="33"/>
    </row>
    <row r="12" spans="1:4" x14ac:dyDescent="0.2">
      <c r="A12" s="33"/>
      <c r="B12" s="33"/>
      <c r="C12" s="33"/>
    </row>
    <row r="13" spans="1:4" x14ac:dyDescent="0.2">
      <c r="A13" s="33"/>
      <c r="B13" s="33"/>
      <c r="C13" s="33"/>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2F9B8-12E1-488E-8BD8-D10FB2ED0A76}">
  <dimension ref="A1:CM49"/>
  <sheetViews>
    <sheetView zoomScale="80" zoomScaleNormal="80" workbookViewId="0">
      <pane xSplit="5" ySplit="17" topLeftCell="F18" activePane="bottomRight" state="frozen"/>
      <selection pane="topRight" activeCell="F1" sqref="F1"/>
      <selection pane="bottomLeft" activeCell="A18" sqref="A18"/>
      <selection pane="bottomRight" activeCell="T26" sqref="T26"/>
    </sheetView>
  </sheetViews>
  <sheetFormatPr baseColWidth="10" defaultColWidth="8.6640625" defaultRowHeight="15" x14ac:dyDescent="0.2"/>
  <cols>
    <col min="1" max="1" width="16.83203125" customWidth="1"/>
    <col min="2" max="2" width="13.6640625" customWidth="1"/>
    <col min="3" max="4" width="3.33203125" customWidth="1"/>
    <col min="5" max="5" width="36.6640625" customWidth="1"/>
    <col min="6" max="6" width="4.5" customWidth="1"/>
    <col min="7" max="10" width="12.83203125" customWidth="1"/>
    <col min="11" max="18" width="13" bestFit="1" customWidth="1"/>
    <col min="19" max="19" width="12.33203125" bestFit="1" customWidth="1"/>
    <col min="20" max="21" width="13" bestFit="1" customWidth="1"/>
    <col min="22" max="91" width="11.33203125" customWidth="1"/>
  </cols>
  <sheetData>
    <row r="1" spans="1:91" x14ac:dyDescent="0.2">
      <c r="A1" s="1" t="s">
        <v>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row>
    <row r="2" spans="1:91" ht="16" x14ac:dyDescent="0.2">
      <c r="A2" s="3"/>
      <c r="B2" s="4" t="s">
        <v>8</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row>
    <row r="3" spans="1:91" ht="16" x14ac:dyDescent="0.2">
      <c r="A3" s="3"/>
      <c r="B3" s="5" t="s">
        <v>9</v>
      </c>
      <c r="C3" s="3"/>
      <c r="D3" s="3"/>
      <c r="E3" s="3"/>
      <c r="F3" s="3"/>
      <c r="G3" s="6" t="s">
        <v>10</v>
      </c>
      <c r="H3" s="6" t="s">
        <v>10</v>
      </c>
      <c r="I3" s="6" t="s">
        <v>10</v>
      </c>
      <c r="J3" s="6" t="s">
        <v>10</v>
      </c>
      <c r="K3" s="6" t="s">
        <v>11</v>
      </c>
      <c r="L3" s="6" t="s">
        <v>11</v>
      </c>
      <c r="M3" s="6" t="s">
        <v>11</v>
      </c>
      <c r="N3" s="6" t="s">
        <v>11</v>
      </c>
      <c r="O3" s="6" t="s">
        <v>11</v>
      </c>
      <c r="P3" s="6" t="s">
        <v>11</v>
      </c>
      <c r="Q3" s="6" t="s">
        <v>11</v>
      </c>
      <c r="R3" s="6" t="s">
        <v>11</v>
      </c>
      <c r="S3" s="6" t="s">
        <v>11</v>
      </c>
      <c r="T3" s="6" t="s">
        <v>11</v>
      </c>
      <c r="U3" s="6" t="s">
        <v>11</v>
      </c>
      <c r="V3" s="6" t="s">
        <v>11</v>
      </c>
      <c r="W3" s="6" t="s">
        <v>11</v>
      </c>
      <c r="X3" s="6" t="s">
        <v>11</v>
      </c>
      <c r="Y3" s="6" t="s">
        <v>11</v>
      </c>
      <c r="Z3" s="6" t="s">
        <v>11</v>
      </c>
      <c r="AA3" s="6" t="s">
        <v>11</v>
      </c>
      <c r="AB3" s="6" t="s">
        <v>11</v>
      </c>
      <c r="AC3" s="6" t="s">
        <v>11</v>
      </c>
      <c r="AD3" s="6" t="s">
        <v>11</v>
      </c>
      <c r="AE3" s="6" t="s">
        <v>11</v>
      </c>
      <c r="AF3" s="6" t="s">
        <v>11</v>
      </c>
      <c r="AG3" s="6" t="s">
        <v>11</v>
      </c>
      <c r="AH3" s="6" t="s">
        <v>11</v>
      </c>
      <c r="AI3" s="6" t="s">
        <v>11</v>
      </c>
      <c r="AJ3" s="6" t="s">
        <v>11</v>
      </c>
      <c r="AK3" s="6" t="s">
        <v>11</v>
      </c>
      <c r="AL3" s="6" t="s">
        <v>11</v>
      </c>
      <c r="AM3" s="6" t="s">
        <v>11</v>
      </c>
      <c r="AN3" s="6" t="s">
        <v>11</v>
      </c>
      <c r="AO3" s="6" t="s">
        <v>11</v>
      </c>
      <c r="AP3" s="6" t="s">
        <v>11</v>
      </c>
      <c r="AQ3" s="6" t="s">
        <v>11</v>
      </c>
      <c r="AR3" s="6" t="s">
        <v>11</v>
      </c>
      <c r="AS3" s="6" t="s">
        <v>11</v>
      </c>
      <c r="AT3" s="6" t="s">
        <v>11</v>
      </c>
      <c r="AU3" s="6" t="s">
        <v>11</v>
      </c>
      <c r="AV3" s="6" t="s">
        <v>11</v>
      </c>
      <c r="AW3" s="6" t="s">
        <v>11</v>
      </c>
      <c r="AX3" s="6" t="s">
        <v>11</v>
      </c>
      <c r="AY3" s="6" t="s">
        <v>11</v>
      </c>
      <c r="AZ3" s="6" t="s">
        <v>11</v>
      </c>
      <c r="BA3" s="6" t="s">
        <v>11</v>
      </c>
      <c r="BB3" s="6" t="s">
        <v>11</v>
      </c>
      <c r="BC3" s="6" t="s">
        <v>11</v>
      </c>
      <c r="BD3" s="6" t="s">
        <v>11</v>
      </c>
      <c r="BE3" s="6" t="s">
        <v>11</v>
      </c>
      <c r="BF3" s="6" t="s">
        <v>11</v>
      </c>
      <c r="BG3" s="6" t="s">
        <v>11</v>
      </c>
      <c r="BH3" s="6" t="s">
        <v>11</v>
      </c>
      <c r="BI3" s="6" t="s">
        <v>11</v>
      </c>
      <c r="BJ3" s="6" t="s">
        <v>11</v>
      </c>
      <c r="BK3" s="6" t="s">
        <v>11</v>
      </c>
      <c r="BL3" s="6" t="s">
        <v>11</v>
      </c>
      <c r="BM3" s="6" t="s">
        <v>11</v>
      </c>
      <c r="BN3" s="6" t="s">
        <v>11</v>
      </c>
      <c r="BO3" s="6" t="s">
        <v>11</v>
      </c>
      <c r="BP3" s="6" t="s">
        <v>11</v>
      </c>
      <c r="BQ3" s="6" t="s">
        <v>11</v>
      </c>
      <c r="BR3" s="6" t="s">
        <v>11</v>
      </c>
      <c r="BS3" s="6" t="s">
        <v>11</v>
      </c>
      <c r="BT3" s="6" t="s">
        <v>11</v>
      </c>
      <c r="BU3" s="6" t="s">
        <v>11</v>
      </c>
      <c r="BV3" s="6" t="s">
        <v>11</v>
      </c>
      <c r="BW3" s="6" t="s">
        <v>11</v>
      </c>
      <c r="BX3" s="6" t="s">
        <v>11</v>
      </c>
      <c r="BY3" s="6" t="s">
        <v>11</v>
      </c>
      <c r="BZ3" s="6" t="s">
        <v>11</v>
      </c>
      <c r="CA3" s="6" t="s">
        <v>11</v>
      </c>
      <c r="CB3" s="6" t="s">
        <v>11</v>
      </c>
      <c r="CC3" s="6" t="s">
        <v>11</v>
      </c>
      <c r="CD3" s="6" t="s">
        <v>11</v>
      </c>
      <c r="CE3" s="6" t="s">
        <v>11</v>
      </c>
      <c r="CF3" s="6" t="s">
        <v>11</v>
      </c>
      <c r="CG3" s="6" t="s">
        <v>11</v>
      </c>
      <c r="CH3" s="6" t="s">
        <v>11</v>
      </c>
      <c r="CI3" s="6" t="s">
        <v>11</v>
      </c>
      <c r="CJ3" s="6" t="s">
        <v>11</v>
      </c>
      <c r="CK3" s="6" t="s">
        <v>11</v>
      </c>
      <c r="CL3" s="6" t="s">
        <v>11</v>
      </c>
      <c r="CM3" s="6" t="s">
        <v>11</v>
      </c>
    </row>
    <row r="4" spans="1:91" x14ac:dyDescent="0.2">
      <c r="A4" s="3"/>
      <c r="B4" s="3"/>
      <c r="C4" s="3"/>
      <c r="D4" s="3"/>
      <c r="E4" s="3"/>
      <c r="F4" s="3"/>
      <c r="G4" s="7" t="s">
        <v>12</v>
      </c>
      <c r="H4" s="7">
        <v>45292</v>
      </c>
      <c r="I4" s="7">
        <v>45323</v>
      </c>
      <c r="J4" s="7">
        <v>45352</v>
      </c>
      <c r="K4" s="7">
        <v>45383</v>
      </c>
      <c r="L4" s="7">
        <v>45413</v>
      </c>
      <c r="M4" s="7">
        <v>45444</v>
      </c>
      <c r="N4" s="7">
        <v>45474</v>
      </c>
      <c r="O4" s="7">
        <v>45505</v>
      </c>
      <c r="P4" s="7">
        <v>45536</v>
      </c>
      <c r="Q4" s="7">
        <v>45566</v>
      </c>
      <c r="R4" s="7">
        <v>45597</v>
      </c>
      <c r="S4" s="7">
        <v>45627</v>
      </c>
      <c r="T4" s="7">
        <v>45658</v>
      </c>
      <c r="U4" s="7">
        <v>45689</v>
      </c>
      <c r="V4" s="7">
        <v>45717</v>
      </c>
      <c r="W4" s="7">
        <v>45748</v>
      </c>
      <c r="X4" s="7">
        <v>45778</v>
      </c>
      <c r="Y4" s="7">
        <v>45809</v>
      </c>
      <c r="Z4" s="7">
        <v>45839</v>
      </c>
      <c r="AA4" s="7">
        <v>45870</v>
      </c>
      <c r="AB4" s="7">
        <v>45901</v>
      </c>
      <c r="AC4" s="7">
        <v>45931</v>
      </c>
      <c r="AD4" s="7">
        <v>45962</v>
      </c>
      <c r="AE4" s="7">
        <v>45992</v>
      </c>
      <c r="AF4" s="7">
        <v>46023</v>
      </c>
      <c r="AG4" s="7">
        <v>46054</v>
      </c>
      <c r="AH4" s="7">
        <v>46082</v>
      </c>
      <c r="AI4" s="7">
        <v>46113</v>
      </c>
      <c r="AJ4" s="7">
        <v>46143</v>
      </c>
      <c r="AK4" s="7">
        <v>46174</v>
      </c>
      <c r="AL4" s="7">
        <v>46204</v>
      </c>
      <c r="AM4" s="7">
        <v>46235</v>
      </c>
      <c r="AN4" s="7">
        <v>46266</v>
      </c>
      <c r="AO4" s="7">
        <v>46296</v>
      </c>
      <c r="AP4" s="7">
        <v>46327</v>
      </c>
      <c r="AQ4" s="7">
        <v>46357</v>
      </c>
      <c r="AR4" s="7">
        <v>46388</v>
      </c>
      <c r="AS4" s="7">
        <v>46419</v>
      </c>
      <c r="AT4" s="7">
        <v>46447</v>
      </c>
      <c r="AU4" s="7">
        <v>46478</v>
      </c>
      <c r="AV4" s="7">
        <v>46508</v>
      </c>
      <c r="AW4" s="7">
        <v>46539</v>
      </c>
      <c r="AX4" s="7">
        <v>46569</v>
      </c>
      <c r="AY4" s="7">
        <v>46600</v>
      </c>
      <c r="AZ4" s="7">
        <v>46631</v>
      </c>
      <c r="BA4" s="7">
        <v>46661</v>
      </c>
      <c r="BB4" s="7">
        <v>46692</v>
      </c>
      <c r="BC4" s="7">
        <v>46722</v>
      </c>
      <c r="BD4" s="7">
        <v>46753</v>
      </c>
      <c r="BE4" s="7">
        <v>46784</v>
      </c>
      <c r="BF4" s="7">
        <v>46813</v>
      </c>
      <c r="BG4" s="7">
        <v>46844</v>
      </c>
      <c r="BH4" s="7">
        <v>46874</v>
      </c>
      <c r="BI4" s="7">
        <v>46905</v>
      </c>
      <c r="BJ4" s="7">
        <v>46935</v>
      </c>
      <c r="BK4" s="7">
        <v>46966</v>
      </c>
      <c r="BL4" s="7">
        <v>46997</v>
      </c>
      <c r="BM4" s="7">
        <v>47027</v>
      </c>
      <c r="BN4" s="7">
        <v>47058</v>
      </c>
      <c r="BO4" s="7">
        <v>47088</v>
      </c>
      <c r="BP4" s="7">
        <v>47119</v>
      </c>
      <c r="BQ4" s="7">
        <v>47150</v>
      </c>
      <c r="BR4" s="7">
        <v>47178</v>
      </c>
      <c r="BS4" s="7">
        <v>47209</v>
      </c>
      <c r="BT4" s="7">
        <v>47239</v>
      </c>
      <c r="BU4" s="7">
        <v>47270</v>
      </c>
      <c r="BV4" s="7">
        <v>47300</v>
      </c>
      <c r="BW4" s="7">
        <v>47331</v>
      </c>
      <c r="BX4" s="7">
        <v>47362</v>
      </c>
      <c r="BY4" s="7">
        <v>47392</v>
      </c>
      <c r="BZ4" s="7">
        <v>47423</v>
      </c>
      <c r="CA4" s="7">
        <v>47453</v>
      </c>
      <c r="CB4" s="7">
        <v>47484</v>
      </c>
      <c r="CC4" s="7">
        <v>47515</v>
      </c>
      <c r="CD4" s="7">
        <v>47543</v>
      </c>
      <c r="CE4" s="7">
        <v>47574</v>
      </c>
      <c r="CF4" s="7">
        <v>47604</v>
      </c>
      <c r="CG4" s="7">
        <v>47635</v>
      </c>
      <c r="CH4" s="7">
        <v>47665</v>
      </c>
      <c r="CI4" s="7">
        <v>47696</v>
      </c>
      <c r="CJ4" s="7">
        <v>47727</v>
      </c>
      <c r="CK4" s="7">
        <v>47757</v>
      </c>
      <c r="CL4" s="7">
        <v>47788</v>
      </c>
      <c r="CM4" s="7">
        <v>47818</v>
      </c>
    </row>
    <row r="5" spans="1:91" x14ac:dyDescent="0.2">
      <c r="A5" s="3"/>
      <c r="B5" s="8"/>
      <c r="C5" s="3"/>
      <c r="D5" s="3"/>
      <c r="E5" s="3"/>
      <c r="F5" s="3"/>
      <c r="G5" s="7">
        <v>45291</v>
      </c>
      <c r="H5" s="7">
        <v>45322</v>
      </c>
      <c r="I5" s="7">
        <v>45351</v>
      </c>
      <c r="J5" s="7">
        <v>45382</v>
      </c>
      <c r="K5" s="7">
        <v>45412</v>
      </c>
      <c r="L5" s="7">
        <v>45443</v>
      </c>
      <c r="M5" s="7">
        <v>45473</v>
      </c>
      <c r="N5" s="7">
        <v>45504</v>
      </c>
      <c r="O5" s="7">
        <v>45535</v>
      </c>
      <c r="P5" s="7">
        <v>45565</v>
      </c>
      <c r="Q5" s="7">
        <v>45596</v>
      </c>
      <c r="R5" s="7">
        <v>45626</v>
      </c>
      <c r="S5" s="7">
        <v>45657</v>
      </c>
      <c r="T5" s="7">
        <v>45688</v>
      </c>
      <c r="U5" s="7">
        <v>45716</v>
      </c>
      <c r="V5" s="7">
        <v>45747</v>
      </c>
      <c r="W5" s="7">
        <v>45777</v>
      </c>
      <c r="X5" s="7">
        <v>45808</v>
      </c>
      <c r="Y5" s="7">
        <v>45838</v>
      </c>
      <c r="Z5" s="7">
        <v>45869</v>
      </c>
      <c r="AA5" s="7">
        <v>45900</v>
      </c>
      <c r="AB5" s="7">
        <v>45930</v>
      </c>
      <c r="AC5" s="7">
        <v>45961</v>
      </c>
      <c r="AD5" s="7">
        <v>45991</v>
      </c>
      <c r="AE5" s="7">
        <v>46022</v>
      </c>
      <c r="AF5" s="7">
        <v>46053</v>
      </c>
      <c r="AG5" s="7">
        <v>46081</v>
      </c>
      <c r="AH5" s="7">
        <v>46112</v>
      </c>
      <c r="AI5" s="7">
        <v>46142</v>
      </c>
      <c r="AJ5" s="7">
        <v>46173</v>
      </c>
      <c r="AK5" s="7">
        <v>46203</v>
      </c>
      <c r="AL5" s="7">
        <v>46234</v>
      </c>
      <c r="AM5" s="7">
        <v>46265</v>
      </c>
      <c r="AN5" s="7">
        <v>46295</v>
      </c>
      <c r="AO5" s="7">
        <v>46326</v>
      </c>
      <c r="AP5" s="7">
        <v>46356</v>
      </c>
      <c r="AQ5" s="7">
        <v>46387</v>
      </c>
      <c r="AR5" s="7">
        <v>46418</v>
      </c>
      <c r="AS5" s="7">
        <v>46446</v>
      </c>
      <c r="AT5" s="7">
        <v>46477</v>
      </c>
      <c r="AU5" s="7">
        <v>46507</v>
      </c>
      <c r="AV5" s="7">
        <v>46538</v>
      </c>
      <c r="AW5" s="7">
        <v>46568</v>
      </c>
      <c r="AX5" s="7">
        <v>46599</v>
      </c>
      <c r="AY5" s="7">
        <v>46630</v>
      </c>
      <c r="AZ5" s="7">
        <v>46660</v>
      </c>
      <c r="BA5" s="7">
        <v>46691</v>
      </c>
      <c r="BB5" s="7">
        <v>46721</v>
      </c>
      <c r="BC5" s="7">
        <v>46752</v>
      </c>
      <c r="BD5" s="7">
        <v>46783</v>
      </c>
      <c r="BE5" s="7">
        <v>46812</v>
      </c>
      <c r="BF5" s="7">
        <v>46843</v>
      </c>
      <c r="BG5" s="7">
        <v>46873</v>
      </c>
      <c r="BH5" s="7">
        <v>46904</v>
      </c>
      <c r="BI5" s="7">
        <v>46934</v>
      </c>
      <c r="BJ5" s="7">
        <v>46965</v>
      </c>
      <c r="BK5" s="7">
        <v>46996</v>
      </c>
      <c r="BL5" s="7">
        <v>47026</v>
      </c>
      <c r="BM5" s="7">
        <v>47057</v>
      </c>
      <c r="BN5" s="7">
        <v>47087</v>
      </c>
      <c r="BO5" s="7">
        <v>47118</v>
      </c>
      <c r="BP5" s="7">
        <v>47149</v>
      </c>
      <c r="BQ5" s="7">
        <v>47177</v>
      </c>
      <c r="BR5" s="7">
        <v>47208</v>
      </c>
      <c r="BS5" s="7">
        <v>47238</v>
      </c>
      <c r="BT5" s="7">
        <v>47269</v>
      </c>
      <c r="BU5" s="7">
        <v>47299</v>
      </c>
      <c r="BV5" s="7">
        <v>47330</v>
      </c>
      <c r="BW5" s="7">
        <v>47361</v>
      </c>
      <c r="BX5" s="7">
        <v>47391</v>
      </c>
      <c r="BY5" s="7">
        <v>47422</v>
      </c>
      <c r="BZ5" s="7">
        <v>47452</v>
      </c>
      <c r="CA5" s="7">
        <v>47483</v>
      </c>
      <c r="CB5" s="7">
        <v>47514</v>
      </c>
      <c r="CC5" s="7">
        <v>47542</v>
      </c>
      <c r="CD5" s="7">
        <v>47573</v>
      </c>
      <c r="CE5" s="7">
        <v>47603</v>
      </c>
      <c r="CF5" s="7">
        <v>47634</v>
      </c>
      <c r="CG5" s="7">
        <v>47664</v>
      </c>
      <c r="CH5" s="7">
        <v>47695</v>
      </c>
      <c r="CI5" s="7">
        <v>47726</v>
      </c>
      <c r="CJ5" s="7">
        <v>47756</v>
      </c>
      <c r="CK5" s="7">
        <v>47787</v>
      </c>
      <c r="CL5" s="7">
        <v>47817</v>
      </c>
      <c r="CM5" s="7">
        <v>47848</v>
      </c>
    </row>
    <row r="6" spans="1:91" x14ac:dyDescent="0.2">
      <c r="A6" s="3"/>
      <c r="B6" s="3"/>
      <c r="C6" s="3"/>
      <c r="D6" s="3"/>
      <c r="E6" s="3"/>
      <c r="F6" s="3"/>
      <c r="G6" s="9">
        <v>2023</v>
      </c>
      <c r="H6" s="9">
        <v>2024</v>
      </c>
      <c r="I6" s="9">
        <v>2024</v>
      </c>
      <c r="J6" s="9">
        <v>2024</v>
      </c>
      <c r="K6" s="9">
        <v>2024</v>
      </c>
      <c r="L6" s="9">
        <v>2024</v>
      </c>
      <c r="M6" s="9">
        <v>2024</v>
      </c>
      <c r="N6" s="9">
        <v>2024</v>
      </c>
      <c r="O6" s="9">
        <v>2024</v>
      </c>
      <c r="P6" s="9">
        <v>2024</v>
      </c>
      <c r="Q6" s="9">
        <v>2024</v>
      </c>
      <c r="R6" s="9">
        <v>2024</v>
      </c>
      <c r="S6" s="9">
        <v>2024</v>
      </c>
      <c r="T6" s="9">
        <v>2025</v>
      </c>
      <c r="U6" s="9">
        <v>2025</v>
      </c>
      <c r="V6" s="9">
        <v>2025</v>
      </c>
      <c r="W6" s="9">
        <v>2025</v>
      </c>
      <c r="X6" s="9">
        <v>2025</v>
      </c>
      <c r="Y6" s="9">
        <v>2025</v>
      </c>
      <c r="Z6" s="9">
        <v>2025</v>
      </c>
      <c r="AA6" s="9">
        <v>2025</v>
      </c>
      <c r="AB6" s="9">
        <v>2025</v>
      </c>
      <c r="AC6" s="9">
        <v>2025</v>
      </c>
      <c r="AD6" s="9">
        <v>2025</v>
      </c>
      <c r="AE6" s="9">
        <v>2025</v>
      </c>
      <c r="AF6" s="9">
        <v>2026</v>
      </c>
      <c r="AG6" s="9">
        <v>2026</v>
      </c>
      <c r="AH6" s="9">
        <v>2026</v>
      </c>
      <c r="AI6" s="9">
        <v>2026</v>
      </c>
      <c r="AJ6" s="9">
        <v>2026</v>
      </c>
      <c r="AK6" s="9">
        <v>2026</v>
      </c>
      <c r="AL6" s="9">
        <v>2026</v>
      </c>
      <c r="AM6" s="9">
        <v>2026</v>
      </c>
      <c r="AN6" s="9">
        <v>2026</v>
      </c>
      <c r="AO6" s="9">
        <v>2026</v>
      </c>
      <c r="AP6" s="9">
        <v>2026</v>
      </c>
      <c r="AQ6" s="9">
        <v>2026</v>
      </c>
      <c r="AR6" s="9">
        <v>2027</v>
      </c>
      <c r="AS6" s="9">
        <v>2027</v>
      </c>
      <c r="AT6" s="9">
        <v>2027</v>
      </c>
      <c r="AU6" s="9">
        <v>2027</v>
      </c>
      <c r="AV6" s="9">
        <v>2027</v>
      </c>
      <c r="AW6" s="9">
        <v>2027</v>
      </c>
      <c r="AX6" s="9">
        <v>2027</v>
      </c>
      <c r="AY6" s="9">
        <v>2027</v>
      </c>
      <c r="AZ6" s="9">
        <v>2027</v>
      </c>
      <c r="BA6" s="9">
        <v>2027</v>
      </c>
      <c r="BB6" s="9">
        <v>2027</v>
      </c>
      <c r="BC6" s="9">
        <v>2027</v>
      </c>
      <c r="BD6" s="9">
        <v>2028</v>
      </c>
      <c r="BE6" s="9">
        <v>2028</v>
      </c>
      <c r="BF6" s="9">
        <v>2028</v>
      </c>
      <c r="BG6" s="9">
        <v>2028</v>
      </c>
      <c r="BH6" s="9">
        <v>2028</v>
      </c>
      <c r="BI6" s="9">
        <v>2028</v>
      </c>
      <c r="BJ6" s="9">
        <v>2028</v>
      </c>
      <c r="BK6" s="9">
        <v>2028</v>
      </c>
      <c r="BL6" s="9">
        <v>2028</v>
      </c>
      <c r="BM6" s="9">
        <v>2028</v>
      </c>
      <c r="BN6" s="9">
        <v>2028</v>
      </c>
      <c r="BO6" s="9">
        <v>2028</v>
      </c>
      <c r="BP6" s="9">
        <v>2029</v>
      </c>
      <c r="BQ6" s="9">
        <v>2029</v>
      </c>
      <c r="BR6" s="9">
        <v>2029</v>
      </c>
      <c r="BS6" s="9">
        <v>2029</v>
      </c>
      <c r="BT6" s="9">
        <v>2029</v>
      </c>
      <c r="BU6" s="9">
        <v>2029</v>
      </c>
      <c r="BV6" s="9">
        <v>2029</v>
      </c>
      <c r="BW6" s="9">
        <v>2029</v>
      </c>
      <c r="BX6" s="9">
        <v>2029</v>
      </c>
      <c r="BY6" s="9">
        <v>2029</v>
      </c>
      <c r="BZ6" s="9">
        <v>2029</v>
      </c>
      <c r="CA6" s="9">
        <v>2029</v>
      </c>
      <c r="CB6" s="9">
        <v>2030</v>
      </c>
      <c r="CC6" s="9">
        <v>2030</v>
      </c>
      <c r="CD6" s="9">
        <v>2030</v>
      </c>
      <c r="CE6" s="9">
        <v>2030</v>
      </c>
      <c r="CF6" s="9">
        <v>2030</v>
      </c>
      <c r="CG6" s="9">
        <v>2030</v>
      </c>
      <c r="CH6" s="9">
        <v>2030</v>
      </c>
      <c r="CI6" s="9">
        <v>2030</v>
      </c>
      <c r="CJ6" s="9">
        <v>2030</v>
      </c>
      <c r="CK6" s="9">
        <v>2030</v>
      </c>
      <c r="CL6" s="9">
        <v>2030</v>
      </c>
      <c r="CM6" s="9">
        <v>2030</v>
      </c>
    </row>
    <row r="7" spans="1:91" x14ac:dyDescent="0.2">
      <c r="A7" s="3"/>
      <c r="B7" s="3"/>
      <c r="C7" s="3"/>
      <c r="D7" s="3"/>
      <c r="E7" s="3"/>
      <c r="F7" s="3"/>
      <c r="G7" s="9">
        <v>2023</v>
      </c>
      <c r="H7" s="9">
        <v>2024</v>
      </c>
      <c r="I7" s="9">
        <v>2024</v>
      </c>
      <c r="J7" s="9">
        <v>2024</v>
      </c>
      <c r="K7" s="9">
        <v>2024</v>
      </c>
      <c r="L7" s="9">
        <v>2024</v>
      </c>
      <c r="M7" s="9">
        <v>2024</v>
      </c>
      <c r="N7" s="9">
        <v>2024</v>
      </c>
      <c r="O7" s="9">
        <v>2024</v>
      </c>
      <c r="P7" s="9">
        <v>2024</v>
      </c>
      <c r="Q7" s="9">
        <v>2024</v>
      </c>
      <c r="R7" s="9">
        <v>2024</v>
      </c>
      <c r="S7" s="9">
        <v>2024</v>
      </c>
      <c r="T7" s="9">
        <v>2025</v>
      </c>
      <c r="U7" s="9">
        <v>2025</v>
      </c>
      <c r="V7" s="9">
        <v>2025</v>
      </c>
      <c r="W7" s="9">
        <v>2025</v>
      </c>
      <c r="X7" s="9">
        <v>2025</v>
      </c>
      <c r="Y7" s="9">
        <v>2025</v>
      </c>
      <c r="Z7" s="9">
        <v>2025</v>
      </c>
      <c r="AA7" s="9">
        <v>2025</v>
      </c>
      <c r="AB7" s="9">
        <v>2025</v>
      </c>
      <c r="AC7" s="9">
        <v>2025</v>
      </c>
      <c r="AD7" s="9">
        <v>2025</v>
      </c>
      <c r="AE7" s="9">
        <v>2025</v>
      </c>
      <c r="AF7" s="9">
        <v>2026</v>
      </c>
      <c r="AG7" s="9">
        <v>2026</v>
      </c>
      <c r="AH7" s="9">
        <v>2026</v>
      </c>
      <c r="AI7" s="9">
        <v>2026</v>
      </c>
      <c r="AJ7" s="9">
        <v>2026</v>
      </c>
      <c r="AK7" s="9">
        <v>2026</v>
      </c>
      <c r="AL7" s="9">
        <v>2026</v>
      </c>
      <c r="AM7" s="9">
        <v>2026</v>
      </c>
      <c r="AN7" s="9">
        <v>2026</v>
      </c>
      <c r="AO7" s="9">
        <v>2026</v>
      </c>
      <c r="AP7" s="9">
        <v>2026</v>
      </c>
      <c r="AQ7" s="9">
        <v>2026</v>
      </c>
      <c r="AR7" s="9">
        <v>2027</v>
      </c>
      <c r="AS7" s="9">
        <v>2027</v>
      </c>
      <c r="AT7" s="9">
        <v>2027</v>
      </c>
      <c r="AU7" s="9">
        <v>2027</v>
      </c>
      <c r="AV7" s="9">
        <v>2027</v>
      </c>
      <c r="AW7" s="9">
        <v>2027</v>
      </c>
      <c r="AX7" s="9">
        <v>2027</v>
      </c>
      <c r="AY7" s="9">
        <v>2027</v>
      </c>
      <c r="AZ7" s="9">
        <v>2027</v>
      </c>
      <c r="BA7" s="9">
        <v>2027</v>
      </c>
      <c r="BB7" s="9">
        <v>2027</v>
      </c>
      <c r="BC7" s="9">
        <v>2027</v>
      </c>
      <c r="BD7" s="9">
        <v>2028</v>
      </c>
      <c r="BE7" s="9">
        <v>2028</v>
      </c>
      <c r="BF7" s="9">
        <v>2028</v>
      </c>
      <c r="BG7" s="9">
        <v>2028</v>
      </c>
      <c r="BH7" s="9">
        <v>2028</v>
      </c>
      <c r="BI7" s="9">
        <v>2028</v>
      </c>
      <c r="BJ7" s="9">
        <v>2028</v>
      </c>
      <c r="BK7" s="9">
        <v>2028</v>
      </c>
      <c r="BL7" s="9">
        <v>2028</v>
      </c>
      <c r="BM7" s="9">
        <v>2028</v>
      </c>
      <c r="BN7" s="9">
        <v>2028</v>
      </c>
      <c r="BO7" s="9">
        <v>2028</v>
      </c>
      <c r="BP7" s="9">
        <v>2029</v>
      </c>
      <c r="BQ7" s="9">
        <v>2029</v>
      </c>
      <c r="BR7" s="9">
        <v>2029</v>
      </c>
      <c r="BS7" s="9">
        <v>2029</v>
      </c>
      <c r="BT7" s="9">
        <v>2029</v>
      </c>
      <c r="BU7" s="9">
        <v>2029</v>
      </c>
      <c r="BV7" s="9">
        <v>2029</v>
      </c>
      <c r="BW7" s="9">
        <v>2029</v>
      </c>
      <c r="BX7" s="9">
        <v>2029</v>
      </c>
      <c r="BY7" s="9">
        <v>2029</v>
      </c>
      <c r="BZ7" s="9">
        <v>2029</v>
      </c>
      <c r="CA7" s="9">
        <v>2029</v>
      </c>
      <c r="CB7" s="9">
        <v>2030</v>
      </c>
      <c r="CC7" s="9">
        <v>2030</v>
      </c>
      <c r="CD7" s="9">
        <v>2030</v>
      </c>
      <c r="CE7" s="9">
        <v>2030</v>
      </c>
      <c r="CF7" s="9">
        <v>2030</v>
      </c>
      <c r="CG7" s="9">
        <v>2030</v>
      </c>
      <c r="CH7" s="9">
        <v>2030</v>
      </c>
      <c r="CI7" s="9">
        <v>2030</v>
      </c>
      <c r="CJ7" s="9">
        <v>2030</v>
      </c>
      <c r="CK7" s="9">
        <v>2030</v>
      </c>
      <c r="CL7" s="9">
        <v>2030</v>
      </c>
      <c r="CM7" s="9">
        <v>2030</v>
      </c>
    </row>
    <row r="8" spans="1:91" x14ac:dyDescent="0.2">
      <c r="A8" s="3"/>
      <c r="B8" s="3"/>
      <c r="C8" s="3"/>
      <c r="D8" s="3"/>
      <c r="E8" s="3"/>
      <c r="F8" s="3"/>
      <c r="G8" s="3">
        <v>0</v>
      </c>
      <c r="H8" s="3">
        <v>31</v>
      </c>
      <c r="I8" s="3">
        <v>29</v>
      </c>
      <c r="J8" s="3">
        <v>31</v>
      </c>
      <c r="K8" s="3">
        <v>30</v>
      </c>
      <c r="L8" s="3">
        <v>31</v>
      </c>
      <c r="M8" s="3">
        <v>30</v>
      </c>
      <c r="N8" s="3">
        <v>31</v>
      </c>
      <c r="O8" s="3">
        <v>31</v>
      </c>
      <c r="P8" s="3">
        <v>30</v>
      </c>
      <c r="Q8" s="3">
        <v>31</v>
      </c>
      <c r="R8" s="3">
        <v>30</v>
      </c>
      <c r="S8" s="3">
        <v>31</v>
      </c>
      <c r="T8" s="3">
        <v>31</v>
      </c>
      <c r="U8" s="3">
        <v>28</v>
      </c>
      <c r="V8" s="3">
        <v>31</v>
      </c>
      <c r="W8" s="3">
        <v>30</v>
      </c>
      <c r="X8" s="3">
        <v>31</v>
      </c>
      <c r="Y8" s="3">
        <v>30</v>
      </c>
      <c r="Z8" s="3">
        <v>31</v>
      </c>
      <c r="AA8" s="3">
        <v>31</v>
      </c>
      <c r="AB8" s="3">
        <v>30</v>
      </c>
      <c r="AC8" s="3">
        <v>31</v>
      </c>
      <c r="AD8" s="3">
        <v>30</v>
      </c>
      <c r="AE8" s="3">
        <v>31</v>
      </c>
      <c r="AF8" s="3">
        <v>31</v>
      </c>
      <c r="AG8" s="3">
        <v>28</v>
      </c>
      <c r="AH8" s="3">
        <v>31</v>
      </c>
      <c r="AI8" s="3">
        <v>30</v>
      </c>
      <c r="AJ8" s="3">
        <v>31</v>
      </c>
      <c r="AK8" s="3">
        <v>30</v>
      </c>
      <c r="AL8" s="3">
        <v>31</v>
      </c>
      <c r="AM8" s="3">
        <v>31</v>
      </c>
      <c r="AN8" s="3">
        <v>30</v>
      </c>
      <c r="AO8" s="3">
        <v>31</v>
      </c>
      <c r="AP8" s="3">
        <v>30</v>
      </c>
      <c r="AQ8" s="3">
        <v>31</v>
      </c>
      <c r="AR8" s="3">
        <v>31</v>
      </c>
      <c r="AS8" s="3">
        <v>28</v>
      </c>
      <c r="AT8" s="3">
        <v>31</v>
      </c>
      <c r="AU8" s="3">
        <v>30</v>
      </c>
      <c r="AV8" s="3">
        <v>31</v>
      </c>
      <c r="AW8" s="3">
        <v>30</v>
      </c>
      <c r="AX8" s="3">
        <v>31</v>
      </c>
      <c r="AY8" s="3">
        <v>31</v>
      </c>
      <c r="AZ8" s="3">
        <v>30</v>
      </c>
      <c r="BA8" s="3">
        <v>31</v>
      </c>
      <c r="BB8" s="3">
        <v>30</v>
      </c>
      <c r="BC8" s="3">
        <v>31</v>
      </c>
      <c r="BD8" s="3">
        <v>31</v>
      </c>
      <c r="BE8" s="3">
        <v>29</v>
      </c>
      <c r="BF8" s="3">
        <v>31</v>
      </c>
      <c r="BG8" s="3">
        <v>30</v>
      </c>
      <c r="BH8" s="3">
        <v>31</v>
      </c>
      <c r="BI8" s="3">
        <v>30</v>
      </c>
      <c r="BJ8" s="3">
        <v>31</v>
      </c>
      <c r="BK8" s="3">
        <v>31</v>
      </c>
      <c r="BL8" s="3">
        <v>30</v>
      </c>
      <c r="BM8" s="3">
        <v>31</v>
      </c>
      <c r="BN8" s="3">
        <v>30</v>
      </c>
      <c r="BO8" s="3">
        <v>31</v>
      </c>
      <c r="BP8" s="3">
        <v>31</v>
      </c>
      <c r="BQ8" s="3">
        <v>28</v>
      </c>
      <c r="BR8" s="3">
        <v>31</v>
      </c>
      <c r="BS8" s="3">
        <v>30</v>
      </c>
      <c r="BT8" s="3">
        <v>31</v>
      </c>
      <c r="BU8" s="3">
        <v>30</v>
      </c>
      <c r="BV8" s="3">
        <v>31</v>
      </c>
      <c r="BW8" s="3">
        <v>31</v>
      </c>
      <c r="BX8" s="3">
        <v>30</v>
      </c>
      <c r="BY8" s="3">
        <v>31</v>
      </c>
      <c r="BZ8" s="3">
        <v>30</v>
      </c>
      <c r="CA8" s="3">
        <v>31</v>
      </c>
      <c r="CB8" s="3">
        <v>31</v>
      </c>
      <c r="CC8" s="3">
        <v>28</v>
      </c>
      <c r="CD8" s="3">
        <v>31</v>
      </c>
      <c r="CE8" s="3">
        <v>30</v>
      </c>
      <c r="CF8" s="3">
        <v>31</v>
      </c>
      <c r="CG8" s="3">
        <v>30</v>
      </c>
      <c r="CH8" s="3">
        <v>31</v>
      </c>
      <c r="CI8" s="3">
        <v>31</v>
      </c>
      <c r="CJ8" s="3">
        <v>30</v>
      </c>
      <c r="CK8" s="3">
        <v>31</v>
      </c>
      <c r="CL8" s="3">
        <v>30</v>
      </c>
      <c r="CM8" s="3">
        <v>31</v>
      </c>
    </row>
    <row r="9" spans="1:91"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row>
    <row r="10" spans="1:91" s="12" customFormat="1" ht="13" x14ac:dyDescent="0.1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row>
    <row r="11" spans="1:91" s="12" customFormat="1" ht="13" x14ac:dyDescent="0.15">
      <c r="A11" s="11"/>
      <c r="B11" s="13" t="s">
        <v>13</v>
      </c>
      <c r="C11" s="11"/>
      <c r="D11" s="11"/>
      <c r="E11" s="43"/>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row>
    <row r="12" spans="1:91" s="12" customFormat="1" ht="13" x14ac:dyDescent="0.15">
      <c r="A12" s="11" t="s">
        <v>14</v>
      </c>
      <c r="B12" s="13" t="s">
        <v>10</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row>
    <row r="13" spans="1:91" s="12" customFormat="1" ht="13" x14ac:dyDescent="0.15">
      <c r="A13" s="11" t="s">
        <v>15</v>
      </c>
      <c r="B13" s="13" t="s">
        <v>16</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row>
    <row r="14" spans="1:91" s="12" customFormat="1" ht="13" x14ac:dyDescent="0.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row>
    <row r="15" spans="1:91" s="12" customFormat="1" ht="13" x14ac:dyDescent="0.15">
      <c r="A15" s="11" t="s">
        <v>17</v>
      </c>
      <c r="B15" s="11" t="s">
        <v>18</v>
      </c>
      <c r="C15" s="11"/>
      <c r="D15" s="11"/>
      <c r="E15" s="11"/>
      <c r="F15" s="11"/>
      <c r="G15" s="15" t="s">
        <v>19</v>
      </c>
      <c r="H15" s="15" t="s">
        <v>19</v>
      </c>
      <c r="I15" s="15" t="s">
        <v>19</v>
      </c>
      <c r="J15" s="15" t="s">
        <v>19</v>
      </c>
      <c r="K15" s="15" t="s">
        <v>19</v>
      </c>
      <c r="L15" s="15" t="s">
        <v>19</v>
      </c>
      <c r="M15" s="15" t="s">
        <v>19</v>
      </c>
      <c r="N15" s="15" t="s">
        <v>19</v>
      </c>
      <c r="O15" s="15" t="s">
        <v>19</v>
      </c>
      <c r="P15" s="15" t="s">
        <v>19</v>
      </c>
      <c r="Q15" s="15" t="s">
        <v>19</v>
      </c>
      <c r="R15" s="15" t="s">
        <v>19</v>
      </c>
      <c r="S15" s="15" t="s">
        <v>19</v>
      </c>
      <c r="T15" s="15" t="s">
        <v>19</v>
      </c>
      <c r="U15" s="15" t="s">
        <v>19</v>
      </c>
      <c r="V15" s="15" t="s">
        <v>19</v>
      </c>
      <c r="W15" s="15" t="s">
        <v>19</v>
      </c>
      <c r="X15" s="15" t="s">
        <v>19</v>
      </c>
      <c r="Y15" s="15" t="s">
        <v>19</v>
      </c>
      <c r="Z15" s="15" t="s">
        <v>19</v>
      </c>
      <c r="AA15" s="15" t="s">
        <v>19</v>
      </c>
      <c r="AB15" s="15" t="s">
        <v>19</v>
      </c>
      <c r="AC15" s="15" t="s">
        <v>19</v>
      </c>
      <c r="AD15" s="15" t="s">
        <v>19</v>
      </c>
      <c r="AE15" s="15" t="s">
        <v>19</v>
      </c>
      <c r="AF15" s="15" t="s">
        <v>19</v>
      </c>
      <c r="AG15" s="15" t="s">
        <v>19</v>
      </c>
      <c r="AH15" s="15" t="s">
        <v>19</v>
      </c>
      <c r="AI15" s="15" t="s">
        <v>19</v>
      </c>
      <c r="AJ15" s="15" t="s">
        <v>19</v>
      </c>
      <c r="AK15" s="15" t="s">
        <v>19</v>
      </c>
      <c r="AL15" s="15" t="s">
        <v>19</v>
      </c>
      <c r="AM15" s="15" t="s">
        <v>19</v>
      </c>
      <c r="AN15" s="15" t="s">
        <v>19</v>
      </c>
      <c r="AO15" s="15" t="s">
        <v>19</v>
      </c>
      <c r="AP15" s="15" t="s">
        <v>19</v>
      </c>
      <c r="AQ15" s="15" t="s">
        <v>19</v>
      </c>
      <c r="AR15" s="15" t="s">
        <v>19</v>
      </c>
      <c r="AS15" s="15" t="s">
        <v>19</v>
      </c>
      <c r="AT15" s="15" t="s">
        <v>19</v>
      </c>
      <c r="AU15" s="15" t="s">
        <v>19</v>
      </c>
      <c r="AV15" s="15" t="s">
        <v>19</v>
      </c>
      <c r="AW15" s="15" t="s">
        <v>19</v>
      </c>
      <c r="AX15" s="15" t="s">
        <v>19</v>
      </c>
      <c r="AY15" s="15" t="s">
        <v>19</v>
      </c>
      <c r="AZ15" s="15" t="s">
        <v>19</v>
      </c>
      <c r="BA15" s="15" t="s">
        <v>19</v>
      </c>
      <c r="BB15" s="15" t="s">
        <v>19</v>
      </c>
      <c r="BC15" s="15" t="s">
        <v>19</v>
      </c>
      <c r="BD15" s="15" t="s">
        <v>19</v>
      </c>
      <c r="BE15" s="15" t="s">
        <v>19</v>
      </c>
      <c r="BF15" s="15" t="s">
        <v>19</v>
      </c>
      <c r="BG15" s="15" t="s">
        <v>19</v>
      </c>
      <c r="BH15" s="15" t="s">
        <v>19</v>
      </c>
      <c r="BI15" s="15" t="s">
        <v>19</v>
      </c>
      <c r="BJ15" s="15" t="s">
        <v>19</v>
      </c>
      <c r="BK15" s="15" t="s">
        <v>19</v>
      </c>
      <c r="BL15" s="15" t="s">
        <v>19</v>
      </c>
      <c r="BM15" s="15" t="s">
        <v>19</v>
      </c>
      <c r="BN15" s="15" t="s">
        <v>19</v>
      </c>
      <c r="BO15" s="15" t="s">
        <v>19</v>
      </c>
      <c r="BP15" s="15" t="s">
        <v>19</v>
      </c>
      <c r="BQ15" s="15" t="s">
        <v>19</v>
      </c>
      <c r="BR15" s="15" t="s">
        <v>19</v>
      </c>
      <c r="BS15" s="15" t="s">
        <v>19</v>
      </c>
      <c r="BT15" s="15" t="s">
        <v>19</v>
      </c>
      <c r="BU15" s="15" t="s">
        <v>19</v>
      </c>
      <c r="BV15" s="15" t="s">
        <v>19</v>
      </c>
      <c r="BW15" s="15" t="s">
        <v>19</v>
      </c>
      <c r="BX15" s="15" t="s">
        <v>19</v>
      </c>
      <c r="BY15" s="15" t="s">
        <v>19</v>
      </c>
      <c r="BZ15" s="15" t="s">
        <v>19</v>
      </c>
      <c r="CA15" s="15" t="s">
        <v>19</v>
      </c>
      <c r="CB15" s="15" t="s">
        <v>19</v>
      </c>
      <c r="CC15" s="15" t="s">
        <v>19</v>
      </c>
      <c r="CD15" s="15" t="s">
        <v>19</v>
      </c>
      <c r="CE15" s="15" t="s">
        <v>19</v>
      </c>
      <c r="CF15" s="15" t="s">
        <v>19</v>
      </c>
      <c r="CG15" s="15" t="s">
        <v>19</v>
      </c>
      <c r="CH15" s="15" t="s">
        <v>19</v>
      </c>
      <c r="CI15" s="15" t="s">
        <v>19</v>
      </c>
      <c r="CJ15" s="15" t="s">
        <v>19</v>
      </c>
      <c r="CK15" s="15" t="s">
        <v>19</v>
      </c>
      <c r="CL15" s="15" t="s">
        <v>19</v>
      </c>
      <c r="CM15" s="15" t="s">
        <v>19</v>
      </c>
    </row>
    <row r="16" spans="1:91" s="12" customFormat="1" ht="13" x14ac:dyDescent="0.15">
      <c r="A16" s="11" t="s">
        <v>20</v>
      </c>
      <c r="B16" s="11"/>
      <c r="C16" s="11"/>
      <c r="D16" s="11"/>
      <c r="E16" s="11"/>
      <c r="F16" s="11"/>
      <c r="G16" s="16">
        <v>45291</v>
      </c>
      <c r="H16" s="16">
        <v>45292</v>
      </c>
      <c r="I16" s="16">
        <v>45323</v>
      </c>
      <c r="J16" s="16">
        <v>45352</v>
      </c>
      <c r="K16" s="16">
        <v>45383</v>
      </c>
      <c r="L16" s="16">
        <v>45413</v>
      </c>
      <c r="M16" s="16">
        <v>45444</v>
      </c>
      <c r="N16" s="16">
        <v>45474</v>
      </c>
      <c r="O16" s="16">
        <v>45505</v>
      </c>
      <c r="P16" s="16">
        <v>45536</v>
      </c>
      <c r="Q16" s="16">
        <v>45566</v>
      </c>
      <c r="R16" s="16">
        <v>45597</v>
      </c>
      <c r="S16" s="16">
        <v>45627</v>
      </c>
      <c r="T16" s="16">
        <v>45658</v>
      </c>
      <c r="U16" s="16">
        <v>45689</v>
      </c>
      <c r="V16" s="16">
        <v>45717</v>
      </c>
      <c r="W16" s="16">
        <v>45748</v>
      </c>
      <c r="X16" s="16">
        <v>45778</v>
      </c>
      <c r="Y16" s="16">
        <v>45809</v>
      </c>
      <c r="Z16" s="16">
        <v>45839</v>
      </c>
      <c r="AA16" s="16">
        <v>45870</v>
      </c>
      <c r="AB16" s="16">
        <v>45901</v>
      </c>
      <c r="AC16" s="16">
        <v>45931</v>
      </c>
      <c r="AD16" s="16">
        <v>45962</v>
      </c>
      <c r="AE16" s="16">
        <v>45992</v>
      </c>
      <c r="AF16" s="16">
        <v>46023</v>
      </c>
      <c r="AG16" s="16">
        <v>46054</v>
      </c>
      <c r="AH16" s="16">
        <v>46082</v>
      </c>
      <c r="AI16" s="16">
        <v>46113</v>
      </c>
      <c r="AJ16" s="16">
        <v>46143</v>
      </c>
      <c r="AK16" s="16">
        <v>46174</v>
      </c>
      <c r="AL16" s="16">
        <v>46204</v>
      </c>
      <c r="AM16" s="16">
        <v>46235</v>
      </c>
      <c r="AN16" s="16">
        <v>46266</v>
      </c>
      <c r="AO16" s="16">
        <v>46296</v>
      </c>
      <c r="AP16" s="16">
        <v>46327</v>
      </c>
      <c r="AQ16" s="16">
        <v>46357</v>
      </c>
      <c r="AR16" s="16">
        <v>46388</v>
      </c>
      <c r="AS16" s="16">
        <v>46419</v>
      </c>
      <c r="AT16" s="16">
        <v>46447</v>
      </c>
      <c r="AU16" s="16">
        <v>46478</v>
      </c>
      <c r="AV16" s="16">
        <v>46508</v>
      </c>
      <c r="AW16" s="16">
        <v>46539</v>
      </c>
      <c r="AX16" s="16">
        <v>46569</v>
      </c>
      <c r="AY16" s="16">
        <v>46600</v>
      </c>
      <c r="AZ16" s="16">
        <v>46631</v>
      </c>
      <c r="BA16" s="16">
        <v>46661</v>
      </c>
      <c r="BB16" s="16">
        <v>46692</v>
      </c>
      <c r="BC16" s="16">
        <v>46722</v>
      </c>
      <c r="BD16" s="16">
        <v>46753</v>
      </c>
      <c r="BE16" s="16">
        <v>46784</v>
      </c>
      <c r="BF16" s="16">
        <v>46813</v>
      </c>
      <c r="BG16" s="16">
        <v>46844</v>
      </c>
      <c r="BH16" s="16">
        <v>46874</v>
      </c>
      <c r="BI16" s="16">
        <v>46905</v>
      </c>
      <c r="BJ16" s="16">
        <v>46935</v>
      </c>
      <c r="BK16" s="16">
        <v>46966</v>
      </c>
      <c r="BL16" s="16">
        <v>46997</v>
      </c>
      <c r="BM16" s="16">
        <v>47027</v>
      </c>
      <c r="BN16" s="16">
        <v>47058</v>
      </c>
      <c r="BO16" s="16">
        <v>47088</v>
      </c>
      <c r="BP16" s="16">
        <v>47119</v>
      </c>
      <c r="BQ16" s="16">
        <v>47150</v>
      </c>
      <c r="BR16" s="16">
        <v>47178</v>
      </c>
      <c r="BS16" s="16">
        <v>47209</v>
      </c>
      <c r="BT16" s="16">
        <v>47239</v>
      </c>
      <c r="BU16" s="16">
        <v>47270</v>
      </c>
      <c r="BV16" s="16">
        <v>47300</v>
      </c>
      <c r="BW16" s="16">
        <v>47331</v>
      </c>
      <c r="BX16" s="16">
        <v>47362</v>
      </c>
      <c r="BY16" s="16">
        <v>47392</v>
      </c>
      <c r="BZ16" s="16">
        <v>47423</v>
      </c>
      <c r="CA16" s="16">
        <v>47453</v>
      </c>
      <c r="CB16" s="16">
        <v>47484</v>
      </c>
      <c r="CC16" s="16">
        <v>47515</v>
      </c>
      <c r="CD16" s="16">
        <v>47543</v>
      </c>
      <c r="CE16" s="16">
        <v>47574</v>
      </c>
      <c r="CF16" s="16">
        <v>47604</v>
      </c>
      <c r="CG16" s="16">
        <v>47635</v>
      </c>
      <c r="CH16" s="16">
        <v>47665</v>
      </c>
      <c r="CI16" s="16">
        <v>47696</v>
      </c>
      <c r="CJ16" s="16">
        <v>47727</v>
      </c>
      <c r="CK16" s="16">
        <v>47757</v>
      </c>
      <c r="CL16" s="16">
        <v>47788</v>
      </c>
      <c r="CM16" s="16">
        <v>47818</v>
      </c>
    </row>
    <row r="17" spans="1:91" s="12" customFormat="1" ht="13" x14ac:dyDescent="0.15">
      <c r="A17" s="11"/>
      <c r="B17" s="11"/>
      <c r="C17" s="11"/>
      <c r="D17" s="11"/>
      <c r="E17" s="11"/>
      <c r="F17" s="11"/>
      <c r="G17" s="17">
        <v>1</v>
      </c>
      <c r="H17" s="17">
        <v>1</v>
      </c>
      <c r="I17" s="17">
        <v>1</v>
      </c>
      <c r="J17" s="17">
        <v>1</v>
      </c>
      <c r="K17" s="17">
        <v>1</v>
      </c>
      <c r="L17" s="17">
        <v>1</v>
      </c>
      <c r="M17" s="17">
        <v>1</v>
      </c>
      <c r="N17" s="17">
        <v>1</v>
      </c>
      <c r="O17" s="17">
        <v>1</v>
      </c>
      <c r="P17" s="17">
        <v>1</v>
      </c>
      <c r="Q17" s="17">
        <v>1</v>
      </c>
      <c r="R17" s="17">
        <v>1</v>
      </c>
      <c r="S17" s="17">
        <v>1</v>
      </c>
      <c r="T17" s="17">
        <v>1</v>
      </c>
      <c r="U17" s="17">
        <v>1</v>
      </c>
      <c r="V17" s="17">
        <v>1</v>
      </c>
      <c r="W17" s="17">
        <v>1</v>
      </c>
      <c r="X17" s="17">
        <v>1</v>
      </c>
      <c r="Y17" s="17">
        <v>1</v>
      </c>
      <c r="Z17" s="17">
        <v>1</v>
      </c>
      <c r="AA17" s="17">
        <v>1</v>
      </c>
      <c r="AB17" s="17">
        <v>1</v>
      </c>
      <c r="AC17" s="17">
        <v>1</v>
      </c>
      <c r="AD17" s="17">
        <v>1</v>
      </c>
      <c r="AE17" s="17">
        <v>1</v>
      </c>
      <c r="AF17" s="17">
        <v>1</v>
      </c>
      <c r="AG17" s="17">
        <v>1</v>
      </c>
      <c r="AH17" s="17">
        <v>1</v>
      </c>
      <c r="AI17" s="17">
        <v>1</v>
      </c>
      <c r="AJ17" s="17">
        <v>1</v>
      </c>
      <c r="AK17" s="17">
        <v>1</v>
      </c>
      <c r="AL17" s="17">
        <v>1</v>
      </c>
      <c r="AM17" s="17">
        <v>1</v>
      </c>
      <c r="AN17" s="17">
        <v>1</v>
      </c>
      <c r="AO17" s="17">
        <v>1</v>
      </c>
      <c r="AP17" s="17">
        <v>1</v>
      </c>
      <c r="AQ17" s="17">
        <v>1</v>
      </c>
      <c r="AR17" s="17">
        <v>1</v>
      </c>
      <c r="AS17" s="17">
        <v>1</v>
      </c>
      <c r="AT17" s="17">
        <v>1</v>
      </c>
      <c r="AU17" s="17">
        <v>1</v>
      </c>
      <c r="AV17" s="17">
        <v>1</v>
      </c>
      <c r="AW17" s="17">
        <v>1</v>
      </c>
      <c r="AX17" s="17">
        <v>1</v>
      </c>
      <c r="AY17" s="17">
        <v>1</v>
      </c>
      <c r="AZ17" s="17">
        <v>1</v>
      </c>
      <c r="BA17" s="17">
        <v>1</v>
      </c>
      <c r="BB17" s="17">
        <v>1</v>
      </c>
      <c r="BC17" s="17">
        <v>1</v>
      </c>
      <c r="BD17" s="17">
        <v>1</v>
      </c>
      <c r="BE17" s="17">
        <v>1</v>
      </c>
      <c r="BF17" s="17">
        <v>1</v>
      </c>
      <c r="BG17" s="17">
        <v>1</v>
      </c>
      <c r="BH17" s="17">
        <v>1</v>
      </c>
      <c r="BI17" s="17">
        <v>1</v>
      </c>
      <c r="BJ17" s="17">
        <v>1</v>
      </c>
      <c r="BK17" s="17">
        <v>1</v>
      </c>
      <c r="BL17" s="17">
        <v>1</v>
      </c>
      <c r="BM17" s="17">
        <v>1</v>
      </c>
      <c r="BN17" s="17">
        <v>1</v>
      </c>
      <c r="BO17" s="17">
        <v>1</v>
      </c>
      <c r="BP17" s="17">
        <v>1</v>
      </c>
      <c r="BQ17" s="17">
        <v>1</v>
      </c>
      <c r="BR17" s="17">
        <v>1</v>
      </c>
      <c r="BS17" s="17">
        <v>1</v>
      </c>
      <c r="BT17" s="17">
        <v>1</v>
      </c>
      <c r="BU17" s="17">
        <v>1</v>
      </c>
      <c r="BV17" s="17">
        <v>1</v>
      </c>
      <c r="BW17" s="17">
        <v>1</v>
      </c>
      <c r="BX17" s="17">
        <v>1</v>
      </c>
      <c r="BY17" s="17">
        <v>1</v>
      </c>
      <c r="BZ17" s="17">
        <v>1</v>
      </c>
      <c r="CA17" s="17">
        <v>1</v>
      </c>
      <c r="CB17" s="17">
        <v>1</v>
      </c>
      <c r="CC17" s="17">
        <v>1</v>
      </c>
      <c r="CD17" s="17">
        <v>1</v>
      </c>
      <c r="CE17" s="17">
        <v>1</v>
      </c>
      <c r="CF17" s="17">
        <v>1</v>
      </c>
      <c r="CG17" s="17">
        <v>1</v>
      </c>
      <c r="CH17" s="17">
        <v>1</v>
      </c>
      <c r="CI17" s="17">
        <v>1</v>
      </c>
      <c r="CJ17" s="17">
        <v>1</v>
      </c>
      <c r="CK17" s="17">
        <v>1</v>
      </c>
      <c r="CL17" s="17">
        <v>1</v>
      </c>
      <c r="CM17" s="17">
        <v>1</v>
      </c>
    </row>
    <row r="19" spans="1:91" x14ac:dyDescent="0.2">
      <c r="E19" s="10" t="s">
        <v>21</v>
      </c>
    </row>
    <row r="20" spans="1:91" x14ac:dyDescent="0.2">
      <c r="A20" s="14"/>
      <c r="D20" s="17"/>
      <c r="E20" s="17" t="s">
        <v>22</v>
      </c>
      <c r="G20" s="13">
        <f>125197+2085</f>
        <v>127282</v>
      </c>
      <c r="H20" s="13">
        <f>4128+146</f>
        <v>4274</v>
      </c>
      <c r="I20" s="13">
        <f>8466+358</f>
        <v>8824</v>
      </c>
      <c r="J20" s="13">
        <v>9828</v>
      </c>
      <c r="K20" s="13">
        <v>12709</v>
      </c>
      <c r="L20" s="13">
        <v>11116</v>
      </c>
      <c r="M20" s="13">
        <v>12401</v>
      </c>
      <c r="N20" s="13">
        <v>12979.5</v>
      </c>
      <c r="O20" s="13">
        <v>11094</v>
      </c>
      <c r="P20" s="13">
        <v>11237</v>
      </c>
      <c r="Q20" s="13">
        <f>10320+87</f>
        <v>10407</v>
      </c>
      <c r="R20" s="13">
        <v>10492</v>
      </c>
      <c r="S20" s="13">
        <f>6434+14</f>
        <v>6448</v>
      </c>
      <c r="T20" s="13">
        <v>6698</v>
      </c>
      <c r="U20" s="13">
        <v>6670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row>
    <row r="21" spans="1:91" x14ac:dyDescent="0.2">
      <c r="A21" s="14"/>
      <c r="D21" s="17"/>
      <c r="E21" s="17" t="s">
        <v>23</v>
      </c>
      <c r="F21" s="19"/>
      <c r="G21" s="13">
        <v>18007569</v>
      </c>
      <c r="H21" s="13">
        <v>17842259</v>
      </c>
      <c r="I21" s="13">
        <v>20220445</v>
      </c>
      <c r="J21" s="13">
        <v>21932729</v>
      </c>
      <c r="K21" s="13">
        <v>22437305</v>
      </c>
      <c r="L21" s="13">
        <v>20699438</v>
      </c>
      <c r="M21" s="13">
        <v>19094917</v>
      </c>
      <c r="N21" s="13">
        <v>18253407</v>
      </c>
      <c r="O21" s="13">
        <v>20427517</v>
      </c>
      <c r="P21" s="13">
        <v>18560418</v>
      </c>
      <c r="Q21" s="13">
        <v>17655764</v>
      </c>
      <c r="R21" s="13">
        <v>16721893</v>
      </c>
      <c r="S21" s="13">
        <f>15211594+30000</f>
        <v>15241594</v>
      </c>
      <c r="T21" s="13">
        <v>14316235</v>
      </c>
      <c r="U21" s="13">
        <v>13649083</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row>
    <row r="22" spans="1:91" x14ac:dyDescent="0.2">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row>
    <row r="23" spans="1:91" x14ac:dyDescent="0.2">
      <c r="E23" s="10" t="s">
        <v>24</v>
      </c>
      <c r="N23" s="69"/>
    </row>
    <row r="24" spans="1:91" x14ac:dyDescent="0.2">
      <c r="A24" s="14" t="s">
        <v>25</v>
      </c>
      <c r="D24" s="17">
        <v>0</v>
      </c>
      <c r="E24" s="17" t="s">
        <v>26</v>
      </c>
      <c r="G24" s="13">
        <v>16430000</v>
      </c>
      <c r="H24" s="13">
        <v>0</v>
      </c>
      <c r="I24" s="13">
        <v>1239000</v>
      </c>
      <c r="J24" s="13">
        <v>1123000</v>
      </c>
      <c r="K24" s="13">
        <v>1781000</v>
      </c>
      <c r="L24" s="13">
        <v>1522000</v>
      </c>
      <c r="M24" s="13">
        <v>597000</v>
      </c>
      <c r="N24" s="13">
        <v>-2113000</v>
      </c>
      <c r="O24" s="13">
        <v>1628000</v>
      </c>
      <c r="P24" s="13">
        <v>138000</v>
      </c>
      <c r="Q24" s="13">
        <v>651000</v>
      </c>
      <c r="R24" s="13">
        <v>-651000</v>
      </c>
      <c r="S24" s="97">
        <v>-5062000</v>
      </c>
      <c r="T24" s="13">
        <v>331000</v>
      </c>
      <c r="U24" s="13">
        <v>803000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row>
    <row r="25" spans="1:91" s="76" customFormat="1" x14ac:dyDescent="0.2">
      <c r="A25" s="85"/>
      <c r="D25" s="86"/>
      <c r="E25" s="94" t="s">
        <v>27</v>
      </c>
      <c r="F25" s="95"/>
      <c r="G25" s="83">
        <f>19248793</f>
        <v>19248793</v>
      </c>
      <c r="H25" s="83">
        <f>1551504-1150477</f>
        <v>401027</v>
      </c>
      <c r="I25" s="83">
        <v>1150477</v>
      </c>
      <c r="J25" s="83">
        <v>1352113</v>
      </c>
      <c r="K25" s="83">
        <v>1946256</v>
      </c>
      <c r="L25" s="83">
        <v>1922192</v>
      </c>
      <c r="M25" s="83">
        <v>691089</v>
      </c>
      <c r="N25" s="83">
        <v>-1366817</v>
      </c>
      <c r="O25" s="83">
        <v>2049710</v>
      </c>
      <c r="P25" s="83">
        <v>379662</v>
      </c>
      <c r="Q25" s="83">
        <v>412532</v>
      </c>
      <c r="R25" s="83">
        <v>-1105704</v>
      </c>
      <c r="S25" s="83">
        <v>-7626195</v>
      </c>
      <c r="T25" s="83">
        <v>278773</v>
      </c>
      <c r="U25" s="83">
        <v>1120718</v>
      </c>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row>
    <row r="26" spans="1:91" x14ac:dyDescent="0.2">
      <c r="A26" s="14"/>
      <c r="D26" s="17"/>
      <c r="E26" s="17" t="s">
        <v>28</v>
      </c>
      <c r="G26" s="13">
        <f>+G25-G24</f>
        <v>2818793</v>
      </c>
      <c r="H26" s="13">
        <f t="shared" ref="H26:J26" si="0">+H25-H24</f>
        <v>401027</v>
      </c>
      <c r="I26" s="13">
        <f t="shared" si="0"/>
        <v>-88523</v>
      </c>
      <c r="J26" s="13">
        <f t="shared" si="0"/>
        <v>229113</v>
      </c>
      <c r="K26" s="13">
        <f t="shared" ref="K26:U26" si="1">+K25-K24</f>
        <v>165256</v>
      </c>
      <c r="L26" s="13">
        <f t="shared" si="1"/>
        <v>400192</v>
      </c>
      <c r="M26" s="13">
        <f t="shared" si="1"/>
        <v>94089</v>
      </c>
      <c r="N26" s="13">
        <f t="shared" si="1"/>
        <v>746183</v>
      </c>
      <c r="O26" s="13">
        <f t="shared" si="1"/>
        <v>421710</v>
      </c>
      <c r="P26" s="13">
        <f t="shared" si="1"/>
        <v>241662</v>
      </c>
      <c r="Q26" s="13">
        <f t="shared" si="1"/>
        <v>-238468</v>
      </c>
      <c r="R26" s="13">
        <f t="shared" si="1"/>
        <v>-454704</v>
      </c>
      <c r="S26" s="13">
        <f t="shared" si="1"/>
        <v>-2564195</v>
      </c>
      <c r="T26" s="13">
        <f t="shared" si="1"/>
        <v>-52227</v>
      </c>
      <c r="U26" s="13">
        <f t="shared" si="1"/>
        <v>317718</v>
      </c>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row>
    <row r="27" spans="1:91" x14ac:dyDescent="0.2">
      <c r="S27" s="84"/>
    </row>
    <row r="28" spans="1:91" x14ac:dyDescent="0.2">
      <c r="E28" s="10" t="s">
        <v>29</v>
      </c>
    </row>
    <row r="29" spans="1:91" x14ac:dyDescent="0.2">
      <c r="A29" s="14" t="s">
        <v>25</v>
      </c>
      <c r="D29" s="17">
        <v>0</v>
      </c>
      <c r="E29" s="17" t="s">
        <v>30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row>
    <row r="30" spans="1:91" x14ac:dyDescent="0.2">
      <c r="A30" s="14"/>
      <c r="D30" s="17"/>
      <c r="E30" s="17" t="s">
        <v>31</v>
      </c>
      <c r="G30" s="13">
        <v>20</v>
      </c>
      <c r="H30" s="13">
        <v>21</v>
      </c>
      <c r="I30" s="13">
        <v>21</v>
      </c>
      <c r="J30" s="13">
        <v>21</v>
      </c>
      <c r="K30" s="13">
        <v>21</v>
      </c>
      <c r="L30" s="13">
        <v>21</v>
      </c>
      <c r="M30" s="13">
        <v>20</v>
      </c>
      <c r="N30" s="13">
        <v>21</v>
      </c>
      <c r="O30" s="13">
        <v>21</v>
      </c>
      <c r="P30" s="13">
        <v>21</v>
      </c>
      <c r="Q30" s="13">
        <f>24-3</f>
        <v>21</v>
      </c>
      <c r="R30" s="13">
        <v>21</v>
      </c>
      <c r="S30" s="13">
        <v>20</v>
      </c>
      <c r="T30" s="13">
        <v>18</v>
      </c>
      <c r="U30" s="13">
        <v>19</v>
      </c>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row>
    <row r="31" spans="1:91" x14ac:dyDescent="0.2">
      <c r="A31" s="14"/>
      <c r="D31" s="17"/>
      <c r="E31" s="17" t="s">
        <v>32</v>
      </c>
      <c r="G31" s="13">
        <f>101-13</f>
        <v>88</v>
      </c>
      <c r="H31" s="13">
        <f>98-10</f>
        <v>88</v>
      </c>
      <c r="I31" s="13">
        <f>98-10</f>
        <v>88</v>
      </c>
      <c r="J31" s="13">
        <f>120-21-13</f>
        <v>86</v>
      </c>
      <c r="K31" s="13">
        <v>84</v>
      </c>
      <c r="L31" s="13">
        <v>84</v>
      </c>
      <c r="M31" s="13">
        <v>83</v>
      </c>
      <c r="N31" s="13">
        <v>83</v>
      </c>
      <c r="O31" s="13">
        <f>97-14</f>
        <v>83</v>
      </c>
      <c r="P31" s="13">
        <v>81</v>
      </c>
      <c r="Q31" s="13">
        <v>76</v>
      </c>
      <c r="R31" s="13">
        <v>76</v>
      </c>
      <c r="S31" s="13">
        <v>75</v>
      </c>
      <c r="T31" s="13">
        <v>75</v>
      </c>
      <c r="U31" s="13">
        <f>107-32</f>
        <v>75</v>
      </c>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row>
    <row r="32" spans="1:91" x14ac:dyDescent="0.2">
      <c r="A32" s="14" t="s">
        <v>25</v>
      </c>
      <c r="D32" s="17">
        <v>0</v>
      </c>
      <c r="E32" s="17" t="s">
        <v>33</v>
      </c>
      <c r="G32" s="13">
        <f>4+11</f>
        <v>15</v>
      </c>
      <c r="H32" s="13">
        <f>4+10</f>
        <v>14</v>
      </c>
      <c r="I32" s="13">
        <v>13</v>
      </c>
      <c r="J32" s="13">
        <v>12</v>
      </c>
      <c r="K32" s="13">
        <v>12</v>
      </c>
      <c r="L32" s="13">
        <v>12</v>
      </c>
      <c r="M32" s="13">
        <v>12</v>
      </c>
      <c r="N32" s="13">
        <v>12</v>
      </c>
      <c r="O32" s="13">
        <f>14+3</f>
        <v>17</v>
      </c>
      <c r="P32" s="13">
        <v>17</v>
      </c>
      <c r="Q32" s="13">
        <f>3+14</f>
        <v>17</v>
      </c>
      <c r="R32" s="13">
        <v>16</v>
      </c>
      <c r="S32" s="13">
        <v>16</v>
      </c>
      <c r="T32" s="13">
        <v>16</v>
      </c>
      <c r="U32" s="13">
        <v>13</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row>
    <row r="33" spans="1:91" x14ac:dyDescent="0.2">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row>
    <row r="34" spans="1:91" x14ac:dyDescent="0.2">
      <c r="E34" s="45" t="s">
        <v>34</v>
      </c>
    </row>
    <row r="35" spans="1:91" x14ac:dyDescent="0.2">
      <c r="A35" s="14" t="s">
        <v>25</v>
      </c>
      <c r="D35" s="17">
        <v>0</v>
      </c>
      <c r="E35" s="17" t="s">
        <v>30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0</v>
      </c>
      <c r="BO35" s="13">
        <v>0</v>
      </c>
      <c r="BP35" s="13">
        <v>0</v>
      </c>
      <c r="BQ35" s="13">
        <v>0</v>
      </c>
      <c r="BR35" s="13">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0</v>
      </c>
      <c r="CM35" s="13">
        <v>0</v>
      </c>
    </row>
    <row r="36" spans="1:91" x14ac:dyDescent="0.2">
      <c r="A36" s="14"/>
      <c r="D36" s="17"/>
      <c r="E36" s="17" t="s">
        <v>35</v>
      </c>
      <c r="G36" s="13">
        <v>19.350000000000001</v>
      </c>
      <c r="H36" s="13">
        <v>20.190000000000001</v>
      </c>
      <c r="I36" s="13">
        <v>20.2</v>
      </c>
      <c r="J36" s="13">
        <v>20.2</v>
      </c>
      <c r="K36" s="13">
        <v>20.2</v>
      </c>
      <c r="L36" s="13">
        <v>20.2</v>
      </c>
      <c r="M36" s="13">
        <v>19.3</v>
      </c>
      <c r="N36" s="13">
        <v>20.3</v>
      </c>
      <c r="O36" s="13">
        <v>20.3</v>
      </c>
      <c r="P36" s="13">
        <v>20.3</v>
      </c>
      <c r="Q36" s="13">
        <v>20.350000000000001</v>
      </c>
      <c r="R36" s="13">
        <v>20.399999999999999</v>
      </c>
      <c r="S36" s="13">
        <v>20.399999999999999</v>
      </c>
      <c r="T36" s="13">
        <v>20.399999999999999</v>
      </c>
      <c r="U36" s="13">
        <v>20.2</v>
      </c>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row>
    <row r="37" spans="1:91" x14ac:dyDescent="0.2">
      <c r="A37" s="14"/>
      <c r="D37" s="17"/>
      <c r="E37" s="17" t="s">
        <v>32</v>
      </c>
      <c r="G37" s="13">
        <v>0</v>
      </c>
      <c r="H37" s="13">
        <v>0</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row>
    <row r="38" spans="1:91" x14ac:dyDescent="0.2">
      <c r="A38" s="14" t="s">
        <v>25</v>
      </c>
      <c r="D38" s="17">
        <v>0</v>
      </c>
      <c r="E38" s="17" t="s">
        <v>33</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c r="AV38" s="13">
        <v>0</v>
      </c>
      <c r="AW38" s="13">
        <v>0</v>
      </c>
      <c r="AX38" s="13">
        <v>0</v>
      </c>
      <c r="AY38" s="13">
        <v>0</v>
      </c>
      <c r="AZ38" s="13">
        <v>0</v>
      </c>
      <c r="BA38" s="13">
        <v>0</v>
      </c>
      <c r="BB38" s="13">
        <v>0</v>
      </c>
      <c r="BC38" s="13">
        <v>0</v>
      </c>
      <c r="BD38" s="13">
        <v>0</v>
      </c>
      <c r="BE38" s="13">
        <v>0</v>
      </c>
      <c r="BF38" s="13">
        <v>0</v>
      </c>
      <c r="BG38" s="13">
        <v>0</v>
      </c>
      <c r="BH38" s="13">
        <v>0</v>
      </c>
      <c r="BI38" s="13">
        <v>0</v>
      </c>
      <c r="BJ38" s="13">
        <v>0</v>
      </c>
      <c r="BK38" s="13">
        <v>0</v>
      </c>
      <c r="BL38" s="13">
        <v>0</v>
      </c>
      <c r="BM38" s="13">
        <v>0</v>
      </c>
      <c r="BN38" s="13">
        <v>0</v>
      </c>
      <c r="BO38" s="13">
        <v>0</v>
      </c>
      <c r="BP38" s="13">
        <v>0</v>
      </c>
      <c r="BQ38" s="13">
        <v>0</v>
      </c>
      <c r="BR38" s="13">
        <v>0</v>
      </c>
      <c r="BS38" s="13">
        <v>0</v>
      </c>
      <c r="BT38" s="13">
        <v>0</v>
      </c>
      <c r="BU38" s="13">
        <v>0</v>
      </c>
      <c r="BV38" s="13">
        <v>0</v>
      </c>
      <c r="BW38" s="13">
        <v>0</v>
      </c>
      <c r="BX38" s="13">
        <v>0</v>
      </c>
      <c r="BY38" s="13">
        <v>0</v>
      </c>
      <c r="BZ38" s="13">
        <v>0</v>
      </c>
      <c r="CA38" s="13">
        <v>0</v>
      </c>
      <c r="CB38" s="13">
        <v>0</v>
      </c>
      <c r="CC38" s="13">
        <v>0</v>
      </c>
      <c r="CD38" s="13">
        <v>0</v>
      </c>
      <c r="CE38" s="13">
        <v>0</v>
      </c>
      <c r="CF38" s="13">
        <v>0</v>
      </c>
      <c r="CG38" s="13">
        <v>0</v>
      </c>
      <c r="CH38" s="13">
        <v>0</v>
      </c>
      <c r="CI38" s="13">
        <v>0</v>
      </c>
      <c r="CJ38" s="13">
        <v>0</v>
      </c>
      <c r="CK38" s="13">
        <v>0</v>
      </c>
      <c r="CL38" s="13">
        <v>0</v>
      </c>
      <c r="CM38" s="13">
        <v>0</v>
      </c>
    </row>
    <row r="40" spans="1:91" x14ac:dyDescent="0.2">
      <c r="E40" s="10" t="s">
        <v>36</v>
      </c>
    </row>
    <row r="41" spans="1:91" x14ac:dyDescent="0.2">
      <c r="A41" s="14" t="s">
        <v>25</v>
      </c>
      <c r="D41" s="17">
        <v>0</v>
      </c>
      <c r="E41" s="17" t="s">
        <v>37</v>
      </c>
      <c r="G41" s="13">
        <v>0</v>
      </c>
      <c r="H41" s="13">
        <v>1</v>
      </c>
      <c r="I41" s="13">
        <v>0</v>
      </c>
      <c r="J41" s="82"/>
      <c r="K41" s="13">
        <v>0</v>
      </c>
      <c r="L41" s="13">
        <v>1</v>
      </c>
      <c r="M41" s="13">
        <v>0</v>
      </c>
      <c r="N41" s="13">
        <v>2</v>
      </c>
      <c r="O41" s="13">
        <v>5</v>
      </c>
      <c r="P41" s="13">
        <v>0</v>
      </c>
      <c r="Q41" s="13">
        <v>1</v>
      </c>
      <c r="R41" s="13">
        <v>0</v>
      </c>
      <c r="S41" s="13">
        <v>0</v>
      </c>
      <c r="T41" s="13">
        <v>0</v>
      </c>
      <c r="U41" s="13">
        <v>1</v>
      </c>
      <c r="V41" s="13">
        <v>0</v>
      </c>
      <c r="W41" s="13">
        <v>0</v>
      </c>
      <c r="X41" s="13">
        <v>0</v>
      </c>
      <c r="Y41" s="13">
        <v>0</v>
      </c>
      <c r="Z41" s="13">
        <v>0</v>
      </c>
      <c r="AA41" s="13">
        <v>0</v>
      </c>
      <c r="AB41" s="13">
        <v>0</v>
      </c>
      <c r="AC41" s="13">
        <v>0</v>
      </c>
      <c r="AD41" s="13">
        <v>0</v>
      </c>
      <c r="AE41" s="13">
        <v>0</v>
      </c>
      <c r="AF41" s="13">
        <v>0</v>
      </c>
      <c r="AG41" s="13">
        <v>0</v>
      </c>
      <c r="AH41" s="13">
        <v>0</v>
      </c>
      <c r="AI41" s="13">
        <v>0</v>
      </c>
      <c r="AJ41" s="13">
        <v>0</v>
      </c>
      <c r="AK41" s="13">
        <v>0</v>
      </c>
      <c r="AL41" s="13">
        <v>0</v>
      </c>
      <c r="AM41" s="13">
        <v>0</v>
      </c>
      <c r="AN41" s="13">
        <v>0</v>
      </c>
      <c r="AO41" s="13">
        <v>0</v>
      </c>
      <c r="AP41" s="13">
        <v>0</v>
      </c>
      <c r="AQ41" s="13">
        <v>0</v>
      </c>
      <c r="AR41" s="13">
        <v>0</v>
      </c>
      <c r="AS41" s="13">
        <v>0</v>
      </c>
      <c r="AT41" s="13">
        <v>0</v>
      </c>
      <c r="AU41" s="13">
        <v>0</v>
      </c>
      <c r="AV41" s="13">
        <v>0</v>
      </c>
      <c r="AW41" s="13">
        <v>0</v>
      </c>
      <c r="AX41" s="13">
        <v>0</v>
      </c>
      <c r="AY41" s="13">
        <v>0</v>
      </c>
      <c r="AZ41" s="13">
        <v>0</v>
      </c>
      <c r="BA41" s="13">
        <v>0</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0</v>
      </c>
      <c r="CD41" s="13">
        <v>0</v>
      </c>
      <c r="CE41" s="13">
        <v>0</v>
      </c>
      <c r="CF41" s="13">
        <v>0</v>
      </c>
      <c r="CG41" s="13">
        <v>0</v>
      </c>
      <c r="CH41" s="13">
        <v>0</v>
      </c>
      <c r="CI41" s="13">
        <v>0</v>
      </c>
      <c r="CJ41" s="13">
        <v>0</v>
      </c>
      <c r="CK41" s="13">
        <v>0</v>
      </c>
      <c r="CL41" s="13">
        <v>0</v>
      </c>
      <c r="CM41" s="13">
        <v>0</v>
      </c>
    </row>
    <row r="42" spans="1:91" x14ac:dyDescent="0.2">
      <c r="A42" s="14"/>
      <c r="D42" s="17"/>
      <c r="E42" s="17" t="s">
        <v>38</v>
      </c>
      <c r="G42" s="13">
        <v>1</v>
      </c>
      <c r="H42" s="13">
        <v>1</v>
      </c>
      <c r="I42" s="13">
        <v>1</v>
      </c>
      <c r="J42" s="83">
        <v>3</v>
      </c>
      <c r="K42" s="13">
        <v>2</v>
      </c>
      <c r="L42" s="13">
        <v>1</v>
      </c>
      <c r="M42" s="13">
        <v>2</v>
      </c>
      <c r="N42" s="13">
        <v>1</v>
      </c>
      <c r="O42" s="13">
        <v>0</v>
      </c>
      <c r="P42" s="13">
        <v>2</v>
      </c>
      <c r="Q42" s="13">
        <f>1+4</f>
        <v>5</v>
      </c>
      <c r="R42" s="13">
        <v>1</v>
      </c>
      <c r="S42" s="13">
        <v>2</v>
      </c>
      <c r="T42" s="13">
        <v>2</v>
      </c>
      <c r="U42" s="13">
        <v>3</v>
      </c>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row>
    <row r="44" spans="1:91" x14ac:dyDescent="0.2">
      <c r="G44" s="81"/>
      <c r="H44" s="81"/>
      <c r="I44" s="81"/>
      <c r="J44" s="81"/>
      <c r="K44" s="81"/>
      <c r="L44" s="81"/>
      <c r="M44" s="81"/>
      <c r="N44" s="81"/>
      <c r="O44" s="81"/>
      <c r="P44" s="81"/>
      <c r="Q44" s="81"/>
      <c r="R44" s="81"/>
    </row>
    <row r="45" spans="1:91" x14ac:dyDescent="0.2">
      <c r="P45" s="81"/>
      <c r="Q45" s="81"/>
    </row>
    <row r="46" spans="1:91" x14ac:dyDescent="0.2">
      <c r="G46" s="81"/>
    </row>
    <row r="47" spans="1:91" x14ac:dyDescent="0.2">
      <c r="Q47" s="84"/>
    </row>
    <row r="48" spans="1:91" x14ac:dyDescent="0.2">
      <c r="Q48" s="84"/>
    </row>
    <row r="49" spans="17:17" x14ac:dyDescent="0.2">
      <c r="Q49" s="81"/>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C1F2-D795-4A3C-86BC-4885CA8CF6DD}">
  <dimension ref="A1:E7"/>
  <sheetViews>
    <sheetView workbookViewId="0">
      <selection activeCell="C6" sqref="C6:D7"/>
    </sheetView>
  </sheetViews>
  <sheetFormatPr baseColWidth="10" defaultColWidth="11.5" defaultRowHeight="15" x14ac:dyDescent="0.2"/>
  <cols>
    <col min="1" max="1" width="20" customWidth="1"/>
    <col min="2" max="2" width="40.6640625" customWidth="1"/>
    <col min="3" max="3" width="21.83203125" customWidth="1"/>
    <col min="4" max="4" width="28.33203125" bestFit="1" customWidth="1"/>
    <col min="5" max="5" width="21.83203125" customWidth="1"/>
  </cols>
  <sheetData>
    <row r="1" spans="1:5" x14ac:dyDescent="0.2">
      <c r="A1" s="20" t="s">
        <v>39</v>
      </c>
      <c r="B1" s="20" t="s">
        <v>40</v>
      </c>
      <c r="C1" s="20" t="s">
        <v>41</v>
      </c>
      <c r="D1" s="20" t="s">
        <v>42</v>
      </c>
      <c r="E1" s="20" t="s">
        <v>43</v>
      </c>
    </row>
    <row r="2" spans="1:5" x14ac:dyDescent="0.2">
      <c r="A2" s="21" t="s">
        <v>44</v>
      </c>
      <c r="B2" s="22" t="s">
        <v>45</v>
      </c>
      <c r="C2" s="23">
        <v>3000000</v>
      </c>
      <c r="D2" s="26">
        <v>2072349.84</v>
      </c>
      <c r="E2" s="26">
        <f>+C2-D2</f>
        <v>927650.15999999992</v>
      </c>
    </row>
    <row r="3" spans="1:5" x14ac:dyDescent="0.2">
      <c r="A3" s="42" t="s">
        <v>44</v>
      </c>
      <c r="B3" s="24" t="s">
        <v>46</v>
      </c>
      <c r="C3" s="25">
        <v>3000000</v>
      </c>
      <c r="D3" s="27">
        <v>1006917.77</v>
      </c>
      <c r="E3" s="27">
        <f t="shared" ref="E3:E5" si="0">+C3-D3</f>
        <v>1993082.23</v>
      </c>
    </row>
    <row r="4" spans="1:5" x14ac:dyDescent="0.2">
      <c r="A4" s="21" t="s">
        <v>44</v>
      </c>
      <c r="B4" s="22" t="s">
        <v>47</v>
      </c>
      <c r="C4" s="23">
        <v>5000000</v>
      </c>
      <c r="D4" s="26">
        <v>3543209.82</v>
      </c>
      <c r="E4" s="26">
        <f t="shared" si="0"/>
        <v>1456790.1800000002</v>
      </c>
    </row>
    <row r="5" spans="1:5" x14ac:dyDescent="0.2">
      <c r="A5" s="42" t="s">
        <v>44</v>
      </c>
      <c r="B5" s="24" t="s">
        <v>48</v>
      </c>
      <c r="C5" s="25">
        <v>500000</v>
      </c>
      <c r="D5" s="27">
        <v>97615.61</v>
      </c>
      <c r="E5" s="27">
        <f t="shared" si="0"/>
        <v>402384.39</v>
      </c>
    </row>
    <row r="6" spans="1:5" x14ac:dyDescent="0.2">
      <c r="C6" s="80"/>
      <c r="D6" s="80"/>
    </row>
    <row r="7" spans="1:5" x14ac:dyDescent="0.2">
      <c r="D7" s="5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FCAB-6FA9-4948-ACEE-2A0133206B64}">
  <sheetPr>
    <pageSetUpPr fitToPage="1"/>
  </sheetPr>
  <dimension ref="A1:F14"/>
  <sheetViews>
    <sheetView workbookViewId="0">
      <selection activeCell="A19" sqref="A19"/>
    </sheetView>
  </sheetViews>
  <sheetFormatPr baseColWidth="10" defaultColWidth="11.5" defaultRowHeight="23.25" customHeight="1" x14ac:dyDescent="0.2"/>
  <cols>
    <col min="1" max="2" width="30.5" customWidth="1"/>
    <col min="3" max="3" width="14.6640625" style="68" customWidth="1"/>
    <col min="4" max="4" width="23.33203125" style="46" bestFit="1" customWidth="1"/>
    <col min="5" max="5" width="14.5" bestFit="1" customWidth="1"/>
  </cols>
  <sheetData>
    <row r="1" spans="1:6" s="64" customFormat="1" ht="23.25" customHeight="1" x14ac:dyDescent="0.2">
      <c r="A1" s="62" t="s">
        <v>49</v>
      </c>
      <c r="B1" s="62"/>
      <c r="C1" s="65"/>
      <c r="D1" s="63"/>
    </row>
    <row r="2" spans="1:6" s="57" customFormat="1" ht="23.25" customHeight="1" x14ac:dyDescent="0.2">
      <c r="A2" s="58" t="s">
        <v>39</v>
      </c>
      <c r="B2" s="58" t="s">
        <v>50</v>
      </c>
      <c r="C2" s="66" t="s">
        <v>51</v>
      </c>
      <c r="D2" s="59" t="s">
        <v>52</v>
      </c>
    </row>
    <row r="3" spans="1:6" ht="23.25" customHeight="1" x14ac:dyDescent="0.2">
      <c r="A3" s="60" t="s">
        <v>53</v>
      </c>
      <c r="B3" s="60" t="s">
        <v>54</v>
      </c>
      <c r="C3" s="67">
        <v>46568</v>
      </c>
      <c r="D3" s="61">
        <v>191344.87</v>
      </c>
      <c r="F3" s="46"/>
    </row>
    <row r="4" spans="1:6" ht="23.25" customHeight="1" x14ac:dyDescent="0.2">
      <c r="A4" s="98" t="s">
        <v>53</v>
      </c>
      <c r="B4" s="98" t="s">
        <v>55</v>
      </c>
      <c r="C4" s="99">
        <v>45747</v>
      </c>
      <c r="D4" s="100">
        <v>4422.1400000000003</v>
      </c>
      <c r="F4" s="46"/>
    </row>
    <row r="5" spans="1:6" ht="23.25" customHeight="1" x14ac:dyDescent="0.2">
      <c r="A5" s="60" t="s">
        <v>53</v>
      </c>
      <c r="B5" s="60" t="s">
        <v>55</v>
      </c>
      <c r="C5" s="67">
        <v>45777</v>
      </c>
      <c r="D5" s="61">
        <v>6257.32</v>
      </c>
      <c r="F5" s="46"/>
    </row>
    <row r="6" spans="1:6" ht="23.25" customHeight="1" x14ac:dyDescent="0.2">
      <c r="A6" s="98" t="s">
        <v>53</v>
      </c>
      <c r="B6" s="98" t="s">
        <v>55</v>
      </c>
      <c r="C6" s="99">
        <v>45808</v>
      </c>
      <c r="D6" s="100">
        <v>7852.58</v>
      </c>
      <c r="F6" s="46"/>
    </row>
    <row r="7" spans="1:6" ht="23.25" customHeight="1" x14ac:dyDescent="0.2">
      <c r="A7" s="60" t="s">
        <v>53</v>
      </c>
      <c r="B7" s="60" t="s">
        <v>55</v>
      </c>
      <c r="C7" s="67">
        <v>46053</v>
      </c>
      <c r="D7" s="61">
        <v>57068.71</v>
      </c>
      <c r="F7" s="46"/>
    </row>
    <row r="8" spans="1:6" ht="23.25" customHeight="1" x14ac:dyDescent="0.2">
      <c r="A8" s="98" t="s">
        <v>53</v>
      </c>
      <c r="B8" s="98" t="s">
        <v>55</v>
      </c>
      <c r="C8" s="99">
        <v>46295</v>
      </c>
      <c r="D8" s="100">
        <v>132562.5</v>
      </c>
      <c r="F8" s="46"/>
    </row>
    <row r="9" spans="1:6" ht="23.25" customHeight="1" x14ac:dyDescent="0.2">
      <c r="A9" s="60" t="s">
        <v>53</v>
      </c>
      <c r="B9" s="60" t="s">
        <v>55</v>
      </c>
      <c r="C9" s="67">
        <v>46477</v>
      </c>
      <c r="D9" s="61">
        <v>281250</v>
      </c>
      <c r="F9" s="46"/>
    </row>
    <row r="10" spans="1:6" ht="23.25" customHeight="1" x14ac:dyDescent="0.2">
      <c r="A10" s="98" t="s">
        <v>53</v>
      </c>
      <c r="B10" s="98" t="s">
        <v>55</v>
      </c>
      <c r="C10" s="99">
        <v>46568</v>
      </c>
      <c r="D10" s="100">
        <v>135916.6</v>
      </c>
      <c r="F10" s="46"/>
    </row>
    <row r="11" spans="1:6" ht="23.25" customHeight="1" x14ac:dyDescent="0.2">
      <c r="A11" s="60" t="s">
        <v>53</v>
      </c>
      <c r="B11" s="60" t="s">
        <v>55</v>
      </c>
      <c r="C11" s="67">
        <v>46691</v>
      </c>
      <c r="D11" s="61">
        <v>190666.56</v>
      </c>
      <c r="F11" s="46"/>
    </row>
    <row r="12" spans="1:6" ht="23.25" customHeight="1" x14ac:dyDescent="0.2">
      <c r="A12" s="98" t="s">
        <v>53</v>
      </c>
      <c r="B12" s="98" t="s">
        <v>55</v>
      </c>
      <c r="C12" s="99">
        <v>46752</v>
      </c>
      <c r="D12" s="100">
        <v>171900</v>
      </c>
      <c r="F12" s="46"/>
    </row>
    <row r="13" spans="1:6" ht="23.25" customHeight="1" x14ac:dyDescent="0.2">
      <c r="A13" s="60" t="s">
        <v>53</v>
      </c>
      <c r="B13" s="60" t="s">
        <v>55</v>
      </c>
      <c r="C13" s="67">
        <v>46782</v>
      </c>
      <c r="D13" s="61">
        <v>146562.5</v>
      </c>
      <c r="F13" s="46"/>
    </row>
    <row r="14" spans="1:6" ht="23.25" customHeight="1" x14ac:dyDescent="0.2">
      <c r="A14" s="98" t="s">
        <v>53</v>
      </c>
      <c r="B14" s="98" t="s">
        <v>55</v>
      </c>
      <c r="C14" s="99">
        <v>46964</v>
      </c>
      <c r="D14" s="100">
        <v>173204.08</v>
      </c>
      <c r="F14" s="46"/>
    </row>
  </sheetData>
  <sortState xmlns:xlrd2="http://schemas.microsoft.com/office/spreadsheetml/2017/richdata2" ref="A4:C13">
    <sortCondition ref="C4:C13"/>
  </sortState>
  <printOptions horizontalCentered="1" verticalCentered="1"/>
  <pageMargins left="0.70866141732283472" right="0.70866141732283472" top="0.78740157480314965" bottom="0.78740157480314965"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2607A-FD8C-4188-89D5-D792073757EC}">
  <dimension ref="A1:R140"/>
  <sheetViews>
    <sheetView zoomScale="70" zoomScaleNormal="70" workbookViewId="0">
      <pane ySplit="4" topLeftCell="A5" activePane="bottomLeft" state="frozen"/>
      <selection pane="bottomLeft" activeCell="Q44" sqref="Q44"/>
    </sheetView>
  </sheetViews>
  <sheetFormatPr baseColWidth="10" defaultColWidth="11.5" defaultRowHeight="15" x14ac:dyDescent="0.2"/>
  <cols>
    <col min="1" max="1" width="7.5" customWidth="1"/>
    <col min="2" max="2" width="11.5" style="47"/>
    <col min="3" max="3" width="11.5" style="49"/>
    <col min="4" max="4" width="48.1640625" bestFit="1" customWidth="1"/>
    <col min="5" max="5" width="21" customWidth="1"/>
    <col min="6" max="6" width="17.83203125" customWidth="1"/>
    <col min="7" max="7" width="19.6640625" customWidth="1"/>
    <col min="8" max="8" width="15" style="37" customWidth="1"/>
    <col min="9" max="10" width="17.33203125" style="37" customWidth="1"/>
    <col min="11" max="11" width="15.83203125" style="37" customWidth="1"/>
    <col min="12" max="12" width="14.6640625" style="37" customWidth="1"/>
    <col min="13" max="14" width="15" style="37" customWidth="1"/>
    <col min="15" max="15" width="12.6640625" customWidth="1"/>
    <col min="16" max="16" width="11.5" style="54" customWidth="1"/>
    <col min="17" max="17" width="45.83203125" bestFit="1" customWidth="1"/>
  </cols>
  <sheetData>
    <row r="1" spans="1:18" x14ac:dyDescent="0.2">
      <c r="A1" s="28"/>
      <c r="B1" s="50"/>
      <c r="C1" s="48"/>
      <c r="D1" s="28"/>
      <c r="E1" s="28"/>
      <c r="F1" s="28"/>
      <c r="G1" s="28"/>
      <c r="H1" s="39"/>
      <c r="I1" s="39"/>
      <c r="J1" s="39"/>
      <c r="K1" s="41"/>
      <c r="L1" s="41"/>
      <c r="M1" s="41"/>
      <c r="N1" s="41"/>
      <c r="O1" s="28"/>
      <c r="P1" s="52"/>
      <c r="Q1" s="28"/>
    </row>
    <row r="2" spans="1:18" ht="16" thickBot="1" x14ac:dyDescent="0.25">
      <c r="A2" s="28"/>
      <c r="B2" s="50"/>
      <c r="C2" s="48"/>
      <c r="D2" s="28"/>
      <c r="E2" s="28"/>
      <c r="F2" s="28"/>
      <c r="G2" s="28"/>
      <c r="H2" s="39"/>
      <c r="I2" s="39"/>
      <c r="J2" s="39"/>
      <c r="K2" s="41"/>
      <c r="L2" s="41"/>
      <c r="M2" s="41"/>
      <c r="N2" s="41"/>
      <c r="O2" s="28"/>
      <c r="P2" s="52"/>
      <c r="Q2" s="28"/>
    </row>
    <row r="3" spans="1:18" ht="16" thickBot="1" x14ac:dyDescent="0.25">
      <c r="A3" s="28"/>
      <c r="B3" s="50"/>
      <c r="C3" s="48"/>
      <c r="D3" s="28"/>
      <c r="E3" s="28"/>
      <c r="F3" s="28"/>
      <c r="G3" s="28"/>
      <c r="H3" s="182" t="s">
        <v>56</v>
      </c>
      <c r="I3" s="183"/>
      <c r="J3" s="183"/>
      <c r="K3" s="184"/>
      <c r="L3" s="183" t="s">
        <v>57</v>
      </c>
      <c r="M3" s="184"/>
      <c r="N3" s="185" t="s">
        <v>58</v>
      </c>
      <c r="O3" s="186"/>
      <c r="P3" s="187"/>
      <c r="Q3" s="29" t="s">
        <v>59</v>
      </c>
    </row>
    <row r="4" spans="1:18" x14ac:dyDescent="0.2">
      <c r="A4" s="28" t="s">
        <v>60</v>
      </c>
      <c r="B4" s="50" t="s">
        <v>61</v>
      </c>
      <c r="C4" s="48" t="s">
        <v>62</v>
      </c>
      <c r="D4" s="28" t="s">
        <v>63</v>
      </c>
      <c r="E4" s="28" t="s">
        <v>64</v>
      </c>
      <c r="F4" s="28" t="s">
        <v>65</v>
      </c>
      <c r="G4" s="28" t="s">
        <v>66</v>
      </c>
      <c r="H4" s="55" t="s">
        <v>67</v>
      </c>
      <c r="I4" s="55" t="s">
        <v>68</v>
      </c>
      <c r="J4" s="55" t="s">
        <v>23</v>
      </c>
      <c r="K4" s="40" t="s">
        <v>69</v>
      </c>
      <c r="L4" s="40" t="s">
        <v>70</v>
      </c>
      <c r="M4" s="40" t="s">
        <v>71</v>
      </c>
      <c r="N4" s="40" t="s">
        <v>72</v>
      </c>
      <c r="O4" s="30" t="s">
        <v>73</v>
      </c>
      <c r="P4" s="53" t="s">
        <v>74</v>
      </c>
      <c r="Q4" s="30"/>
    </row>
    <row r="5" spans="1:18" x14ac:dyDescent="0.2">
      <c r="A5" s="31" t="s">
        <v>44</v>
      </c>
      <c r="B5" s="51">
        <v>45689</v>
      </c>
      <c r="C5" s="49" t="s">
        <v>75</v>
      </c>
      <c r="D5" t="s">
        <v>76</v>
      </c>
      <c r="E5" s="32" t="s">
        <v>77</v>
      </c>
      <c r="F5" s="32" t="s">
        <v>78</v>
      </c>
      <c r="G5" s="32" t="s">
        <v>79</v>
      </c>
      <c r="H5" s="69">
        <v>1350516.04</v>
      </c>
      <c r="I5" s="70">
        <v>74000</v>
      </c>
      <c r="J5" s="70">
        <f>+H5+I5-L5-N5</f>
        <v>285807.04000000004</v>
      </c>
      <c r="K5" s="69">
        <v>1126850.44</v>
      </c>
      <c r="L5" s="69">
        <v>953095.35</v>
      </c>
      <c r="M5" s="69">
        <v>942768</v>
      </c>
      <c r="N5" s="69">
        <v>185613.65</v>
      </c>
      <c r="O5" s="69">
        <f t="shared" ref="O5:O46" si="0">+N5+L5-K5</f>
        <v>11858.560000000056</v>
      </c>
      <c r="P5" s="54">
        <f t="shared" ref="P5:P46" si="1">+O5/(L5+N5)</f>
        <v>1.0414039056510536E-2</v>
      </c>
      <c r="R5" s="69"/>
    </row>
    <row r="6" spans="1:18" x14ac:dyDescent="0.2">
      <c r="A6" s="31" t="s">
        <v>44</v>
      </c>
      <c r="B6" s="51">
        <v>45689</v>
      </c>
      <c r="C6" s="49" t="s">
        <v>80</v>
      </c>
      <c r="D6" t="s">
        <v>81</v>
      </c>
      <c r="E6" s="32" t="s">
        <v>77</v>
      </c>
      <c r="F6" s="32" t="s">
        <v>78</v>
      </c>
      <c r="G6" s="32" t="s">
        <v>79</v>
      </c>
      <c r="H6" s="69">
        <v>610579.88</v>
      </c>
      <c r="I6" s="70">
        <v>27928</v>
      </c>
      <c r="J6" s="70">
        <f t="shared" ref="J6:J46" si="2">+H6+I6-L6-N6</f>
        <v>180333.88</v>
      </c>
      <c r="K6" s="69">
        <v>472526.81</v>
      </c>
      <c r="L6" s="69">
        <v>-4323.8999999999996</v>
      </c>
      <c r="M6" s="69">
        <v>32609</v>
      </c>
      <c r="N6" s="69">
        <v>462497.9</v>
      </c>
      <c r="O6" s="69">
        <f t="shared" si="0"/>
        <v>-14352.809999999998</v>
      </c>
      <c r="P6" s="54">
        <f t="shared" si="1"/>
        <v>-3.1326111913814396E-2</v>
      </c>
      <c r="R6" s="69"/>
    </row>
    <row r="7" spans="1:18" x14ac:dyDescent="0.2">
      <c r="A7" s="31" t="s">
        <v>44</v>
      </c>
      <c r="B7" s="51">
        <v>45689</v>
      </c>
      <c r="C7" s="49" t="s">
        <v>82</v>
      </c>
      <c r="D7" t="s">
        <v>83</v>
      </c>
      <c r="E7" s="32" t="s">
        <v>84</v>
      </c>
      <c r="F7" s="32" t="s">
        <v>78</v>
      </c>
      <c r="G7" s="32" t="s">
        <v>85</v>
      </c>
      <c r="H7" s="69">
        <v>1242499.8799999999</v>
      </c>
      <c r="I7" s="70">
        <v>43673</v>
      </c>
      <c r="J7" s="70">
        <f t="shared" si="2"/>
        <v>30627.879999999888</v>
      </c>
      <c r="K7" s="69">
        <v>898903.16</v>
      </c>
      <c r="L7" s="69">
        <v>15606.56</v>
      </c>
      <c r="M7" s="69">
        <v>44538</v>
      </c>
      <c r="N7" s="69">
        <v>1239938.44</v>
      </c>
      <c r="O7" s="69">
        <f t="shared" si="0"/>
        <v>356641.83999999997</v>
      </c>
      <c r="P7" s="54">
        <f t="shared" si="1"/>
        <v>0.28405341106850013</v>
      </c>
      <c r="R7" s="69"/>
    </row>
    <row r="8" spans="1:18" x14ac:dyDescent="0.2">
      <c r="A8" s="31" t="s">
        <v>44</v>
      </c>
      <c r="B8" s="51">
        <v>45689</v>
      </c>
      <c r="C8" s="49" t="s">
        <v>86</v>
      </c>
      <c r="D8" t="s">
        <v>87</v>
      </c>
      <c r="E8" s="32" t="s">
        <v>84</v>
      </c>
      <c r="F8" s="32" t="s">
        <v>88</v>
      </c>
      <c r="G8" s="32" t="s">
        <v>85</v>
      </c>
      <c r="H8" s="69">
        <v>2275533.94</v>
      </c>
      <c r="I8" s="70">
        <v>11179.06</v>
      </c>
      <c r="J8" s="70">
        <f t="shared" si="2"/>
        <v>0</v>
      </c>
      <c r="K8" s="69">
        <v>1911132.79</v>
      </c>
      <c r="L8" s="69">
        <v>345619.15</v>
      </c>
      <c r="M8" s="69">
        <v>138299</v>
      </c>
      <c r="N8" s="69">
        <v>1941093.85</v>
      </c>
      <c r="O8" s="69">
        <f t="shared" si="0"/>
        <v>375580.20999999996</v>
      </c>
      <c r="P8" s="54">
        <f t="shared" si="1"/>
        <v>0.16424457726002342</v>
      </c>
      <c r="R8" s="69"/>
    </row>
    <row r="9" spans="1:18" x14ac:dyDescent="0.2">
      <c r="A9" s="31" t="s">
        <v>44</v>
      </c>
      <c r="B9" s="51">
        <v>45689</v>
      </c>
      <c r="C9" s="49" t="s">
        <v>89</v>
      </c>
      <c r="D9" t="s">
        <v>90</v>
      </c>
      <c r="E9" s="32" t="s">
        <v>77</v>
      </c>
      <c r="F9" s="32" t="s">
        <v>88</v>
      </c>
      <c r="G9" s="32" t="s">
        <v>79</v>
      </c>
      <c r="H9" s="69">
        <v>1585107.63</v>
      </c>
      <c r="I9" s="70">
        <v>0</v>
      </c>
      <c r="J9" s="70">
        <f t="shared" si="2"/>
        <v>-0.3700000001481385</v>
      </c>
      <c r="K9" s="69">
        <v>1857268.75</v>
      </c>
      <c r="L9" s="69">
        <v>1564284.04</v>
      </c>
      <c r="M9" s="69">
        <v>1538852</v>
      </c>
      <c r="N9" s="69">
        <v>20823.96</v>
      </c>
      <c r="O9" s="69">
        <f t="shared" si="0"/>
        <v>-272160.75</v>
      </c>
      <c r="P9" s="54">
        <f t="shared" si="1"/>
        <v>-0.17169855303234857</v>
      </c>
      <c r="R9" s="69"/>
    </row>
    <row r="10" spans="1:18" x14ac:dyDescent="0.2">
      <c r="A10" s="31" t="s">
        <v>44</v>
      </c>
      <c r="B10" s="51">
        <v>45689</v>
      </c>
      <c r="C10" s="49" t="s">
        <v>91</v>
      </c>
      <c r="D10" t="s">
        <v>92</v>
      </c>
      <c r="E10" s="32" t="s">
        <v>84</v>
      </c>
      <c r="F10" s="32" t="s">
        <v>78</v>
      </c>
      <c r="G10" s="32" t="s">
        <v>85</v>
      </c>
      <c r="H10" s="69">
        <v>1126023.6200000001</v>
      </c>
      <c r="I10" s="70">
        <v>71034</v>
      </c>
      <c r="J10" s="70">
        <f t="shared" si="2"/>
        <v>543510.62000000011</v>
      </c>
      <c r="K10" s="69">
        <v>650585.30000000005</v>
      </c>
      <c r="L10" s="69">
        <v>54122.28</v>
      </c>
      <c r="M10" s="69">
        <v>82421</v>
      </c>
      <c r="N10" s="69">
        <v>599424.72</v>
      </c>
      <c r="O10" s="69">
        <f t="shared" si="0"/>
        <v>2961.6999999999534</v>
      </c>
      <c r="P10" s="54">
        <f t="shared" si="1"/>
        <v>4.5317322243082032E-3</v>
      </c>
      <c r="R10" s="69"/>
    </row>
    <row r="11" spans="1:18" x14ac:dyDescent="0.2">
      <c r="A11" s="31" t="s">
        <v>44</v>
      </c>
      <c r="B11" s="51">
        <v>45689</v>
      </c>
      <c r="C11" s="49" t="s">
        <v>93</v>
      </c>
      <c r="D11" t="s">
        <v>94</v>
      </c>
      <c r="E11" s="32" t="s">
        <v>84</v>
      </c>
      <c r="F11" s="32" t="s">
        <v>78</v>
      </c>
      <c r="G11" s="32" t="s">
        <v>79</v>
      </c>
      <c r="H11" s="69">
        <v>2591886.17</v>
      </c>
      <c r="I11" s="70">
        <v>0</v>
      </c>
      <c r="J11" s="70">
        <f t="shared" si="2"/>
        <v>1033377.1699999999</v>
      </c>
      <c r="K11" s="69">
        <v>1427334.75</v>
      </c>
      <c r="L11" s="69">
        <v>1535327.27</v>
      </c>
      <c r="M11" s="69">
        <v>1368809</v>
      </c>
      <c r="N11" s="69">
        <v>23181.73</v>
      </c>
      <c r="O11" s="69">
        <f t="shared" si="0"/>
        <v>131174.25</v>
      </c>
      <c r="P11" s="54">
        <f t="shared" si="1"/>
        <v>8.4166501444649988E-2</v>
      </c>
      <c r="R11" s="69"/>
    </row>
    <row r="12" spans="1:18" x14ac:dyDescent="0.2">
      <c r="A12" s="31" t="s">
        <v>44</v>
      </c>
      <c r="B12" s="51">
        <v>45689</v>
      </c>
      <c r="C12" s="49" t="s">
        <v>95</v>
      </c>
      <c r="D12" t="s">
        <v>96</v>
      </c>
      <c r="E12" s="32" t="s">
        <v>77</v>
      </c>
      <c r="F12" s="32" t="s">
        <v>78</v>
      </c>
      <c r="G12" s="32" t="s">
        <v>79</v>
      </c>
      <c r="H12" s="69">
        <v>3619986.85</v>
      </c>
      <c r="I12" s="70">
        <v>59216.5</v>
      </c>
      <c r="J12" s="70">
        <f t="shared" si="2"/>
        <v>1879985.35</v>
      </c>
      <c r="K12" s="69">
        <v>1768135.71</v>
      </c>
      <c r="L12" s="69">
        <v>1798792.6</v>
      </c>
      <c r="M12" s="69">
        <v>1089655</v>
      </c>
      <c r="N12" s="69">
        <v>425.4</v>
      </c>
      <c r="O12" s="69">
        <f t="shared" si="0"/>
        <v>31082.290000000037</v>
      </c>
      <c r="P12" s="54">
        <f t="shared" si="1"/>
        <v>1.727544410960764E-2</v>
      </c>
      <c r="R12" s="69"/>
    </row>
    <row r="13" spans="1:18" x14ac:dyDescent="0.2">
      <c r="A13" s="31" t="s">
        <v>44</v>
      </c>
      <c r="B13" s="51">
        <v>45689</v>
      </c>
      <c r="C13" s="49" t="s">
        <v>97</v>
      </c>
      <c r="D13" t="s">
        <v>98</v>
      </c>
      <c r="E13" s="32" t="s">
        <v>77</v>
      </c>
      <c r="F13" s="32" t="s">
        <v>78</v>
      </c>
      <c r="G13" s="32" t="s">
        <v>85</v>
      </c>
      <c r="H13" s="69">
        <v>2106649.83</v>
      </c>
      <c r="I13" s="70">
        <v>-7198</v>
      </c>
      <c r="J13" s="70">
        <f t="shared" si="2"/>
        <v>477043.83000000007</v>
      </c>
      <c r="K13" s="69">
        <v>1623375.36</v>
      </c>
      <c r="L13" s="69">
        <v>-0.21</v>
      </c>
      <c r="M13" s="69">
        <v>96392</v>
      </c>
      <c r="N13" s="69">
        <v>1622408.21</v>
      </c>
      <c r="O13" s="69">
        <f t="shared" si="0"/>
        <v>-967.36000000010245</v>
      </c>
      <c r="P13" s="54">
        <f t="shared" si="1"/>
        <v>-5.9624952539688071E-4</v>
      </c>
      <c r="R13" s="69"/>
    </row>
    <row r="14" spans="1:18" x14ac:dyDescent="0.2">
      <c r="A14" s="31" t="s">
        <v>44</v>
      </c>
      <c r="B14" s="51">
        <v>45689</v>
      </c>
      <c r="C14" s="49" t="s">
        <v>99</v>
      </c>
      <c r="D14" t="s">
        <v>100</v>
      </c>
      <c r="E14" s="32" t="s">
        <v>84</v>
      </c>
      <c r="F14" s="32" t="s">
        <v>78</v>
      </c>
      <c r="G14" s="32" t="s">
        <v>85</v>
      </c>
      <c r="H14" s="69">
        <v>4611043.74</v>
      </c>
      <c r="I14" s="70">
        <v>639225.26</v>
      </c>
      <c r="J14" s="70">
        <f t="shared" si="2"/>
        <v>485743.00000000023</v>
      </c>
      <c r="K14" s="69">
        <v>4712245.46</v>
      </c>
      <c r="L14" s="69">
        <v>3904547.51</v>
      </c>
      <c r="M14" s="69">
        <v>3557744</v>
      </c>
      <c r="N14" s="69">
        <v>859978.49</v>
      </c>
      <c r="O14" s="69">
        <f t="shared" si="0"/>
        <v>52280.540000000037</v>
      </c>
      <c r="P14" s="54">
        <f t="shared" si="1"/>
        <v>1.0972873272178604E-2</v>
      </c>
      <c r="R14" s="69"/>
    </row>
    <row r="15" spans="1:18" x14ac:dyDescent="0.2">
      <c r="A15" s="31" t="s">
        <v>44</v>
      </c>
      <c r="B15" s="51">
        <v>45689</v>
      </c>
      <c r="C15" s="49" t="s">
        <v>101</v>
      </c>
      <c r="D15" t="s">
        <v>102</v>
      </c>
      <c r="E15" s="32" t="s">
        <v>84</v>
      </c>
      <c r="F15" s="32" t="s">
        <v>88</v>
      </c>
      <c r="G15" s="32" t="s">
        <v>79</v>
      </c>
      <c r="H15" s="69">
        <v>654120.62</v>
      </c>
      <c r="I15" s="70">
        <v>165357.97</v>
      </c>
      <c r="J15" s="70">
        <f t="shared" si="2"/>
        <v>16571.590000000004</v>
      </c>
      <c r="K15" s="69">
        <v>701788.99</v>
      </c>
      <c r="L15" s="69">
        <v>811012.71</v>
      </c>
      <c r="M15" s="69">
        <v>692679</v>
      </c>
      <c r="N15" s="69">
        <v>-8105.71</v>
      </c>
      <c r="O15" s="69">
        <f t="shared" si="0"/>
        <v>101118.01000000001</v>
      </c>
      <c r="P15" s="54">
        <f t="shared" si="1"/>
        <v>0.12593987846662191</v>
      </c>
      <c r="R15" s="69"/>
    </row>
    <row r="16" spans="1:18" x14ac:dyDescent="0.2">
      <c r="A16" s="31" t="s">
        <v>44</v>
      </c>
      <c r="B16" s="51">
        <v>45689</v>
      </c>
      <c r="C16" s="49" t="s">
        <v>103</v>
      </c>
      <c r="D16" t="s">
        <v>104</v>
      </c>
      <c r="E16" s="32" t="s">
        <v>77</v>
      </c>
      <c r="F16" s="32" t="s">
        <v>105</v>
      </c>
      <c r="G16" s="32" t="s">
        <v>79</v>
      </c>
      <c r="H16" s="69">
        <v>1598164.44</v>
      </c>
      <c r="I16" s="70">
        <v>79897.919999999998</v>
      </c>
      <c r="J16" s="70">
        <f t="shared" si="2"/>
        <v>345343.35999999975</v>
      </c>
      <c r="K16" s="69">
        <v>1069653.28</v>
      </c>
      <c r="L16" s="69">
        <v>1331155.3600000001</v>
      </c>
      <c r="M16" s="69">
        <v>1059006</v>
      </c>
      <c r="N16" s="69">
        <v>1563.64</v>
      </c>
      <c r="O16" s="69">
        <f t="shared" si="0"/>
        <v>263065.71999999997</v>
      </c>
      <c r="P16" s="54">
        <f t="shared" si="1"/>
        <v>0.19739023755195204</v>
      </c>
      <c r="R16" s="69"/>
    </row>
    <row r="17" spans="1:18" x14ac:dyDescent="0.2">
      <c r="A17" s="31" t="s">
        <v>44</v>
      </c>
      <c r="B17" s="51">
        <v>45689</v>
      </c>
      <c r="C17" s="49" t="s">
        <v>106</v>
      </c>
      <c r="D17" t="s">
        <v>107</v>
      </c>
      <c r="E17" s="32" t="s">
        <v>77</v>
      </c>
      <c r="F17" s="32" t="s">
        <v>78</v>
      </c>
      <c r="G17" s="32" t="s">
        <v>79</v>
      </c>
      <c r="H17" s="69">
        <v>1749343.81</v>
      </c>
      <c r="I17" s="70">
        <v>100208.93</v>
      </c>
      <c r="J17" s="70">
        <f t="shared" si="2"/>
        <v>240769.74</v>
      </c>
      <c r="K17" s="69">
        <v>1674459.91</v>
      </c>
      <c r="L17" s="69">
        <v>1608783</v>
      </c>
      <c r="M17" s="69">
        <v>1486583</v>
      </c>
      <c r="N17" s="69">
        <v>0</v>
      </c>
      <c r="O17" s="69">
        <f t="shared" si="0"/>
        <v>-65676.909999999916</v>
      </c>
      <c r="P17" s="54">
        <f t="shared" si="1"/>
        <v>-4.0823970666025139E-2</v>
      </c>
      <c r="R17" s="69"/>
    </row>
    <row r="18" spans="1:18" x14ac:dyDescent="0.2">
      <c r="A18" s="31" t="s">
        <v>44</v>
      </c>
      <c r="B18" s="51">
        <v>45689</v>
      </c>
      <c r="C18" s="49">
        <v>23039</v>
      </c>
      <c r="D18" t="s">
        <v>108</v>
      </c>
      <c r="E18" s="32" t="s">
        <v>84</v>
      </c>
      <c r="F18" s="32" t="s">
        <v>63</v>
      </c>
      <c r="G18" s="32" t="s">
        <v>109</v>
      </c>
      <c r="H18" s="69">
        <v>460792.53</v>
      </c>
      <c r="I18" s="70">
        <v>33567.18</v>
      </c>
      <c r="J18" s="70">
        <f t="shared" si="2"/>
        <v>-0.28999999997904524</v>
      </c>
      <c r="K18" s="69">
        <v>439053.19</v>
      </c>
      <c r="L18" s="69">
        <v>-20647.04</v>
      </c>
      <c r="M18" s="69"/>
      <c r="N18" s="69">
        <v>515007.04</v>
      </c>
      <c r="O18" s="69">
        <f t="shared" si="0"/>
        <v>55306.81</v>
      </c>
      <c r="P18" s="54">
        <f t="shared" si="1"/>
        <v>0.11187557650295331</v>
      </c>
      <c r="R18" s="69"/>
    </row>
    <row r="19" spans="1:18" x14ac:dyDescent="0.2">
      <c r="A19" s="31" t="s">
        <v>44</v>
      </c>
      <c r="B19" s="51">
        <v>45689</v>
      </c>
      <c r="C19" s="49">
        <v>23045</v>
      </c>
      <c r="D19" t="s">
        <v>110</v>
      </c>
      <c r="E19" s="32" t="s">
        <v>77</v>
      </c>
      <c r="F19" s="32" t="s">
        <v>88</v>
      </c>
      <c r="G19" s="32" t="s">
        <v>79</v>
      </c>
      <c r="H19" s="69">
        <v>2914550.26</v>
      </c>
      <c r="I19" s="70">
        <v>42123.35</v>
      </c>
      <c r="J19" s="70">
        <f t="shared" si="2"/>
        <v>1663986.6099999999</v>
      </c>
      <c r="K19" s="69">
        <v>1479278.36</v>
      </c>
      <c r="L19" s="69">
        <v>1292687</v>
      </c>
      <c r="M19" s="69">
        <v>1003274</v>
      </c>
      <c r="N19" s="69">
        <v>0</v>
      </c>
      <c r="O19" s="69">
        <f t="shared" si="0"/>
        <v>-186591.3600000001</v>
      </c>
      <c r="P19" s="54">
        <f t="shared" si="1"/>
        <v>-0.14434380480348305</v>
      </c>
      <c r="R19" s="69"/>
    </row>
    <row r="20" spans="1:18" x14ac:dyDescent="0.2">
      <c r="A20" s="31" t="s">
        <v>44</v>
      </c>
      <c r="B20" s="51">
        <v>45689</v>
      </c>
      <c r="C20" s="49">
        <v>23047</v>
      </c>
      <c r="D20" t="s">
        <v>111</v>
      </c>
      <c r="E20" s="32" t="s">
        <v>77</v>
      </c>
      <c r="F20" s="32" t="s">
        <v>63</v>
      </c>
      <c r="G20" s="32" t="s">
        <v>79</v>
      </c>
      <c r="H20" s="69">
        <v>124408.76</v>
      </c>
      <c r="I20" s="70">
        <v>41596.639999999999</v>
      </c>
      <c r="J20" s="70">
        <f t="shared" si="2"/>
        <v>11835.400000000003</v>
      </c>
      <c r="K20" s="69">
        <v>114711.45</v>
      </c>
      <c r="L20" s="69">
        <v>150431.24</v>
      </c>
      <c r="M20" s="69">
        <v>110826</v>
      </c>
      <c r="N20" s="69">
        <v>3738.76</v>
      </c>
      <c r="O20" s="69">
        <f t="shared" si="0"/>
        <v>39458.550000000003</v>
      </c>
      <c r="P20" s="54">
        <f t="shared" si="1"/>
        <v>0.25594181747421679</v>
      </c>
      <c r="R20" s="69"/>
    </row>
    <row r="21" spans="1:18" x14ac:dyDescent="0.2">
      <c r="A21" s="31" t="s">
        <v>44</v>
      </c>
      <c r="B21" s="51">
        <v>45689</v>
      </c>
      <c r="C21" s="49">
        <v>23050</v>
      </c>
      <c r="D21" t="s">
        <v>112</v>
      </c>
      <c r="E21" s="32" t="s">
        <v>77</v>
      </c>
      <c r="F21" s="32" t="s">
        <v>88</v>
      </c>
      <c r="G21" s="32" t="s">
        <v>79</v>
      </c>
      <c r="H21" s="69">
        <v>375515.2</v>
      </c>
      <c r="I21" s="70">
        <v>0</v>
      </c>
      <c r="J21" s="70">
        <f t="shared" si="2"/>
        <v>28569.199999999993</v>
      </c>
      <c r="K21" s="69">
        <v>434438.85</v>
      </c>
      <c r="L21" s="69">
        <v>343042.77</v>
      </c>
      <c r="M21" s="69">
        <v>344776</v>
      </c>
      <c r="N21" s="69">
        <v>3903.23</v>
      </c>
      <c r="O21" s="69">
        <f t="shared" si="0"/>
        <v>-87492.849999999977</v>
      </c>
      <c r="P21" s="54">
        <f t="shared" si="1"/>
        <v>-0.25218002225130126</v>
      </c>
      <c r="R21" s="69"/>
    </row>
    <row r="22" spans="1:18" x14ac:dyDescent="0.2">
      <c r="A22" s="31" t="s">
        <v>44</v>
      </c>
      <c r="B22" s="51">
        <v>45689</v>
      </c>
      <c r="C22" s="49">
        <v>23059</v>
      </c>
      <c r="D22" t="s">
        <v>113</v>
      </c>
      <c r="E22" s="32" t="s">
        <v>77</v>
      </c>
      <c r="F22" s="32" t="s">
        <v>88</v>
      </c>
      <c r="G22" s="32" t="s">
        <v>79</v>
      </c>
      <c r="H22" s="69">
        <v>29720.2</v>
      </c>
      <c r="I22" s="70">
        <v>0</v>
      </c>
      <c r="J22" s="70">
        <f t="shared" si="2"/>
        <v>5720.2000000000007</v>
      </c>
      <c r="K22" s="69">
        <v>23989.63</v>
      </c>
      <c r="L22" s="69">
        <v>24000</v>
      </c>
      <c r="M22" s="69">
        <v>23869</v>
      </c>
      <c r="N22" s="69">
        <v>0</v>
      </c>
      <c r="O22" s="69">
        <f t="shared" si="0"/>
        <v>10.369999999998981</v>
      </c>
      <c r="P22" s="54">
        <f t="shared" si="1"/>
        <v>4.3208333333329086E-4</v>
      </c>
      <c r="R22" s="69"/>
    </row>
    <row r="23" spans="1:18" x14ac:dyDescent="0.2">
      <c r="A23" s="31" t="s">
        <v>44</v>
      </c>
      <c r="B23" s="51">
        <v>45689</v>
      </c>
      <c r="C23" s="49">
        <v>24012</v>
      </c>
      <c r="D23" t="s">
        <v>114</v>
      </c>
      <c r="E23" s="32" t="s">
        <v>77</v>
      </c>
      <c r="F23" s="32" t="s">
        <v>105</v>
      </c>
      <c r="G23" s="32" t="s">
        <v>79</v>
      </c>
      <c r="H23" s="69">
        <v>2181072.1800000002</v>
      </c>
      <c r="I23" s="70">
        <v>0</v>
      </c>
      <c r="J23" s="70">
        <f t="shared" si="2"/>
        <v>-384779.81999999983</v>
      </c>
      <c r="K23" s="69">
        <v>2456894.73</v>
      </c>
      <c r="L23" s="69">
        <v>2565852</v>
      </c>
      <c r="M23" s="69">
        <v>1887701</v>
      </c>
      <c r="N23" s="69">
        <v>0</v>
      </c>
      <c r="O23" s="69">
        <f t="shared" si="0"/>
        <v>108957.27000000002</v>
      </c>
      <c r="P23" s="54">
        <f t="shared" si="1"/>
        <v>4.2464362714607087E-2</v>
      </c>
      <c r="R23" s="69"/>
    </row>
    <row r="24" spans="1:18" x14ac:dyDescent="0.2">
      <c r="A24" s="31" t="s">
        <v>44</v>
      </c>
      <c r="B24" s="51">
        <v>45689</v>
      </c>
      <c r="C24" s="49">
        <v>24015</v>
      </c>
      <c r="D24" t="s">
        <v>115</v>
      </c>
      <c r="E24" s="32" t="s">
        <v>77</v>
      </c>
      <c r="F24" s="32" t="s">
        <v>105</v>
      </c>
      <c r="G24" s="32" t="s">
        <v>85</v>
      </c>
      <c r="H24" s="69">
        <v>1265848.28</v>
      </c>
      <c r="I24" s="70">
        <v>78780.899999999994</v>
      </c>
      <c r="J24" s="70">
        <f t="shared" si="2"/>
        <v>0.17999999993480742</v>
      </c>
      <c r="K24" s="69">
        <v>1210704.6299999999</v>
      </c>
      <c r="L24" s="69">
        <v>64534.79</v>
      </c>
      <c r="M24" s="69">
        <f>52570+1643</f>
        <v>54213</v>
      </c>
      <c r="N24" s="69">
        <v>1280094.21</v>
      </c>
      <c r="O24" s="69">
        <f t="shared" si="0"/>
        <v>133924.37000000011</v>
      </c>
      <c r="P24" s="54">
        <f t="shared" si="1"/>
        <v>9.9599495474216385E-2</v>
      </c>
      <c r="R24" s="69"/>
    </row>
    <row r="25" spans="1:18" x14ac:dyDescent="0.2">
      <c r="A25" s="31" t="s">
        <v>44</v>
      </c>
      <c r="B25" s="51">
        <v>45689</v>
      </c>
      <c r="C25" s="49">
        <v>24017</v>
      </c>
      <c r="D25" t="s">
        <v>116</v>
      </c>
      <c r="E25" s="32" t="s">
        <v>77</v>
      </c>
      <c r="F25" s="32" t="s">
        <v>105</v>
      </c>
      <c r="G25" s="32" t="s">
        <v>79</v>
      </c>
      <c r="H25" s="69">
        <v>726031.42</v>
      </c>
      <c r="I25" s="70">
        <v>56761.53</v>
      </c>
      <c r="J25" s="70">
        <f t="shared" si="2"/>
        <v>130175.95000000007</v>
      </c>
      <c r="K25" s="69">
        <v>663622.80000000005</v>
      </c>
      <c r="L25" s="69">
        <v>652617</v>
      </c>
      <c r="M25" s="69">
        <v>641282</v>
      </c>
      <c r="N25" s="69">
        <v>0</v>
      </c>
      <c r="O25" s="69">
        <f t="shared" si="0"/>
        <v>-11005.800000000047</v>
      </c>
      <c r="P25" s="54">
        <f t="shared" si="1"/>
        <v>-1.6864102528742046E-2</v>
      </c>
      <c r="R25" s="69"/>
    </row>
    <row r="26" spans="1:18" x14ac:dyDescent="0.2">
      <c r="A26" s="31" t="s">
        <v>44</v>
      </c>
      <c r="B26" s="51">
        <v>45689</v>
      </c>
      <c r="C26" s="49">
        <v>24018</v>
      </c>
      <c r="D26" t="s">
        <v>117</v>
      </c>
      <c r="E26" s="32" t="s">
        <v>77</v>
      </c>
      <c r="F26" s="32" t="s">
        <v>88</v>
      </c>
      <c r="G26" s="32" t="s">
        <v>79</v>
      </c>
      <c r="H26" s="69">
        <v>32170.639999999999</v>
      </c>
      <c r="I26" s="70">
        <v>0</v>
      </c>
      <c r="J26" s="70">
        <f t="shared" si="2"/>
        <v>1170.6399999999994</v>
      </c>
      <c r="K26" s="69">
        <v>25854.62</v>
      </c>
      <c r="L26" s="69">
        <v>31000</v>
      </c>
      <c r="M26" s="69">
        <v>25725</v>
      </c>
      <c r="N26" s="69">
        <v>0</v>
      </c>
      <c r="O26" s="69">
        <f t="shared" si="0"/>
        <v>5145.380000000001</v>
      </c>
      <c r="P26" s="54">
        <f t="shared" si="1"/>
        <v>0.16598000000000004</v>
      </c>
      <c r="R26" s="69"/>
    </row>
    <row r="27" spans="1:18" x14ac:dyDescent="0.2">
      <c r="A27" s="31" t="s">
        <v>44</v>
      </c>
      <c r="B27" s="51">
        <v>45689</v>
      </c>
      <c r="C27" s="49">
        <v>24027</v>
      </c>
      <c r="D27" t="s">
        <v>118</v>
      </c>
      <c r="E27" s="32" t="s">
        <v>77</v>
      </c>
      <c r="F27" s="32" t="s">
        <v>88</v>
      </c>
      <c r="G27" s="32" t="s">
        <v>79</v>
      </c>
      <c r="H27" s="69">
        <v>2252525.06</v>
      </c>
      <c r="I27" s="70">
        <v>0</v>
      </c>
      <c r="J27" s="70">
        <f t="shared" si="2"/>
        <v>1768433.06</v>
      </c>
      <c r="K27" s="69">
        <v>580559.75</v>
      </c>
      <c r="L27" s="69">
        <v>484092</v>
      </c>
      <c r="M27" s="69">
        <v>482118</v>
      </c>
      <c r="N27" s="69">
        <v>0</v>
      </c>
      <c r="O27" s="69">
        <f t="shared" si="0"/>
        <v>-96467.75</v>
      </c>
      <c r="P27" s="54">
        <f t="shared" si="1"/>
        <v>-0.19927565421448815</v>
      </c>
      <c r="R27" s="69"/>
    </row>
    <row r="28" spans="1:18" x14ac:dyDescent="0.2">
      <c r="A28" s="31" t="s">
        <v>44</v>
      </c>
      <c r="B28" s="51">
        <v>45689</v>
      </c>
      <c r="C28" s="49">
        <v>24032</v>
      </c>
      <c r="D28" t="s">
        <v>119</v>
      </c>
      <c r="E28" s="32" t="s">
        <v>84</v>
      </c>
      <c r="F28" s="32" t="s">
        <v>88</v>
      </c>
      <c r="G28" s="32" t="s">
        <v>79</v>
      </c>
      <c r="H28" s="37">
        <v>850383.28</v>
      </c>
      <c r="I28" s="70">
        <v>0</v>
      </c>
      <c r="J28" s="70">
        <f t="shared" si="2"/>
        <v>265638.28000000003</v>
      </c>
      <c r="K28" s="69">
        <v>536327.48</v>
      </c>
      <c r="L28" s="69">
        <v>584745</v>
      </c>
      <c r="M28" s="69">
        <v>534249</v>
      </c>
      <c r="N28" s="69">
        <v>0</v>
      </c>
      <c r="O28" s="69">
        <f t="shared" si="0"/>
        <v>48417.520000000019</v>
      </c>
      <c r="P28" s="54">
        <f t="shared" si="1"/>
        <v>8.2801084233298308E-2</v>
      </c>
      <c r="R28" s="69"/>
    </row>
    <row r="29" spans="1:18" x14ac:dyDescent="0.2">
      <c r="A29" s="31" t="s">
        <v>44</v>
      </c>
      <c r="B29" s="51">
        <v>45689</v>
      </c>
      <c r="C29" s="49">
        <v>24035</v>
      </c>
      <c r="D29" t="s">
        <v>120</v>
      </c>
      <c r="E29" s="32" t="s">
        <v>84</v>
      </c>
      <c r="F29" s="32" t="s">
        <v>121</v>
      </c>
      <c r="G29" s="32" t="s">
        <v>79</v>
      </c>
      <c r="H29" s="37">
        <v>162295.25</v>
      </c>
      <c r="I29" s="70">
        <v>0</v>
      </c>
      <c r="J29" s="70">
        <f t="shared" si="2"/>
        <v>114919.24999999999</v>
      </c>
      <c r="K29" s="69">
        <v>44134.42</v>
      </c>
      <c r="L29" s="69">
        <v>49349.98</v>
      </c>
      <c r="M29" s="69">
        <v>45690</v>
      </c>
      <c r="N29" s="69">
        <v>-1973.98</v>
      </c>
      <c r="O29" s="69">
        <f t="shared" si="0"/>
        <v>3241.5800000000017</v>
      </c>
      <c r="P29" s="54">
        <f t="shared" si="1"/>
        <v>6.8422407970280347E-2</v>
      </c>
      <c r="R29" s="69"/>
    </row>
    <row r="30" spans="1:18" x14ac:dyDescent="0.2">
      <c r="A30" s="31" t="s">
        <v>44</v>
      </c>
      <c r="B30" s="51">
        <v>45689</v>
      </c>
      <c r="C30" s="49">
        <v>24036</v>
      </c>
      <c r="D30" t="s">
        <v>122</v>
      </c>
      <c r="E30" s="32" t="s">
        <v>77</v>
      </c>
      <c r="F30" s="32" t="s">
        <v>105</v>
      </c>
      <c r="G30" s="32" t="s">
        <v>79</v>
      </c>
      <c r="H30" s="37">
        <v>3264590.86</v>
      </c>
      <c r="I30" s="70">
        <v>0</v>
      </c>
      <c r="J30" s="70">
        <f t="shared" si="2"/>
        <v>2519186.86</v>
      </c>
      <c r="K30" s="69">
        <v>682305.04</v>
      </c>
      <c r="L30" s="69">
        <v>745404</v>
      </c>
      <c r="M30" s="69">
        <v>668697</v>
      </c>
      <c r="N30" s="69">
        <v>0</v>
      </c>
      <c r="O30" s="69">
        <f t="shared" si="0"/>
        <v>63098.959999999963</v>
      </c>
      <c r="P30" s="54">
        <f t="shared" si="1"/>
        <v>8.4650686070909142E-2</v>
      </c>
      <c r="R30" s="69"/>
    </row>
    <row r="31" spans="1:18" x14ac:dyDescent="0.2">
      <c r="A31" s="31" t="s">
        <v>44</v>
      </c>
      <c r="B31" s="51">
        <v>45689</v>
      </c>
      <c r="C31" s="49">
        <v>24038</v>
      </c>
      <c r="D31" t="s">
        <v>123</v>
      </c>
      <c r="E31" s="32" t="s">
        <v>84</v>
      </c>
      <c r="F31" s="32" t="s">
        <v>105</v>
      </c>
      <c r="G31" s="32" t="s">
        <v>79</v>
      </c>
      <c r="H31" s="37">
        <v>369065.71</v>
      </c>
      <c r="I31" s="70">
        <v>81640.42</v>
      </c>
      <c r="J31" s="70">
        <f t="shared" si="2"/>
        <v>450706.13</v>
      </c>
      <c r="K31" s="69">
        <v>1079.77</v>
      </c>
      <c r="L31" s="69">
        <v>-386362.38</v>
      </c>
      <c r="M31" s="69"/>
      <c r="N31" s="69">
        <v>386362.38</v>
      </c>
      <c r="O31" s="69">
        <f t="shared" si="0"/>
        <v>-1079.77</v>
      </c>
      <c r="R31" s="69"/>
    </row>
    <row r="32" spans="1:18" x14ac:dyDescent="0.2">
      <c r="A32" s="31" t="s">
        <v>44</v>
      </c>
      <c r="B32" s="51">
        <v>45689</v>
      </c>
      <c r="C32" s="49">
        <v>24045</v>
      </c>
      <c r="D32" t="s">
        <v>124</v>
      </c>
      <c r="E32" s="32" t="s">
        <v>77</v>
      </c>
      <c r="F32" s="32" t="s">
        <v>121</v>
      </c>
      <c r="G32" s="32" t="s">
        <v>85</v>
      </c>
      <c r="H32" s="37">
        <v>415143.07</v>
      </c>
      <c r="I32" s="70">
        <v>158738</v>
      </c>
      <c r="J32" s="70">
        <f t="shared" si="2"/>
        <v>121280.07000000007</v>
      </c>
      <c r="K32" s="69">
        <v>341567.65</v>
      </c>
      <c r="L32" s="69">
        <v>0.5</v>
      </c>
      <c r="M32" s="69"/>
      <c r="N32" s="69">
        <v>452600.5</v>
      </c>
      <c r="O32" s="69">
        <f t="shared" si="0"/>
        <v>111033.34999999998</v>
      </c>
      <c r="P32" s="54">
        <f t="shared" si="1"/>
        <v>0.24532281192485209</v>
      </c>
      <c r="R32" s="69"/>
    </row>
    <row r="33" spans="1:18" x14ac:dyDescent="0.2">
      <c r="A33" s="31" t="s">
        <v>44</v>
      </c>
      <c r="B33" s="51">
        <v>45689</v>
      </c>
      <c r="C33" s="49">
        <v>24046</v>
      </c>
      <c r="D33" t="s">
        <v>125</v>
      </c>
      <c r="E33" s="32" t="s">
        <v>84</v>
      </c>
      <c r="F33" s="32" t="s">
        <v>121</v>
      </c>
      <c r="G33" s="32" t="s">
        <v>79</v>
      </c>
      <c r="H33" s="37">
        <v>80394.240000000005</v>
      </c>
      <c r="I33" s="70">
        <v>0</v>
      </c>
      <c r="J33" s="70">
        <f t="shared" si="2"/>
        <v>80394.240000000005</v>
      </c>
      <c r="K33" s="69">
        <v>0</v>
      </c>
      <c r="L33" s="69">
        <v>0</v>
      </c>
      <c r="M33" s="69"/>
      <c r="N33" s="69">
        <v>0</v>
      </c>
      <c r="O33" s="69">
        <f t="shared" si="0"/>
        <v>0</v>
      </c>
      <c r="R33" s="69"/>
    </row>
    <row r="34" spans="1:18" x14ac:dyDescent="0.2">
      <c r="A34" s="31" t="s">
        <v>44</v>
      </c>
      <c r="B34" s="51">
        <v>45689</v>
      </c>
      <c r="C34" s="49">
        <v>24049</v>
      </c>
      <c r="D34" t="s">
        <v>126</v>
      </c>
      <c r="E34" s="32" t="s">
        <v>84</v>
      </c>
      <c r="F34" s="32" t="s">
        <v>121</v>
      </c>
      <c r="G34" s="32" t="s">
        <v>79</v>
      </c>
      <c r="H34" s="37">
        <v>429532.05</v>
      </c>
      <c r="I34" s="70">
        <v>268263.7</v>
      </c>
      <c r="J34" s="70">
        <f t="shared" si="2"/>
        <v>311432.75</v>
      </c>
      <c r="K34" s="69">
        <v>263602.98</v>
      </c>
      <c r="L34" s="69">
        <v>386363</v>
      </c>
      <c r="M34" s="69">
        <v>262285</v>
      </c>
      <c r="N34" s="69">
        <v>0</v>
      </c>
      <c r="O34" s="69">
        <f t="shared" si="0"/>
        <v>122760.02000000002</v>
      </c>
      <c r="P34" s="54">
        <f t="shared" si="1"/>
        <v>0.31773233979444204</v>
      </c>
      <c r="R34" s="69"/>
    </row>
    <row r="35" spans="1:18" x14ac:dyDescent="0.2">
      <c r="A35" s="31" t="s">
        <v>44</v>
      </c>
      <c r="B35" s="51">
        <v>45689</v>
      </c>
      <c r="C35" s="49">
        <v>24050</v>
      </c>
      <c r="D35" t="s">
        <v>127</v>
      </c>
      <c r="E35" s="32" t="s">
        <v>84</v>
      </c>
      <c r="F35" s="32" t="s">
        <v>121</v>
      </c>
      <c r="G35" s="32" t="s">
        <v>79</v>
      </c>
      <c r="H35" s="37">
        <v>379481.7</v>
      </c>
      <c r="I35" s="70">
        <v>0</v>
      </c>
      <c r="J35" s="70">
        <f t="shared" si="2"/>
        <v>294481.69999999995</v>
      </c>
      <c r="K35" s="69">
        <v>85246.6</v>
      </c>
      <c r="L35" s="69">
        <v>89366.22</v>
      </c>
      <c r="M35" s="69">
        <v>88505</v>
      </c>
      <c r="N35" s="69">
        <v>-4366.22</v>
      </c>
      <c r="O35" s="69">
        <f t="shared" si="0"/>
        <v>-246.60000000000582</v>
      </c>
      <c r="P35" s="54">
        <f t="shared" si="1"/>
        <v>-2.9011764705883037E-3</v>
      </c>
      <c r="R35" s="69"/>
    </row>
    <row r="36" spans="1:18" x14ac:dyDescent="0.2">
      <c r="A36" s="31" t="s">
        <v>44</v>
      </c>
      <c r="B36" s="51">
        <v>45689</v>
      </c>
      <c r="C36" s="49" t="s">
        <v>128</v>
      </c>
      <c r="D36" t="s">
        <v>129</v>
      </c>
      <c r="E36" s="32" t="s">
        <v>84</v>
      </c>
      <c r="F36" s="32" t="s">
        <v>63</v>
      </c>
      <c r="G36" s="32" t="s">
        <v>79</v>
      </c>
      <c r="H36" s="37">
        <v>206166.63</v>
      </c>
      <c r="I36" s="70">
        <v>0</v>
      </c>
      <c r="J36" s="70">
        <f t="shared" si="2"/>
        <v>204666.63</v>
      </c>
      <c r="K36" s="69">
        <v>1290</v>
      </c>
      <c r="L36" s="69">
        <v>1500</v>
      </c>
      <c r="M36" s="69">
        <v>1290</v>
      </c>
      <c r="N36" s="69">
        <v>0</v>
      </c>
      <c r="O36" s="69">
        <f t="shared" si="0"/>
        <v>210</v>
      </c>
      <c r="R36" s="69"/>
    </row>
    <row r="37" spans="1:18" x14ac:dyDescent="0.2">
      <c r="A37" s="31" t="s">
        <v>44</v>
      </c>
      <c r="B37" s="51">
        <v>45689</v>
      </c>
      <c r="C37" s="49" t="s">
        <v>130</v>
      </c>
      <c r="D37" t="s">
        <v>131</v>
      </c>
      <c r="E37" s="32" t="s">
        <v>84</v>
      </c>
      <c r="F37" s="32" t="s">
        <v>63</v>
      </c>
      <c r="G37" s="32" t="s">
        <v>79</v>
      </c>
      <c r="H37" s="37">
        <v>315635.95</v>
      </c>
      <c r="I37" s="70">
        <v>0</v>
      </c>
      <c r="J37" s="70">
        <f t="shared" si="2"/>
        <v>156383.94999999995</v>
      </c>
      <c r="K37" s="69">
        <v>158752.22</v>
      </c>
      <c r="L37" s="69">
        <v>-136773.26999999999</v>
      </c>
      <c r="M37" s="69"/>
      <c r="N37" s="69">
        <v>296025.27</v>
      </c>
      <c r="O37" s="69">
        <f t="shared" si="0"/>
        <v>499.78000000002794</v>
      </c>
      <c r="P37" s="54">
        <f t="shared" si="1"/>
        <v>3.1382965363074113E-3</v>
      </c>
      <c r="R37" s="69"/>
    </row>
    <row r="38" spans="1:18" x14ac:dyDescent="0.2">
      <c r="A38" s="31" t="s">
        <v>44</v>
      </c>
      <c r="B38" s="51">
        <v>45689</v>
      </c>
      <c r="C38" s="49">
        <v>24054</v>
      </c>
      <c r="D38" s="93" t="s">
        <v>132</v>
      </c>
      <c r="E38" s="32" t="s">
        <v>84</v>
      </c>
      <c r="F38" s="32" t="s">
        <v>63</v>
      </c>
      <c r="G38" s="32" t="s">
        <v>79</v>
      </c>
      <c r="H38" s="37">
        <v>47395</v>
      </c>
      <c r="I38" s="70">
        <v>0</v>
      </c>
      <c r="J38" s="70">
        <f t="shared" si="2"/>
        <v>0</v>
      </c>
      <c r="K38" s="69">
        <v>49751.22</v>
      </c>
      <c r="L38" s="69">
        <v>47395</v>
      </c>
      <c r="M38" s="69">
        <v>47310</v>
      </c>
      <c r="N38" s="69">
        <v>0</v>
      </c>
      <c r="O38" s="69">
        <f t="shared" si="0"/>
        <v>-2356.2200000000012</v>
      </c>
      <c r="P38" s="54">
        <f t="shared" si="1"/>
        <v>-4.9714526848823742E-2</v>
      </c>
      <c r="R38" s="69"/>
    </row>
    <row r="39" spans="1:18" x14ac:dyDescent="0.2">
      <c r="A39" s="31" t="s">
        <v>44</v>
      </c>
      <c r="B39" s="51">
        <v>45689</v>
      </c>
      <c r="C39" s="49">
        <v>24055</v>
      </c>
      <c r="D39" s="93" t="s">
        <v>133</v>
      </c>
      <c r="E39" s="32" t="s">
        <v>77</v>
      </c>
      <c r="F39" s="32" t="s">
        <v>105</v>
      </c>
      <c r="G39" s="32" t="s">
        <v>79</v>
      </c>
      <c r="H39" s="37">
        <v>6201.32</v>
      </c>
      <c r="I39" s="70">
        <v>0</v>
      </c>
      <c r="J39" s="70">
        <f t="shared" si="2"/>
        <v>6201.32</v>
      </c>
      <c r="K39" s="69">
        <v>210</v>
      </c>
      <c r="L39" s="69">
        <v>0</v>
      </c>
      <c r="M39" s="69"/>
      <c r="N39" s="69">
        <v>0</v>
      </c>
      <c r="O39" s="69">
        <f t="shared" si="0"/>
        <v>-210</v>
      </c>
      <c r="R39" s="69"/>
    </row>
    <row r="40" spans="1:18" x14ac:dyDescent="0.2">
      <c r="A40" s="31" t="s">
        <v>44</v>
      </c>
      <c r="B40" s="51">
        <v>45689</v>
      </c>
      <c r="C40" s="49">
        <v>24057</v>
      </c>
      <c r="D40" s="93" t="s">
        <v>134</v>
      </c>
      <c r="E40" s="32" t="s">
        <v>77</v>
      </c>
      <c r="F40" s="32" t="s">
        <v>78</v>
      </c>
      <c r="G40" s="32" t="s">
        <v>79</v>
      </c>
      <c r="H40" s="37">
        <v>268981.33</v>
      </c>
      <c r="I40" s="70">
        <v>0</v>
      </c>
      <c r="J40" s="70">
        <f t="shared" si="2"/>
        <v>201981.33000000002</v>
      </c>
      <c r="K40" s="69">
        <v>37656.050000000003</v>
      </c>
      <c r="L40" s="69">
        <v>67000</v>
      </c>
      <c r="M40" s="69">
        <v>37656</v>
      </c>
      <c r="N40" s="69">
        <v>0</v>
      </c>
      <c r="O40" s="69">
        <f t="shared" si="0"/>
        <v>29343.949999999997</v>
      </c>
      <c r="R40" s="69"/>
    </row>
    <row r="41" spans="1:18" x14ac:dyDescent="0.2">
      <c r="A41" s="31" t="s">
        <v>44</v>
      </c>
      <c r="B41" s="51">
        <v>45689</v>
      </c>
      <c r="C41" s="49">
        <v>25010</v>
      </c>
      <c r="D41" s="93" t="s">
        <v>135</v>
      </c>
      <c r="E41" s="32" t="s">
        <v>77</v>
      </c>
      <c r="F41" s="32" t="s">
        <v>63</v>
      </c>
      <c r="G41" s="32" t="s">
        <v>79</v>
      </c>
      <c r="H41" s="37">
        <v>6819.7</v>
      </c>
      <c r="I41" s="70">
        <v>0</v>
      </c>
      <c r="J41" s="70">
        <f t="shared" si="2"/>
        <v>2169.6999999999998</v>
      </c>
      <c r="K41" s="69">
        <v>0</v>
      </c>
      <c r="L41" s="69">
        <v>4.3</v>
      </c>
      <c r="M41" s="69"/>
      <c r="N41" s="69">
        <v>4645.7</v>
      </c>
      <c r="O41" s="69">
        <f t="shared" si="0"/>
        <v>4650</v>
      </c>
      <c r="P41" s="54">
        <f t="shared" si="1"/>
        <v>1</v>
      </c>
      <c r="R41" s="69"/>
    </row>
    <row r="42" spans="1:18" x14ac:dyDescent="0.2">
      <c r="A42" s="31" t="s">
        <v>44</v>
      </c>
      <c r="B42" s="51">
        <v>45689</v>
      </c>
      <c r="C42" s="49">
        <v>25011</v>
      </c>
      <c r="D42" s="93" t="s">
        <v>136</v>
      </c>
      <c r="E42" s="32" t="s">
        <v>77</v>
      </c>
      <c r="F42" s="32" t="s">
        <v>88</v>
      </c>
      <c r="G42" s="32" t="s">
        <v>79</v>
      </c>
      <c r="H42" s="37">
        <v>49649.86</v>
      </c>
      <c r="I42" s="70">
        <v>0</v>
      </c>
      <c r="J42" s="70">
        <f t="shared" si="2"/>
        <v>46049.86</v>
      </c>
      <c r="K42" s="69">
        <v>3565</v>
      </c>
      <c r="L42" s="69">
        <v>3600</v>
      </c>
      <c r="M42" s="69">
        <v>3565</v>
      </c>
      <c r="N42" s="69">
        <v>0</v>
      </c>
      <c r="O42" s="69">
        <f t="shared" si="0"/>
        <v>35</v>
      </c>
      <c r="P42" s="54">
        <f t="shared" si="1"/>
        <v>9.7222222222222224E-3</v>
      </c>
      <c r="R42" s="69"/>
    </row>
    <row r="43" spans="1:18" x14ac:dyDescent="0.2">
      <c r="A43" s="31" t="s">
        <v>44</v>
      </c>
      <c r="B43" s="51">
        <v>45689</v>
      </c>
      <c r="C43" s="49">
        <v>25012</v>
      </c>
      <c r="D43" s="93" t="s">
        <v>137</v>
      </c>
      <c r="E43" s="32" t="s">
        <v>77</v>
      </c>
      <c r="F43" s="32" t="s">
        <v>88</v>
      </c>
      <c r="G43" s="32" t="s">
        <v>79</v>
      </c>
      <c r="H43" s="37">
        <v>4148.0600000000004</v>
      </c>
      <c r="I43" s="70">
        <v>0</v>
      </c>
      <c r="J43" s="70">
        <f t="shared" si="2"/>
        <v>4148.0600000000004</v>
      </c>
      <c r="K43" s="69">
        <v>0</v>
      </c>
      <c r="L43" s="69">
        <v>0</v>
      </c>
      <c r="M43" s="69"/>
      <c r="N43" s="69">
        <v>0</v>
      </c>
      <c r="O43" s="69">
        <f t="shared" si="0"/>
        <v>0</v>
      </c>
      <c r="R43" s="69"/>
    </row>
    <row r="44" spans="1:18" x14ac:dyDescent="0.2">
      <c r="A44" s="31" t="s">
        <v>44</v>
      </c>
      <c r="B44" s="51">
        <v>45689</v>
      </c>
      <c r="C44" s="49">
        <v>25013</v>
      </c>
      <c r="D44" s="93" t="s">
        <v>138</v>
      </c>
      <c r="E44" s="32" t="s">
        <v>77</v>
      </c>
      <c r="F44" s="32" t="s">
        <v>105</v>
      </c>
      <c r="G44" s="32" t="s">
        <v>79</v>
      </c>
      <c r="H44" s="37">
        <v>24042.65</v>
      </c>
      <c r="I44" s="70">
        <v>0</v>
      </c>
      <c r="J44" s="70">
        <f t="shared" si="2"/>
        <v>24042.65</v>
      </c>
      <c r="K44" s="69">
        <v>0</v>
      </c>
      <c r="L44" s="69">
        <v>0</v>
      </c>
      <c r="M44" s="69"/>
      <c r="N44" s="69">
        <v>0</v>
      </c>
      <c r="O44" s="69">
        <f t="shared" si="0"/>
        <v>0</v>
      </c>
      <c r="R44" s="69"/>
    </row>
    <row r="45" spans="1:18" x14ac:dyDescent="0.2">
      <c r="A45" s="31" t="s">
        <v>44</v>
      </c>
      <c r="B45" s="51">
        <v>45689</v>
      </c>
      <c r="C45" s="49">
        <v>25014</v>
      </c>
      <c r="D45" s="93" t="s">
        <v>139</v>
      </c>
      <c r="E45" s="32" t="s">
        <v>77</v>
      </c>
      <c r="F45" s="32" t="s">
        <v>88</v>
      </c>
      <c r="G45" s="32" t="s">
        <v>79</v>
      </c>
      <c r="H45" s="37">
        <v>2576.12</v>
      </c>
      <c r="I45" s="70">
        <v>0</v>
      </c>
      <c r="J45" s="70">
        <f t="shared" si="2"/>
        <v>2576.12</v>
      </c>
      <c r="K45" s="69">
        <v>0</v>
      </c>
      <c r="L45" s="69">
        <v>0</v>
      </c>
      <c r="M45" s="69"/>
      <c r="N45" s="69">
        <v>0</v>
      </c>
      <c r="O45" s="69">
        <f t="shared" si="0"/>
        <v>0</v>
      </c>
      <c r="R45" s="69"/>
    </row>
    <row r="46" spans="1:18" x14ac:dyDescent="0.2">
      <c r="A46" s="31" t="s">
        <v>44</v>
      </c>
      <c r="B46" s="51">
        <v>45689</v>
      </c>
      <c r="C46" s="49">
        <v>25015</v>
      </c>
      <c r="D46" s="93" t="s">
        <v>140</v>
      </c>
      <c r="E46" s="32" t="s">
        <v>84</v>
      </c>
      <c r="F46" s="32" t="s">
        <v>121</v>
      </c>
      <c r="G46" s="32" t="s">
        <v>79</v>
      </c>
      <c r="H46" s="37">
        <v>125599.5</v>
      </c>
      <c r="I46" s="70">
        <v>0</v>
      </c>
      <c r="J46" s="70">
        <f t="shared" si="2"/>
        <v>98599.5</v>
      </c>
      <c r="K46" s="69">
        <v>22625.33</v>
      </c>
      <c r="L46" s="69">
        <v>28134.47</v>
      </c>
      <c r="M46" s="69">
        <v>23646</v>
      </c>
      <c r="N46" s="69">
        <v>-1134.47</v>
      </c>
      <c r="O46" s="69">
        <f t="shared" si="0"/>
        <v>4374.6699999999983</v>
      </c>
      <c r="P46" s="54">
        <f t="shared" si="1"/>
        <v>0.16202481481481476</v>
      </c>
      <c r="R46" s="69"/>
    </row>
    <row r="47" spans="1:18" x14ac:dyDescent="0.2">
      <c r="A47" s="31"/>
      <c r="B47" s="51"/>
      <c r="E47" s="32"/>
      <c r="F47" s="32"/>
      <c r="G47" s="32"/>
      <c r="I47" s="70"/>
      <c r="J47" s="70"/>
      <c r="K47" s="69"/>
      <c r="L47" s="69"/>
      <c r="M47" s="69"/>
      <c r="N47" s="69"/>
      <c r="O47" s="69"/>
      <c r="R47" s="69"/>
    </row>
    <row r="48" spans="1:18" x14ac:dyDescent="0.2">
      <c r="C48" s="56" t="s">
        <v>141</v>
      </c>
      <c r="D48" s="32"/>
      <c r="E48" s="32"/>
      <c r="F48" s="32"/>
      <c r="G48" s="32"/>
      <c r="H48" s="71">
        <f>SUM(H5:H46)</f>
        <v>42492193.260000013</v>
      </c>
      <c r="I48" s="71">
        <f t="shared" ref="I48:O48" si="3">SUM(I5:I46)</f>
        <v>2025994.3599999996</v>
      </c>
      <c r="J48" s="71">
        <f t="shared" si="3"/>
        <v>13649082.619999999</v>
      </c>
      <c r="K48" s="71">
        <f t="shared" si="3"/>
        <v>29551482.48</v>
      </c>
      <c r="L48" s="71">
        <f t="shared" si="3"/>
        <v>20985358.299999997</v>
      </c>
      <c r="M48" s="71">
        <f>SUM(M5:M46)</f>
        <v>18417032</v>
      </c>
      <c r="N48" s="71">
        <f t="shared" si="3"/>
        <v>9883746.6999999974</v>
      </c>
      <c r="O48" s="71">
        <f t="shared" si="3"/>
        <v>1317622.5199999998</v>
      </c>
      <c r="P48" s="71"/>
      <c r="Q48" s="38"/>
      <c r="R48" s="69"/>
    </row>
    <row r="49" spans="2:18" x14ac:dyDescent="0.2">
      <c r="D49" s="32"/>
      <c r="E49" s="32"/>
      <c r="F49" s="32"/>
      <c r="G49" s="32"/>
      <c r="I49" s="101"/>
      <c r="J49" s="72"/>
    </row>
    <row r="50" spans="2:18" s="76" customFormat="1" x14ac:dyDescent="0.2">
      <c r="B50" s="73"/>
      <c r="C50" s="74"/>
      <c r="D50" s="75"/>
      <c r="E50" s="75"/>
      <c r="F50" s="75"/>
      <c r="G50" s="75"/>
      <c r="H50"/>
      <c r="I50" s="77"/>
      <c r="J50" s="77"/>
      <c r="K50" s="78"/>
      <c r="L50" s="77"/>
      <c r="M50" s="77"/>
      <c r="N50" s="77"/>
      <c r="O50" s="77"/>
      <c r="P50" s="79"/>
    </row>
    <row r="51" spans="2:18" x14ac:dyDescent="0.2">
      <c r="D51" s="32"/>
      <c r="E51" s="32"/>
      <c r="F51" s="32"/>
      <c r="G51" s="32"/>
      <c r="O51" s="69"/>
    </row>
    <row r="52" spans="2:18" x14ac:dyDescent="0.2">
      <c r="D52" s="32"/>
      <c r="E52" s="32"/>
      <c r="F52" s="32"/>
      <c r="G52" s="32"/>
    </row>
    <row r="53" spans="2:18" x14ac:dyDescent="0.2">
      <c r="D53" s="32"/>
      <c r="E53" s="32"/>
      <c r="F53" s="32"/>
      <c r="G53" s="32"/>
    </row>
    <row r="54" spans="2:18" x14ac:dyDescent="0.2">
      <c r="D54" s="32"/>
      <c r="E54" s="32"/>
      <c r="F54" s="32"/>
      <c r="G54" s="32"/>
      <c r="O54" s="69"/>
    </row>
    <row r="55" spans="2:18" x14ac:dyDescent="0.2">
      <c r="D55" s="32"/>
      <c r="E55" s="32"/>
      <c r="F55" s="32"/>
      <c r="G55" s="32"/>
      <c r="O55" s="37"/>
    </row>
    <row r="56" spans="2:18" x14ac:dyDescent="0.2">
      <c r="D56" s="32"/>
      <c r="E56" s="32"/>
      <c r="F56" s="32"/>
      <c r="G56" s="32"/>
    </row>
    <row r="57" spans="2:18" x14ac:dyDescent="0.2">
      <c r="D57" s="32"/>
      <c r="E57" s="32"/>
      <c r="F57" s="32"/>
      <c r="G57" s="32"/>
      <c r="O57" s="37"/>
    </row>
    <row r="58" spans="2:18" x14ac:dyDescent="0.2">
      <c r="D58" s="32"/>
      <c r="E58" s="32"/>
      <c r="F58" s="32"/>
      <c r="G58" s="32"/>
      <c r="O58" s="69"/>
      <c r="P58" s="69"/>
      <c r="Q58" s="69"/>
      <c r="R58" s="69"/>
    </row>
    <row r="59" spans="2:18" x14ac:dyDescent="0.2">
      <c r="D59" s="32"/>
      <c r="E59" s="32"/>
      <c r="F59" s="32"/>
      <c r="G59" s="32"/>
    </row>
    <row r="60" spans="2:18" x14ac:dyDescent="0.2">
      <c r="D60" s="32"/>
      <c r="E60" s="32"/>
      <c r="F60" s="32"/>
      <c r="G60" s="32"/>
      <c r="R60" s="69"/>
    </row>
    <row r="61" spans="2:18" x14ac:dyDescent="0.2">
      <c r="D61" s="32"/>
      <c r="E61" s="32"/>
      <c r="F61" s="32"/>
      <c r="G61" s="32"/>
    </row>
    <row r="62" spans="2:18" x14ac:dyDescent="0.2">
      <c r="D62" s="32"/>
      <c r="E62" s="32"/>
      <c r="F62" s="32"/>
      <c r="G62" s="32"/>
    </row>
    <row r="63" spans="2:18" x14ac:dyDescent="0.2">
      <c r="D63" s="32"/>
      <c r="E63" s="32"/>
      <c r="F63" s="32"/>
      <c r="G63" s="32"/>
    </row>
    <row r="64" spans="2:18" x14ac:dyDescent="0.2">
      <c r="D64" s="32"/>
      <c r="E64" s="32"/>
      <c r="F64" s="32"/>
      <c r="G64" s="32"/>
    </row>
    <row r="65" spans="4:7" x14ac:dyDescent="0.2">
      <c r="D65" s="32"/>
      <c r="E65" s="32"/>
      <c r="F65" s="32"/>
      <c r="G65" s="32"/>
    </row>
    <row r="66" spans="4:7" x14ac:dyDescent="0.2">
      <c r="D66" s="32"/>
      <c r="E66" s="32"/>
      <c r="F66" s="32"/>
      <c r="G66" s="32"/>
    </row>
    <row r="67" spans="4:7" x14ac:dyDescent="0.2">
      <c r="D67" s="32"/>
      <c r="E67" s="32"/>
      <c r="F67" s="32"/>
      <c r="G67" s="32"/>
    </row>
    <row r="68" spans="4:7" x14ac:dyDescent="0.2">
      <c r="D68" s="32"/>
      <c r="E68" s="32"/>
      <c r="F68" s="32"/>
      <c r="G68" s="32"/>
    </row>
    <row r="69" spans="4:7" x14ac:dyDescent="0.2">
      <c r="D69" s="32"/>
      <c r="E69" s="32"/>
      <c r="F69" s="32"/>
      <c r="G69" s="32"/>
    </row>
    <row r="70" spans="4:7" x14ac:dyDescent="0.2">
      <c r="D70" s="32"/>
      <c r="E70" s="32"/>
      <c r="F70" s="32"/>
      <c r="G70" s="32"/>
    </row>
    <row r="71" spans="4:7" x14ac:dyDescent="0.2">
      <c r="D71" s="32"/>
      <c r="E71" s="32"/>
      <c r="F71" s="32"/>
      <c r="G71" s="32"/>
    </row>
    <row r="72" spans="4:7" x14ac:dyDescent="0.2">
      <c r="D72" s="32"/>
      <c r="E72" s="32"/>
      <c r="F72" s="32"/>
      <c r="G72" s="32"/>
    </row>
    <row r="73" spans="4:7" x14ac:dyDescent="0.2">
      <c r="D73" s="32"/>
      <c r="E73" s="32"/>
      <c r="F73" s="32"/>
      <c r="G73" s="32"/>
    </row>
    <row r="74" spans="4:7" x14ac:dyDescent="0.2">
      <c r="D74" s="32"/>
      <c r="E74" s="32"/>
      <c r="F74" s="32"/>
      <c r="G74" s="32"/>
    </row>
    <row r="75" spans="4:7" x14ac:dyDescent="0.2">
      <c r="D75" s="32"/>
      <c r="E75" s="32"/>
      <c r="F75" s="32"/>
      <c r="G75" s="32"/>
    </row>
    <row r="76" spans="4:7" x14ac:dyDescent="0.2">
      <c r="D76" s="32"/>
      <c r="E76" s="32"/>
      <c r="F76" s="32"/>
      <c r="G76" s="32"/>
    </row>
    <row r="77" spans="4:7" x14ac:dyDescent="0.2">
      <c r="D77" s="32"/>
      <c r="E77" s="32"/>
      <c r="F77" s="32"/>
      <c r="G77" s="32"/>
    </row>
    <row r="78" spans="4:7" x14ac:dyDescent="0.2">
      <c r="D78" s="32"/>
      <c r="E78" s="32"/>
      <c r="F78" s="32"/>
      <c r="G78" s="32"/>
    </row>
    <row r="79" spans="4:7" x14ac:dyDescent="0.2">
      <c r="D79" s="32"/>
      <c r="E79" s="32"/>
      <c r="F79" s="32"/>
      <c r="G79" s="32"/>
    </row>
    <row r="80" spans="4:7" x14ac:dyDescent="0.2">
      <c r="D80" s="32"/>
      <c r="E80" s="32"/>
      <c r="F80" s="32"/>
      <c r="G80" s="32"/>
    </row>
    <row r="81" spans="4:7" x14ac:dyDescent="0.2">
      <c r="D81" s="32"/>
      <c r="E81" s="32"/>
      <c r="F81" s="32"/>
      <c r="G81" s="32"/>
    </row>
    <row r="82" spans="4:7" x14ac:dyDescent="0.2">
      <c r="D82" s="32"/>
      <c r="E82" s="32"/>
      <c r="F82" s="32"/>
      <c r="G82" s="32"/>
    </row>
    <row r="83" spans="4:7" x14ac:dyDescent="0.2">
      <c r="D83" s="32"/>
      <c r="E83" s="32"/>
      <c r="F83" s="32"/>
      <c r="G83" s="32"/>
    </row>
    <row r="84" spans="4:7" x14ac:dyDescent="0.2">
      <c r="D84" s="32"/>
      <c r="E84" s="32"/>
      <c r="F84" s="32"/>
      <c r="G84" s="32"/>
    </row>
    <row r="85" spans="4:7" x14ac:dyDescent="0.2">
      <c r="D85" s="32"/>
      <c r="E85" s="32"/>
      <c r="F85" s="32"/>
      <c r="G85" s="32"/>
    </row>
    <row r="86" spans="4:7" x14ac:dyDescent="0.2">
      <c r="D86" s="32"/>
      <c r="E86" s="32"/>
      <c r="F86" s="32"/>
      <c r="G86" s="32"/>
    </row>
    <row r="87" spans="4:7" x14ac:dyDescent="0.2">
      <c r="D87" s="32"/>
      <c r="E87" s="32"/>
      <c r="F87" s="32"/>
      <c r="G87" s="32"/>
    </row>
    <row r="88" spans="4:7" x14ac:dyDescent="0.2">
      <c r="D88" s="32"/>
      <c r="E88" s="32"/>
      <c r="F88" s="32"/>
      <c r="G88" s="32"/>
    </row>
    <row r="89" spans="4:7" x14ac:dyDescent="0.2">
      <c r="D89" s="32"/>
      <c r="E89" s="32"/>
      <c r="F89" s="32"/>
      <c r="G89" s="32"/>
    </row>
    <row r="90" spans="4:7" x14ac:dyDescent="0.2">
      <c r="D90" s="32"/>
      <c r="E90" s="32"/>
      <c r="F90" s="32"/>
      <c r="G90" s="32"/>
    </row>
    <row r="91" spans="4:7" x14ac:dyDescent="0.2">
      <c r="D91" s="32"/>
      <c r="E91" s="32"/>
      <c r="F91" s="32"/>
      <c r="G91" s="32"/>
    </row>
    <row r="92" spans="4:7" x14ac:dyDescent="0.2">
      <c r="D92" s="32"/>
      <c r="E92" s="32"/>
      <c r="F92" s="32"/>
      <c r="G92" s="32"/>
    </row>
    <row r="93" spans="4:7" x14ac:dyDescent="0.2">
      <c r="D93" s="32"/>
      <c r="E93" s="32"/>
      <c r="F93" s="32"/>
      <c r="G93" s="32"/>
    </row>
    <row r="94" spans="4:7" x14ac:dyDescent="0.2">
      <c r="D94" s="32"/>
      <c r="E94" s="32"/>
      <c r="F94" s="32"/>
      <c r="G94" s="32"/>
    </row>
    <row r="95" spans="4:7" x14ac:dyDescent="0.2">
      <c r="D95" s="32"/>
      <c r="E95" s="32"/>
      <c r="F95" s="32"/>
      <c r="G95" s="32"/>
    </row>
    <row r="96" spans="4:7" x14ac:dyDescent="0.2">
      <c r="D96" s="32"/>
      <c r="E96" s="32"/>
      <c r="F96" s="32"/>
      <c r="G96" s="32"/>
    </row>
    <row r="97" spans="4:7" x14ac:dyDescent="0.2">
      <c r="D97" s="32"/>
      <c r="E97" s="32"/>
      <c r="F97" s="32"/>
      <c r="G97" s="32"/>
    </row>
    <row r="98" spans="4:7" x14ac:dyDescent="0.2">
      <c r="D98" s="32"/>
      <c r="E98" s="32"/>
      <c r="F98" s="32"/>
      <c r="G98" s="32"/>
    </row>
    <row r="99" spans="4:7" x14ac:dyDescent="0.2">
      <c r="D99" s="32"/>
      <c r="E99" s="32"/>
      <c r="F99" s="32"/>
      <c r="G99" s="32"/>
    </row>
    <row r="100" spans="4:7" x14ac:dyDescent="0.2">
      <c r="D100" s="32"/>
      <c r="E100" s="32"/>
      <c r="F100" s="32"/>
      <c r="G100" s="32"/>
    </row>
    <row r="101" spans="4:7" x14ac:dyDescent="0.2">
      <c r="D101" s="32"/>
      <c r="E101" s="32"/>
      <c r="F101" s="32"/>
      <c r="G101" s="32"/>
    </row>
    <row r="102" spans="4:7" x14ac:dyDescent="0.2">
      <c r="D102" s="32"/>
      <c r="E102" s="32"/>
      <c r="F102" s="32"/>
      <c r="G102" s="32"/>
    </row>
    <row r="103" spans="4:7" x14ac:dyDescent="0.2">
      <c r="D103" s="32"/>
      <c r="E103" s="32"/>
      <c r="F103" s="32"/>
      <c r="G103" s="32"/>
    </row>
    <row r="104" spans="4:7" x14ac:dyDescent="0.2">
      <c r="D104" s="32"/>
      <c r="E104" s="32"/>
      <c r="F104" s="32"/>
      <c r="G104" s="32"/>
    </row>
    <row r="105" spans="4:7" x14ac:dyDescent="0.2">
      <c r="D105" s="32"/>
      <c r="E105" s="32"/>
      <c r="F105" s="32"/>
      <c r="G105" s="32"/>
    </row>
    <row r="106" spans="4:7" x14ac:dyDescent="0.2">
      <c r="D106" s="32"/>
      <c r="E106" s="32"/>
      <c r="F106" s="32"/>
      <c r="G106" s="32"/>
    </row>
    <row r="107" spans="4:7" x14ac:dyDescent="0.2">
      <c r="D107" s="32"/>
      <c r="E107" s="32"/>
      <c r="F107" s="32"/>
      <c r="G107" s="32"/>
    </row>
    <row r="108" spans="4:7" x14ac:dyDescent="0.2">
      <c r="D108" s="32"/>
      <c r="E108" s="32"/>
      <c r="F108" s="32"/>
      <c r="G108" s="32"/>
    </row>
    <row r="109" spans="4:7" x14ac:dyDescent="0.2">
      <c r="D109" s="32"/>
      <c r="E109" s="32"/>
      <c r="F109" s="32"/>
      <c r="G109" s="32"/>
    </row>
    <row r="110" spans="4:7" x14ac:dyDescent="0.2">
      <c r="D110" s="32"/>
      <c r="E110" s="32"/>
      <c r="F110" s="32"/>
      <c r="G110" s="32"/>
    </row>
    <row r="111" spans="4:7" x14ac:dyDescent="0.2">
      <c r="D111" s="32"/>
      <c r="E111" s="32"/>
      <c r="F111" s="32"/>
      <c r="G111" s="32"/>
    </row>
    <row r="112" spans="4:7" x14ac:dyDescent="0.2">
      <c r="D112" s="32"/>
      <c r="E112" s="32"/>
      <c r="F112" s="32"/>
      <c r="G112" s="32"/>
    </row>
    <row r="113" spans="4:7" x14ac:dyDescent="0.2">
      <c r="D113" s="32"/>
      <c r="E113" s="32"/>
      <c r="F113" s="32"/>
      <c r="G113" s="32"/>
    </row>
    <row r="114" spans="4:7" x14ac:dyDescent="0.2">
      <c r="D114" s="32"/>
      <c r="E114" s="32"/>
      <c r="F114" s="32"/>
      <c r="G114" s="32"/>
    </row>
    <row r="115" spans="4:7" x14ac:dyDescent="0.2">
      <c r="D115" s="32"/>
      <c r="E115" s="32"/>
      <c r="F115" s="32"/>
      <c r="G115" s="32"/>
    </row>
    <row r="116" spans="4:7" x14ac:dyDescent="0.2">
      <c r="D116" s="32"/>
      <c r="E116" s="32"/>
      <c r="F116" s="32"/>
      <c r="G116" s="32"/>
    </row>
    <row r="117" spans="4:7" x14ac:dyDescent="0.2">
      <c r="D117" s="32"/>
      <c r="E117" s="32"/>
      <c r="F117" s="32"/>
      <c r="G117" s="32"/>
    </row>
    <row r="118" spans="4:7" x14ac:dyDescent="0.2">
      <c r="D118" s="32"/>
      <c r="E118" s="32"/>
      <c r="F118" s="32"/>
      <c r="G118" s="32"/>
    </row>
    <row r="119" spans="4:7" x14ac:dyDescent="0.2">
      <c r="D119" s="32"/>
      <c r="E119" s="32"/>
      <c r="F119" s="32"/>
      <c r="G119" s="32"/>
    </row>
    <row r="120" spans="4:7" x14ac:dyDescent="0.2">
      <c r="D120" s="32"/>
      <c r="E120" s="32"/>
      <c r="F120" s="32"/>
      <c r="G120" s="32"/>
    </row>
    <row r="121" spans="4:7" x14ac:dyDescent="0.2">
      <c r="D121" s="32"/>
      <c r="E121" s="32"/>
      <c r="F121" s="32"/>
      <c r="G121" s="32"/>
    </row>
    <row r="122" spans="4:7" x14ac:dyDescent="0.2">
      <c r="D122" s="32"/>
      <c r="E122" s="32"/>
      <c r="F122" s="32"/>
      <c r="G122" s="32"/>
    </row>
    <row r="123" spans="4:7" x14ac:dyDescent="0.2">
      <c r="D123" s="32"/>
      <c r="E123" s="32"/>
      <c r="F123" s="32"/>
      <c r="G123" s="32"/>
    </row>
    <row r="124" spans="4:7" x14ac:dyDescent="0.2">
      <c r="D124" s="32"/>
      <c r="E124" s="32"/>
      <c r="F124" s="32"/>
      <c r="G124" s="32"/>
    </row>
    <row r="125" spans="4:7" x14ac:dyDescent="0.2">
      <c r="D125" s="32"/>
      <c r="E125" s="32"/>
      <c r="F125" s="32"/>
      <c r="G125" s="32"/>
    </row>
    <row r="126" spans="4:7" x14ac:dyDescent="0.2">
      <c r="D126" s="32"/>
      <c r="E126" s="32"/>
      <c r="F126" s="32"/>
      <c r="G126" s="32"/>
    </row>
    <row r="127" spans="4:7" x14ac:dyDescent="0.2">
      <c r="D127" s="32"/>
      <c r="E127" s="32"/>
      <c r="F127" s="32"/>
      <c r="G127" s="32"/>
    </row>
    <row r="128" spans="4:7" x14ac:dyDescent="0.2">
      <c r="D128" s="32"/>
      <c r="E128" s="32"/>
      <c r="F128" s="32"/>
      <c r="G128" s="32"/>
    </row>
    <row r="129" spans="4:7" x14ac:dyDescent="0.2">
      <c r="D129" s="32"/>
      <c r="E129" s="32"/>
      <c r="F129" s="32"/>
      <c r="G129" s="32"/>
    </row>
    <row r="130" spans="4:7" x14ac:dyDescent="0.2">
      <c r="D130" s="32"/>
      <c r="E130" s="32"/>
      <c r="F130" s="32"/>
      <c r="G130" s="32"/>
    </row>
    <row r="131" spans="4:7" x14ac:dyDescent="0.2">
      <c r="D131" s="32"/>
      <c r="E131" s="32"/>
      <c r="F131" s="32"/>
      <c r="G131" s="32"/>
    </row>
    <row r="132" spans="4:7" x14ac:dyDescent="0.2">
      <c r="D132" s="32"/>
      <c r="E132" s="32"/>
      <c r="F132" s="32"/>
      <c r="G132" s="32"/>
    </row>
    <row r="133" spans="4:7" x14ac:dyDescent="0.2">
      <c r="D133" s="32"/>
      <c r="E133" s="32"/>
    </row>
    <row r="134" spans="4:7" x14ac:dyDescent="0.2">
      <c r="D134" s="32"/>
      <c r="E134" s="32"/>
    </row>
    <row r="135" spans="4:7" x14ac:dyDescent="0.2">
      <c r="D135" s="32"/>
      <c r="E135" s="32"/>
    </row>
    <row r="136" spans="4:7" x14ac:dyDescent="0.2">
      <c r="D136" s="32"/>
      <c r="E136" s="32"/>
    </row>
    <row r="137" spans="4:7" x14ac:dyDescent="0.2">
      <c r="D137" s="32"/>
      <c r="E137" s="32"/>
    </row>
    <row r="138" spans="4:7" x14ac:dyDescent="0.2">
      <c r="D138" s="32"/>
      <c r="E138" s="32"/>
    </row>
    <row r="139" spans="4:7" x14ac:dyDescent="0.2">
      <c r="D139" s="32"/>
      <c r="E139" s="32"/>
    </row>
    <row r="140" spans="4:7" x14ac:dyDescent="0.2">
      <c r="E140" s="32"/>
    </row>
  </sheetData>
  <autoFilter ref="A4:Q40" xr:uid="{D5D2607A-FD8C-4188-89D5-D792073757EC}"/>
  <sortState xmlns:xlrd2="http://schemas.microsoft.com/office/spreadsheetml/2017/richdata2" ref="A5:Q23">
    <sortCondition ref="C5:C23"/>
  </sortState>
  <mergeCells count="3">
    <mergeCell ref="H3:K3"/>
    <mergeCell ref="L3:M3"/>
    <mergeCell ref="N3:P3"/>
  </mergeCells>
  <conditionalFormatting sqref="P5:P46">
    <cfRule type="cellIs" dxfId="6" priority="1" operator="greaterThan">
      <formula>0.05</formula>
    </cfRule>
    <cfRule type="cellIs" dxfId="5" priority="2" operator="greaterThan">
      <formula>0.05</formula>
    </cfRule>
    <cfRule type="cellIs" dxfId="4" priority="3" operator="between">
      <formula>0</formula>
      <formula>"%"</formula>
    </cfRule>
    <cfRule type="cellIs" dxfId="3" priority="4" operator="lessThan">
      <formula>0</formula>
    </cfRule>
    <cfRule type="cellIs" dxfId="2" priority="5" operator="greaterThan">
      <formula>0.05</formula>
    </cfRule>
    <cfRule type="cellIs" dxfId="1" priority="6" operator="greaterThan">
      <formula>10</formula>
    </cfRule>
    <cfRule type="cellIs" dxfId="0" priority="7" operator="greaterThan">
      <formula>5</formula>
    </cfRule>
  </conditionalFormatting>
  <dataValidations count="1">
    <dataValidation type="list" allowBlank="1" showInputMessage="1" showErrorMessage="1" sqref="E5:E130 F5:G132" xr:uid="{61171486-FCB6-4E42-8F56-E272E8F6EA46}">
      <formula1>#REF!</formula1>
    </dataValidation>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A3B9-9F57-4FDA-BA95-774B7A92294C}">
  <dimension ref="A1:AJ1973"/>
  <sheetViews>
    <sheetView tabSelected="1" zoomScale="70" zoomScaleNormal="70" workbookViewId="0">
      <pane xSplit="5" ySplit="3" topLeftCell="F4" activePane="bottomRight" state="frozen"/>
      <selection pane="topRight" activeCell="F1" sqref="F1"/>
      <selection pane="bottomLeft" activeCell="A4" sqref="A4"/>
      <selection pane="bottomRight" activeCell="A3" sqref="A3:XFD45"/>
    </sheetView>
  </sheetViews>
  <sheetFormatPr baseColWidth="10" defaultColWidth="11.5" defaultRowHeight="11.25" customHeight="1" x14ac:dyDescent="0.2"/>
  <cols>
    <col min="1" max="1" width="34.5" bestFit="1" customWidth="1"/>
    <col min="2" max="2" width="12.5" customWidth="1"/>
    <col min="3" max="3" width="13.5" customWidth="1"/>
    <col min="4" max="4" width="18.6640625" customWidth="1"/>
    <col min="5" max="5" width="40.5" bestFit="1" customWidth="1"/>
    <col min="6" max="6" width="58.1640625" bestFit="1" customWidth="1"/>
    <col min="7" max="7" width="23" customWidth="1"/>
    <col min="8" max="8" width="28.83203125" customWidth="1"/>
    <col min="9" max="9" width="17" customWidth="1"/>
    <col min="10" max="10" width="17.83203125" customWidth="1"/>
    <col min="11" max="11" width="23.5" customWidth="1"/>
    <col min="12" max="12" width="30.5" customWidth="1"/>
    <col min="13" max="13" width="27.5" customWidth="1"/>
    <col min="14" max="16" width="28.33203125" customWidth="1"/>
    <col min="17" max="17" width="13.83203125" bestFit="1" customWidth="1"/>
    <col min="18" max="18" width="12.83203125" bestFit="1" customWidth="1"/>
    <col min="19" max="19" width="19.1640625" bestFit="1" customWidth="1"/>
    <col min="20" max="20" width="21.33203125" bestFit="1" customWidth="1"/>
    <col min="21" max="21" width="16.6640625" bestFit="1" customWidth="1"/>
    <col min="22" max="22" width="23.1640625" bestFit="1" customWidth="1"/>
    <col min="23" max="23" width="24" bestFit="1" customWidth="1"/>
    <col min="24" max="24" width="24" customWidth="1"/>
    <col min="25" max="25" width="19.33203125" bestFit="1" customWidth="1"/>
    <col min="26" max="26" width="20" bestFit="1" customWidth="1"/>
    <col min="27" max="27" width="15.1640625" bestFit="1" customWidth="1"/>
    <col min="28" max="28" width="14.5" bestFit="1" customWidth="1"/>
    <col min="29" max="29" width="16.33203125" customWidth="1"/>
    <col min="30" max="30" width="33.33203125" customWidth="1"/>
    <col min="31" max="31" width="51.5" customWidth="1"/>
    <col min="32" max="32" width="19.1640625" bestFit="1" customWidth="1"/>
    <col min="33" max="33" width="29.33203125" bestFit="1" customWidth="1"/>
    <col min="34" max="34" width="18.1640625" customWidth="1"/>
    <col min="35" max="35" width="29.5" bestFit="1" customWidth="1"/>
    <col min="36" max="36" width="28.5" bestFit="1" customWidth="1"/>
  </cols>
  <sheetData>
    <row r="1" spans="1:36" ht="28" customHeight="1" thickBot="1" x14ac:dyDescent="0.25">
      <c r="A1" s="102"/>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row>
    <row r="2" spans="1:36" ht="22" customHeight="1" thickBot="1" x14ac:dyDescent="0.25">
      <c r="A2" s="102"/>
      <c r="B2" s="102"/>
      <c r="C2" s="102"/>
      <c r="D2" s="102"/>
      <c r="E2" s="102"/>
      <c r="F2" s="102"/>
      <c r="G2" s="102"/>
      <c r="H2" s="104" t="s">
        <v>142</v>
      </c>
      <c r="I2" s="104"/>
      <c r="J2" s="104"/>
      <c r="K2" s="102"/>
      <c r="L2" s="102"/>
      <c r="M2" s="102"/>
      <c r="N2" s="102"/>
      <c r="O2" s="102"/>
      <c r="P2" s="102"/>
      <c r="Q2" s="102"/>
      <c r="R2" s="102"/>
      <c r="S2" s="105"/>
      <c r="T2" s="106"/>
      <c r="U2" s="188" t="s">
        <v>143</v>
      </c>
      <c r="V2" s="188"/>
      <c r="W2" s="188"/>
      <c r="X2" s="188"/>
      <c r="Y2" s="188" t="s">
        <v>57</v>
      </c>
      <c r="Z2" s="188"/>
      <c r="AA2" s="189" t="s">
        <v>58</v>
      </c>
      <c r="AB2" s="188"/>
      <c r="AC2" s="188"/>
      <c r="AD2" s="190"/>
      <c r="AE2" s="107" t="s">
        <v>59</v>
      </c>
      <c r="AF2" s="191" t="s">
        <v>144</v>
      </c>
      <c r="AG2" s="192"/>
      <c r="AH2" s="192"/>
      <c r="AI2" s="192"/>
      <c r="AJ2" s="193"/>
    </row>
    <row r="3" spans="1:36" ht="16" x14ac:dyDescent="0.2">
      <c r="A3" s="102" t="s">
        <v>60</v>
      </c>
      <c r="B3" s="102" t="s">
        <v>145</v>
      </c>
      <c r="C3" s="102" t="s">
        <v>61</v>
      </c>
      <c r="D3" s="102" t="s">
        <v>62</v>
      </c>
      <c r="E3" s="102" t="s">
        <v>146</v>
      </c>
      <c r="F3" s="102" t="s">
        <v>147</v>
      </c>
      <c r="G3" s="102" t="s">
        <v>148</v>
      </c>
      <c r="H3" s="102" t="s">
        <v>149</v>
      </c>
      <c r="I3" s="102" t="s">
        <v>150</v>
      </c>
      <c r="J3" s="102" t="s">
        <v>151</v>
      </c>
      <c r="K3" s="102" t="s">
        <v>152</v>
      </c>
      <c r="L3" s="102" t="s">
        <v>64</v>
      </c>
      <c r="M3" s="102" t="s">
        <v>65</v>
      </c>
      <c r="N3" s="102" t="s">
        <v>153</v>
      </c>
      <c r="O3" s="102" t="s">
        <v>154</v>
      </c>
      <c r="P3" s="102" t="s">
        <v>66</v>
      </c>
      <c r="Q3" s="102" t="s">
        <v>155</v>
      </c>
      <c r="R3" s="108" t="s">
        <v>156</v>
      </c>
      <c r="S3" s="109" t="s">
        <v>67</v>
      </c>
      <c r="T3" s="110" t="s">
        <v>157</v>
      </c>
      <c r="U3" s="111" t="s">
        <v>69</v>
      </c>
      <c r="V3" s="112" t="s">
        <v>158</v>
      </c>
      <c r="W3" s="112" t="s">
        <v>159</v>
      </c>
      <c r="X3" s="112" t="s">
        <v>160</v>
      </c>
      <c r="Y3" s="113" t="s">
        <v>70</v>
      </c>
      <c r="Z3" s="114" t="s">
        <v>71</v>
      </c>
      <c r="AA3" s="115" t="s">
        <v>72</v>
      </c>
      <c r="AB3" s="116" t="s">
        <v>161</v>
      </c>
      <c r="AC3" s="114" t="s">
        <v>74</v>
      </c>
      <c r="AD3" s="117" t="s">
        <v>23</v>
      </c>
      <c r="AE3" s="118"/>
      <c r="AF3" s="119" t="s">
        <v>162</v>
      </c>
      <c r="AG3" s="120" t="s">
        <v>163</v>
      </c>
      <c r="AH3" s="121" t="s">
        <v>145</v>
      </c>
      <c r="AI3" s="122" t="s">
        <v>164</v>
      </c>
      <c r="AJ3" s="123" t="s">
        <v>165</v>
      </c>
    </row>
    <row r="4" spans="1:36" ht="16" x14ac:dyDescent="0.2">
      <c r="A4" s="169" t="s">
        <v>13</v>
      </c>
      <c r="B4" s="170" cm="1">
        <f t="array" ref="B4:B45">_xlfn.XLOOKUP(A$4:A$45,[2]Config!$I3:I40,[2]Config!H3:H40)</f>
        <v>2417256</v>
      </c>
      <c r="C4" s="171">
        <v>45689</v>
      </c>
      <c r="D4" s="172" t="s">
        <v>75</v>
      </c>
      <c r="E4" s="173" t="s">
        <v>76</v>
      </c>
      <c r="F4" s="126"/>
      <c r="G4" s="126"/>
      <c r="H4" s="126"/>
      <c r="I4" s="126"/>
      <c r="J4" s="126"/>
      <c r="K4" s="127"/>
      <c r="L4" s="168" t="s">
        <v>77</v>
      </c>
      <c r="M4" s="168" t="s">
        <v>78</v>
      </c>
      <c r="N4" s="128"/>
      <c r="O4" s="128"/>
      <c r="P4" s="168" t="s">
        <v>79</v>
      </c>
      <c r="Q4" s="129"/>
      <c r="R4" s="129"/>
      <c r="S4" s="176">
        <v>1350516.04</v>
      </c>
      <c r="T4" s="177">
        <v>74000</v>
      </c>
      <c r="U4" s="130">
        <v>1126850.44</v>
      </c>
      <c r="V4" s="131"/>
      <c r="W4" s="131"/>
      <c r="X4" s="131"/>
      <c r="Y4" s="132">
        <v>953095.35</v>
      </c>
      <c r="Z4" s="133">
        <v>942768</v>
      </c>
      <c r="AA4" s="134">
        <v>185613.65</v>
      </c>
      <c r="AB4" s="135">
        <v>11858.560000000056</v>
      </c>
      <c r="AC4" s="136"/>
      <c r="AD4" s="175">
        <f>+S4+T4-Y4-AA4</f>
        <v>285807.04000000004</v>
      </c>
      <c r="AE4" s="180"/>
      <c r="AF4" s="137"/>
      <c r="AG4" s="135"/>
      <c r="AH4" s="138"/>
      <c r="AI4" s="135"/>
      <c r="AJ4" s="139"/>
    </row>
    <row r="5" spans="1:36" ht="16" x14ac:dyDescent="0.2">
      <c r="A5" s="169" t="s">
        <v>13</v>
      </c>
      <c r="B5" s="170">
        <v>2417256</v>
      </c>
      <c r="C5" s="171">
        <v>45689</v>
      </c>
      <c r="D5" s="172" t="s">
        <v>80</v>
      </c>
      <c r="E5" s="173" t="s">
        <v>81</v>
      </c>
      <c r="F5" s="126"/>
      <c r="G5" s="126"/>
      <c r="H5" s="126"/>
      <c r="I5" s="126"/>
      <c r="J5" s="126"/>
      <c r="K5" s="127"/>
      <c r="L5" s="168" t="s">
        <v>77</v>
      </c>
      <c r="M5" s="168" t="s">
        <v>78</v>
      </c>
      <c r="N5" s="128"/>
      <c r="O5" s="128"/>
      <c r="P5" s="168" t="s">
        <v>79</v>
      </c>
      <c r="Q5" s="129"/>
      <c r="R5" s="129"/>
      <c r="S5" s="176">
        <v>610579.88</v>
      </c>
      <c r="T5" s="177">
        <v>27928</v>
      </c>
      <c r="U5" s="130">
        <v>472526.81</v>
      </c>
      <c r="V5" s="131"/>
      <c r="W5" s="131"/>
      <c r="X5" s="131"/>
      <c r="Y5" s="132">
        <v>-4323.8999999999996</v>
      </c>
      <c r="Z5" s="133">
        <v>32609</v>
      </c>
      <c r="AA5" s="134">
        <v>462497.9</v>
      </c>
      <c r="AB5" s="135">
        <v>-14352.809999999998</v>
      </c>
      <c r="AC5" s="136"/>
      <c r="AD5" s="175">
        <f t="shared" ref="AD5:AD45" si="0">+S5+T5-Y5-AA5</f>
        <v>180333.88</v>
      </c>
      <c r="AE5" s="180"/>
      <c r="AF5" s="137"/>
      <c r="AG5" s="135"/>
      <c r="AH5" s="138"/>
      <c r="AI5" s="135"/>
      <c r="AJ5" s="139"/>
    </row>
    <row r="6" spans="1:36" ht="16" x14ac:dyDescent="0.2">
      <c r="A6" s="169" t="s">
        <v>13</v>
      </c>
      <c r="B6" s="170">
        <v>2417256</v>
      </c>
      <c r="C6" s="171">
        <v>45689</v>
      </c>
      <c r="D6" s="172" t="s">
        <v>82</v>
      </c>
      <c r="E6" s="173" t="s">
        <v>83</v>
      </c>
      <c r="F6" s="126"/>
      <c r="G6" s="126"/>
      <c r="H6" s="126"/>
      <c r="I6" s="126"/>
      <c r="J6" s="126"/>
      <c r="K6" s="127"/>
      <c r="L6" s="168" t="s">
        <v>84</v>
      </c>
      <c r="M6" s="168" t="s">
        <v>78</v>
      </c>
      <c r="N6" s="128"/>
      <c r="O6" s="128"/>
      <c r="P6" s="168" t="s">
        <v>85</v>
      </c>
      <c r="Q6" s="129"/>
      <c r="R6" s="129"/>
      <c r="S6" s="176">
        <v>1242499.8799999999</v>
      </c>
      <c r="T6" s="177">
        <v>43673</v>
      </c>
      <c r="U6" s="130">
        <v>898903.16</v>
      </c>
      <c r="V6" s="131"/>
      <c r="W6" s="131"/>
      <c r="X6" s="131"/>
      <c r="Y6" s="132">
        <v>15606.56</v>
      </c>
      <c r="Z6" s="133">
        <v>44538</v>
      </c>
      <c r="AA6" s="134">
        <v>1239938.44</v>
      </c>
      <c r="AB6" s="135">
        <v>356641.83999999997</v>
      </c>
      <c r="AC6" s="136"/>
      <c r="AD6" s="175">
        <f t="shared" si="0"/>
        <v>30627.879999999888</v>
      </c>
      <c r="AE6" s="180"/>
      <c r="AF6" s="137"/>
      <c r="AG6" s="135"/>
      <c r="AH6" s="138"/>
      <c r="AI6" s="135"/>
      <c r="AJ6" s="139"/>
    </row>
    <row r="7" spans="1:36" ht="16" x14ac:dyDescent="0.2">
      <c r="A7" s="169" t="s">
        <v>13</v>
      </c>
      <c r="B7" s="170">
        <v>2417256</v>
      </c>
      <c r="C7" s="171">
        <v>45689</v>
      </c>
      <c r="D7" s="172" t="s">
        <v>86</v>
      </c>
      <c r="E7" s="173" t="s">
        <v>87</v>
      </c>
      <c r="F7" s="126"/>
      <c r="G7" s="126"/>
      <c r="H7" s="126"/>
      <c r="I7" s="126"/>
      <c r="J7" s="126"/>
      <c r="K7" s="127"/>
      <c r="L7" s="168" t="s">
        <v>84</v>
      </c>
      <c r="M7" s="168" t="s">
        <v>88</v>
      </c>
      <c r="N7" s="128"/>
      <c r="O7" s="128"/>
      <c r="P7" s="168" t="s">
        <v>85</v>
      </c>
      <c r="Q7" s="129"/>
      <c r="R7" s="129"/>
      <c r="S7" s="176">
        <v>2275533.94</v>
      </c>
      <c r="T7" s="177">
        <v>11179.06</v>
      </c>
      <c r="U7" s="130">
        <v>1911132.79</v>
      </c>
      <c r="V7" s="131"/>
      <c r="W7" s="131"/>
      <c r="X7" s="131"/>
      <c r="Y7" s="132">
        <v>345619.15</v>
      </c>
      <c r="Z7" s="133">
        <v>138299</v>
      </c>
      <c r="AA7" s="134">
        <v>1941093.85</v>
      </c>
      <c r="AB7" s="135">
        <v>375580.20999999996</v>
      </c>
      <c r="AC7" s="136"/>
      <c r="AD7" s="175">
        <f t="shared" si="0"/>
        <v>0</v>
      </c>
      <c r="AE7" s="180"/>
      <c r="AF7" s="137"/>
      <c r="AG7" s="135"/>
      <c r="AH7" s="138"/>
      <c r="AI7" s="135"/>
      <c r="AJ7" s="139"/>
    </row>
    <row r="8" spans="1:36" ht="16" x14ac:dyDescent="0.2">
      <c r="A8" s="169" t="s">
        <v>13</v>
      </c>
      <c r="B8" s="170">
        <v>2417256</v>
      </c>
      <c r="C8" s="171">
        <v>45689</v>
      </c>
      <c r="D8" s="172" t="s">
        <v>89</v>
      </c>
      <c r="E8" s="173" t="s">
        <v>90</v>
      </c>
      <c r="F8" s="126"/>
      <c r="G8" s="126"/>
      <c r="H8" s="126"/>
      <c r="I8" s="126"/>
      <c r="J8" s="126"/>
      <c r="K8" s="127"/>
      <c r="L8" s="168" t="s">
        <v>77</v>
      </c>
      <c r="M8" s="168" t="s">
        <v>88</v>
      </c>
      <c r="N8" s="128"/>
      <c r="O8" s="128"/>
      <c r="P8" s="168" t="s">
        <v>79</v>
      </c>
      <c r="Q8" s="129"/>
      <c r="R8" s="129"/>
      <c r="S8" s="176">
        <v>1585107.63</v>
      </c>
      <c r="T8" s="177">
        <v>0</v>
      </c>
      <c r="U8" s="130">
        <v>1857268.75</v>
      </c>
      <c r="V8" s="131"/>
      <c r="W8" s="131"/>
      <c r="X8" s="131"/>
      <c r="Y8" s="132">
        <v>1564284.04</v>
      </c>
      <c r="Z8" s="133">
        <v>1538852</v>
      </c>
      <c r="AA8" s="134">
        <v>20823.96</v>
      </c>
      <c r="AB8" s="135">
        <v>-272160.75</v>
      </c>
      <c r="AC8" s="136"/>
      <c r="AD8" s="175">
        <f t="shared" si="0"/>
        <v>-0.3700000001481385</v>
      </c>
      <c r="AE8" s="180"/>
      <c r="AF8" s="137"/>
      <c r="AG8" s="135"/>
      <c r="AH8" s="138"/>
      <c r="AI8" s="135"/>
      <c r="AJ8" s="139"/>
    </row>
    <row r="9" spans="1:36" ht="16" x14ac:dyDescent="0.2">
      <c r="A9" s="169" t="s">
        <v>13</v>
      </c>
      <c r="B9" s="170">
        <v>2417256</v>
      </c>
      <c r="C9" s="171">
        <v>45689</v>
      </c>
      <c r="D9" s="172" t="s">
        <v>91</v>
      </c>
      <c r="E9" s="173" t="s">
        <v>92</v>
      </c>
      <c r="F9" s="126"/>
      <c r="G9" s="126"/>
      <c r="H9" s="126"/>
      <c r="I9" s="126"/>
      <c r="J9" s="126"/>
      <c r="K9" s="127"/>
      <c r="L9" s="168" t="s">
        <v>84</v>
      </c>
      <c r="M9" s="168" t="s">
        <v>78</v>
      </c>
      <c r="N9" s="128"/>
      <c r="O9" s="128"/>
      <c r="P9" s="168" t="s">
        <v>85</v>
      </c>
      <c r="Q9" s="129"/>
      <c r="R9" s="129"/>
      <c r="S9" s="176">
        <v>1126023.6200000001</v>
      </c>
      <c r="T9" s="177">
        <v>71034</v>
      </c>
      <c r="U9" s="130">
        <v>650585.30000000005</v>
      </c>
      <c r="V9" s="131"/>
      <c r="W9" s="131"/>
      <c r="X9" s="131"/>
      <c r="Y9" s="132">
        <v>54122.28</v>
      </c>
      <c r="Z9" s="133">
        <v>82421</v>
      </c>
      <c r="AA9" s="134">
        <v>599424.72</v>
      </c>
      <c r="AB9" s="135">
        <v>2961.6999999999534</v>
      </c>
      <c r="AC9" s="136"/>
      <c r="AD9" s="175">
        <f t="shared" si="0"/>
        <v>543510.62000000011</v>
      </c>
      <c r="AE9" s="180"/>
      <c r="AF9" s="137"/>
      <c r="AG9" s="135"/>
      <c r="AH9" s="138"/>
      <c r="AI9" s="135"/>
      <c r="AJ9" s="139"/>
    </row>
    <row r="10" spans="1:36" ht="16" x14ac:dyDescent="0.2">
      <c r="A10" s="169" t="s">
        <v>13</v>
      </c>
      <c r="B10" s="170">
        <v>2417256</v>
      </c>
      <c r="C10" s="171">
        <v>45689</v>
      </c>
      <c r="D10" s="172" t="s">
        <v>93</v>
      </c>
      <c r="E10" s="173" t="s">
        <v>94</v>
      </c>
      <c r="F10" s="126"/>
      <c r="G10" s="126"/>
      <c r="H10" s="126"/>
      <c r="I10" s="126"/>
      <c r="J10" s="126"/>
      <c r="K10" s="127"/>
      <c r="L10" s="168" t="s">
        <v>84</v>
      </c>
      <c r="M10" s="168" t="s">
        <v>78</v>
      </c>
      <c r="N10" s="128"/>
      <c r="O10" s="128"/>
      <c r="P10" s="168" t="s">
        <v>79</v>
      </c>
      <c r="Q10" s="129"/>
      <c r="R10" s="129"/>
      <c r="S10" s="176">
        <v>2591886.17</v>
      </c>
      <c r="T10" s="177">
        <v>0</v>
      </c>
      <c r="U10" s="130">
        <v>1427334.75</v>
      </c>
      <c r="V10" s="131"/>
      <c r="W10" s="131"/>
      <c r="X10" s="131"/>
      <c r="Y10" s="132">
        <v>1535327.27</v>
      </c>
      <c r="Z10" s="133">
        <v>1368809</v>
      </c>
      <c r="AA10" s="134">
        <v>23181.73</v>
      </c>
      <c r="AB10" s="135">
        <v>131174.25</v>
      </c>
      <c r="AC10" s="136"/>
      <c r="AD10" s="175">
        <f t="shared" si="0"/>
        <v>1033377.1699999999</v>
      </c>
      <c r="AE10" s="180"/>
      <c r="AF10" s="137"/>
      <c r="AG10" s="135"/>
      <c r="AI10" s="135"/>
      <c r="AJ10" s="139"/>
    </row>
    <row r="11" spans="1:36" ht="16" x14ac:dyDescent="0.2">
      <c r="A11" s="169" t="s">
        <v>13</v>
      </c>
      <c r="B11" s="170">
        <v>2417256</v>
      </c>
      <c r="C11" s="171">
        <v>45689</v>
      </c>
      <c r="D11" s="172" t="s">
        <v>95</v>
      </c>
      <c r="E11" s="173" t="s">
        <v>96</v>
      </c>
      <c r="F11" s="126"/>
      <c r="G11" s="126"/>
      <c r="H11" s="126"/>
      <c r="I11" s="126"/>
      <c r="J11" s="126"/>
      <c r="K11" s="127"/>
      <c r="L11" s="168" t="s">
        <v>77</v>
      </c>
      <c r="M11" s="168" t="s">
        <v>78</v>
      </c>
      <c r="N11" s="128"/>
      <c r="O11" s="128"/>
      <c r="P11" s="168" t="s">
        <v>79</v>
      </c>
      <c r="Q11" s="129"/>
      <c r="R11" s="129"/>
      <c r="S11" s="176">
        <v>3619986.85</v>
      </c>
      <c r="T11" s="177">
        <v>59216.5</v>
      </c>
      <c r="U11" s="130">
        <v>1768135.71</v>
      </c>
      <c r="V11" s="131"/>
      <c r="W11" s="131"/>
      <c r="X11" s="131"/>
      <c r="Y11" s="132">
        <v>1798792.6</v>
      </c>
      <c r="Z11" s="133">
        <v>1089655</v>
      </c>
      <c r="AA11" s="134">
        <v>425.4</v>
      </c>
      <c r="AB11" s="135">
        <v>31082.290000000037</v>
      </c>
      <c r="AC11" s="136"/>
      <c r="AD11" s="175">
        <f t="shared" si="0"/>
        <v>1879985.35</v>
      </c>
      <c r="AE11" s="180"/>
      <c r="AF11" s="137"/>
      <c r="AG11" s="135"/>
      <c r="AH11" s="138"/>
      <c r="AI11" s="135"/>
      <c r="AJ11" s="139"/>
    </row>
    <row r="12" spans="1:36" ht="16" x14ac:dyDescent="0.2">
      <c r="A12" s="169" t="s">
        <v>13</v>
      </c>
      <c r="B12" s="170">
        <v>2417256</v>
      </c>
      <c r="C12" s="171">
        <v>45689</v>
      </c>
      <c r="D12" s="172" t="s">
        <v>97</v>
      </c>
      <c r="E12" s="173" t="s">
        <v>98</v>
      </c>
      <c r="F12" s="126"/>
      <c r="G12" s="126"/>
      <c r="H12" s="126"/>
      <c r="I12" s="126"/>
      <c r="J12" s="126"/>
      <c r="K12" s="127"/>
      <c r="L12" s="168" t="s">
        <v>77</v>
      </c>
      <c r="M12" s="168" t="s">
        <v>78</v>
      </c>
      <c r="N12" s="128"/>
      <c r="O12" s="128"/>
      <c r="P12" s="168" t="s">
        <v>85</v>
      </c>
      <c r="Q12" s="129"/>
      <c r="R12" s="129"/>
      <c r="S12" s="176">
        <v>2106649.83</v>
      </c>
      <c r="T12" s="177">
        <v>-7198</v>
      </c>
      <c r="U12" s="130">
        <v>1623375.36</v>
      </c>
      <c r="V12" s="131"/>
      <c r="W12" s="131"/>
      <c r="X12" s="131"/>
      <c r="Y12" s="132">
        <v>-0.21</v>
      </c>
      <c r="Z12" s="133">
        <v>96392</v>
      </c>
      <c r="AA12" s="134">
        <v>1622408.21</v>
      </c>
      <c r="AB12" s="135">
        <v>-967.36000000010245</v>
      </c>
      <c r="AC12" s="136"/>
      <c r="AD12" s="175">
        <f t="shared" si="0"/>
        <v>477043.83000000007</v>
      </c>
      <c r="AE12" s="180"/>
      <c r="AF12" s="137"/>
      <c r="AG12" s="135"/>
      <c r="AH12" s="138"/>
      <c r="AI12" s="135"/>
      <c r="AJ12" s="139"/>
    </row>
    <row r="13" spans="1:36" ht="16" x14ac:dyDescent="0.2">
      <c r="A13" s="169" t="s">
        <v>13</v>
      </c>
      <c r="B13" s="170">
        <v>2417256</v>
      </c>
      <c r="C13" s="171">
        <v>45689</v>
      </c>
      <c r="D13" s="172" t="s">
        <v>99</v>
      </c>
      <c r="E13" s="173" t="s">
        <v>100</v>
      </c>
      <c r="F13" s="126"/>
      <c r="G13" s="126"/>
      <c r="H13" s="126"/>
      <c r="I13" s="126"/>
      <c r="J13" s="126"/>
      <c r="K13" s="127"/>
      <c r="L13" s="168" t="s">
        <v>84</v>
      </c>
      <c r="M13" s="168" t="s">
        <v>78</v>
      </c>
      <c r="N13" s="128"/>
      <c r="O13" s="128"/>
      <c r="P13" s="168" t="s">
        <v>85</v>
      </c>
      <c r="Q13" s="129"/>
      <c r="R13" s="129"/>
      <c r="S13" s="176">
        <v>4611043.74</v>
      </c>
      <c r="T13" s="177">
        <v>639225.26</v>
      </c>
      <c r="U13" s="130">
        <v>4712245.46</v>
      </c>
      <c r="V13" s="131"/>
      <c r="W13" s="131"/>
      <c r="X13" s="131"/>
      <c r="Y13" s="132">
        <v>3904547.51</v>
      </c>
      <c r="Z13" s="133">
        <v>3557744</v>
      </c>
      <c r="AA13" s="134">
        <v>859978.49</v>
      </c>
      <c r="AB13" s="135">
        <v>52280.540000000037</v>
      </c>
      <c r="AC13" s="136"/>
      <c r="AD13" s="175">
        <f t="shared" si="0"/>
        <v>485743.00000000023</v>
      </c>
      <c r="AE13" s="180"/>
      <c r="AF13" s="137"/>
      <c r="AG13" s="135"/>
      <c r="AH13" s="138"/>
      <c r="AI13" s="135"/>
      <c r="AJ13" s="139"/>
    </row>
    <row r="14" spans="1:36" ht="16" x14ac:dyDescent="0.2">
      <c r="A14" s="169" t="s">
        <v>13</v>
      </c>
      <c r="B14" s="170">
        <v>2417256</v>
      </c>
      <c r="C14" s="171">
        <v>45689</v>
      </c>
      <c r="D14" s="172" t="s">
        <v>101</v>
      </c>
      <c r="E14" s="173" t="s">
        <v>102</v>
      </c>
      <c r="F14" s="126"/>
      <c r="G14" s="126"/>
      <c r="H14" s="126"/>
      <c r="I14" s="126"/>
      <c r="J14" s="126"/>
      <c r="K14" s="127"/>
      <c r="L14" s="168" t="s">
        <v>84</v>
      </c>
      <c r="M14" s="168" t="s">
        <v>88</v>
      </c>
      <c r="N14" s="128"/>
      <c r="O14" s="128"/>
      <c r="P14" s="168" t="s">
        <v>79</v>
      </c>
      <c r="Q14" s="129"/>
      <c r="R14" s="129"/>
      <c r="S14" s="176">
        <v>654120.62</v>
      </c>
      <c r="T14" s="177">
        <v>165357.97</v>
      </c>
      <c r="U14" s="130">
        <v>701788.99</v>
      </c>
      <c r="V14" s="131"/>
      <c r="W14" s="131"/>
      <c r="X14" s="131"/>
      <c r="Y14" s="132">
        <v>811012.71</v>
      </c>
      <c r="Z14" s="133">
        <v>692679</v>
      </c>
      <c r="AA14" s="134">
        <v>-8105.71</v>
      </c>
      <c r="AB14" s="135">
        <v>101118.01000000001</v>
      </c>
      <c r="AC14" s="136"/>
      <c r="AD14" s="175">
        <f t="shared" si="0"/>
        <v>16571.590000000004</v>
      </c>
      <c r="AE14" s="180"/>
      <c r="AF14" s="137"/>
      <c r="AG14" s="135"/>
      <c r="AH14" s="138"/>
      <c r="AI14" s="135"/>
      <c r="AJ14" s="139"/>
    </row>
    <row r="15" spans="1:36" ht="16" x14ac:dyDescent="0.2">
      <c r="A15" s="169" t="s">
        <v>13</v>
      </c>
      <c r="B15" s="170">
        <v>2417256</v>
      </c>
      <c r="C15" s="171">
        <v>45689</v>
      </c>
      <c r="D15" s="172" t="s">
        <v>103</v>
      </c>
      <c r="E15" s="173" t="s">
        <v>104</v>
      </c>
      <c r="F15" s="126"/>
      <c r="G15" s="126"/>
      <c r="H15" s="126"/>
      <c r="I15" s="126"/>
      <c r="J15" s="126"/>
      <c r="K15" s="127"/>
      <c r="L15" s="168" t="s">
        <v>77</v>
      </c>
      <c r="M15" s="168" t="s">
        <v>105</v>
      </c>
      <c r="N15" s="128"/>
      <c r="O15" s="128"/>
      <c r="P15" s="168" t="s">
        <v>79</v>
      </c>
      <c r="Q15" s="129"/>
      <c r="R15" s="129"/>
      <c r="S15" s="176">
        <v>1598164.44</v>
      </c>
      <c r="T15" s="177">
        <v>79897.919999999998</v>
      </c>
      <c r="U15" s="130">
        <v>1069653.28</v>
      </c>
      <c r="V15" s="131"/>
      <c r="W15" s="131"/>
      <c r="X15" s="131"/>
      <c r="Y15" s="132">
        <v>1331155.3600000001</v>
      </c>
      <c r="Z15" s="133">
        <v>1059006</v>
      </c>
      <c r="AA15" s="134">
        <v>1563.64</v>
      </c>
      <c r="AB15" s="135">
        <v>263065.71999999997</v>
      </c>
      <c r="AC15" s="136"/>
      <c r="AD15" s="175">
        <f t="shared" si="0"/>
        <v>345343.35999999975</v>
      </c>
      <c r="AE15" s="180"/>
      <c r="AF15" s="137"/>
      <c r="AG15" s="135"/>
      <c r="AH15" s="138"/>
      <c r="AI15" s="135"/>
      <c r="AJ15" s="139"/>
    </row>
    <row r="16" spans="1:36" ht="16" x14ac:dyDescent="0.2">
      <c r="A16" s="169" t="s">
        <v>13</v>
      </c>
      <c r="B16" s="170">
        <v>2417256</v>
      </c>
      <c r="C16" s="171">
        <v>45689</v>
      </c>
      <c r="D16" s="172" t="s">
        <v>106</v>
      </c>
      <c r="E16" s="173" t="s">
        <v>107</v>
      </c>
      <c r="F16" s="126"/>
      <c r="G16" s="126"/>
      <c r="H16" s="126"/>
      <c r="I16" s="126"/>
      <c r="J16" s="126"/>
      <c r="K16" s="127"/>
      <c r="L16" s="168" t="s">
        <v>77</v>
      </c>
      <c r="M16" s="168" t="s">
        <v>78</v>
      </c>
      <c r="N16" s="128"/>
      <c r="O16" s="128"/>
      <c r="P16" s="168" t="s">
        <v>79</v>
      </c>
      <c r="Q16" s="129"/>
      <c r="R16" s="129"/>
      <c r="S16" s="176">
        <v>1749343.81</v>
      </c>
      <c r="T16" s="177">
        <v>100208.93</v>
      </c>
      <c r="U16" s="130">
        <v>1674459.91</v>
      </c>
      <c r="V16" s="131"/>
      <c r="W16" s="131"/>
      <c r="X16" s="131"/>
      <c r="Y16" s="132">
        <v>1608783</v>
      </c>
      <c r="Z16" s="133">
        <v>1486583</v>
      </c>
      <c r="AA16" s="134">
        <v>0</v>
      </c>
      <c r="AB16" s="135">
        <v>-65676.909999999916</v>
      </c>
      <c r="AC16" s="136"/>
      <c r="AD16" s="175">
        <f t="shared" si="0"/>
        <v>240769.74</v>
      </c>
      <c r="AE16" s="180"/>
      <c r="AF16" s="137"/>
      <c r="AG16" s="135"/>
      <c r="AH16" s="138"/>
      <c r="AI16" s="135"/>
      <c r="AJ16" s="139"/>
    </row>
    <row r="17" spans="1:36" ht="16" x14ac:dyDescent="0.2">
      <c r="A17" s="169" t="s">
        <v>13</v>
      </c>
      <c r="B17" s="170">
        <v>2417256</v>
      </c>
      <c r="C17" s="171">
        <v>45689</v>
      </c>
      <c r="D17" s="172">
        <v>23039</v>
      </c>
      <c r="E17" s="173" t="s">
        <v>108</v>
      </c>
      <c r="F17" s="126"/>
      <c r="G17" s="126"/>
      <c r="H17" s="126"/>
      <c r="I17" s="126"/>
      <c r="J17" s="126"/>
      <c r="K17" s="127"/>
      <c r="L17" s="168" t="s">
        <v>84</v>
      </c>
      <c r="M17" s="168" t="s">
        <v>63</v>
      </c>
      <c r="N17" s="128"/>
      <c r="O17" s="128"/>
      <c r="P17" s="168" t="s">
        <v>109</v>
      </c>
      <c r="Q17" s="129"/>
      <c r="R17" s="129"/>
      <c r="S17" s="176">
        <v>460792.53</v>
      </c>
      <c r="T17" s="177">
        <v>33567.18</v>
      </c>
      <c r="U17" s="130">
        <v>439053.19</v>
      </c>
      <c r="V17" s="131"/>
      <c r="W17" s="131"/>
      <c r="X17" s="131"/>
      <c r="Y17" s="132">
        <v>-20647.04</v>
      </c>
      <c r="Z17" s="133"/>
      <c r="AA17" s="134">
        <v>515007.04</v>
      </c>
      <c r="AB17" s="135">
        <v>55306.81</v>
      </c>
      <c r="AC17" s="136"/>
      <c r="AD17" s="175">
        <f t="shared" si="0"/>
        <v>-0.28999999997904524</v>
      </c>
      <c r="AE17" s="180"/>
      <c r="AF17" s="137"/>
      <c r="AG17" s="135"/>
      <c r="AH17" s="138"/>
      <c r="AI17" s="135"/>
      <c r="AJ17" s="139"/>
    </row>
    <row r="18" spans="1:36" ht="16" x14ac:dyDescent="0.2">
      <c r="A18" s="169" t="s">
        <v>13</v>
      </c>
      <c r="B18" s="170">
        <v>2417256</v>
      </c>
      <c r="C18" s="171">
        <v>45689</v>
      </c>
      <c r="D18" s="172">
        <v>23045</v>
      </c>
      <c r="E18" s="173" t="s">
        <v>110</v>
      </c>
      <c r="F18" s="126"/>
      <c r="G18" s="126"/>
      <c r="H18" s="126"/>
      <c r="I18" s="126"/>
      <c r="J18" s="126"/>
      <c r="K18" s="127"/>
      <c r="L18" s="168" t="s">
        <v>77</v>
      </c>
      <c r="M18" s="168" t="s">
        <v>88</v>
      </c>
      <c r="N18" s="128"/>
      <c r="O18" s="128"/>
      <c r="P18" s="168" t="s">
        <v>79</v>
      </c>
      <c r="Q18" s="129"/>
      <c r="R18" s="129"/>
      <c r="S18" s="176">
        <v>2914550.26</v>
      </c>
      <c r="T18" s="177">
        <v>42123.35</v>
      </c>
      <c r="U18" s="130">
        <v>1479278.36</v>
      </c>
      <c r="V18" s="131"/>
      <c r="W18" s="131"/>
      <c r="X18" s="131"/>
      <c r="Y18" s="132">
        <v>1292687</v>
      </c>
      <c r="Z18" s="133">
        <v>1003274</v>
      </c>
      <c r="AA18" s="134">
        <v>0</v>
      </c>
      <c r="AB18" s="135">
        <v>-186591.3600000001</v>
      </c>
      <c r="AC18" s="136"/>
      <c r="AD18" s="175">
        <f t="shared" si="0"/>
        <v>1663986.6099999999</v>
      </c>
      <c r="AE18" s="180"/>
      <c r="AF18" s="137"/>
      <c r="AG18" s="135"/>
      <c r="AH18" s="138"/>
      <c r="AI18" s="135"/>
      <c r="AJ18" s="139"/>
    </row>
    <row r="19" spans="1:36" ht="16" x14ac:dyDescent="0.2">
      <c r="A19" s="169" t="s">
        <v>13</v>
      </c>
      <c r="B19" s="170">
        <v>2417256</v>
      </c>
      <c r="C19" s="171">
        <v>45689</v>
      </c>
      <c r="D19" s="172">
        <v>23047</v>
      </c>
      <c r="E19" s="173" t="s">
        <v>111</v>
      </c>
      <c r="F19" s="126"/>
      <c r="G19" s="126"/>
      <c r="H19" s="126"/>
      <c r="I19" s="126"/>
      <c r="J19" s="126"/>
      <c r="K19" s="127"/>
      <c r="L19" s="168" t="s">
        <v>77</v>
      </c>
      <c r="M19" s="168" t="s">
        <v>63</v>
      </c>
      <c r="N19" s="128"/>
      <c r="O19" s="128"/>
      <c r="P19" s="168" t="s">
        <v>79</v>
      </c>
      <c r="Q19" s="129"/>
      <c r="R19" s="129"/>
      <c r="S19" s="176">
        <v>124408.76</v>
      </c>
      <c r="T19" s="177">
        <v>41596.639999999999</v>
      </c>
      <c r="U19" s="130">
        <v>114711.45</v>
      </c>
      <c r="V19" s="131"/>
      <c r="W19" s="131"/>
      <c r="X19" s="131"/>
      <c r="Y19" s="132">
        <v>150431.24</v>
      </c>
      <c r="Z19" s="133">
        <v>110826</v>
      </c>
      <c r="AA19" s="134">
        <v>3738.76</v>
      </c>
      <c r="AB19" s="135">
        <v>39458.550000000003</v>
      </c>
      <c r="AC19" s="136"/>
      <c r="AD19" s="175">
        <f t="shared" si="0"/>
        <v>11835.400000000003</v>
      </c>
      <c r="AE19" s="180"/>
      <c r="AF19" s="137"/>
      <c r="AG19" s="135"/>
      <c r="AH19" s="138"/>
      <c r="AI19" s="135"/>
      <c r="AJ19" s="139"/>
    </row>
    <row r="20" spans="1:36" ht="16" x14ac:dyDescent="0.2">
      <c r="A20" s="169" t="s">
        <v>13</v>
      </c>
      <c r="B20" s="170">
        <v>2417256</v>
      </c>
      <c r="C20" s="171">
        <v>45689</v>
      </c>
      <c r="D20" s="172">
        <v>23050</v>
      </c>
      <c r="E20" s="173" t="s">
        <v>112</v>
      </c>
      <c r="F20" s="126"/>
      <c r="G20" s="126"/>
      <c r="H20" s="126"/>
      <c r="I20" s="126"/>
      <c r="J20" s="126"/>
      <c r="K20" s="127"/>
      <c r="L20" s="168" t="s">
        <v>77</v>
      </c>
      <c r="M20" s="168" t="s">
        <v>88</v>
      </c>
      <c r="N20" s="128"/>
      <c r="O20" s="128"/>
      <c r="P20" s="168" t="s">
        <v>79</v>
      </c>
      <c r="Q20" s="129"/>
      <c r="R20" s="129"/>
      <c r="S20" s="176">
        <v>375515.2</v>
      </c>
      <c r="T20" s="177">
        <v>0</v>
      </c>
      <c r="U20" s="130">
        <v>434438.85</v>
      </c>
      <c r="V20" s="131"/>
      <c r="W20" s="131"/>
      <c r="X20" s="131"/>
      <c r="Y20" s="132">
        <v>343042.77</v>
      </c>
      <c r="Z20" s="133">
        <v>344776</v>
      </c>
      <c r="AA20" s="134">
        <v>3903.23</v>
      </c>
      <c r="AB20" s="135">
        <v>-87492.849999999977</v>
      </c>
      <c r="AC20" s="136"/>
      <c r="AD20" s="175">
        <f t="shared" si="0"/>
        <v>28569.199999999993</v>
      </c>
      <c r="AE20" s="180"/>
      <c r="AF20" s="137"/>
      <c r="AG20" s="135"/>
      <c r="AH20" s="138"/>
      <c r="AI20" s="135"/>
      <c r="AJ20" s="139"/>
    </row>
    <row r="21" spans="1:36" ht="16" x14ac:dyDescent="0.2">
      <c r="A21" s="169" t="s">
        <v>13</v>
      </c>
      <c r="B21" s="170">
        <v>2417256</v>
      </c>
      <c r="C21" s="171">
        <v>45689</v>
      </c>
      <c r="D21" s="172">
        <v>23059</v>
      </c>
      <c r="E21" s="173" t="s">
        <v>113</v>
      </c>
      <c r="F21" s="126"/>
      <c r="G21" s="126"/>
      <c r="H21" s="126"/>
      <c r="I21" s="126"/>
      <c r="J21" s="126"/>
      <c r="K21" s="127"/>
      <c r="L21" s="168" t="s">
        <v>77</v>
      </c>
      <c r="M21" s="168" t="s">
        <v>88</v>
      </c>
      <c r="N21" s="128"/>
      <c r="O21" s="128"/>
      <c r="P21" s="168" t="s">
        <v>79</v>
      </c>
      <c r="Q21" s="129"/>
      <c r="R21" s="129"/>
      <c r="S21" s="176">
        <v>29720.2</v>
      </c>
      <c r="T21" s="177">
        <v>0</v>
      </c>
      <c r="U21" s="130">
        <v>23989.63</v>
      </c>
      <c r="V21" s="131"/>
      <c r="W21" s="131"/>
      <c r="X21" s="131"/>
      <c r="Y21" s="132">
        <v>24000</v>
      </c>
      <c r="Z21" s="133">
        <v>23869</v>
      </c>
      <c r="AA21" s="134">
        <v>0</v>
      </c>
      <c r="AB21" s="135">
        <v>10.369999999998981</v>
      </c>
      <c r="AC21" s="136"/>
      <c r="AD21" s="175">
        <f t="shared" si="0"/>
        <v>5720.2000000000007</v>
      </c>
      <c r="AE21" s="180"/>
      <c r="AF21" s="137"/>
      <c r="AG21" s="135"/>
      <c r="AH21" s="138"/>
      <c r="AI21" s="135"/>
      <c r="AJ21" s="139"/>
    </row>
    <row r="22" spans="1:36" ht="16" x14ac:dyDescent="0.2">
      <c r="A22" s="169" t="s">
        <v>13</v>
      </c>
      <c r="B22" s="170">
        <v>2417256</v>
      </c>
      <c r="C22" s="171">
        <v>45689</v>
      </c>
      <c r="D22" s="172">
        <v>24012</v>
      </c>
      <c r="E22" s="173" t="s">
        <v>114</v>
      </c>
      <c r="F22" s="126"/>
      <c r="G22" s="126"/>
      <c r="H22" s="126"/>
      <c r="I22" s="126"/>
      <c r="J22" s="126"/>
      <c r="K22" s="127"/>
      <c r="L22" s="168" t="s">
        <v>77</v>
      </c>
      <c r="M22" s="168" t="s">
        <v>105</v>
      </c>
      <c r="N22" s="128"/>
      <c r="O22" s="128"/>
      <c r="P22" s="168" t="s">
        <v>79</v>
      </c>
      <c r="Q22" s="129"/>
      <c r="R22" s="129"/>
      <c r="S22" s="176">
        <v>2181072.1800000002</v>
      </c>
      <c r="T22" s="177">
        <v>0</v>
      </c>
      <c r="U22" s="130">
        <v>2456894.73</v>
      </c>
      <c r="V22" s="131"/>
      <c r="W22" s="131"/>
      <c r="X22" s="131"/>
      <c r="Y22" s="132">
        <v>2565852</v>
      </c>
      <c r="Z22" s="133">
        <v>1887701</v>
      </c>
      <c r="AA22" s="134">
        <v>0</v>
      </c>
      <c r="AB22" s="135">
        <v>108957.27000000002</v>
      </c>
      <c r="AC22" s="136"/>
      <c r="AD22" s="175">
        <f t="shared" si="0"/>
        <v>-384779.81999999983</v>
      </c>
      <c r="AE22" s="180"/>
      <c r="AF22" s="137"/>
      <c r="AG22" s="135"/>
      <c r="AH22" s="138"/>
      <c r="AI22" s="135"/>
      <c r="AJ22" s="139"/>
    </row>
    <row r="23" spans="1:36" ht="16" x14ac:dyDescent="0.2">
      <c r="A23" s="169" t="s">
        <v>13</v>
      </c>
      <c r="B23" s="170">
        <v>2417256</v>
      </c>
      <c r="C23" s="171">
        <v>45689</v>
      </c>
      <c r="D23" s="172">
        <v>24015</v>
      </c>
      <c r="E23" s="173" t="s">
        <v>115</v>
      </c>
      <c r="F23" s="126"/>
      <c r="G23" s="126"/>
      <c r="H23" s="126"/>
      <c r="I23" s="126"/>
      <c r="J23" s="126"/>
      <c r="K23" s="127"/>
      <c r="L23" s="168" t="s">
        <v>77</v>
      </c>
      <c r="M23" s="168" t="s">
        <v>105</v>
      </c>
      <c r="N23" s="128"/>
      <c r="O23" s="128"/>
      <c r="P23" s="168" t="s">
        <v>85</v>
      </c>
      <c r="Q23" s="129"/>
      <c r="R23" s="129"/>
      <c r="S23" s="176">
        <v>1265848.28</v>
      </c>
      <c r="T23" s="177">
        <v>78780.899999999994</v>
      </c>
      <c r="U23" s="130">
        <v>1210704.6299999999</v>
      </c>
      <c r="V23" s="131"/>
      <c r="W23" s="131"/>
      <c r="X23" s="131"/>
      <c r="Y23" s="132">
        <v>64534.79</v>
      </c>
      <c r="Z23" s="133">
        <v>54213</v>
      </c>
      <c r="AA23" s="134">
        <v>1280094.21</v>
      </c>
      <c r="AB23" s="135">
        <v>133924.37000000011</v>
      </c>
      <c r="AC23" s="136"/>
      <c r="AD23" s="175">
        <f t="shared" si="0"/>
        <v>0.17999999993480742</v>
      </c>
      <c r="AE23" s="180"/>
      <c r="AF23" s="137"/>
      <c r="AG23" s="135"/>
      <c r="AH23" s="138"/>
      <c r="AI23" s="135"/>
      <c r="AJ23" s="139"/>
    </row>
    <row r="24" spans="1:36" ht="16" x14ac:dyDescent="0.2">
      <c r="A24" s="169" t="s">
        <v>13</v>
      </c>
      <c r="B24" s="170">
        <v>2417256</v>
      </c>
      <c r="C24" s="171">
        <v>45689</v>
      </c>
      <c r="D24" s="172">
        <v>24017</v>
      </c>
      <c r="E24" s="173" t="s">
        <v>116</v>
      </c>
      <c r="F24" s="126"/>
      <c r="G24" s="126"/>
      <c r="H24" s="126"/>
      <c r="I24" s="126"/>
      <c r="J24" s="126"/>
      <c r="K24" s="127"/>
      <c r="L24" s="168" t="s">
        <v>77</v>
      </c>
      <c r="M24" s="168" t="s">
        <v>105</v>
      </c>
      <c r="N24" s="128"/>
      <c r="O24" s="128"/>
      <c r="P24" s="168" t="s">
        <v>79</v>
      </c>
      <c r="Q24" s="129"/>
      <c r="R24" s="129"/>
      <c r="S24" s="176">
        <v>726031.42</v>
      </c>
      <c r="T24" s="177">
        <v>56761.53</v>
      </c>
      <c r="U24" s="130">
        <v>663622.80000000005</v>
      </c>
      <c r="V24" s="131"/>
      <c r="W24" s="131"/>
      <c r="X24" s="131"/>
      <c r="Y24" s="132">
        <v>652617</v>
      </c>
      <c r="Z24" s="133">
        <v>641282</v>
      </c>
      <c r="AA24" s="134">
        <v>0</v>
      </c>
      <c r="AB24" s="135">
        <v>-11005.800000000047</v>
      </c>
      <c r="AC24" s="136"/>
      <c r="AD24" s="175">
        <f t="shared" si="0"/>
        <v>130175.95000000007</v>
      </c>
      <c r="AE24" s="180"/>
      <c r="AF24" s="137"/>
      <c r="AG24" s="135"/>
      <c r="AH24" s="138"/>
      <c r="AI24" s="135"/>
      <c r="AJ24" s="139"/>
    </row>
    <row r="25" spans="1:36" ht="16" x14ac:dyDescent="0.2">
      <c r="A25" s="169" t="s">
        <v>13</v>
      </c>
      <c r="B25" s="170">
        <v>2417256</v>
      </c>
      <c r="C25" s="171">
        <v>45689</v>
      </c>
      <c r="D25" s="172">
        <v>24018</v>
      </c>
      <c r="E25" s="173" t="s">
        <v>117</v>
      </c>
      <c r="F25" s="126"/>
      <c r="G25" s="126"/>
      <c r="H25" s="126"/>
      <c r="I25" s="126"/>
      <c r="J25" s="126"/>
      <c r="K25" s="127"/>
      <c r="L25" s="168" t="s">
        <v>77</v>
      </c>
      <c r="M25" s="168" t="s">
        <v>88</v>
      </c>
      <c r="N25" s="128"/>
      <c r="O25" s="128"/>
      <c r="P25" s="168" t="s">
        <v>79</v>
      </c>
      <c r="Q25" s="129"/>
      <c r="R25" s="129"/>
      <c r="S25" s="176">
        <v>32170.639999999999</v>
      </c>
      <c r="T25" s="177">
        <v>0</v>
      </c>
      <c r="U25" s="130">
        <v>25854.62</v>
      </c>
      <c r="V25" s="131"/>
      <c r="W25" s="131"/>
      <c r="X25" s="131"/>
      <c r="Y25" s="132">
        <v>31000</v>
      </c>
      <c r="Z25" s="133">
        <v>25725</v>
      </c>
      <c r="AA25" s="134">
        <v>0</v>
      </c>
      <c r="AB25" s="135">
        <v>5145.380000000001</v>
      </c>
      <c r="AC25" s="136"/>
      <c r="AD25" s="175">
        <f t="shared" si="0"/>
        <v>1170.6399999999994</v>
      </c>
      <c r="AE25" s="180"/>
      <c r="AF25" s="137"/>
      <c r="AG25" s="135"/>
      <c r="AH25" s="138"/>
      <c r="AI25" s="135"/>
      <c r="AJ25" s="139"/>
    </row>
    <row r="26" spans="1:36" ht="16" x14ac:dyDescent="0.2">
      <c r="A26" s="169" t="s">
        <v>13</v>
      </c>
      <c r="B26" s="170">
        <v>2417256</v>
      </c>
      <c r="C26" s="171">
        <v>45689</v>
      </c>
      <c r="D26" s="172">
        <v>24027</v>
      </c>
      <c r="E26" s="173" t="s">
        <v>118</v>
      </c>
      <c r="F26" s="126"/>
      <c r="G26" s="126"/>
      <c r="H26" s="126"/>
      <c r="I26" s="126"/>
      <c r="J26" s="126"/>
      <c r="K26" s="127"/>
      <c r="L26" s="168" t="s">
        <v>77</v>
      </c>
      <c r="M26" s="168" t="s">
        <v>88</v>
      </c>
      <c r="N26" s="128"/>
      <c r="O26" s="128"/>
      <c r="P26" s="168" t="s">
        <v>79</v>
      </c>
      <c r="Q26" s="129"/>
      <c r="R26" s="129"/>
      <c r="S26" s="176">
        <v>2252525.06</v>
      </c>
      <c r="T26" s="177">
        <v>0</v>
      </c>
      <c r="U26" s="130">
        <v>580559.75</v>
      </c>
      <c r="V26" s="131"/>
      <c r="W26" s="131"/>
      <c r="X26" s="131"/>
      <c r="Y26" s="132">
        <v>484092</v>
      </c>
      <c r="Z26" s="133">
        <v>482118</v>
      </c>
      <c r="AA26" s="134">
        <v>0</v>
      </c>
      <c r="AB26" s="135">
        <v>-96467.75</v>
      </c>
      <c r="AC26" s="136"/>
      <c r="AD26" s="175">
        <f t="shared" si="0"/>
        <v>1768433.06</v>
      </c>
      <c r="AE26" s="180"/>
      <c r="AF26" s="137"/>
      <c r="AG26" s="135"/>
      <c r="AH26" s="138"/>
      <c r="AI26" s="135"/>
      <c r="AJ26" s="139"/>
    </row>
    <row r="27" spans="1:36" ht="16" x14ac:dyDescent="0.2">
      <c r="A27" s="169" t="s">
        <v>13</v>
      </c>
      <c r="B27" s="170">
        <v>2417256</v>
      </c>
      <c r="C27" s="171">
        <v>45689</v>
      </c>
      <c r="D27" s="172">
        <v>24032</v>
      </c>
      <c r="E27" s="173" t="s">
        <v>119</v>
      </c>
      <c r="F27" s="126"/>
      <c r="G27" s="126"/>
      <c r="H27" s="126"/>
      <c r="I27" s="126"/>
      <c r="J27" s="126"/>
      <c r="K27" s="127"/>
      <c r="L27" s="168" t="s">
        <v>84</v>
      </c>
      <c r="M27" s="168" t="s">
        <v>88</v>
      </c>
      <c r="N27" s="128"/>
      <c r="O27" s="128"/>
      <c r="P27" s="168" t="s">
        <v>79</v>
      </c>
      <c r="Q27" s="129"/>
      <c r="R27" s="129"/>
      <c r="S27" s="178">
        <v>850383.28</v>
      </c>
      <c r="T27" s="177">
        <v>0</v>
      </c>
      <c r="U27" s="130">
        <v>536327.48</v>
      </c>
      <c r="V27" s="131"/>
      <c r="W27" s="131"/>
      <c r="X27" s="131"/>
      <c r="Y27" s="132">
        <v>584745</v>
      </c>
      <c r="Z27" s="133">
        <v>534249</v>
      </c>
      <c r="AA27" s="134">
        <v>0</v>
      </c>
      <c r="AB27" s="135">
        <v>48417.520000000019</v>
      </c>
      <c r="AC27" s="136"/>
      <c r="AD27" s="175">
        <f t="shared" si="0"/>
        <v>265638.28000000003</v>
      </c>
      <c r="AE27" s="180"/>
      <c r="AF27" s="137"/>
      <c r="AG27" s="135"/>
      <c r="AH27" s="138"/>
      <c r="AI27" s="135"/>
      <c r="AJ27" s="139"/>
    </row>
    <row r="28" spans="1:36" ht="16" x14ac:dyDescent="0.2">
      <c r="A28" s="169" t="s">
        <v>13</v>
      </c>
      <c r="B28" s="170">
        <v>2417256</v>
      </c>
      <c r="C28" s="171">
        <v>45689</v>
      </c>
      <c r="D28" s="172">
        <v>24035</v>
      </c>
      <c r="E28" s="173" t="s">
        <v>120</v>
      </c>
      <c r="F28" s="126"/>
      <c r="G28" s="126"/>
      <c r="H28" s="126"/>
      <c r="I28" s="126"/>
      <c r="J28" s="126"/>
      <c r="K28" s="127"/>
      <c r="L28" s="168" t="s">
        <v>84</v>
      </c>
      <c r="M28" s="168" t="s">
        <v>121</v>
      </c>
      <c r="N28" s="128"/>
      <c r="O28" s="128"/>
      <c r="P28" s="168" t="s">
        <v>79</v>
      </c>
      <c r="Q28" s="129"/>
      <c r="R28" s="129"/>
      <c r="S28" s="178">
        <v>162295.25</v>
      </c>
      <c r="T28" s="177">
        <v>0</v>
      </c>
      <c r="U28" s="130">
        <v>44134.42</v>
      </c>
      <c r="V28" s="131"/>
      <c r="W28" s="131"/>
      <c r="X28" s="131"/>
      <c r="Y28" s="132">
        <v>49349.98</v>
      </c>
      <c r="Z28" s="133">
        <v>45690</v>
      </c>
      <c r="AA28" s="134">
        <v>-1973.98</v>
      </c>
      <c r="AB28" s="135">
        <v>3241.5800000000017</v>
      </c>
      <c r="AC28" s="136"/>
      <c r="AD28" s="175">
        <f t="shared" si="0"/>
        <v>114919.24999999999</v>
      </c>
      <c r="AE28" s="180"/>
      <c r="AF28" s="137"/>
      <c r="AG28" s="135"/>
      <c r="AH28" s="138"/>
      <c r="AI28" s="135"/>
      <c r="AJ28" s="139"/>
    </row>
    <row r="29" spans="1:36" ht="16" x14ac:dyDescent="0.2">
      <c r="A29" s="169" t="s">
        <v>13</v>
      </c>
      <c r="B29" s="170">
        <v>2417256</v>
      </c>
      <c r="C29" s="171">
        <v>45689</v>
      </c>
      <c r="D29" s="172">
        <v>24036</v>
      </c>
      <c r="E29" s="173" t="s">
        <v>122</v>
      </c>
      <c r="F29" s="126"/>
      <c r="G29" s="126"/>
      <c r="H29" s="126"/>
      <c r="I29" s="126"/>
      <c r="J29" s="126"/>
      <c r="K29" s="127"/>
      <c r="L29" s="168" t="s">
        <v>77</v>
      </c>
      <c r="M29" s="168" t="s">
        <v>105</v>
      </c>
      <c r="N29" s="128"/>
      <c r="O29" s="128"/>
      <c r="P29" s="168" t="s">
        <v>79</v>
      </c>
      <c r="Q29" s="129"/>
      <c r="R29" s="129"/>
      <c r="S29" s="178">
        <v>3264590.86</v>
      </c>
      <c r="T29" s="177">
        <v>0</v>
      </c>
      <c r="U29" s="130">
        <v>682305.04</v>
      </c>
      <c r="V29" s="131"/>
      <c r="W29" s="131"/>
      <c r="X29" s="131"/>
      <c r="Y29" s="132">
        <v>745404</v>
      </c>
      <c r="Z29" s="133">
        <v>668697</v>
      </c>
      <c r="AA29" s="134">
        <v>0</v>
      </c>
      <c r="AB29" s="135">
        <v>63098.959999999963</v>
      </c>
      <c r="AC29" s="136"/>
      <c r="AD29" s="175">
        <f t="shared" si="0"/>
        <v>2519186.86</v>
      </c>
      <c r="AE29" s="180"/>
      <c r="AF29" s="137"/>
      <c r="AG29" s="135"/>
      <c r="AH29" s="138"/>
      <c r="AI29" s="135"/>
      <c r="AJ29" s="139"/>
    </row>
    <row r="30" spans="1:36" ht="16" x14ac:dyDescent="0.2">
      <c r="A30" s="169" t="s">
        <v>13</v>
      </c>
      <c r="B30" s="170">
        <v>2417256</v>
      </c>
      <c r="C30" s="171">
        <v>45689</v>
      </c>
      <c r="D30" s="172">
        <v>24038</v>
      </c>
      <c r="E30" s="173" t="s">
        <v>123</v>
      </c>
      <c r="F30" s="126"/>
      <c r="G30" s="126"/>
      <c r="H30" s="126"/>
      <c r="I30" s="126"/>
      <c r="J30" s="126"/>
      <c r="K30" s="127"/>
      <c r="L30" s="168" t="s">
        <v>84</v>
      </c>
      <c r="M30" s="168" t="s">
        <v>105</v>
      </c>
      <c r="N30" s="128"/>
      <c r="O30" s="128"/>
      <c r="P30" s="168" t="s">
        <v>79</v>
      </c>
      <c r="Q30" s="129"/>
      <c r="R30" s="129"/>
      <c r="S30" s="178">
        <v>369065.71</v>
      </c>
      <c r="T30" s="177">
        <v>81640.42</v>
      </c>
      <c r="U30" s="130">
        <v>1079.77</v>
      </c>
      <c r="V30" s="131"/>
      <c r="W30" s="131"/>
      <c r="X30" s="131"/>
      <c r="Y30" s="132">
        <v>-386362.38</v>
      </c>
      <c r="Z30" s="133"/>
      <c r="AA30" s="134">
        <v>386362.38</v>
      </c>
      <c r="AB30" s="135">
        <v>-1079.77</v>
      </c>
      <c r="AC30" s="136"/>
      <c r="AD30" s="175">
        <f t="shared" si="0"/>
        <v>450706.13</v>
      </c>
      <c r="AE30" s="180"/>
      <c r="AF30" s="137"/>
      <c r="AG30" s="135"/>
      <c r="AH30" s="138"/>
      <c r="AI30" s="135"/>
      <c r="AJ30" s="139"/>
    </row>
    <row r="31" spans="1:36" ht="16" x14ac:dyDescent="0.2">
      <c r="A31" s="169" t="s">
        <v>13</v>
      </c>
      <c r="B31" s="170">
        <v>2417256</v>
      </c>
      <c r="C31" s="171">
        <v>45689</v>
      </c>
      <c r="D31" s="172">
        <v>24045</v>
      </c>
      <c r="E31" s="173" t="s">
        <v>124</v>
      </c>
      <c r="F31" s="126"/>
      <c r="G31" s="126"/>
      <c r="H31" s="126"/>
      <c r="I31" s="126"/>
      <c r="J31" s="126"/>
      <c r="K31" s="127"/>
      <c r="L31" s="168" t="s">
        <v>77</v>
      </c>
      <c r="M31" s="168" t="s">
        <v>121</v>
      </c>
      <c r="N31" s="128"/>
      <c r="O31" s="128"/>
      <c r="P31" s="168" t="s">
        <v>85</v>
      </c>
      <c r="Q31" s="129"/>
      <c r="R31" s="129"/>
      <c r="S31" s="178">
        <v>415143.07</v>
      </c>
      <c r="T31" s="177">
        <v>158738</v>
      </c>
      <c r="U31" s="130">
        <v>341567.65</v>
      </c>
      <c r="V31" s="131"/>
      <c r="W31" s="131"/>
      <c r="X31" s="131"/>
      <c r="Y31" s="132">
        <v>0.5</v>
      </c>
      <c r="Z31" s="133"/>
      <c r="AA31" s="134">
        <v>452600.5</v>
      </c>
      <c r="AB31" s="135">
        <v>111033.34999999998</v>
      </c>
      <c r="AC31" s="136"/>
      <c r="AD31" s="175">
        <f t="shared" si="0"/>
        <v>121280.07000000007</v>
      </c>
      <c r="AE31" s="180"/>
      <c r="AF31" s="137"/>
      <c r="AG31" s="135"/>
      <c r="AH31" s="138"/>
      <c r="AI31" s="135"/>
      <c r="AJ31" s="139"/>
    </row>
    <row r="32" spans="1:36" ht="16" x14ac:dyDescent="0.2">
      <c r="A32" s="169" t="s">
        <v>13</v>
      </c>
      <c r="B32" s="170">
        <v>2417256</v>
      </c>
      <c r="C32" s="171">
        <v>45689</v>
      </c>
      <c r="D32" s="172">
        <v>24046</v>
      </c>
      <c r="E32" s="173" t="s">
        <v>125</v>
      </c>
      <c r="F32" s="126"/>
      <c r="G32" s="126"/>
      <c r="H32" s="126"/>
      <c r="I32" s="126"/>
      <c r="J32" s="126"/>
      <c r="K32" s="127"/>
      <c r="L32" s="168" t="s">
        <v>84</v>
      </c>
      <c r="M32" s="168" t="s">
        <v>121</v>
      </c>
      <c r="N32" s="128"/>
      <c r="O32" s="128"/>
      <c r="P32" s="168" t="s">
        <v>79</v>
      </c>
      <c r="Q32" s="129"/>
      <c r="R32" s="129"/>
      <c r="S32" s="178">
        <v>80394.240000000005</v>
      </c>
      <c r="T32" s="177">
        <v>0</v>
      </c>
      <c r="U32" s="130">
        <v>0</v>
      </c>
      <c r="V32" s="131"/>
      <c r="W32" s="131"/>
      <c r="X32" s="131"/>
      <c r="Y32" s="132">
        <v>0</v>
      </c>
      <c r="Z32" s="133"/>
      <c r="AA32" s="134">
        <v>0</v>
      </c>
      <c r="AB32" s="135">
        <v>0</v>
      </c>
      <c r="AC32" s="136"/>
      <c r="AD32" s="175">
        <f t="shared" si="0"/>
        <v>80394.240000000005</v>
      </c>
      <c r="AE32" s="180"/>
      <c r="AF32" s="137"/>
      <c r="AG32" s="135"/>
      <c r="AH32" s="138"/>
      <c r="AI32" s="135"/>
      <c r="AJ32" s="139"/>
    </row>
    <row r="33" spans="1:36" ht="16" x14ac:dyDescent="0.2">
      <c r="A33" s="169" t="s">
        <v>13</v>
      </c>
      <c r="B33" s="170">
        <v>2417256</v>
      </c>
      <c r="C33" s="171">
        <v>45689</v>
      </c>
      <c r="D33" s="172">
        <v>24049</v>
      </c>
      <c r="E33" s="173" t="s">
        <v>126</v>
      </c>
      <c r="F33" s="126"/>
      <c r="G33" s="126"/>
      <c r="H33" s="126"/>
      <c r="I33" s="126"/>
      <c r="J33" s="126"/>
      <c r="K33" s="127"/>
      <c r="L33" s="168" t="s">
        <v>84</v>
      </c>
      <c r="M33" s="168" t="s">
        <v>121</v>
      </c>
      <c r="N33" s="128"/>
      <c r="O33" s="128"/>
      <c r="P33" s="168" t="s">
        <v>79</v>
      </c>
      <c r="Q33" s="129"/>
      <c r="R33" s="129"/>
      <c r="S33" s="178">
        <v>429532.05</v>
      </c>
      <c r="T33" s="177">
        <v>268263.7</v>
      </c>
      <c r="U33" s="130">
        <v>263602.98</v>
      </c>
      <c r="V33" s="131"/>
      <c r="W33" s="131"/>
      <c r="X33" s="131"/>
      <c r="Y33" s="132">
        <v>386363</v>
      </c>
      <c r="Z33" s="133">
        <v>262285</v>
      </c>
      <c r="AA33" s="134">
        <v>0</v>
      </c>
      <c r="AB33" s="135">
        <v>122760.02000000002</v>
      </c>
      <c r="AC33" s="136"/>
      <c r="AD33" s="175">
        <f t="shared" si="0"/>
        <v>311432.75</v>
      </c>
      <c r="AE33" s="180"/>
      <c r="AF33" s="137"/>
      <c r="AG33" s="135"/>
      <c r="AH33" s="138"/>
      <c r="AI33" s="135"/>
      <c r="AJ33" s="139"/>
    </row>
    <row r="34" spans="1:36" ht="16" x14ac:dyDescent="0.2">
      <c r="A34" s="169" t="s">
        <v>13</v>
      </c>
      <c r="B34" s="170">
        <v>2417256</v>
      </c>
      <c r="C34" s="171">
        <v>45689</v>
      </c>
      <c r="D34" s="172">
        <v>24050</v>
      </c>
      <c r="E34" s="173" t="s">
        <v>127</v>
      </c>
      <c r="F34" s="126"/>
      <c r="G34" s="126"/>
      <c r="H34" s="126"/>
      <c r="I34" s="126"/>
      <c r="J34" s="126"/>
      <c r="K34" s="127"/>
      <c r="L34" s="168" t="s">
        <v>84</v>
      </c>
      <c r="M34" s="168" t="s">
        <v>121</v>
      </c>
      <c r="N34" s="128"/>
      <c r="O34" s="128"/>
      <c r="P34" s="168" t="s">
        <v>79</v>
      </c>
      <c r="Q34" s="129"/>
      <c r="R34" s="129"/>
      <c r="S34" s="178">
        <v>379481.7</v>
      </c>
      <c r="T34" s="177">
        <v>0</v>
      </c>
      <c r="U34" s="130">
        <v>85246.6</v>
      </c>
      <c r="V34" s="131"/>
      <c r="W34" s="131"/>
      <c r="X34" s="131"/>
      <c r="Y34" s="132">
        <v>89366.22</v>
      </c>
      <c r="Z34" s="133">
        <v>88505</v>
      </c>
      <c r="AA34" s="134">
        <v>-4366.22</v>
      </c>
      <c r="AB34" s="135">
        <v>-246.60000000000582</v>
      </c>
      <c r="AC34" s="136"/>
      <c r="AD34" s="175">
        <f t="shared" si="0"/>
        <v>294481.69999999995</v>
      </c>
      <c r="AE34" s="180"/>
      <c r="AF34" s="137"/>
      <c r="AG34" s="135"/>
      <c r="AH34" s="138"/>
      <c r="AI34" s="135"/>
      <c r="AJ34" s="139"/>
    </row>
    <row r="35" spans="1:36" ht="16" x14ac:dyDescent="0.2">
      <c r="A35" s="169" t="s">
        <v>13</v>
      </c>
      <c r="B35" s="170">
        <v>2417256</v>
      </c>
      <c r="C35" s="171">
        <v>45689</v>
      </c>
      <c r="D35" s="172" t="s">
        <v>128</v>
      </c>
      <c r="E35" s="173" t="s">
        <v>129</v>
      </c>
      <c r="F35" s="126"/>
      <c r="G35" s="126"/>
      <c r="H35" s="126"/>
      <c r="I35" s="126"/>
      <c r="J35" s="126"/>
      <c r="K35" s="127"/>
      <c r="L35" s="168" t="s">
        <v>84</v>
      </c>
      <c r="M35" s="168" t="s">
        <v>63</v>
      </c>
      <c r="N35" s="128"/>
      <c r="O35" s="128"/>
      <c r="P35" s="168" t="s">
        <v>79</v>
      </c>
      <c r="Q35" s="129"/>
      <c r="R35" s="129"/>
      <c r="S35" s="178">
        <v>206166.63</v>
      </c>
      <c r="T35" s="177">
        <v>0</v>
      </c>
      <c r="U35" s="130">
        <v>1290</v>
      </c>
      <c r="V35" s="131"/>
      <c r="W35" s="131"/>
      <c r="X35" s="131"/>
      <c r="Y35" s="132">
        <v>1500</v>
      </c>
      <c r="Z35" s="133">
        <v>1290</v>
      </c>
      <c r="AA35" s="134">
        <v>0</v>
      </c>
      <c r="AB35" s="135">
        <v>210</v>
      </c>
      <c r="AC35" s="136"/>
      <c r="AD35" s="175">
        <f t="shared" si="0"/>
        <v>204666.63</v>
      </c>
      <c r="AE35" s="180"/>
      <c r="AF35" s="137"/>
      <c r="AG35" s="135"/>
      <c r="AH35" s="138"/>
      <c r="AI35" s="135"/>
      <c r="AJ35" s="139"/>
    </row>
    <row r="36" spans="1:36" ht="16" x14ac:dyDescent="0.2">
      <c r="A36" s="169" t="s">
        <v>13</v>
      </c>
      <c r="B36" s="170">
        <v>2417256</v>
      </c>
      <c r="C36" s="171">
        <v>45689</v>
      </c>
      <c r="D36" s="172" t="s">
        <v>130</v>
      </c>
      <c r="E36" s="173" t="s">
        <v>131</v>
      </c>
      <c r="F36" s="126"/>
      <c r="G36" s="126"/>
      <c r="H36" s="126"/>
      <c r="I36" s="126"/>
      <c r="J36" s="126"/>
      <c r="K36" s="127"/>
      <c r="L36" s="168" t="s">
        <v>84</v>
      </c>
      <c r="M36" s="168" t="s">
        <v>63</v>
      </c>
      <c r="N36" s="128"/>
      <c r="O36" s="128"/>
      <c r="P36" s="168" t="s">
        <v>79</v>
      </c>
      <c r="Q36" s="129"/>
      <c r="R36" s="129"/>
      <c r="S36" s="178">
        <v>315635.95</v>
      </c>
      <c r="T36" s="177">
        <v>0</v>
      </c>
      <c r="U36" s="130">
        <v>158752.22</v>
      </c>
      <c r="V36" s="131"/>
      <c r="W36" s="131"/>
      <c r="X36" s="131"/>
      <c r="Y36" s="132">
        <v>-136773.26999999999</v>
      </c>
      <c r="Z36" s="133"/>
      <c r="AA36" s="134">
        <v>296025.27</v>
      </c>
      <c r="AB36" s="135">
        <v>499.78000000002794</v>
      </c>
      <c r="AC36" s="136"/>
      <c r="AD36" s="175">
        <f t="shared" si="0"/>
        <v>156383.94999999995</v>
      </c>
      <c r="AE36" s="180"/>
      <c r="AF36" s="137"/>
      <c r="AG36" s="135"/>
      <c r="AH36" s="138"/>
      <c r="AI36" s="135"/>
      <c r="AJ36" s="139"/>
    </row>
    <row r="37" spans="1:36" ht="16" x14ac:dyDescent="0.2">
      <c r="A37" s="169" t="s">
        <v>13</v>
      </c>
      <c r="B37" s="170">
        <v>2417256</v>
      </c>
      <c r="C37" s="171">
        <v>45689</v>
      </c>
      <c r="D37" s="172">
        <v>24054</v>
      </c>
      <c r="E37" s="174" t="s">
        <v>132</v>
      </c>
      <c r="F37" s="126"/>
      <c r="G37" s="126"/>
      <c r="H37" s="126"/>
      <c r="I37" s="126"/>
      <c r="J37" s="126"/>
      <c r="K37" s="127"/>
      <c r="L37" s="168" t="s">
        <v>84</v>
      </c>
      <c r="M37" s="168" t="s">
        <v>63</v>
      </c>
      <c r="N37" s="128"/>
      <c r="O37" s="128"/>
      <c r="P37" s="168" t="s">
        <v>79</v>
      </c>
      <c r="Q37" s="129"/>
      <c r="R37" s="129"/>
      <c r="S37" s="178">
        <v>47395</v>
      </c>
      <c r="T37" s="177">
        <v>0</v>
      </c>
      <c r="U37" s="130">
        <v>49751.22</v>
      </c>
      <c r="V37" s="131"/>
      <c r="W37" s="131"/>
      <c r="X37" s="131"/>
      <c r="Y37" s="132">
        <v>47395</v>
      </c>
      <c r="Z37" s="133">
        <v>47310</v>
      </c>
      <c r="AA37" s="134">
        <v>0</v>
      </c>
      <c r="AB37" s="135">
        <v>-2356.2200000000012</v>
      </c>
      <c r="AC37" s="136"/>
      <c r="AD37" s="175">
        <f t="shared" si="0"/>
        <v>0</v>
      </c>
      <c r="AE37" s="180"/>
      <c r="AF37" s="137"/>
      <c r="AG37" s="135"/>
      <c r="AH37" s="138"/>
      <c r="AI37" s="135"/>
      <c r="AJ37" s="139"/>
    </row>
    <row r="38" spans="1:36" ht="16" x14ac:dyDescent="0.2">
      <c r="A38" s="169" t="s">
        <v>13</v>
      </c>
      <c r="B38" s="170">
        <v>2417256</v>
      </c>
      <c r="C38" s="171">
        <v>45689</v>
      </c>
      <c r="D38" s="172">
        <v>24055</v>
      </c>
      <c r="E38" s="174" t="s">
        <v>133</v>
      </c>
      <c r="F38" s="126"/>
      <c r="G38" s="126"/>
      <c r="H38" s="126"/>
      <c r="I38" s="126"/>
      <c r="J38" s="126"/>
      <c r="K38" s="127"/>
      <c r="L38" s="168" t="s">
        <v>77</v>
      </c>
      <c r="M38" s="168" t="s">
        <v>105</v>
      </c>
      <c r="N38" s="128"/>
      <c r="O38" s="128"/>
      <c r="P38" s="168" t="s">
        <v>79</v>
      </c>
      <c r="Q38" s="129"/>
      <c r="R38" s="129"/>
      <c r="S38" s="178">
        <v>6201.32</v>
      </c>
      <c r="T38" s="177">
        <v>0</v>
      </c>
      <c r="U38" s="130">
        <v>210</v>
      </c>
      <c r="V38" s="131"/>
      <c r="W38" s="131"/>
      <c r="X38" s="131"/>
      <c r="Y38" s="132">
        <v>0</v>
      </c>
      <c r="Z38" s="133"/>
      <c r="AA38" s="134">
        <v>0</v>
      </c>
      <c r="AB38" s="135">
        <v>-210</v>
      </c>
      <c r="AC38" s="136"/>
      <c r="AD38" s="175">
        <f t="shared" si="0"/>
        <v>6201.32</v>
      </c>
      <c r="AE38" s="180"/>
      <c r="AF38" s="137"/>
      <c r="AG38" s="135"/>
      <c r="AH38" s="138"/>
      <c r="AI38" s="135"/>
      <c r="AJ38" s="139"/>
    </row>
    <row r="39" spans="1:36" ht="16" x14ac:dyDescent="0.2">
      <c r="A39" s="169" t="s">
        <v>13</v>
      </c>
      <c r="B39" s="170">
        <v>2417256</v>
      </c>
      <c r="C39" s="171">
        <v>45689</v>
      </c>
      <c r="D39" s="172">
        <v>24057</v>
      </c>
      <c r="E39" s="174" t="s">
        <v>134</v>
      </c>
      <c r="F39" s="126"/>
      <c r="G39" s="126"/>
      <c r="H39" s="126"/>
      <c r="I39" s="126"/>
      <c r="J39" s="126"/>
      <c r="K39" s="127"/>
      <c r="L39" s="168" t="s">
        <v>77</v>
      </c>
      <c r="M39" s="168" t="s">
        <v>78</v>
      </c>
      <c r="N39" s="128"/>
      <c r="O39" s="128"/>
      <c r="P39" s="168" t="s">
        <v>79</v>
      </c>
      <c r="Q39" s="129"/>
      <c r="R39" s="129"/>
      <c r="S39" s="178">
        <v>268981.33</v>
      </c>
      <c r="T39" s="177">
        <v>0</v>
      </c>
      <c r="U39" s="130">
        <v>37656.050000000003</v>
      </c>
      <c r="V39" s="131"/>
      <c r="W39" s="131"/>
      <c r="X39" s="131"/>
      <c r="Y39" s="132">
        <v>67000</v>
      </c>
      <c r="Z39" s="133">
        <v>37656</v>
      </c>
      <c r="AA39" s="134">
        <v>0</v>
      </c>
      <c r="AB39" s="135">
        <v>29343.949999999997</v>
      </c>
      <c r="AC39" s="136"/>
      <c r="AD39" s="175">
        <f t="shared" si="0"/>
        <v>201981.33000000002</v>
      </c>
      <c r="AE39" s="180"/>
      <c r="AF39" s="137"/>
      <c r="AG39" s="135"/>
      <c r="AH39" s="138"/>
      <c r="AI39" s="135"/>
      <c r="AJ39" s="139"/>
    </row>
    <row r="40" spans="1:36" ht="16" x14ac:dyDescent="0.2">
      <c r="A40" s="169" t="s">
        <v>13</v>
      </c>
      <c r="B40" s="170">
        <v>2417256</v>
      </c>
      <c r="C40" s="171">
        <v>45689</v>
      </c>
      <c r="D40" s="172">
        <v>25010</v>
      </c>
      <c r="E40" s="174" t="s">
        <v>135</v>
      </c>
      <c r="F40" s="126"/>
      <c r="G40" s="126"/>
      <c r="H40" s="126"/>
      <c r="I40" s="126"/>
      <c r="J40" s="126"/>
      <c r="K40" s="127"/>
      <c r="L40" s="168" t="s">
        <v>77</v>
      </c>
      <c r="M40" s="168" t="s">
        <v>63</v>
      </c>
      <c r="N40" s="128"/>
      <c r="O40" s="128"/>
      <c r="P40" s="168" t="s">
        <v>79</v>
      </c>
      <c r="Q40" s="129"/>
      <c r="R40" s="129"/>
      <c r="S40" s="178">
        <v>6819.7</v>
      </c>
      <c r="T40" s="177">
        <v>0</v>
      </c>
      <c r="U40" s="130">
        <v>0</v>
      </c>
      <c r="V40" s="131"/>
      <c r="W40" s="131"/>
      <c r="X40" s="131"/>
      <c r="Y40" s="132">
        <v>4.3</v>
      </c>
      <c r="Z40" s="133"/>
      <c r="AA40" s="134">
        <v>4645.7</v>
      </c>
      <c r="AB40" s="135">
        <v>4650</v>
      </c>
      <c r="AC40" s="136"/>
      <c r="AD40" s="175">
        <f t="shared" si="0"/>
        <v>2169.6999999999998</v>
      </c>
      <c r="AE40" s="180"/>
      <c r="AF40" s="137"/>
      <c r="AG40" s="135"/>
      <c r="AH40" s="138"/>
      <c r="AI40" s="135"/>
      <c r="AJ40" s="139"/>
    </row>
    <row r="41" spans="1:36" ht="16" x14ac:dyDescent="0.2">
      <c r="A41" s="169" t="s">
        <v>13</v>
      </c>
      <c r="B41" s="170">
        <v>2417256</v>
      </c>
      <c r="C41" s="171">
        <v>45689</v>
      </c>
      <c r="D41" s="172">
        <v>25011</v>
      </c>
      <c r="E41" s="174" t="s">
        <v>136</v>
      </c>
      <c r="F41" s="126"/>
      <c r="G41" s="126"/>
      <c r="H41" s="126"/>
      <c r="I41" s="126"/>
      <c r="J41" s="126"/>
      <c r="K41" s="127"/>
      <c r="L41" s="168" t="s">
        <v>77</v>
      </c>
      <c r="M41" s="168" t="s">
        <v>88</v>
      </c>
      <c r="N41" s="128"/>
      <c r="O41" s="128"/>
      <c r="P41" s="168" t="s">
        <v>79</v>
      </c>
      <c r="Q41" s="129"/>
      <c r="R41" s="129"/>
      <c r="S41" s="178">
        <v>49649.86</v>
      </c>
      <c r="T41" s="177">
        <v>0</v>
      </c>
      <c r="U41" s="130">
        <v>3565</v>
      </c>
      <c r="V41" s="131"/>
      <c r="W41" s="131"/>
      <c r="X41" s="131"/>
      <c r="Y41" s="132">
        <v>3600</v>
      </c>
      <c r="Z41" s="133">
        <v>3565</v>
      </c>
      <c r="AA41" s="134">
        <v>0</v>
      </c>
      <c r="AB41" s="135">
        <v>35</v>
      </c>
      <c r="AC41" s="136"/>
      <c r="AD41" s="175">
        <f t="shared" si="0"/>
        <v>46049.86</v>
      </c>
      <c r="AE41" s="180"/>
      <c r="AF41" s="137"/>
      <c r="AG41" s="135"/>
      <c r="AH41" s="138"/>
      <c r="AI41" s="135"/>
      <c r="AJ41" s="139"/>
    </row>
    <row r="42" spans="1:36" ht="16" x14ac:dyDescent="0.2">
      <c r="A42" s="169" t="s">
        <v>13</v>
      </c>
      <c r="B42" s="170">
        <v>2417256</v>
      </c>
      <c r="C42" s="171">
        <v>45689</v>
      </c>
      <c r="D42" s="172">
        <v>25012</v>
      </c>
      <c r="E42" s="174" t="s">
        <v>137</v>
      </c>
      <c r="F42" s="126"/>
      <c r="G42" s="126"/>
      <c r="H42" s="126"/>
      <c r="I42" s="126"/>
      <c r="J42" s="126"/>
      <c r="K42" s="127"/>
      <c r="L42" s="168" t="s">
        <v>77</v>
      </c>
      <c r="M42" s="168" t="s">
        <v>88</v>
      </c>
      <c r="N42" s="128"/>
      <c r="O42" s="128"/>
      <c r="P42" s="168" t="s">
        <v>79</v>
      </c>
      <c r="Q42" s="129"/>
      <c r="R42" s="129"/>
      <c r="S42" s="178">
        <v>4148.0600000000004</v>
      </c>
      <c r="T42" s="177">
        <v>0</v>
      </c>
      <c r="U42" s="130">
        <v>0</v>
      </c>
      <c r="V42" s="131"/>
      <c r="W42" s="131"/>
      <c r="X42" s="131"/>
      <c r="Y42" s="132">
        <v>0</v>
      </c>
      <c r="Z42" s="133"/>
      <c r="AA42" s="134">
        <v>0</v>
      </c>
      <c r="AB42" s="135">
        <v>0</v>
      </c>
      <c r="AC42" s="136"/>
      <c r="AD42" s="175">
        <f t="shared" si="0"/>
        <v>4148.0600000000004</v>
      </c>
      <c r="AE42" s="180"/>
      <c r="AF42" s="137"/>
      <c r="AG42" s="135"/>
      <c r="AH42" s="138"/>
      <c r="AI42" s="135"/>
      <c r="AJ42" s="139"/>
    </row>
    <row r="43" spans="1:36" ht="16" x14ac:dyDescent="0.2">
      <c r="A43" s="169" t="s">
        <v>13</v>
      </c>
      <c r="B43" s="170">
        <v>2417256</v>
      </c>
      <c r="C43" s="171">
        <v>45689</v>
      </c>
      <c r="D43" s="172">
        <v>25013</v>
      </c>
      <c r="E43" s="174" t="s">
        <v>138</v>
      </c>
      <c r="F43" s="126"/>
      <c r="G43" s="126"/>
      <c r="H43" s="126"/>
      <c r="I43" s="126"/>
      <c r="J43" s="126"/>
      <c r="K43" s="127"/>
      <c r="L43" s="168" t="s">
        <v>77</v>
      </c>
      <c r="M43" s="168" t="s">
        <v>105</v>
      </c>
      <c r="N43" s="128"/>
      <c r="O43" s="128"/>
      <c r="P43" s="168" t="s">
        <v>79</v>
      </c>
      <c r="Q43" s="129"/>
      <c r="R43" s="129"/>
      <c r="S43" s="178">
        <v>24042.65</v>
      </c>
      <c r="T43" s="177">
        <v>0</v>
      </c>
      <c r="U43" s="130">
        <v>0</v>
      </c>
      <c r="V43" s="131"/>
      <c r="W43" s="131"/>
      <c r="X43" s="131"/>
      <c r="Y43" s="132">
        <v>0</v>
      </c>
      <c r="Z43" s="133"/>
      <c r="AA43" s="134">
        <v>0</v>
      </c>
      <c r="AB43" s="135">
        <v>0</v>
      </c>
      <c r="AC43" s="136"/>
      <c r="AD43" s="175">
        <f t="shared" si="0"/>
        <v>24042.65</v>
      </c>
      <c r="AE43" s="180"/>
      <c r="AF43" s="137"/>
      <c r="AG43" s="135"/>
      <c r="AH43" s="138"/>
      <c r="AI43" s="135"/>
      <c r="AJ43" s="139"/>
    </row>
    <row r="44" spans="1:36" ht="16" x14ac:dyDescent="0.2">
      <c r="A44" s="169" t="s">
        <v>13</v>
      </c>
      <c r="B44" s="170">
        <v>2417256</v>
      </c>
      <c r="C44" s="171">
        <v>45689</v>
      </c>
      <c r="D44" s="172">
        <v>25014</v>
      </c>
      <c r="E44" s="174" t="s">
        <v>139</v>
      </c>
      <c r="F44" s="126"/>
      <c r="G44" s="126"/>
      <c r="H44" s="126"/>
      <c r="I44" s="126"/>
      <c r="J44" s="126"/>
      <c r="K44" s="127"/>
      <c r="L44" s="168" t="s">
        <v>77</v>
      </c>
      <c r="M44" s="168" t="s">
        <v>88</v>
      </c>
      <c r="N44" s="128"/>
      <c r="O44" s="128"/>
      <c r="P44" s="168" t="s">
        <v>79</v>
      </c>
      <c r="Q44" s="129"/>
      <c r="R44" s="129"/>
      <c r="S44" s="178">
        <v>2576.12</v>
      </c>
      <c r="T44" s="177">
        <v>0</v>
      </c>
      <c r="U44" s="130">
        <v>0</v>
      </c>
      <c r="V44" s="131"/>
      <c r="W44" s="131"/>
      <c r="X44" s="131"/>
      <c r="Y44" s="132">
        <v>0</v>
      </c>
      <c r="Z44" s="133"/>
      <c r="AA44" s="134">
        <v>0</v>
      </c>
      <c r="AB44" s="135">
        <v>0</v>
      </c>
      <c r="AC44" s="136"/>
      <c r="AD44" s="175">
        <f t="shared" si="0"/>
        <v>2576.12</v>
      </c>
      <c r="AE44" s="180"/>
      <c r="AF44" s="137"/>
      <c r="AG44" s="135"/>
      <c r="AH44" s="138"/>
      <c r="AI44" s="135"/>
      <c r="AJ44" s="139"/>
    </row>
    <row r="45" spans="1:36" ht="16" x14ac:dyDescent="0.2">
      <c r="A45" s="169" t="s">
        <v>13</v>
      </c>
      <c r="B45" s="170">
        <v>2417256</v>
      </c>
      <c r="C45" s="171">
        <v>45689</v>
      </c>
      <c r="D45" s="172">
        <v>25015</v>
      </c>
      <c r="E45" s="174" t="s">
        <v>140</v>
      </c>
      <c r="F45" s="126"/>
      <c r="G45" s="126"/>
      <c r="H45" s="126"/>
      <c r="I45" s="126"/>
      <c r="J45" s="126"/>
      <c r="K45" s="127"/>
      <c r="L45" s="168" t="s">
        <v>84</v>
      </c>
      <c r="M45" s="168" t="s">
        <v>121</v>
      </c>
      <c r="N45" s="128"/>
      <c r="O45" s="128"/>
      <c r="P45" s="168" t="s">
        <v>79</v>
      </c>
      <c r="Q45" s="129"/>
      <c r="R45" s="129"/>
      <c r="S45" s="178">
        <v>125599.5</v>
      </c>
      <c r="T45" s="177">
        <v>0</v>
      </c>
      <c r="U45" s="130">
        <v>22625.33</v>
      </c>
      <c r="V45" s="131"/>
      <c r="W45" s="131"/>
      <c r="X45" s="131"/>
      <c r="Y45" s="132">
        <v>28134.47</v>
      </c>
      <c r="Z45" s="133">
        <v>23646</v>
      </c>
      <c r="AA45" s="134">
        <v>-1134.47</v>
      </c>
      <c r="AB45" s="135">
        <v>4374.6699999999983</v>
      </c>
      <c r="AC45" s="136"/>
      <c r="AD45" s="175">
        <f t="shared" si="0"/>
        <v>98599.5</v>
      </c>
      <c r="AE45" s="180"/>
      <c r="AF45" s="137"/>
      <c r="AG45" s="135"/>
      <c r="AH45" s="138"/>
      <c r="AI45" s="135"/>
      <c r="AJ45" s="139"/>
    </row>
    <row r="46" spans="1:36" s="103" customFormat="1" ht="17" thickBot="1" x14ac:dyDescent="0.25">
      <c r="A46" s="124"/>
      <c r="B46" s="124"/>
      <c r="C46" s="140"/>
      <c r="D46" s="141"/>
      <c r="E46" s="142"/>
      <c r="F46" s="142"/>
      <c r="G46" s="142"/>
      <c r="H46" s="142"/>
      <c r="I46" s="142"/>
      <c r="J46" s="142"/>
      <c r="K46" s="142"/>
      <c r="L46" s="142"/>
      <c r="M46" s="142"/>
      <c r="N46" s="142"/>
      <c r="O46" s="142"/>
      <c r="P46" s="142"/>
      <c r="Q46" s="141"/>
      <c r="R46" s="141"/>
      <c r="S46" s="143"/>
      <c r="T46" s="144"/>
      <c r="U46" s="179">
        <f t="shared" ref="U46" si="1">SUM(V46:X46)</f>
        <v>0</v>
      </c>
      <c r="V46" s="141"/>
      <c r="W46" s="141"/>
      <c r="X46" s="141"/>
      <c r="Y46" s="145"/>
      <c r="Z46" s="146"/>
      <c r="AA46" s="147"/>
      <c r="AB46" s="148"/>
      <c r="AC46" s="148"/>
      <c r="AD46" s="181"/>
      <c r="AE46" s="144"/>
      <c r="AF46" s="149"/>
      <c r="AG46" s="148"/>
      <c r="AH46" s="150"/>
      <c r="AI46" s="148"/>
      <c r="AJ46" s="151"/>
    </row>
    <row r="47" spans="1:36" s="103" customFormat="1" ht="16" x14ac:dyDescent="0.2">
      <c r="L47" s="152"/>
      <c r="M47" s="152"/>
      <c r="N47" s="152"/>
      <c r="O47" s="152"/>
      <c r="P47" s="152"/>
      <c r="Q47" s="153"/>
      <c r="R47" s="153"/>
      <c r="S47" s="153"/>
      <c r="T47" s="153"/>
      <c r="U47" s="153"/>
      <c r="V47" s="153"/>
      <c r="W47" s="153"/>
      <c r="X47" s="153"/>
      <c r="Y47" s="153"/>
      <c r="Z47" s="153"/>
      <c r="AA47" s="154"/>
      <c r="AB47" s="154"/>
      <c r="AC47" s="154"/>
      <c r="AD47" s="154"/>
      <c r="AH47" s="138"/>
    </row>
    <row r="48" spans="1:36" s="125" customFormat="1" ht="16" x14ac:dyDescent="0.2">
      <c r="A48" s="125" t="s">
        <v>166</v>
      </c>
      <c r="L48" s="155"/>
      <c r="M48" s="155"/>
      <c r="N48" s="155"/>
      <c r="O48" s="155"/>
      <c r="P48" s="155"/>
      <c r="S48" s="156">
        <f>SUM(S4:S46)</f>
        <v>42492193.260000013</v>
      </c>
      <c r="T48" s="156">
        <f>SUM(T4:T46)</f>
        <v>2025994.3599999996</v>
      </c>
      <c r="U48" s="156">
        <f>SUM(U4:U46)</f>
        <v>29551482.48</v>
      </c>
      <c r="V48" s="156">
        <f>SUM(V4:V46)</f>
        <v>0</v>
      </c>
      <c r="W48" s="156">
        <f>SUM(W4:W46)</f>
        <v>0</v>
      </c>
      <c r="X48" s="156"/>
      <c r="Y48" s="156">
        <f>SUM(Y4:Y46)</f>
        <v>20985358.299999997</v>
      </c>
      <c r="Z48" s="156">
        <f>SUM(Z4:Z46)</f>
        <v>18417032</v>
      </c>
      <c r="AA48" s="156">
        <f>SUM(AA4:AA46)</f>
        <v>9883746.6999999974</v>
      </c>
      <c r="AB48" s="156">
        <f>SUM(AB4:AB46)</f>
        <v>1317622.5199999998</v>
      </c>
      <c r="AC48" s="156"/>
      <c r="AD48" s="156">
        <f>SUM(AD4:AD46)</f>
        <v>13649082.619999999</v>
      </c>
      <c r="AH48" s="157"/>
    </row>
    <row r="49" spans="1:36" s="103" customFormat="1" ht="16" x14ac:dyDescent="0.2">
      <c r="L49" s="152"/>
      <c r="M49" s="152"/>
      <c r="N49" s="152"/>
      <c r="O49" s="152"/>
      <c r="T49" s="125"/>
      <c r="U49" s="125"/>
      <c r="V49" s="125"/>
      <c r="W49" s="125"/>
      <c r="X49" s="125"/>
      <c r="Y49" s="158"/>
      <c r="Z49" s="158"/>
      <c r="AA49" s="159"/>
      <c r="AF49" s="159"/>
      <c r="AG49" s="159"/>
      <c r="AH49" s="160"/>
    </row>
    <row r="50" spans="1:36" s="103" customFormat="1" ht="16" x14ac:dyDescent="0.2">
      <c r="L50" s="152"/>
      <c r="M50" s="152"/>
      <c r="N50" s="152"/>
      <c r="O50" s="152"/>
      <c r="AA50" s="159"/>
      <c r="AF50" s="159"/>
      <c r="AG50" s="159"/>
      <c r="AH50" s="160"/>
    </row>
    <row r="51" spans="1:36" s="103" customFormat="1" ht="16" x14ac:dyDescent="0.2">
      <c r="L51" s="152"/>
      <c r="M51" s="152"/>
      <c r="N51" s="152"/>
      <c r="O51" s="152"/>
      <c r="Y51" s="158"/>
      <c r="Z51" s="158"/>
      <c r="AA51" s="159"/>
      <c r="AF51" s="159"/>
      <c r="AG51" s="159"/>
      <c r="AH51" s="160"/>
    </row>
    <row r="52" spans="1:36" s="103" customFormat="1" ht="16" x14ac:dyDescent="0.2">
      <c r="L52" s="152"/>
      <c r="M52" s="152"/>
      <c r="N52" s="152"/>
      <c r="O52" s="152"/>
      <c r="AA52" s="159"/>
      <c r="AF52" s="159"/>
      <c r="AG52" s="159"/>
      <c r="AH52" s="160"/>
    </row>
    <row r="53" spans="1:36" s="103" customFormat="1" ht="16" x14ac:dyDescent="0.2">
      <c r="L53" s="152"/>
      <c r="M53" s="152"/>
      <c r="N53" s="152"/>
      <c r="O53" s="152"/>
      <c r="T53" s="125"/>
      <c r="U53" s="125"/>
      <c r="V53" s="125"/>
      <c r="W53" s="125"/>
      <c r="X53" s="125"/>
      <c r="Y53" s="156"/>
      <c r="Z53" s="156"/>
      <c r="AA53" s="159"/>
      <c r="AF53" s="159"/>
      <c r="AG53" s="159"/>
      <c r="AH53" s="160"/>
    </row>
    <row r="54" spans="1:36" s="103" customFormat="1" ht="16" x14ac:dyDescent="0.2">
      <c r="L54" s="152"/>
      <c r="M54" s="152"/>
      <c r="N54" s="152"/>
      <c r="O54" s="152"/>
      <c r="AF54" s="159"/>
      <c r="AG54" s="159"/>
      <c r="AH54" s="160"/>
    </row>
    <row r="55" spans="1:36" s="103" customFormat="1" ht="16" x14ac:dyDescent="0.2">
      <c r="L55" s="152"/>
      <c r="M55" s="152"/>
      <c r="N55" s="152"/>
      <c r="O55" s="152"/>
      <c r="Y55" s="159"/>
      <c r="Z55" s="159"/>
      <c r="AA55" s="159"/>
      <c r="AH55" s="138"/>
    </row>
    <row r="56" spans="1:36" s="103" customFormat="1" ht="16" x14ac:dyDescent="0.2">
      <c r="L56" s="152"/>
      <c r="M56" s="152"/>
      <c r="N56" s="152"/>
      <c r="O56" s="152"/>
      <c r="P56" s="152"/>
      <c r="AH56" s="138"/>
    </row>
    <row r="57" spans="1:36" s="103" customFormat="1" ht="16" x14ac:dyDescent="0.2">
      <c r="L57" s="152"/>
      <c r="M57" s="152"/>
      <c r="N57" s="152"/>
      <c r="O57" s="152"/>
      <c r="P57" s="152"/>
      <c r="AH57" s="138"/>
    </row>
    <row r="58" spans="1:36" s="103" customFormat="1" ht="16" x14ac:dyDescent="0.2">
      <c r="L58" s="152"/>
      <c r="M58" s="152"/>
      <c r="N58" s="152"/>
      <c r="O58" s="152"/>
      <c r="P58" s="152"/>
      <c r="Z58" s="153"/>
      <c r="AH58" s="138"/>
    </row>
    <row r="59" spans="1:36" s="103" customFormat="1" ht="16" x14ac:dyDescent="0.2">
      <c r="L59" s="152"/>
      <c r="M59" s="152"/>
      <c r="N59" s="152"/>
      <c r="O59" s="152"/>
      <c r="P59" s="152"/>
      <c r="AB59" s="154"/>
      <c r="AC59" s="154"/>
      <c r="AH59" s="138"/>
    </row>
    <row r="60" spans="1:36" s="103" customFormat="1" ht="16" x14ac:dyDescent="0.2">
      <c r="L60" s="152"/>
      <c r="M60" s="152"/>
      <c r="N60" s="152"/>
      <c r="O60" s="152"/>
      <c r="P60" s="152"/>
      <c r="AH60" s="138"/>
    </row>
    <row r="61" spans="1:36" s="103" customFormat="1" ht="16" x14ac:dyDescent="0.2">
      <c r="A61"/>
      <c r="L61" s="152"/>
      <c r="M61" s="152"/>
      <c r="N61" s="152"/>
      <c r="O61" s="152"/>
      <c r="P61" s="152"/>
      <c r="Q61"/>
      <c r="R61"/>
      <c r="S61"/>
      <c r="T61"/>
      <c r="U61"/>
      <c r="V61"/>
      <c r="W61"/>
      <c r="X61"/>
      <c r="Y61"/>
      <c r="Z61"/>
      <c r="AA61"/>
      <c r="AB61"/>
      <c r="AC61"/>
      <c r="AD61"/>
      <c r="AE61"/>
      <c r="AF61"/>
      <c r="AG61"/>
      <c r="AH61"/>
      <c r="AI61"/>
      <c r="AJ61"/>
    </row>
    <row r="62" spans="1:36" s="103" customFormat="1" ht="16" x14ac:dyDescent="0.2">
      <c r="A62"/>
      <c r="L62" s="152"/>
      <c r="M62" s="152"/>
      <c r="N62" s="152"/>
      <c r="O62" s="152"/>
      <c r="P62" s="152"/>
      <c r="Q62"/>
      <c r="R62"/>
      <c r="S62"/>
      <c r="T62"/>
      <c r="U62"/>
      <c r="V62"/>
      <c r="W62"/>
      <c r="X62"/>
      <c r="Y62"/>
      <c r="Z62"/>
      <c r="AA62"/>
      <c r="AB62"/>
      <c r="AC62"/>
      <c r="AD62"/>
      <c r="AE62"/>
      <c r="AF62"/>
      <c r="AG62"/>
      <c r="AH62"/>
      <c r="AI62"/>
      <c r="AJ62"/>
    </row>
    <row r="63" spans="1:36" s="103" customFormat="1" ht="16" x14ac:dyDescent="0.2">
      <c r="A63"/>
      <c r="L63" s="152"/>
      <c r="M63" s="152"/>
      <c r="N63" s="152"/>
      <c r="O63" s="152"/>
      <c r="P63" s="152"/>
      <c r="Q63"/>
      <c r="R63"/>
      <c r="S63"/>
      <c r="T63"/>
      <c r="U63"/>
      <c r="V63"/>
      <c r="W63"/>
      <c r="X63"/>
      <c r="Y63"/>
      <c r="Z63"/>
      <c r="AA63"/>
      <c r="AB63"/>
      <c r="AC63"/>
      <c r="AD63"/>
      <c r="AE63"/>
      <c r="AF63"/>
      <c r="AG63"/>
      <c r="AH63"/>
      <c r="AI63"/>
      <c r="AJ63"/>
    </row>
    <row r="64" spans="1:36" s="103" customFormat="1" ht="16" x14ac:dyDescent="0.2">
      <c r="A64"/>
      <c r="L64" s="152"/>
      <c r="M64" s="152"/>
      <c r="N64" s="152"/>
      <c r="O64" s="152"/>
      <c r="P64" s="152"/>
      <c r="Q64"/>
      <c r="R64"/>
      <c r="S64"/>
      <c r="T64"/>
      <c r="U64"/>
      <c r="V64"/>
      <c r="W64"/>
      <c r="X64"/>
      <c r="Y64"/>
      <c r="Z64"/>
      <c r="AA64"/>
      <c r="AB64"/>
      <c r="AC64"/>
      <c r="AD64"/>
      <c r="AE64"/>
      <c r="AF64"/>
      <c r="AG64"/>
      <c r="AH64"/>
      <c r="AI64"/>
      <c r="AJ64"/>
    </row>
    <row r="65" spans="1:36" s="103" customFormat="1" ht="16" x14ac:dyDescent="0.2">
      <c r="A65"/>
      <c r="L65" s="152"/>
      <c r="M65" s="152"/>
      <c r="N65" s="152"/>
      <c r="O65" s="152"/>
      <c r="P65" s="152"/>
      <c r="Q65"/>
      <c r="R65"/>
      <c r="S65"/>
      <c r="T65"/>
      <c r="U65"/>
      <c r="V65"/>
      <c r="W65"/>
      <c r="X65"/>
      <c r="Y65"/>
      <c r="Z65"/>
      <c r="AA65"/>
      <c r="AB65"/>
      <c r="AC65"/>
      <c r="AD65"/>
      <c r="AE65"/>
      <c r="AF65"/>
      <c r="AG65"/>
      <c r="AH65"/>
      <c r="AI65"/>
      <c r="AJ65"/>
    </row>
    <row r="66" spans="1:36" s="103" customFormat="1" ht="16" x14ac:dyDescent="0.2">
      <c r="A66"/>
      <c r="L66" s="152"/>
      <c r="M66" s="152"/>
      <c r="N66" s="152"/>
      <c r="O66" s="152"/>
      <c r="P66" s="152"/>
      <c r="Q66"/>
      <c r="R66"/>
      <c r="S66"/>
      <c r="T66"/>
      <c r="U66"/>
      <c r="V66"/>
      <c r="W66"/>
      <c r="X66"/>
      <c r="Y66"/>
      <c r="Z66"/>
      <c r="AA66"/>
      <c r="AB66"/>
      <c r="AC66"/>
      <c r="AD66"/>
      <c r="AE66"/>
      <c r="AF66"/>
      <c r="AG66"/>
      <c r="AH66"/>
      <c r="AI66"/>
      <c r="AJ66"/>
    </row>
    <row r="67" spans="1:36" s="103" customFormat="1" ht="16" x14ac:dyDescent="0.2">
      <c r="A67"/>
      <c r="L67" s="152"/>
      <c r="M67" s="152"/>
      <c r="N67" s="152"/>
      <c r="O67" s="152"/>
      <c r="P67" s="152"/>
      <c r="Q67"/>
      <c r="R67"/>
      <c r="S67"/>
      <c r="T67"/>
      <c r="U67"/>
      <c r="V67"/>
      <c r="W67"/>
      <c r="X67"/>
      <c r="Y67"/>
      <c r="Z67"/>
      <c r="AA67"/>
      <c r="AB67"/>
      <c r="AC67"/>
      <c r="AD67"/>
      <c r="AE67"/>
      <c r="AF67"/>
      <c r="AG67"/>
      <c r="AH67"/>
      <c r="AI67"/>
      <c r="AJ67"/>
    </row>
    <row r="68" spans="1:36" s="103" customFormat="1" ht="16" x14ac:dyDescent="0.2">
      <c r="A68"/>
      <c r="L68" s="152"/>
      <c r="M68" s="152"/>
      <c r="N68" s="152"/>
      <c r="O68" s="152"/>
      <c r="P68" s="152"/>
      <c r="Q68"/>
      <c r="R68"/>
      <c r="S68"/>
      <c r="T68"/>
      <c r="U68"/>
      <c r="V68"/>
      <c r="W68"/>
      <c r="X68"/>
      <c r="Y68"/>
      <c r="Z68"/>
      <c r="AA68"/>
      <c r="AB68"/>
      <c r="AC68"/>
      <c r="AD68"/>
      <c r="AE68"/>
      <c r="AF68"/>
      <c r="AG68"/>
      <c r="AH68"/>
      <c r="AI68"/>
      <c r="AJ68"/>
    </row>
    <row r="69" spans="1:36" s="103" customFormat="1" ht="16" x14ac:dyDescent="0.2">
      <c r="A69"/>
      <c r="L69" s="152"/>
      <c r="M69" s="152"/>
      <c r="N69" s="152"/>
      <c r="O69" s="152"/>
      <c r="P69" s="152"/>
      <c r="Q69"/>
      <c r="R69"/>
      <c r="S69"/>
      <c r="T69"/>
      <c r="U69"/>
      <c r="V69"/>
      <c r="W69"/>
      <c r="X69"/>
      <c r="Y69"/>
      <c r="Z69"/>
      <c r="AA69"/>
      <c r="AB69"/>
      <c r="AC69"/>
      <c r="AD69"/>
      <c r="AE69"/>
      <c r="AF69"/>
      <c r="AG69"/>
      <c r="AH69"/>
      <c r="AI69"/>
      <c r="AJ69"/>
    </row>
    <row r="70" spans="1:36" s="103" customFormat="1" ht="16" x14ac:dyDescent="0.2">
      <c r="A70"/>
      <c r="L70" s="152"/>
      <c r="M70" s="152"/>
      <c r="N70" s="152"/>
      <c r="O70" s="152"/>
      <c r="P70" s="152"/>
      <c r="Q70"/>
      <c r="R70"/>
      <c r="S70"/>
      <c r="T70"/>
      <c r="U70"/>
      <c r="V70"/>
      <c r="W70"/>
      <c r="X70"/>
      <c r="Y70"/>
      <c r="Z70"/>
      <c r="AA70"/>
      <c r="AB70"/>
      <c r="AC70"/>
      <c r="AD70"/>
      <c r="AE70"/>
      <c r="AF70"/>
      <c r="AG70"/>
      <c r="AH70"/>
      <c r="AI70"/>
      <c r="AJ70"/>
    </row>
    <row r="71" spans="1:36" s="103" customFormat="1" ht="16" x14ac:dyDescent="0.2">
      <c r="A71"/>
      <c r="L71" s="152"/>
      <c r="M71" s="152"/>
      <c r="N71" s="152"/>
      <c r="O71" s="152"/>
      <c r="P71" s="152"/>
      <c r="Q71"/>
      <c r="R71"/>
      <c r="S71"/>
      <c r="T71"/>
      <c r="U71"/>
      <c r="V71"/>
      <c r="W71"/>
      <c r="X71"/>
      <c r="Y71"/>
      <c r="Z71"/>
      <c r="AA71"/>
      <c r="AB71"/>
      <c r="AC71"/>
      <c r="AD71"/>
      <c r="AE71"/>
      <c r="AF71"/>
      <c r="AG71"/>
      <c r="AH71"/>
      <c r="AI71"/>
      <c r="AJ71"/>
    </row>
    <row r="72" spans="1:36" s="103" customFormat="1" ht="16" x14ac:dyDescent="0.2">
      <c r="A72"/>
      <c r="L72" s="152"/>
      <c r="M72" s="152"/>
      <c r="N72" s="152"/>
      <c r="O72" s="152"/>
      <c r="P72" s="152"/>
      <c r="Q72"/>
      <c r="R72"/>
      <c r="S72"/>
      <c r="T72"/>
      <c r="U72"/>
      <c r="V72"/>
      <c r="W72"/>
      <c r="X72"/>
      <c r="Y72"/>
      <c r="Z72"/>
      <c r="AA72"/>
      <c r="AB72"/>
      <c r="AC72"/>
      <c r="AD72"/>
      <c r="AE72"/>
      <c r="AF72"/>
      <c r="AG72"/>
      <c r="AH72"/>
      <c r="AI72"/>
      <c r="AJ72"/>
    </row>
    <row r="73" spans="1:36" s="103" customFormat="1" ht="16" x14ac:dyDescent="0.2">
      <c r="A73"/>
      <c r="L73" s="152"/>
      <c r="M73" s="152"/>
      <c r="N73" s="152"/>
      <c r="O73" s="152"/>
      <c r="P73" s="152"/>
      <c r="Q73"/>
      <c r="R73"/>
      <c r="S73"/>
      <c r="T73"/>
      <c r="U73"/>
      <c r="V73"/>
      <c r="W73"/>
      <c r="X73"/>
      <c r="Y73"/>
      <c r="Z73"/>
      <c r="AA73"/>
      <c r="AB73"/>
      <c r="AC73"/>
      <c r="AD73"/>
      <c r="AE73"/>
      <c r="AF73"/>
      <c r="AG73"/>
      <c r="AH73"/>
      <c r="AI73"/>
      <c r="AJ73"/>
    </row>
    <row r="74" spans="1:36" s="103" customFormat="1" ht="16" x14ac:dyDescent="0.2">
      <c r="A74"/>
      <c r="L74" s="152"/>
      <c r="M74" s="152"/>
      <c r="N74" s="152"/>
      <c r="O74" s="152"/>
      <c r="P74" s="152"/>
      <c r="Q74"/>
      <c r="R74"/>
      <c r="S74"/>
      <c r="T74"/>
      <c r="U74"/>
      <c r="V74"/>
      <c r="W74"/>
      <c r="X74"/>
      <c r="Y74"/>
      <c r="Z74"/>
      <c r="AA74"/>
      <c r="AB74"/>
      <c r="AC74"/>
      <c r="AD74"/>
      <c r="AE74"/>
      <c r="AF74"/>
      <c r="AG74"/>
      <c r="AH74"/>
      <c r="AI74"/>
      <c r="AJ74"/>
    </row>
    <row r="75" spans="1:36" s="103" customFormat="1" ht="16" x14ac:dyDescent="0.2">
      <c r="A75"/>
      <c r="L75" s="152"/>
      <c r="M75" s="152"/>
      <c r="N75" s="152"/>
      <c r="O75" s="152"/>
      <c r="P75" s="152"/>
      <c r="Q75"/>
      <c r="R75"/>
      <c r="S75"/>
      <c r="T75"/>
      <c r="U75"/>
      <c r="V75"/>
      <c r="W75"/>
      <c r="X75"/>
      <c r="Y75"/>
      <c r="Z75"/>
      <c r="AA75"/>
      <c r="AB75"/>
      <c r="AC75"/>
      <c r="AD75"/>
      <c r="AE75"/>
      <c r="AF75"/>
      <c r="AG75"/>
      <c r="AH75"/>
      <c r="AI75"/>
      <c r="AJ75"/>
    </row>
    <row r="76" spans="1:36" s="103" customFormat="1" ht="16" x14ac:dyDescent="0.2">
      <c r="A76"/>
      <c r="L76" s="152"/>
      <c r="M76" s="152"/>
      <c r="N76" s="152"/>
      <c r="O76" s="152"/>
      <c r="P76" s="152"/>
      <c r="Q76"/>
      <c r="R76"/>
      <c r="S76"/>
      <c r="T76"/>
      <c r="U76"/>
      <c r="V76"/>
      <c r="W76"/>
      <c r="X76"/>
      <c r="Y76"/>
      <c r="Z76"/>
      <c r="AA76"/>
      <c r="AB76"/>
      <c r="AC76"/>
      <c r="AD76"/>
      <c r="AE76"/>
      <c r="AF76"/>
      <c r="AG76"/>
      <c r="AH76"/>
      <c r="AI76"/>
      <c r="AJ76"/>
    </row>
    <row r="77" spans="1:36" s="103" customFormat="1" ht="16" x14ac:dyDescent="0.2">
      <c r="A77"/>
      <c r="L77" s="152"/>
      <c r="M77" s="152"/>
      <c r="N77" s="152"/>
      <c r="O77" s="152"/>
      <c r="P77" s="152"/>
      <c r="Q77"/>
      <c r="R77"/>
      <c r="S77"/>
      <c r="T77"/>
      <c r="U77"/>
      <c r="V77"/>
      <c r="W77"/>
      <c r="X77"/>
      <c r="Y77"/>
      <c r="Z77"/>
      <c r="AA77"/>
      <c r="AB77"/>
      <c r="AC77"/>
      <c r="AD77"/>
      <c r="AE77"/>
      <c r="AF77"/>
      <c r="AG77"/>
      <c r="AH77"/>
      <c r="AI77"/>
      <c r="AJ77"/>
    </row>
    <row r="78" spans="1:36" s="103" customFormat="1" ht="16" x14ac:dyDescent="0.2">
      <c r="A78"/>
      <c r="L78" s="152"/>
      <c r="M78" s="152"/>
      <c r="N78" s="152"/>
      <c r="O78" s="152"/>
      <c r="P78" s="152"/>
      <c r="Q78"/>
      <c r="R78"/>
      <c r="S78"/>
      <c r="T78"/>
      <c r="U78"/>
      <c r="V78"/>
      <c r="W78"/>
      <c r="X78"/>
      <c r="Y78"/>
      <c r="Z78"/>
      <c r="AA78"/>
      <c r="AB78"/>
      <c r="AC78"/>
      <c r="AD78"/>
      <c r="AE78"/>
      <c r="AF78"/>
      <c r="AG78"/>
      <c r="AH78"/>
      <c r="AI78"/>
      <c r="AJ78"/>
    </row>
    <row r="79" spans="1:36" s="103" customFormat="1" ht="16" x14ac:dyDescent="0.2">
      <c r="A79"/>
      <c r="L79" s="152"/>
      <c r="M79" s="152"/>
      <c r="N79" s="152"/>
      <c r="O79" s="152"/>
      <c r="P79" s="152"/>
      <c r="Q79"/>
      <c r="R79"/>
      <c r="S79"/>
      <c r="T79"/>
      <c r="U79"/>
      <c r="V79"/>
      <c r="W79"/>
      <c r="X79"/>
      <c r="Y79"/>
      <c r="Z79"/>
      <c r="AA79"/>
      <c r="AB79"/>
      <c r="AC79"/>
      <c r="AD79"/>
      <c r="AE79"/>
      <c r="AF79"/>
      <c r="AG79"/>
      <c r="AH79"/>
      <c r="AI79"/>
      <c r="AJ79"/>
    </row>
    <row r="80" spans="1:36" s="103" customFormat="1" ht="16" x14ac:dyDescent="0.2">
      <c r="A80"/>
      <c r="L80" s="152"/>
      <c r="M80" s="152"/>
      <c r="N80" s="152"/>
      <c r="O80" s="152"/>
      <c r="P80" s="152"/>
      <c r="Q80"/>
      <c r="R80"/>
      <c r="S80"/>
      <c r="T80"/>
      <c r="U80"/>
      <c r="V80"/>
      <c r="W80"/>
      <c r="X80"/>
      <c r="Y80"/>
      <c r="Z80"/>
      <c r="AA80"/>
      <c r="AB80"/>
      <c r="AC80"/>
      <c r="AD80"/>
      <c r="AE80"/>
      <c r="AF80"/>
      <c r="AG80"/>
      <c r="AH80"/>
      <c r="AI80"/>
      <c r="AJ80"/>
    </row>
    <row r="81" spans="1:36" s="103" customFormat="1" ht="16" x14ac:dyDescent="0.2">
      <c r="A81"/>
      <c r="L81" s="152"/>
      <c r="M81" s="152"/>
      <c r="N81" s="152"/>
      <c r="O81" s="152"/>
      <c r="P81" s="152"/>
      <c r="Q81"/>
      <c r="R81"/>
      <c r="S81"/>
      <c r="T81"/>
      <c r="U81"/>
      <c r="V81"/>
      <c r="W81"/>
      <c r="X81"/>
      <c r="Y81"/>
      <c r="Z81"/>
      <c r="AA81"/>
      <c r="AB81"/>
      <c r="AC81"/>
      <c r="AD81"/>
      <c r="AE81"/>
      <c r="AF81"/>
      <c r="AG81"/>
      <c r="AH81"/>
      <c r="AI81"/>
      <c r="AJ81"/>
    </row>
    <row r="82" spans="1:36" s="103" customFormat="1" ht="16" x14ac:dyDescent="0.2">
      <c r="A82"/>
      <c r="L82" s="152"/>
      <c r="M82" s="152"/>
      <c r="N82" s="152"/>
      <c r="O82" s="152"/>
      <c r="P82" s="152"/>
      <c r="Q82"/>
      <c r="R82"/>
      <c r="S82"/>
      <c r="T82"/>
      <c r="U82"/>
      <c r="V82"/>
      <c r="W82"/>
      <c r="X82"/>
      <c r="Y82"/>
      <c r="Z82"/>
      <c r="AA82"/>
      <c r="AB82"/>
      <c r="AC82"/>
      <c r="AD82"/>
      <c r="AE82"/>
      <c r="AF82"/>
      <c r="AG82"/>
      <c r="AH82"/>
      <c r="AI82"/>
      <c r="AJ82"/>
    </row>
    <row r="83" spans="1:36" s="103" customFormat="1" ht="16" x14ac:dyDescent="0.2">
      <c r="A83"/>
      <c r="L83" s="152"/>
      <c r="M83" s="152"/>
      <c r="N83" s="152"/>
      <c r="O83" s="152"/>
      <c r="P83" s="152"/>
      <c r="Q83"/>
      <c r="R83"/>
      <c r="S83"/>
      <c r="T83"/>
      <c r="U83"/>
      <c r="V83"/>
      <c r="W83"/>
      <c r="X83"/>
      <c r="Y83"/>
      <c r="Z83"/>
      <c r="AA83"/>
      <c r="AB83"/>
      <c r="AC83"/>
      <c r="AD83"/>
      <c r="AE83"/>
      <c r="AF83"/>
      <c r="AG83"/>
      <c r="AH83"/>
      <c r="AI83"/>
      <c r="AJ83"/>
    </row>
    <row r="84" spans="1:36" s="103" customFormat="1" ht="16" x14ac:dyDescent="0.2">
      <c r="A84"/>
      <c r="L84" s="152"/>
      <c r="M84" s="152"/>
      <c r="N84" s="152"/>
      <c r="O84" s="152"/>
      <c r="P84" s="152"/>
      <c r="Q84"/>
      <c r="R84"/>
      <c r="S84"/>
      <c r="T84"/>
      <c r="U84"/>
      <c r="V84"/>
      <c r="W84"/>
      <c r="X84"/>
      <c r="Y84"/>
      <c r="Z84"/>
      <c r="AA84"/>
      <c r="AB84"/>
      <c r="AC84"/>
      <c r="AD84"/>
      <c r="AE84"/>
      <c r="AF84"/>
      <c r="AG84"/>
      <c r="AH84"/>
      <c r="AI84"/>
      <c r="AJ84"/>
    </row>
    <row r="85" spans="1:36" s="103" customFormat="1" ht="16" x14ac:dyDescent="0.2">
      <c r="A85"/>
      <c r="L85" s="152"/>
      <c r="M85" s="152"/>
      <c r="N85" s="152"/>
      <c r="O85" s="152"/>
      <c r="P85" s="152"/>
      <c r="Q85"/>
      <c r="R85"/>
      <c r="S85"/>
      <c r="T85"/>
      <c r="U85"/>
      <c r="V85"/>
      <c r="W85"/>
      <c r="X85"/>
      <c r="Y85"/>
      <c r="Z85"/>
      <c r="AA85"/>
      <c r="AB85"/>
      <c r="AC85"/>
      <c r="AD85"/>
      <c r="AE85"/>
      <c r="AF85"/>
      <c r="AG85"/>
      <c r="AH85"/>
      <c r="AI85"/>
      <c r="AJ85"/>
    </row>
    <row r="86" spans="1:36" s="103" customFormat="1" ht="16" x14ac:dyDescent="0.2">
      <c r="A86"/>
      <c r="L86" s="152"/>
      <c r="M86" s="152"/>
      <c r="N86" s="152"/>
      <c r="O86" s="152"/>
      <c r="P86" s="152"/>
      <c r="Q86"/>
      <c r="R86"/>
      <c r="S86"/>
      <c r="T86"/>
      <c r="U86"/>
      <c r="V86"/>
      <c r="W86"/>
      <c r="X86"/>
      <c r="Y86"/>
      <c r="Z86"/>
      <c r="AA86"/>
      <c r="AB86"/>
      <c r="AC86"/>
      <c r="AD86"/>
      <c r="AE86"/>
      <c r="AF86"/>
      <c r="AG86"/>
      <c r="AH86"/>
      <c r="AI86"/>
      <c r="AJ86"/>
    </row>
    <row r="87" spans="1:36" s="103" customFormat="1" ht="16" x14ac:dyDescent="0.2">
      <c r="A87"/>
      <c r="L87" s="152"/>
      <c r="M87" s="152"/>
      <c r="N87" s="152"/>
      <c r="O87" s="152"/>
      <c r="P87" s="152"/>
      <c r="Q87"/>
      <c r="R87"/>
      <c r="S87"/>
      <c r="T87"/>
      <c r="U87"/>
      <c r="V87"/>
      <c r="W87"/>
      <c r="X87"/>
      <c r="Y87"/>
      <c r="Z87"/>
      <c r="AA87"/>
      <c r="AB87"/>
      <c r="AC87"/>
      <c r="AD87"/>
      <c r="AE87"/>
      <c r="AF87"/>
      <c r="AG87"/>
      <c r="AH87"/>
      <c r="AI87"/>
      <c r="AJ87"/>
    </row>
    <row r="88" spans="1:36" s="103" customFormat="1" ht="16" x14ac:dyDescent="0.2">
      <c r="A88"/>
      <c r="L88" s="152"/>
      <c r="M88" s="152"/>
      <c r="N88" s="152"/>
      <c r="O88" s="152"/>
      <c r="P88" s="152"/>
      <c r="Q88"/>
      <c r="R88"/>
      <c r="S88"/>
      <c r="T88"/>
      <c r="U88"/>
      <c r="V88"/>
      <c r="W88"/>
      <c r="X88"/>
      <c r="Y88"/>
      <c r="Z88"/>
      <c r="AA88"/>
      <c r="AB88"/>
      <c r="AC88"/>
      <c r="AD88"/>
      <c r="AE88"/>
      <c r="AF88"/>
      <c r="AG88"/>
      <c r="AH88"/>
      <c r="AI88"/>
      <c r="AJ88"/>
    </row>
    <row r="89" spans="1:36" s="103" customFormat="1" ht="16" x14ac:dyDescent="0.2">
      <c r="A89"/>
      <c r="L89" s="152"/>
      <c r="M89" s="152"/>
      <c r="N89" s="152"/>
      <c r="O89" s="152"/>
      <c r="P89" s="152"/>
      <c r="Q89"/>
      <c r="R89"/>
      <c r="S89"/>
      <c r="T89"/>
      <c r="U89"/>
      <c r="V89"/>
      <c r="W89"/>
      <c r="X89"/>
      <c r="Y89"/>
      <c r="Z89"/>
      <c r="AA89"/>
      <c r="AB89"/>
      <c r="AC89"/>
      <c r="AD89"/>
      <c r="AE89"/>
      <c r="AF89"/>
      <c r="AG89"/>
      <c r="AH89"/>
      <c r="AI89"/>
      <c r="AJ89"/>
    </row>
    <row r="90" spans="1:36" s="103" customFormat="1" ht="16" x14ac:dyDescent="0.2">
      <c r="A90"/>
      <c r="L90" s="152"/>
      <c r="M90" s="152"/>
      <c r="N90" s="152"/>
      <c r="O90" s="152"/>
      <c r="P90" s="152"/>
      <c r="Q90"/>
      <c r="R90"/>
      <c r="S90"/>
      <c r="T90"/>
      <c r="U90"/>
      <c r="V90"/>
      <c r="W90"/>
      <c r="X90"/>
      <c r="Y90"/>
      <c r="Z90"/>
      <c r="AA90"/>
      <c r="AB90"/>
      <c r="AC90"/>
      <c r="AD90"/>
      <c r="AE90"/>
      <c r="AF90"/>
      <c r="AG90"/>
      <c r="AH90"/>
      <c r="AI90"/>
      <c r="AJ90"/>
    </row>
    <row r="91" spans="1:36" s="103" customFormat="1" ht="16" x14ac:dyDescent="0.2">
      <c r="A91"/>
      <c r="L91" s="152"/>
      <c r="M91" s="152"/>
      <c r="N91" s="152"/>
      <c r="O91" s="152"/>
      <c r="P91" s="152"/>
      <c r="Q91"/>
      <c r="R91"/>
      <c r="S91"/>
      <c r="T91"/>
      <c r="U91"/>
      <c r="V91"/>
      <c r="W91"/>
      <c r="X91"/>
      <c r="Y91"/>
      <c r="Z91"/>
      <c r="AA91"/>
      <c r="AB91"/>
      <c r="AC91"/>
      <c r="AD91"/>
      <c r="AE91"/>
      <c r="AF91"/>
      <c r="AG91"/>
      <c r="AH91"/>
      <c r="AI91"/>
      <c r="AJ91"/>
    </row>
    <row r="92" spans="1:36" s="103" customFormat="1" ht="16" x14ac:dyDescent="0.2">
      <c r="A92"/>
      <c r="L92" s="152"/>
      <c r="M92" s="152"/>
      <c r="N92" s="152"/>
      <c r="O92" s="152"/>
      <c r="P92" s="152"/>
      <c r="Q92"/>
      <c r="R92"/>
      <c r="S92"/>
      <c r="T92"/>
      <c r="U92"/>
      <c r="V92"/>
      <c r="W92"/>
      <c r="X92"/>
      <c r="Y92"/>
      <c r="Z92"/>
      <c r="AA92"/>
      <c r="AB92"/>
      <c r="AC92"/>
      <c r="AD92"/>
      <c r="AE92"/>
      <c r="AF92"/>
      <c r="AG92"/>
      <c r="AH92"/>
      <c r="AI92"/>
      <c r="AJ92"/>
    </row>
    <row r="93" spans="1:36" s="103" customFormat="1" ht="16" x14ac:dyDescent="0.2">
      <c r="A93"/>
      <c r="L93" s="152"/>
      <c r="M93" s="152"/>
      <c r="N93" s="152"/>
      <c r="O93" s="152"/>
      <c r="P93" s="152"/>
      <c r="Q93"/>
      <c r="R93"/>
      <c r="S93"/>
      <c r="T93"/>
      <c r="U93"/>
      <c r="V93"/>
      <c r="W93"/>
      <c r="X93"/>
      <c r="Y93"/>
      <c r="Z93"/>
      <c r="AA93"/>
      <c r="AB93"/>
      <c r="AC93"/>
      <c r="AD93"/>
      <c r="AE93"/>
      <c r="AF93"/>
      <c r="AG93"/>
      <c r="AH93"/>
      <c r="AI93"/>
      <c r="AJ93"/>
    </row>
    <row r="94" spans="1:36" s="103" customFormat="1" ht="16" x14ac:dyDescent="0.2">
      <c r="A94"/>
      <c r="L94" s="152"/>
      <c r="M94" s="152"/>
      <c r="N94" s="152"/>
      <c r="O94" s="152"/>
      <c r="P94" s="152"/>
      <c r="Q94"/>
      <c r="R94"/>
      <c r="S94"/>
      <c r="T94"/>
      <c r="U94"/>
      <c r="V94"/>
      <c r="W94"/>
      <c r="X94"/>
      <c r="Y94"/>
      <c r="Z94"/>
      <c r="AA94"/>
      <c r="AB94"/>
      <c r="AC94"/>
      <c r="AD94"/>
      <c r="AE94"/>
      <c r="AF94"/>
      <c r="AG94"/>
      <c r="AH94"/>
      <c r="AI94"/>
      <c r="AJ94"/>
    </row>
    <row r="95" spans="1:36" s="103" customFormat="1" ht="16" x14ac:dyDescent="0.2">
      <c r="A95"/>
      <c r="L95" s="152"/>
      <c r="M95" s="152"/>
      <c r="N95" s="152"/>
      <c r="O95" s="152"/>
      <c r="P95" s="152"/>
      <c r="Q95"/>
      <c r="R95"/>
      <c r="S95"/>
      <c r="T95"/>
      <c r="U95"/>
      <c r="V95"/>
      <c r="W95"/>
      <c r="X95"/>
      <c r="Y95"/>
      <c r="Z95"/>
      <c r="AA95"/>
      <c r="AB95"/>
      <c r="AC95"/>
      <c r="AD95"/>
      <c r="AE95"/>
      <c r="AF95"/>
      <c r="AG95"/>
      <c r="AH95"/>
      <c r="AI95"/>
      <c r="AJ95"/>
    </row>
    <row r="96" spans="1:36" s="103" customFormat="1" ht="16" x14ac:dyDescent="0.2">
      <c r="A96"/>
      <c r="L96" s="152"/>
      <c r="M96" s="152"/>
      <c r="N96" s="152"/>
      <c r="O96" s="152"/>
      <c r="P96" s="152"/>
      <c r="Q96"/>
      <c r="R96"/>
      <c r="S96"/>
      <c r="T96"/>
      <c r="U96"/>
      <c r="V96"/>
      <c r="W96"/>
      <c r="X96"/>
      <c r="Y96"/>
      <c r="Z96"/>
      <c r="AA96"/>
      <c r="AB96"/>
      <c r="AC96"/>
      <c r="AD96"/>
      <c r="AE96"/>
      <c r="AF96"/>
      <c r="AG96"/>
      <c r="AH96"/>
      <c r="AI96"/>
      <c r="AJ96"/>
    </row>
    <row r="97" spans="1:36" s="103" customFormat="1" ht="16" x14ac:dyDescent="0.2">
      <c r="A97"/>
      <c r="L97" s="152"/>
      <c r="M97" s="152"/>
      <c r="N97" s="152"/>
      <c r="O97" s="152"/>
      <c r="P97" s="152"/>
      <c r="Q97"/>
      <c r="R97"/>
      <c r="S97"/>
      <c r="T97"/>
      <c r="U97"/>
      <c r="V97"/>
      <c r="W97"/>
      <c r="X97"/>
      <c r="Y97"/>
      <c r="Z97"/>
      <c r="AA97"/>
      <c r="AB97"/>
      <c r="AC97"/>
      <c r="AD97"/>
      <c r="AE97"/>
      <c r="AF97"/>
      <c r="AG97"/>
      <c r="AH97"/>
      <c r="AI97"/>
      <c r="AJ97"/>
    </row>
    <row r="98" spans="1:36" s="103" customFormat="1" ht="16" x14ac:dyDescent="0.2">
      <c r="A98"/>
      <c r="L98" s="152"/>
      <c r="M98" s="152"/>
      <c r="N98" s="152"/>
      <c r="O98" s="152"/>
      <c r="P98" s="152"/>
      <c r="Q98"/>
      <c r="R98"/>
      <c r="S98"/>
      <c r="T98"/>
      <c r="U98"/>
      <c r="V98"/>
      <c r="W98"/>
      <c r="X98"/>
      <c r="Y98"/>
      <c r="Z98"/>
      <c r="AA98"/>
      <c r="AB98"/>
      <c r="AC98"/>
      <c r="AD98"/>
      <c r="AE98"/>
      <c r="AF98"/>
      <c r="AG98"/>
      <c r="AH98"/>
      <c r="AI98"/>
      <c r="AJ98"/>
    </row>
    <row r="99" spans="1:36" s="103" customFormat="1" ht="16" x14ac:dyDescent="0.2">
      <c r="A99"/>
      <c r="L99" s="152"/>
      <c r="M99" s="152"/>
      <c r="N99" s="152"/>
      <c r="O99" s="152"/>
      <c r="P99" s="152"/>
      <c r="Q99"/>
      <c r="R99"/>
      <c r="S99"/>
      <c r="T99"/>
      <c r="U99"/>
      <c r="V99"/>
      <c r="W99"/>
      <c r="X99"/>
      <c r="Y99"/>
      <c r="Z99"/>
      <c r="AA99"/>
      <c r="AB99"/>
      <c r="AC99"/>
      <c r="AD99"/>
      <c r="AE99"/>
      <c r="AF99"/>
      <c r="AG99"/>
      <c r="AH99"/>
      <c r="AI99"/>
      <c r="AJ99"/>
    </row>
    <row r="100" spans="1:36" s="103" customFormat="1" ht="16" x14ac:dyDescent="0.2">
      <c r="A100"/>
      <c r="L100" s="152"/>
      <c r="M100" s="152"/>
      <c r="N100" s="152"/>
      <c r="O100" s="152"/>
      <c r="P100" s="152"/>
      <c r="Q100"/>
      <c r="R100"/>
      <c r="S100"/>
      <c r="T100"/>
      <c r="U100"/>
      <c r="V100"/>
      <c r="W100"/>
      <c r="X100"/>
      <c r="Y100"/>
      <c r="Z100"/>
      <c r="AA100"/>
      <c r="AB100"/>
      <c r="AC100"/>
      <c r="AD100"/>
      <c r="AE100"/>
      <c r="AF100"/>
      <c r="AG100"/>
      <c r="AH100"/>
      <c r="AI100"/>
      <c r="AJ100"/>
    </row>
    <row r="101" spans="1:36" s="103" customFormat="1" ht="16" x14ac:dyDescent="0.2">
      <c r="A101"/>
      <c r="L101" s="152"/>
      <c r="M101" s="152"/>
      <c r="N101" s="152"/>
      <c r="O101" s="152"/>
      <c r="P101" s="152"/>
      <c r="Q101"/>
      <c r="R101"/>
      <c r="S101"/>
      <c r="T101"/>
      <c r="U101"/>
      <c r="V101"/>
      <c r="W101"/>
      <c r="X101"/>
      <c r="Y101"/>
      <c r="Z101"/>
      <c r="AA101"/>
      <c r="AB101"/>
      <c r="AC101"/>
      <c r="AD101"/>
      <c r="AE101"/>
      <c r="AF101"/>
      <c r="AG101"/>
      <c r="AH101"/>
      <c r="AI101"/>
      <c r="AJ101"/>
    </row>
    <row r="102" spans="1:36" s="103" customFormat="1" ht="16" x14ac:dyDescent="0.2">
      <c r="A102"/>
      <c r="L102" s="152"/>
      <c r="M102" s="152"/>
      <c r="N102" s="152"/>
      <c r="O102" s="152"/>
      <c r="P102" s="152"/>
      <c r="Q102"/>
      <c r="R102"/>
      <c r="S102"/>
      <c r="T102"/>
      <c r="U102"/>
      <c r="V102"/>
      <c r="W102"/>
      <c r="X102"/>
      <c r="Y102"/>
      <c r="Z102"/>
      <c r="AA102"/>
      <c r="AB102"/>
      <c r="AC102"/>
      <c r="AD102"/>
      <c r="AE102"/>
      <c r="AF102"/>
      <c r="AG102"/>
      <c r="AH102"/>
      <c r="AI102"/>
      <c r="AJ102"/>
    </row>
    <row r="103" spans="1:36" s="103" customFormat="1" ht="16" x14ac:dyDescent="0.2">
      <c r="A103"/>
      <c r="L103" s="152"/>
      <c r="M103" s="152"/>
      <c r="N103" s="152"/>
      <c r="O103" s="152"/>
      <c r="P103" s="152"/>
      <c r="Q103"/>
      <c r="R103"/>
      <c r="S103"/>
      <c r="T103"/>
      <c r="U103"/>
      <c r="V103"/>
      <c r="W103"/>
      <c r="X103"/>
      <c r="Y103"/>
      <c r="Z103"/>
      <c r="AA103"/>
      <c r="AB103"/>
      <c r="AC103"/>
      <c r="AD103"/>
      <c r="AE103"/>
      <c r="AF103"/>
      <c r="AG103"/>
      <c r="AH103"/>
      <c r="AI103"/>
      <c r="AJ103"/>
    </row>
    <row r="104" spans="1:36" s="103" customFormat="1" ht="16" x14ac:dyDescent="0.2">
      <c r="A104"/>
      <c r="L104" s="152"/>
      <c r="M104" s="152"/>
      <c r="N104" s="152"/>
      <c r="O104" s="152"/>
      <c r="P104" s="152"/>
      <c r="Q104"/>
      <c r="R104"/>
      <c r="S104"/>
      <c r="T104"/>
      <c r="U104"/>
      <c r="V104"/>
      <c r="W104"/>
      <c r="X104"/>
      <c r="Y104"/>
      <c r="Z104"/>
      <c r="AA104"/>
      <c r="AB104"/>
      <c r="AC104"/>
      <c r="AD104"/>
      <c r="AE104"/>
      <c r="AF104"/>
      <c r="AG104"/>
      <c r="AH104"/>
      <c r="AI104"/>
      <c r="AJ104"/>
    </row>
    <row r="105" spans="1:36" s="103" customFormat="1" ht="16" x14ac:dyDescent="0.2">
      <c r="A105"/>
      <c r="L105" s="152"/>
      <c r="M105" s="152"/>
      <c r="N105" s="152"/>
      <c r="O105" s="152"/>
      <c r="P105" s="152"/>
      <c r="Q105"/>
      <c r="R105"/>
      <c r="S105"/>
      <c r="T105"/>
      <c r="U105"/>
      <c r="V105"/>
      <c r="W105"/>
      <c r="X105"/>
      <c r="Y105"/>
      <c r="Z105"/>
      <c r="AA105"/>
      <c r="AB105"/>
      <c r="AC105"/>
      <c r="AD105"/>
      <c r="AE105"/>
      <c r="AF105"/>
      <c r="AG105"/>
      <c r="AH105"/>
      <c r="AI105"/>
      <c r="AJ105"/>
    </row>
    <row r="106" spans="1:36" s="103" customFormat="1" ht="16" x14ac:dyDescent="0.2">
      <c r="A106"/>
      <c r="L106" s="152"/>
      <c r="M106" s="152"/>
      <c r="N106" s="152"/>
      <c r="O106" s="152"/>
      <c r="P106" s="152"/>
      <c r="Q106"/>
      <c r="R106"/>
      <c r="S106"/>
      <c r="T106"/>
      <c r="U106"/>
      <c r="V106"/>
      <c r="W106"/>
      <c r="X106"/>
      <c r="Y106"/>
      <c r="Z106"/>
      <c r="AA106"/>
      <c r="AB106"/>
      <c r="AC106"/>
      <c r="AD106"/>
      <c r="AE106"/>
      <c r="AF106"/>
      <c r="AG106"/>
      <c r="AH106"/>
      <c r="AI106"/>
      <c r="AJ106"/>
    </row>
    <row r="107" spans="1:36" s="103" customFormat="1" ht="16" x14ac:dyDescent="0.2">
      <c r="A107"/>
      <c r="L107" s="152"/>
      <c r="M107" s="152"/>
      <c r="N107" s="152"/>
      <c r="O107" s="152"/>
      <c r="P107" s="152"/>
      <c r="Q107"/>
      <c r="R107"/>
      <c r="S107"/>
      <c r="T107"/>
      <c r="U107"/>
      <c r="V107"/>
      <c r="W107"/>
      <c r="X107"/>
      <c r="Y107"/>
      <c r="Z107"/>
      <c r="AA107"/>
      <c r="AB107"/>
      <c r="AC107"/>
      <c r="AD107"/>
      <c r="AE107"/>
      <c r="AF107"/>
      <c r="AG107"/>
      <c r="AH107"/>
      <c r="AI107"/>
      <c r="AJ107"/>
    </row>
    <row r="108" spans="1:36" s="103" customFormat="1" ht="16" x14ac:dyDescent="0.2">
      <c r="A108"/>
      <c r="L108" s="152"/>
      <c r="M108" s="152"/>
      <c r="N108" s="152"/>
      <c r="O108" s="152"/>
      <c r="P108" s="152"/>
      <c r="Q108"/>
      <c r="R108"/>
      <c r="S108"/>
      <c r="T108"/>
      <c r="U108"/>
      <c r="V108"/>
      <c r="W108"/>
      <c r="X108"/>
      <c r="Y108"/>
      <c r="Z108"/>
      <c r="AA108"/>
      <c r="AB108"/>
      <c r="AC108"/>
      <c r="AD108"/>
      <c r="AE108"/>
      <c r="AF108"/>
      <c r="AG108"/>
      <c r="AH108"/>
      <c r="AI108"/>
      <c r="AJ108"/>
    </row>
    <row r="109" spans="1:36" s="103" customFormat="1" ht="16" x14ac:dyDescent="0.2">
      <c r="A109"/>
      <c r="L109" s="152"/>
      <c r="M109" s="152"/>
      <c r="N109" s="152"/>
      <c r="O109" s="152"/>
      <c r="P109" s="152"/>
      <c r="Q109"/>
      <c r="R109"/>
      <c r="S109"/>
      <c r="T109"/>
      <c r="U109"/>
      <c r="V109"/>
      <c r="W109"/>
      <c r="X109"/>
      <c r="Y109"/>
      <c r="Z109"/>
      <c r="AA109"/>
      <c r="AB109"/>
      <c r="AC109"/>
      <c r="AD109"/>
      <c r="AE109"/>
      <c r="AF109"/>
      <c r="AG109"/>
      <c r="AH109"/>
      <c r="AI109"/>
      <c r="AJ109"/>
    </row>
    <row r="110" spans="1:36" s="103" customFormat="1" ht="16" x14ac:dyDescent="0.2">
      <c r="A110"/>
      <c r="L110" s="152"/>
      <c r="M110" s="152"/>
      <c r="N110" s="152"/>
      <c r="O110" s="152"/>
      <c r="P110" s="152"/>
      <c r="Q110"/>
      <c r="R110"/>
      <c r="S110"/>
      <c r="T110"/>
      <c r="U110"/>
      <c r="V110"/>
      <c r="W110"/>
      <c r="X110"/>
      <c r="Y110"/>
      <c r="Z110"/>
      <c r="AA110"/>
      <c r="AB110"/>
      <c r="AC110"/>
      <c r="AD110"/>
      <c r="AE110"/>
      <c r="AF110"/>
      <c r="AG110"/>
      <c r="AH110"/>
      <c r="AI110"/>
      <c r="AJ110"/>
    </row>
    <row r="111" spans="1:36" s="103" customFormat="1" ht="16" x14ac:dyDescent="0.2">
      <c r="A111"/>
      <c r="L111" s="152"/>
      <c r="M111" s="152"/>
      <c r="N111" s="152"/>
      <c r="O111" s="152"/>
      <c r="P111" s="152"/>
      <c r="Q111"/>
      <c r="R111"/>
      <c r="S111"/>
      <c r="T111"/>
      <c r="U111"/>
      <c r="V111"/>
      <c r="W111"/>
      <c r="X111"/>
      <c r="Y111"/>
      <c r="Z111"/>
      <c r="AA111"/>
      <c r="AB111"/>
      <c r="AC111"/>
      <c r="AD111"/>
      <c r="AE111"/>
      <c r="AF111"/>
      <c r="AG111"/>
      <c r="AH111"/>
      <c r="AI111"/>
      <c r="AJ111"/>
    </row>
    <row r="112" spans="1:36" s="103" customFormat="1" ht="16" x14ac:dyDescent="0.2">
      <c r="A112"/>
      <c r="L112" s="152"/>
      <c r="M112" s="152"/>
      <c r="N112" s="152"/>
      <c r="O112" s="152"/>
      <c r="P112" s="152"/>
      <c r="Q112"/>
      <c r="R112"/>
      <c r="S112"/>
      <c r="T112"/>
      <c r="U112"/>
      <c r="V112"/>
      <c r="W112"/>
      <c r="X112"/>
      <c r="Y112"/>
      <c r="Z112"/>
      <c r="AA112"/>
      <c r="AB112"/>
      <c r="AC112"/>
      <c r="AD112"/>
      <c r="AE112"/>
      <c r="AF112"/>
      <c r="AG112"/>
      <c r="AH112"/>
      <c r="AI112"/>
      <c r="AJ112"/>
    </row>
    <row r="113" spans="1:36" s="103" customFormat="1" ht="16" x14ac:dyDescent="0.2">
      <c r="A113"/>
      <c r="L113" s="152"/>
      <c r="M113" s="152"/>
      <c r="N113" s="152"/>
      <c r="O113" s="152"/>
      <c r="P113" s="152"/>
      <c r="Q113"/>
      <c r="R113"/>
      <c r="S113"/>
      <c r="T113"/>
      <c r="U113"/>
      <c r="V113"/>
      <c r="W113"/>
      <c r="X113"/>
      <c r="Y113"/>
      <c r="Z113"/>
      <c r="AA113"/>
      <c r="AB113"/>
      <c r="AC113"/>
      <c r="AD113"/>
      <c r="AE113"/>
      <c r="AF113"/>
      <c r="AG113"/>
      <c r="AH113"/>
      <c r="AI113"/>
      <c r="AJ113"/>
    </row>
    <row r="114" spans="1:36" s="103" customFormat="1" ht="16" x14ac:dyDescent="0.2">
      <c r="A114"/>
      <c r="L114" s="152"/>
      <c r="M114" s="152"/>
      <c r="N114" s="152"/>
      <c r="O114" s="152"/>
      <c r="P114" s="152"/>
      <c r="Q114"/>
      <c r="R114"/>
      <c r="S114"/>
      <c r="T114"/>
      <c r="U114"/>
      <c r="V114"/>
      <c r="W114"/>
      <c r="X114"/>
      <c r="Y114"/>
      <c r="Z114"/>
      <c r="AA114"/>
      <c r="AB114"/>
      <c r="AC114"/>
      <c r="AD114"/>
      <c r="AE114"/>
      <c r="AF114"/>
      <c r="AG114"/>
      <c r="AH114"/>
      <c r="AI114"/>
      <c r="AJ114"/>
    </row>
    <row r="115" spans="1:36" s="103" customFormat="1" ht="16" x14ac:dyDescent="0.2">
      <c r="A115"/>
      <c r="L115" s="152"/>
      <c r="M115" s="152"/>
      <c r="N115" s="152"/>
      <c r="O115" s="152"/>
      <c r="P115" s="152"/>
      <c r="Q115"/>
      <c r="R115"/>
      <c r="S115"/>
      <c r="T115"/>
      <c r="U115"/>
      <c r="V115"/>
      <c r="W115"/>
      <c r="X115"/>
      <c r="Y115"/>
      <c r="Z115"/>
      <c r="AA115"/>
      <c r="AB115"/>
      <c r="AC115"/>
      <c r="AD115"/>
      <c r="AE115"/>
      <c r="AF115"/>
      <c r="AG115"/>
      <c r="AH115"/>
      <c r="AI115"/>
      <c r="AJ115"/>
    </row>
    <row r="116" spans="1:36" s="103" customFormat="1" ht="16" x14ac:dyDescent="0.2">
      <c r="A116"/>
      <c r="L116" s="152"/>
      <c r="M116" s="152"/>
      <c r="N116" s="152"/>
      <c r="O116" s="152"/>
      <c r="P116" s="152"/>
      <c r="Q116"/>
      <c r="R116"/>
      <c r="S116"/>
      <c r="T116"/>
      <c r="U116"/>
      <c r="V116"/>
      <c r="W116"/>
      <c r="X116"/>
      <c r="Y116"/>
      <c r="Z116"/>
      <c r="AA116"/>
      <c r="AB116"/>
      <c r="AC116"/>
      <c r="AD116"/>
      <c r="AE116"/>
      <c r="AF116"/>
      <c r="AG116"/>
      <c r="AH116"/>
      <c r="AI116"/>
      <c r="AJ116"/>
    </row>
    <row r="117" spans="1:36" s="103" customFormat="1" ht="16" x14ac:dyDescent="0.2">
      <c r="A117"/>
      <c r="L117" s="152"/>
      <c r="M117" s="152"/>
      <c r="N117" s="152"/>
      <c r="O117" s="152"/>
      <c r="P117" s="152"/>
      <c r="Q117"/>
      <c r="R117"/>
      <c r="S117"/>
      <c r="T117"/>
      <c r="U117"/>
      <c r="V117"/>
      <c r="W117"/>
      <c r="X117"/>
      <c r="Y117"/>
      <c r="Z117"/>
      <c r="AA117"/>
      <c r="AB117"/>
      <c r="AC117"/>
      <c r="AD117"/>
      <c r="AE117"/>
      <c r="AF117"/>
      <c r="AG117"/>
      <c r="AH117"/>
      <c r="AI117"/>
      <c r="AJ117"/>
    </row>
    <row r="118" spans="1:36" s="103" customFormat="1" ht="16" x14ac:dyDescent="0.2">
      <c r="A118"/>
      <c r="L118" s="152"/>
      <c r="M118" s="152"/>
      <c r="N118" s="152"/>
      <c r="O118" s="152"/>
      <c r="P118" s="152"/>
      <c r="Q118"/>
      <c r="R118"/>
      <c r="S118"/>
      <c r="T118"/>
      <c r="U118"/>
      <c r="V118"/>
      <c r="W118"/>
      <c r="X118"/>
      <c r="Y118"/>
      <c r="Z118"/>
      <c r="AA118"/>
      <c r="AB118"/>
      <c r="AC118"/>
      <c r="AD118"/>
      <c r="AE118"/>
      <c r="AF118"/>
      <c r="AG118"/>
      <c r="AH118"/>
      <c r="AI118"/>
      <c r="AJ118"/>
    </row>
    <row r="119" spans="1:36" s="103" customFormat="1" ht="16" x14ac:dyDescent="0.2">
      <c r="A119"/>
      <c r="L119" s="152"/>
      <c r="M119" s="152"/>
      <c r="N119" s="152"/>
      <c r="O119" s="152"/>
      <c r="P119" s="152"/>
      <c r="Q119"/>
      <c r="R119"/>
      <c r="S119"/>
      <c r="T119"/>
      <c r="U119"/>
      <c r="V119"/>
      <c r="W119"/>
      <c r="X119"/>
      <c r="Y119"/>
      <c r="Z119"/>
      <c r="AA119"/>
      <c r="AB119"/>
      <c r="AC119"/>
      <c r="AD119"/>
      <c r="AE119"/>
      <c r="AF119"/>
      <c r="AG119"/>
      <c r="AH119"/>
      <c r="AI119"/>
      <c r="AJ119"/>
    </row>
    <row r="120" spans="1:36" s="103" customFormat="1" ht="16" x14ac:dyDescent="0.2">
      <c r="A120"/>
      <c r="L120" s="152"/>
      <c r="M120" s="152"/>
      <c r="N120" s="152"/>
      <c r="O120" s="152"/>
      <c r="P120" s="152"/>
      <c r="Q120"/>
      <c r="R120"/>
      <c r="S120"/>
      <c r="T120"/>
      <c r="U120"/>
      <c r="V120"/>
      <c r="W120"/>
      <c r="X120"/>
      <c r="Y120"/>
      <c r="Z120"/>
      <c r="AA120"/>
      <c r="AB120"/>
      <c r="AC120"/>
      <c r="AD120"/>
      <c r="AE120"/>
      <c r="AF120"/>
      <c r="AG120"/>
      <c r="AH120"/>
      <c r="AI120"/>
      <c r="AJ120"/>
    </row>
    <row r="121" spans="1:36" s="103" customFormat="1" ht="16" x14ac:dyDescent="0.2">
      <c r="A121"/>
      <c r="L121" s="152"/>
      <c r="M121" s="152"/>
      <c r="N121" s="152"/>
      <c r="O121" s="152"/>
      <c r="P121" s="152"/>
      <c r="Q121"/>
      <c r="R121"/>
      <c r="S121"/>
      <c r="T121"/>
      <c r="U121"/>
      <c r="V121"/>
      <c r="W121"/>
      <c r="X121"/>
      <c r="Y121"/>
      <c r="Z121"/>
      <c r="AA121"/>
      <c r="AB121"/>
      <c r="AC121"/>
      <c r="AD121"/>
      <c r="AE121"/>
      <c r="AF121"/>
      <c r="AG121"/>
      <c r="AH121"/>
      <c r="AI121"/>
      <c r="AJ121"/>
    </row>
    <row r="122" spans="1:36" s="103" customFormat="1" ht="16" x14ac:dyDescent="0.2">
      <c r="A122"/>
      <c r="L122" s="152"/>
      <c r="M122" s="152"/>
      <c r="N122" s="152"/>
      <c r="O122" s="152"/>
      <c r="P122" s="152"/>
      <c r="Q122"/>
      <c r="R122"/>
      <c r="S122"/>
      <c r="T122"/>
      <c r="U122"/>
      <c r="V122"/>
      <c r="W122"/>
      <c r="X122"/>
      <c r="Y122"/>
      <c r="Z122"/>
      <c r="AA122"/>
      <c r="AB122"/>
      <c r="AC122"/>
      <c r="AD122"/>
      <c r="AE122"/>
      <c r="AF122"/>
      <c r="AG122"/>
      <c r="AH122"/>
      <c r="AI122"/>
      <c r="AJ122"/>
    </row>
    <row r="123" spans="1:36" s="103" customFormat="1" ht="16" x14ac:dyDescent="0.2">
      <c r="A123"/>
      <c r="L123" s="152"/>
      <c r="M123" s="152"/>
      <c r="N123" s="152"/>
      <c r="O123" s="152"/>
      <c r="P123" s="152"/>
      <c r="Q123"/>
      <c r="R123"/>
      <c r="S123"/>
      <c r="T123"/>
      <c r="U123"/>
      <c r="V123"/>
      <c r="W123"/>
      <c r="X123"/>
      <c r="Y123"/>
      <c r="Z123"/>
      <c r="AA123"/>
      <c r="AB123"/>
      <c r="AC123"/>
      <c r="AD123"/>
      <c r="AE123"/>
      <c r="AF123"/>
      <c r="AG123"/>
      <c r="AH123"/>
      <c r="AI123"/>
      <c r="AJ123"/>
    </row>
    <row r="124" spans="1:36" s="103" customFormat="1" ht="16" x14ac:dyDescent="0.2">
      <c r="A124"/>
      <c r="L124" s="152"/>
      <c r="M124" s="152"/>
      <c r="N124" s="152"/>
      <c r="O124" s="152"/>
      <c r="P124" s="152"/>
      <c r="Q124"/>
      <c r="R124"/>
      <c r="S124"/>
      <c r="T124"/>
      <c r="U124"/>
      <c r="V124"/>
      <c r="W124"/>
      <c r="X124"/>
      <c r="Y124"/>
      <c r="Z124"/>
      <c r="AA124"/>
      <c r="AB124"/>
      <c r="AC124"/>
      <c r="AD124"/>
      <c r="AE124"/>
      <c r="AF124"/>
      <c r="AG124"/>
      <c r="AH124"/>
      <c r="AI124"/>
      <c r="AJ124"/>
    </row>
    <row r="125" spans="1:36" s="103" customFormat="1" ht="16" x14ac:dyDescent="0.2">
      <c r="A125"/>
      <c r="L125" s="152"/>
      <c r="M125" s="152"/>
      <c r="N125" s="152"/>
      <c r="O125" s="152"/>
      <c r="P125" s="152"/>
      <c r="Q125"/>
      <c r="R125"/>
      <c r="S125"/>
      <c r="T125"/>
      <c r="U125"/>
      <c r="V125"/>
      <c r="W125"/>
      <c r="X125"/>
      <c r="Y125"/>
      <c r="Z125"/>
      <c r="AA125"/>
      <c r="AB125"/>
      <c r="AC125"/>
      <c r="AD125"/>
      <c r="AE125"/>
      <c r="AF125"/>
      <c r="AG125"/>
      <c r="AH125"/>
      <c r="AI125"/>
      <c r="AJ125"/>
    </row>
    <row r="126" spans="1:36" s="103" customFormat="1" ht="16" x14ac:dyDescent="0.2">
      <c r="A126"/>
      <c r="L126" s="152"/>
      <c r="M126" s="152"/>
      <c r="N126" s="152"/>
      <c r="O126" s="152"/>
      <c r="P126" s="152"/>
      <c r="Q126"/>
      <c r="R126"/>
      <c r="S126"/>
      <c r="T126"/>
      <c r="U126"/>
      <c r="V126"/>
      <c r="W126"/>
      <c r="X126"/>
      <c r="Y126"/>
      <c r="Z126"/>
      <c r="AA126"/>
      <c r="AB126"/>
      <c r="AC126"/>
      <c r="AD126"/>
      <c r="AE126"/>
      <c r="AF126"/>
      <c r="AG126"/>
      <c r="AH126"/>
      <c r="AI126"/>
      <c r="AJ126"/>
    </row>
    <row r="127" spans="1:36" s="103" customFormat="1" ht="16" x14ac:dyDescent="0.2">
      <c r="A127"/>
      <c r="L127" s="152"/>
      <c r="M127" s="152"/>
      <c r="N127" s="152"/>
      <c r="O127" s="152"/>
      <c r="P127" s="152"/>
      <c r="Q127"/>
      <c r="R127"/>
      <c r="S127"/>
      <c r="T127"/>
      <c r="U127"/>
      <c r="V127"/>
      <c r="W127"/>
      <c r="X127"/>
      <c r="Y127"/>
      <c r="Z127"/>
      <c r="AA127"/>
      <c r="AB127"/>
      <c r="AC127"/>
      <c r="AD127"/>
      <c r="AE127"/>
      <c r="AF127"/>
      <c r="AG127"/>
      <c r="AH127"/>
      <c r="AI127"/>
      <c r="AJ127"/>
    </row>
    <row r="128" spans="1:36" s="103" customFormat="1" ht="16" x14ac:dyDescent="0.2">
      <c r="A128"/>
      <c r="L128" s="152"/>
      <c r="M128" s="152"/>
      <c r="N128" s="152"/>
      <c r="O128" s="152"/>
      <c r="P128" s="152"/>
      <c r="Q128"/>
      <c r="R128"/>
      <c r="S128"/>
      <c r="T128"/>
      <c r="U128"/>
      <c r="V128"/>
      <c r="W128"/>
      <c r="X128"/>
      <c r="Y128"/>
      <c r="Z128"/>
      <c r="AA128"/>
      <c r="AB128"/>
      <c r="AC128"/>
      <c r="AD128"/>
      <c r="AE128"/>
      <c r="AF128"/>
      <c r="AG128"/>
      <c r="AH128"/>
      <c r="AI128"/>
      <c r="AJ128"/>
    </row>
    <row r="129" spans="1:36" s="103" customFormat="1" ht="16" x14ac:dyDescent="0.2">
      <c r="A129"/>
      <c r="L129" s="152"/>
      <c r="M129" s="152"/>
      <c r="N129" s="152"/>
      <c r="O129" s="152"/>
      <c r="P129" s="152"/>
      <c r="Q129"/>
      <c r="R129"/>
      <c r="S129"/>
      <c r="T129"/>
      <c r="U129"/>
      <c r="V129"/>
      <c r="W129"/>
      <c r="X129"/>
      <c r="Y129"/>
      <c r="Z129"/>
      <c r="AA129"/>
      <c r="AB129"/>
      <c r="AC129"/>
      <c r="AD129"/>
      <c r="AE129"/>
      <c r="AF129"/>
      <c r="AG129"/>
      <c r="AH129"/>
      <c r="AI129"/>
      <c r="AJ129"/>
    </row>
    <row r="130" spans="1:36" s="103" customFormat="1" ht="16" x14ac:dyDescent="0.2">
      <c r="A130"/>
      <c r="L130" s="152"/>
      <c r="M130" s="152"/>
      <c r="N130" s="152"/>
      <c r="O130" s="152"/>
      <c r="P130" s="152"/>
      <c r="Q130"/>
      <c r="R130"/>
      <c r="S130"/>
      <c r="T130"/>
      <c r="U130"/>
      <c r="V130"/>
      <c r="W130"/>
      <c r="X130"/>
      <c r="Y130"/>
      <c r="Z130"/>
      <c r="AA130"/>
      <c r="AB130"/>
      <c r="AC130"/>
      <c r="AD130"/>
      <c r="AE130"/>
      <c r="AF130"/>
      <c r="AG130"/>
      <c r="AH130"/>
      <c r="AI130"/>
      <c r="AJ130"/>
    </row>
    <row r="131" spans="1:36" s="103" customFormat="1" ht="16" x14ac:dyDescent="0.2">
      <c r="A131"/>
      <c r="L131" s="152"/>
      <c r="M131" s="152"/>
      <c r="N131" s="152"/>
      <c r="O131" s="152"/>
      <c r="P131" s="152"/>
      <c r="Q131"/>
      <c r="R131"/>
      <c r="S131"/>
      <c r="T131"/>
      <c r="U131"/>
      <c r="V131"/>
      <c r="W131"/>
      <c r="X131"/>
      <c r="Y131"/>
      <c r="Z131"/>
      <c r="AA131"/>
      <c r="AB131"/>
      <c r="AC131"/>
      <c r="AD131"/>
      <c r="AE131"/>
      <c r="AF131"/>
      <c r="AG131"/>
      <c r="AH131"/>
      <c r="AI131"/>
      <c r="AJ131"/>
    </row>
    <row r="132" spans="1:36" s="103" customFormat="1" ht="16" x14ac:dyDescent="0.2">
      <c r="A132"/>
      <c r="L132" s="152"/>
      <c r="M132" s="152"/>
      <c r="N132" s="152"/>
      <c r="O132" s="152"/>
      <c r="P132" s="152"/>
      <c r="Q132"/>
      <c r="R132"/>
      <c r="S132"/>
      <c r="T132"/>
      <c r="U132"/>
      <c r="V132"/>
      <c r="W132"/>
      <c r="X132"/>
      <c r="Y132"/>
      <c r="Z132"/>
      <c r="AA132"/>
      <c r="AB132"/>
      <c r="AC132"/>
      <c r="AD132"/>
      <c r="AE132"/>
      <c r="AF132"/>
      <c r="AG132"/>
      <c r="AH132"/>
      <c r="AI132"/>
      <c r="AJ132"/>
    </row>
    <row r="133" spans="1:36" s="103" customFormat="1" ht="16" x14ac:dyDescent="0.2">
      <c r="A133"/>
      <c r="L133" s="152"/>
      <c r="M133" s="152"/>
      <c r="N133" s="152"/>
      <c r="O133" s="152"/>
      <c r="P133" s="152"/>
      <c r="Q133"/>
      <c r="R133"/>
      <c r="S133"/>
      <c r="T133"/>
      <c r="U133"/>
      <c r="V133"/>
      <c r="W133"/>
      <c r="X133"/>
      <c r="Y133"/>
      <c r="Z133"/>
      <c r="AA133"/>
      <c r="AB133"/>
      <c r="AC133"/>
      <c r="AD133"/>
      <c r="AE133"/>
      <c r="AF133"/>
      <c r="AG133"/>
      <c r="AH133"/>
      <c r="AI133"/>
      <c r="AJ133"/>
    </row>
    <row r="134" spans="1:36" s="103" customFormat="1" ht="16" x14ac:dyDescent="0.2">
      <c r="A134"/>
      <c r="L134" s="152"/>
      <c r="M134" s="152"/>
      <c r="N134" s="152"/>
      <c r="O134" s="152"/>
      <c r="P134" s="152"/>
      <c r="Q134"/>
      <c r="R134"/>
      <c r="S134"/>
      <c r="T134"/>
      <c r="U134"/>
      <c r="V134"/>
      <c r="W134"/>
      <c r="X134"/>
      <c r="Y134"/>
      <c r="Z134"/>
      <c r="AA134"/>
      <c r="AB134"/>
      <c r="AC134"/>
      <c r="AD134"/>
      <c r="AE134"/>
      <c r="AF134"/>
      <c r="AG134"/>
      <c r="AH134"/>
      <c r="AI134"/>
      <c r="AJ134"/>
    </row>
    <row r="135" spans="1:36" s="103" customFormat="1" ht="16" x14ac:dyDescent="0.2">
      <c r="A135"/>
      <c r="L135" s="152"/>
      <c r="M135" s="152"/>
      <c r="N135" s="152"/>
      <c r="O135" s="152"/>
      <c r="P135" s="152"/>
      <c r="Q135"/>
      <c r="R135"/>
      <c r="S135"/>
      <c r="T135"/>
      <c r="U135"/>
      <c r="V135"/>
      <c r="W135"/>
      <c r="X135"/>
      <c r="Y135"/>
      <c r="Z135"/>
      <c r="AA135"/>
      <c r="AB135"/>
      <c r="AC135"/>
      <c r="AD135"/>
      <c r="AE135"/>
      <c r="AF135"/>
      <c r="AG135"/>
      <c r="AH135"/>
      <c r="AI135"/>
      <c r="AJ135"/>
    </row>
    <row r="136" spans="1:36" s="103" customFormat="1" ht="16" x14ac:dyDescent="0.2">
      <c r="A136"/>
      <c r="L136" s="152"/>
      <c r="M136" s="152"/>
      <c r="N136" s="152"/>
      <c r="O136" s="152"/>
      <c r="P136" s="152"/>
      <c r="Q136"/>
      <c r="R136"/>
      <c r="S136"/>
      <c r="T136"/>
      <c r="U136"/>
      <c r="V136"/>
      <c r="W136"/>
      <c r="X136"/>
      <c r="Y136"/>
      <c r="Z136"/>
      <c r="AA136"/>
      <c r="AB136"/>
      <c r="AC136"/>
      <c r="AD136"/>
      <c r="AE136"/>
      <c r="AF136"/>
      <c r="AG136"/>
      <c r="AH136"/>
      <c r="AI136"/>
      <c r="AJ136"/>
    </row>
    <row r="137" spans="1:36" s="103" customFormat="1" ht="16" x14ac:dyDescent="0.2">
      <c r="A137"/>
      <c r="L137" s="152"/>
      <c r="M137" s="152"/>
      <c r="N137" s="152"/>
      <c r="O137" s="152"/>
      <c r="P137" s="152"/>
      <c r="Q137"/>
      <c r="R137"/>
      <c r="S137"/>
      <c r="T137"/>
      <c r="U137"/>
      <c r="V137"/>
      <c r="W137"/>
      <c r="X137"/>
      <c r="Y137"/>
      <c r="Z137"/>
      <c r="AA137"/>
      <c r="AB137"/>
      <c r="AC137"/>
      <c r="AD137"/>
      <c r="AE137"/>
      <c r="AF137"/>
      <c r="AG137"/>
      <c r="AH137"/>
      <c r="AI137"/>
      <c r="AJ137"/>
    </row>
    <row r="138" spans="1:36" s="103" customFormat="1" ht="16" x14ac:dyDescent="0.2">
      <c r="A138"/>
      <c r="L138" s="152"/>
      <c r="M138" s="152"/>
      <c r="N138" s="152"/>
      <c r="O138" s="152"/>
      <c r="P138" s="152"/>
      <c r="Q138"/>
      <c r="R138"/>
      <c r="S138"/>
      <c r="T138"/>
      <c r="U138"/>
      <c r="V138"/>
      <c r="W138"/>
      <c r="X138"/>
      <c r="Y138"/>
      <c r="Z138"/>
      <c r="AA138"/>
      <c r="AB138"/>
      <c r="AC138"/>
      <c r="AD138"/>
      <c r="AE138"/>
      <c r="AF138"/>
      <c r="AG138"/>
      <c r="AH138"/>
      <c r="AI138"/>
      <c r="AJ138"/>
    </row>
    <row r="139" spans="1:36" s="103" customFormat="1" ht="16" x14ac:dyDescent="0.2">
      <c r="A139"/>
      <c r="L139" s="152"/>
      <c r="M139" s="152"/>
      <c r="N139" s="152"/>
      <c r="O139" s="152"/>
      <c r="P139" s="152"/>
      <c r="Q139"/>
      <c r="R139"/>
      <c r="S139"/>
      <c r="T139"/>
      <c r="U139"/>
      <c r="V139"/>
      <c r="W139"/>
      <c r="X139"/>
      <c r="Y139"/>
      <c r="Z139"/>
      <c r="AA139"/>
      <c r="AB139"/>
      <c r="AC139"/>
      <c r="AD139"/>
      <c r="AE139"/>
      <c r="AF139"/>
      <c r="AG139"/>
      <c r="AH139"/>
      <c r="AI139"/>
      <c r="AJ139"/>
    </row>
    <row r="140" spans="1:36" s="103" customFormat="1" ht="16" x14ac:dyDescent="0.2">
      <c r="A140"/>
      <c r="L140" s="152"/>
      <c r="M140" s="152"/>
      <c r="N140" s="152"/>
      <c r="O140" s="152"/>
      <c r="P140" s="152"/>
      <c r="Q140"/>
      <c r="R140"/>
      <c r="S140"/>
      <c r="T140"/>
      <c r="U140"/>
      <c r="V140"/>
      <c r="W140"/>
      <c r="X140"/>
      <c r="Y140"/>
      <c r="Z140"/>
      <c r="AA140"/>
      <c r="AB140"/>
      <c r="AC140"/>
      <c r="AD140"/>
      <c r="AE140"/>
      <c r="AF140"/>
      <c r="AG140"/>
      <c r="AH140"/>
      <c r="AI140"/>
      <c r="AJ140"/>
    </row>
    <row r="141" spans="1:36" s="103" customFormat="1" ht="16" x14ac:dyDescent="0.2">
      <c r="A141"/>
      <c r="L141" s="152"/>
      <c r="M141" s="152"/>
      <c r="N141" s="152"/>
      <c r="O141" s="152"/>
      <c r="P141" s="152"/>
      <c r="Q141"/>
      <c r="R141"/>
      <c r="S141"/>
      <c r="T141"/>
      <c r="U141"/>
      <c r="V141"/>
      <c r="W141"/>
      <c r="X141"/>
      <c r="Y141"/>
      <c r="Z141"/>
      <c r="AA141"/>
      <c r="AB141"/>
      <c r="AC141"/>
      <c r="AD141"/>
      <c r="AE141"/>
      <c r="AF141"/>
      <c r="AG141"/>
      <c r="AH141"/>
      <c r="AI141"/>
      <c r="AJ141"/>
    </row>
    <row r="142" spans="1:36" s="103" customFormat="1" ht="16" x14ac:dyDescent="0.2">
      <c r="A142"/>
      <c r="L142" s="152"/>
      <c r="M142" s="152"/>
      <c r="N142" s="152"/>
      <c r="O142" s="152"/>
      <c r="P142" s="152"/>
      <c r="Q142"/>
      <c r="R142"/>
      <c r="S142"/>
      <c r="T142"/>
      <c r="U142"/>
      <c r="V142"/>
      <c r="W142"/>
      <c r="X142"/>
      <c r="Y142"/>
      <c r="Z142"/>
      <c r="AA142"/>
      <c r="AB142"/>
      <c r="AC142"/>
      <c r="AD142"/>
      <c r="AE142"/>
      <c r="AF142"/>
      <c r="AG142"/>
      <c r="AH142"/>
      <c r="AI142"/>
      <c r="AJ142"/>
    </row>
    <row r="143" spans="1:36" s="103" customFormat="1" ht="16" x14ac:dyDescent="0.2">
      <c r="A143"/>
      <c r="L143" s="152"/>
      <c r="M143" s="152"/>
      <c r="N143" s="152"/>
      <c r="O143" s="152"/>
      <c r="P143" s="152"/>
      <c r="Q143"/>
      <c r="R143"/>
      <c r="S143"/>
      <c r="T143"/>
      <c r="U143"/>
      <c r="V143"/>
      <c r="W143"/>
      <c r="X143"/>
      <c r="Y143"/>
      <c r="Z143"/>
      <c r="AA143"/>
      <c r="AB143"/>
      <c r="AC143"/>
      <c r="AD143"/>
      <c r="AE143"/>
      <c r="AF143"/>
      <c r="AG143"/>
      <c r="AH143"/>
      <c r="AI143"/>
      <c r="AJ143"/>
    </row>
    <row r="144" spans="1:36" s="103" customFormat="1" ht="16" x14ac:dyDescent="0.2">
      <c r="A144"/>
      <c r="L144" s="152"/>
      <c r="M144" s="152"/>
      <c r="N144" s="152"/>
      <c r="O144" s="152"/>
      <c r="P144" s="152"/>
      <c r="Q144"/>
      <c r="R144"/>
      <c r="S144"/>
      <c r="T144"/>
      <c r="U144"/>
      <c r="V144"/>
      <c r="W144"/>
      <c r="X144"/>
      <c r="Y144"/>
      <c r="Z144"/>
      <c r="AA144"/>
      <c r="AB144"/>
      <c r="AC144"/>
      <c r="AD144"/>
      <c r="AE144"/>
      <c r="AF144"/>
      <c r="AG144"/>
      <c r="AH144"/>
      <c r="AI144"/>
      <c r="AJ144"/>
    </row>
    <row r="145" spans="1:36" s="103" customFormat="1" ht="16" x14ac:dyDescent="0.2">
      <c r="A145"/>
      <c r="L145" s="152"/>
      <c r="M145" s="152"/>
      <c r="N145" s="152"/>
      <c r="O145" s="152"/>
      <c r="P145" s="152"/>
      <c r="Q145"/>
      <c r="R145"/>
      <c r="S145"/>
      <c r="T145"/>
      <c r="U145"/>
      <c r="V145"/>
      <c r="W145"/>
      <c r="X145"/>
      <c r="Y145"/>
      <c r="Z145"/>
      <c r="AA145"/>
      <c r="AB145"/>
      <c r="AC145"/>
      <c r="AD145"/>
      <c r="AE145"/>
      <c r="AF145"/>
      <c r="AG145"/>
      <c r="AH145"/>
      <c r="AI145"/>
      <c r="AJ145"/>
    </row>
    <row r="146" spans="1:36" s="103" customFormat="1" ht="16" x14ac:dyDescent="0.2">
      <c r="A146"/>
      <c r="L146" s="152"/>
      <c r="M146" s="152"/>
      <c r="N146" s="152"/>
      <c r="O146" s="152"/>
      <c r="P146" s="152"/>
      <c r="Q146"/>
      <c r="R146"/>
      <c r="S146"/>
      <c r="T146"/>
      <c r="U146"/>
      <c r="V146"/>
      <c r="W146"/>
      <c r="X146"/>
      <c r="Y146"/>
      <c r="Z146"/>
      <c r="AA146"/>
      <c r="AB146"/>
      <c r="AC146"/>
      <c r="AD146"/>
      <c r="AE146"/>
      <c r="AF146"/>
      <c r="AG146"/>
      <c r="AH146"/>
      <c r="AI146"/>
      <c r="AJ146"/>
    </row>
    <row r="147" spans="1:36" s="103" customFormat="1" ht="16" x14ac:dyDescent="0.2">
      <c r="A147"/>
      <c r="L147" s="152"/>
      <c r="M147" s="152"/>
      <c r="N147" s="152"/>
      <c r="O147" s="152"/>
      <c r="P147" s="152"/>
      <c r="Q147"/>
      <c r="R147"/>
      <c r="S147"/>
      <c r="T147"/>
      <c r="U147"/>
      <c r="V147"/>
      <c r="W147"/>
      <c r="X147"/>
      <c r="Y147"/>
      <c r="Z147"/>
      <c r="AA147"/>
      <c r="AB147"/>
      <c r="AC147"/>
      <c r="AD147"/>
      <c r="AE147"/>
      <c r="AF147"/>
      <c r="AG147"/>
      <c r="AH147"/>
      <c r="AI147"/>
      <c r="AJ147"/>
    </row>
    <row r="148" spans="1:36" s="103" customFormat="1" ht="16" x14ac:dyDescent="0.2">
      <c r="A148"/>
      <c r="L148" s="152"/>
      <c r="M148" s="152"/>
      <c r="N148" s="152"/>
      <c r="O148" s="152"/>
      <c r="P148" s="152"/>
      <c r="Q148"/>
      <c r="R148"/>
      <c r="S148"/>
      <c r="T148"/>
      <c r="U148"/>
      <c r="V148"/>
      <c r="W148"/>
      <c r="X148"/>
      <c r="Y148"/>
      <c r="Z148"/>
      <c r="AA148"/>
      <c r="AB148"/>
      <c r="AC148"/>
      <c r="AD148"/>
      <c r="AE148"/>
      <c r="AF148"/>
      <c r="AG148"/>
      <c r="AH148"/>
      <c r="AI148"/>
      <c r="AJ148"/>
    </row>
    <row r="149" spans="1:36" s="103" customFormat="1" ht="16" x14ac:dyDescent="0.2">
      <c r="A149"/>
      <c r="L149" s="152"/>
      <c r="M149" s="152"/>
      <c r="N149" s="152"/>
      <c r="O149" s="152"/>
      <c r="P149" s="152"/>
      <c r="Q149"/>
      <c r="R149"/>
      <c r="S149"/>
      <c r="T149"/>
      <c r="U149"/>
      <c r="V149"/>
      <c r="W149"/>
      <c r="X149"/>
      <c r="Y149"/>
      <c r="Z149"/>
      <c r="AA149"/>
      <c r="AB149"/>
      <c r="AC149"/>
      <c r="AD149"/>
      <c r="AE149"/>
      <c r="AF149"/>
      <c r="AG149"/>
      <c r="AH149"/>
      <c r="AI149"/>
      <c r="AJ149"/>
    </row>
    <row r="150" spans="1:36" s="103" customFormat="1" ht="16" x14ac:dyDescent="0.2">
      <c r="A150"/>
      <c r="L150" s="152"/>
      <c r="M150" s="152"/>
      <c r="N150" s="152"/>
      <c r="O150" s="152"/>
      <c r="P150" s="152"/>
      <c r="Q150"/>
      <c r="R150"/>
      <c r="S150"/>
      <c r="T150"/>
      <c r="U150"/>
      <c r="V150"/>
      <c r="W150"/>
      <c r="X150"/>
      <c r="Y150"/>
      <c r="Z150"/>
      <c r="AA150"/>
      <c r="AB150"/>
      <c r="AC150"/>
      <c r="AD150"/>
      <c r="AE150"/>
      <c r="AF150"/>
      <c r="AG150"/>
      <c r="AH150"/>
      <c r="AI150"/>
      <c r="AJ150"/>
    </row>
    <row r="151" spans="1:36" s="103" customFormat="1" ht="16" x14ac:dyDescent="0.2">
      <c r="A151"/>
      <c r="L151" s="152"/>
      <c r="M151" s="152"/>
      <c r="N151" s="152"/>
      <c r="O151" s="152"/>
      <c r="P151" s="152"/>
      <c r="Q151"/>
      <c r="R151"/>
      <c r="S151"/>
      <c r="T151"/>
      <c r="U151"/>
      <c r="V151"/>
      <c r="W151"/>
      <c r="X151"/>
      <c r="Y151"/>
      <c r="Z151"/>
      <c r="AA151"/>
      <c r="AB151"/>
      <c r="AC151"/>
      <c r="AD151"/>
      <c r="AE151"/>
      <c r="AF151"/>
      <c r="AG151"/>
      <c r="AH151"/>
      <c r="AI151"/>
      <c r="AJ151"/>
    </row>
    <row r="152" spans="1:36" s="103" customFormat="1" ht="16" x14ac:dyDescent="0.2">
      <c r="A152"/>
      <c r="L152" s="152"/>
      <c r="M152" s="152"/>
      <c r="N152" s="152"/>
      <c r="O152" s="152"/>
      <c r="P152" s="152"/>
      <c r="Q152"/>
      <c r="R152"/>
      <c r="S152"/>
      <c r="T152"/>
      <c r="U152"/>
      <c r="V152"/>
      <c r="W152"/>
      <c r="X152"/>
      <c r="Y152"/>
      <c r="Z152"/>
      <c r="AA152"/>
      <c r="AB152"/>
      <c r="AC152"/>
      <c r="AD152"/>
      <c r="AE152"/>
      <c r="AF152"/>
      <c r="AG152"/>
      <c r="AH152"/>
      <c r="AI152"/>
      <c r="AJ152"/>
    </row>
    <row r="153" spans="1:36" s="103" customFormat="1" ht="16" x14ac:dyDescent="0.2">
      <c r="A153"/>
      <c r="L153" s="152"/>
      <c r="M153" s="152"/>
      <c r="N153" s="152"/>
      <c r="O153" s="152"/>
      <c r="P153" s="152"/>
      <c r="Q153"/>
      <c r="R153"/>
      <c r="S153"/>
      <c r="T153"/>
      <c r="U153"/>
      <c r="V153"/>
      <c r="W153"/>
      <c r="X153"/>
      <c r="Y153"/>
      <c r="Z153"/>
      <c r="AA153"/>
      <c r="AB153"/>
      <c r="AC153"/>
      <c r="AD153"/>
      <c r="AE153"/>
      <c r="AF153"/>
      <c r="AG153"/>
      <c r="AH153"/>
      <c r="AI153"/>
      <c r="AJ153"/>
    </row>
    <row r="154" spans="1:36" s="103" customFormat="1" ht="16" x14ac:dyDescent="0.2">
      <c r="A154"/>
      <c r="L154" s="152"/>
      <c r="M154" s="152"/>
      <c r="N154" s="152"/>
      <c r="O154" s="152"/>
      <c r="P154" s="152"/>
      <c r="Q154"/>
      <c r="R154"/>
      <c r="S154"/>
      <c r="T154"/>
      <c r="U154"/>
      <c r="V154"/>
      <c r="W154"/>
      <c r="X154"/>
      <c r="Y154"/>
      <c r="Z154"/>
      <c r="AA154"/>
      <c r="AB154"/>
      <c r="AC154"/>
      <c r="AD154"/>
      <c r="AE154"/>
      <c r="AF154"/>
      <c r="AG154"/>
      <c r="AH154"/>
      <c r="AI154"/>
      <c r="AJ154"/>
    </row>
    <row r="155" spans="1:36" s="103" customFormat="1" ht="16" x14ac:dyDescent="0.2">
      <c r="A155"/>
      <c r="L155" s="152"/>
      <c r="M155" s="152"/>
      <c r="N155" s="152"/>
      <c r="O155" s="152"/>
      <c r="P155" s="152"/>
      <c r="Q155"/>
      <c r="R155"/>
      <c r="S155"/>
      <c r="T155"/>
      <c r="U155"/>
      <c r="V155"/>
      <c r="W155"/>
      <c r="X155"/>
      <c r="Y155"/>
      <c r="Z155"/>
      <c r="AA155"/>
      <c r="AB155"/>
      <c r="AC155"/>
      <c r="AD155"/>
      <c r="AE155"/>
      <c r="AF155"/>
      <c r="AG155"/>
      <c r="AH155"/>
      <c r="AI155"/>
      <c r="AJ155"/>
    </row>
    <row r="156" spans="1:36" s="103" customFormat="1" ht="16" x14ac:dyDescent="0.2">
      <c r="A156"/>
      <c r="L156" s="152"/>
      <c r="M156" s="152"/>
      <c r="N156" s="152"/>
      <c r="O156" s="152"/>
      <c r="P156" s="152"/>
      <c r="Q156"/>
      <c r="R156"/>
      <c r="S156"/>
      <c r="T156"/>
      <c r="U156"/>
      <c r="V156"/>
      <c r="W156"/>
      <c r="X156"/>
      <c r="Y156"/>
      <c r="Z156"/>
      <c r="AA156"/>
      <c r="AB156"/>
      <c r="AC156"/>
      <c r="AD156"/>
      <c r="AE156"/>
      <c r="AF156"/>
      <c r="AG156"/>
      <c r="AH156"/>
      <c r="AI156"/>
      <c r="AJ156"/>
    </row>
    <row r="157" spans="1:36" s="103" customFormat="1" ht="16" x14ac:dyDescent="0.2">
      <c r="A157"/>
      <c r="L157" s="152"/>
      <c r="M157" s="152"/>
      <c r="N157" s="152"/>
      <c r="O157" s="152"/>
      <c r="P157" s="152"/>
      <c r="Q157"/>
      <c r="R157"/>
      <c r="S157"/>
      <c r="T157"/>
      <c r="U157"/>
      <c r="V157"/>
      <c r="W157"/>
      <c r="X157"/>
      <c r="Y157"/>
      <c r="Z157"/>
      <c r="AA157"/>
      <c r="AB157"/>
      <c r="AC157"/>
      <c r="AD157"/>
      <c r="AE157"/>
      <c r="AF157"/>
      <c r="AG157"/>
      <c r="AH157"/>
      <c r="AI157"/>
      <c r="AJ157"/>
    </row>
    <row r="158" spans="1:36" s="103" customFormat="1" ht="16" x14ac:dyDescent="0.2">
      <c r="A158"/>
      <c r="L158" s="152"/>
      <c r="M158" s="152"/>
      <c r="N158" s="152"/>
      <c r="O158" s="152"/>
      <c r="P158" s="152"/>
      <c r="Q158"/>
      <c r="R158"/>
      <c r="S158"/>
      <c r="T158"/>
      <c r="U158"/>
      <c r="V158"/>
      <c r="W158"/>
      <c r="X158"/>
      <c r="Y158"/>
      <c r="Z158"/>
      <c r="AA158"/>
      <c r="AB158"/>
      <c r="AC158"/>
      <c r="AD158"/>
      <c r="AE158"/>
      <c r="AF158"/>
      <c r="AG158"/>
      <c r="AH158"/>
      <c r="AI158"/>
      <c r="AJ158"/>
    </row>
    <row r="159" spans="1:36" s="103" customFormat="1" ht="16" x14ac:dyDescent="0.2">
      <c r="A159"/>
      <c r="L159" s="152"/>
      <c r="M159" s="152"/>
      <c r="N159" s="152"/>
      <c r="O159" s="152"/>
      <c r="P159" s="152"/>
      <c r="Q159"/>
      <c r="R159"/>
      <c r="S159"/>
      <c r="T159"/>
      <c r="U159"/>
      <c r="V159"/>
      <c r="W159"/>
      <c r="X159"/>
      <c r="Y159"/>
      <c r="Z159"/>
      <c r="AA159"/>
      <c r="AB159"/>
      <c r="AC159"/>
      <c r="AD159"/>
      <c r="AE159"/>
      <c r="AF159"/>
      <c r="AG159"/>
      <c r="AH159"/>
      <c r="AI159"/>
      <c r="AJ159"/>
    </row>
    <row r="160" spans="1:36" s="103" customFormat="1" ht="16" x14ac:dyDescent="0.2">
      <c r="A160"/>
      <c r="L160" s="152"/>
      <c r="M160" s="152"/>
      <c r="N160" s="152"/>
      <c r="O160" s="152"/>
      <c r="P160" s="152"/>
      <c r="Q160"/>
      <c r="R160"/>
      <c r="S160"/>
      <c r="T160"/>
      <c r="U160"/>
      <c r="V160"/>
      <c r="W160"/>
      <c r="X160"/>
      <c r="Y160"/>
      <c r="Z160"/>
      <c r="AA160"/>
      <c r="AB160"/>
      <c r="AC160"/>
      <c r="AD160"/>
      <c r="AE160"/>
      <c r="AF160"/>
      <c r="AG160"/>
      <c r="AH160"/>
      <c r="AI160"/>
      <c r="AJ160"/>
    </row>
    <row r="161" spans="1:36" s="103" customFormat="1" ht="16" x14ac:dyDescent="0.2">
      <c r="A161"/>
      <c r="L161" s="152"/>
      <c r="M161" s="152"/>
      <c r="N161" s="152"/>
      <c r="O161" s="152"/>
      <c r="P161" s="152"/>
      <c r="Q161"/>
      <c r="R161"/>
      <c r="S161"/>
      <c r="T161"/>
      <c r="U161"/>
      <c r="V161"/>
      <c r="W161"/>
      <c r="X161"/>
      <c r="Y161"/>
      <c r="Z161"/>
      <c r="AA161"/>
      <c r="AB161"/>
      <c r="AC161"/>
      <c r="AD161"/>
      <c r="AE161"/>
      <c r="AF161"/>
      <c r="AG161"/>
      <c r="AH161"/>
      <c r="AI161"/>
      <c r="AJ161"/>
    </row>
    <row r="162" spans="1:36" s="103" customFormat="1" ht="16" x14ac:dyDescent="0.2">
      <c r="A162"/>
      <c r="L162" s="152"/>
      <c r="M162" s="152"/>
      <c r="N162" s="152"/>
      <c r="O162" s="152"/>
      <c r="P162" s="152"/>
      <c r="Q162"/>
      <c r="R162"/>
      <c r="S162"/>
      <c r="T162"/>
      <c r="U162"/>
      <c r="V162"/>
      <c r="W162"/>
      <c r="X162"/>
      <c r="Y162"/>
      <c r="Z162"/>
      <c r="AA162"/>
      <c r="AB162"/>
      <c r="AC162"/>
      <c r="AD162"/>
      <c r="AE162"/>
      <c r="AF162"/>
      <c r="AG162"/>
      <c r="AH162"/>
      <c r="AI162"/>
      <c r="AJ162"/>
    </row>
    <row r="163" spans="1:36" s="103" customFormat="1" ht="16" x14ac:dyDescent="0.2">
      <c r="A163"/>
      <c r="L163" s="152"/>
      <c r="M163" s="152"/>
      <c r="N163" s="152"/>
      <c r="O163" s="152"/>
      <c r="P163" s="152"/>
      <c r="Q163"/>
      <c r="R163"/>
      <c r="S163"/>
      <c r="T163"/>
      <c r="U163"/>
      <c r="V163"/>
      <c r="W163"/>
      <c r="X163"/>
      <c r="Y163"/>
      <c r="Z163"/>
      <c r="AA163"/>
      <c r="AB163"/>
      <c r="AC163"/>
      <c r="AD163"/>
      <c r="AE163"/>
      <c r="AF163"/>
      <c r="AG163"/>
      <c r="AH163"/>
      <c r="AI163"/>
      <c r="AJ163"/>
    </row>
    <row r="164" spans="1:36" s="103" customFormat="1" ht="16" x14ac:dyDescent="0.2">
      <c r="A164"/>
      <c r="L164" s="152"/>
      <c r="M164" s="152"/>
      <c r="N164" s="152"/>
      <c r="O164" s="152"/>
      <c r="P164" s="152"/>
      <c r="Q164"/>
      <c r="R164"/>
      <c r="S164"/>
      <c r="T164"/>
      <c r="U164"/>
      <c r="V164"/>
      <c r="W164"/>
      <c r="X164"/>
      <c r="Y164"/>
      <c r="Z164"/>
      <c r="AA164"/>
      <c r="AB164"/>
      <c r="AC164"/>
      <c r="AD164"/>
      <c r="AE164"/>
      <c r="AF164"/>
      <c r="AG164"/>
      <c r="AH164"/>
      <c r="AI164"/>
      <c r="AJ164"/>
    </row>
    <row r="165" spans="1:36" s="103" customFormat="1" ht="16" x14ac:dyDescent="0.2">
      <c r="A165"/>
      <c r="L165" s="152"/>
      <c r="M165" s="152"/>
      <c r="N165" s="152"/>
      <c r="O165" s="152"/>
      <c r="P165" s="152"/>
      <c r="Q165"/>
      <c r="R165"/>
      <c r="S165"/>
      <c r="T165"/>
      <c r="U165"/>
      <c r="V165"/>
      <c r="W165"/>
      <c r="X165"/>
      <c r="Y165"/>
      <c r="Z165"/>
      <c r="AA165"/>
      <c r="AB165"/>
      <c r="AC165"/>
      <c r="AD165"/>
      <c r="AE165"/>
      <c r="AF165"/>
      <c r="AG165"/>
      <c r="AH165"/>
      <c r="AI165"/>
      <c r="AJ165"/>
    </row>
    <row r="166" spans="1:36" s="103" customFormat="1" ht="16" x14ac:dyDescent="0.2">
      <c r="A166"/>
      <c r="L166" s="152"/>
      <c r="M166" s="152"/>
      <c r="N166" s="152"/>
      <c r="O166" s="152"/>
      <c r="P166" s="152"/>
      <c r="Q166"/>
      <c r="R166"/>
      <c r="S166"/>
      <c r="T166"/>
      <c r="U166"/>
      <c r="V166"/>
      <c r="W166"/>
      <c r="X166"/>
      <c r="Y166"/>
      <c r="Z166"/>
      <c r="AA166"/>
      <c r="AB166"/>
      <c r="AC166"/>
      <c r="AD166"/>
      <c r="AE166"/>
      <c r="AF166"/>
      <c r="AG166"/>
      <c r="AH166"/>
      <c r="AI166"/>
      <c r="AJ166"/>
    </row>
    <row r="167" spans="1:36" s="103" customFormat="1" ht="16" x14ac:dyDescent="0.2">
      <c r="A167"/>
      <c r="L167" s="152"/>
      <c r="M167" s="152"/>
      <c r="N167" s="152"/>
      <c r="O167" s="152"/>
      <c r="P167" s="152"/>
      <c r="Q167"/>
      <c r="R167"/>
      <c r="S167"/>
      <c r="T167"/>
      <c r="U167"/>
      <c r="V167"/>
      <c r="W167"/>
      <c r="X167"/>
      <c r="Y167"/>
      <c r="Z167"/>
      <c r="AA167"/>
      <c r="AB167"/>
      <c r="AC167"/>
      <c r="AD167"/>
      <c r="AE167"/>
      <c r="AF167"/>
      <c r="AG167"/>
      <c r="AH167"/>
      <c r="AI167"/>
      <c r="AJ167"/>
    </row>
    <row r="168" spans="1:36" s="103" customFormat="1" ht="16" x14ac:dyDescent="0.2">
      <c r="A168"/>
      <c r="L168" s="152"/>
      <c r="M168" s="152"/>
      <c r="N168" s="152"/>
      <c r="O168" s="152"/>
      <c r="P168" s="152"/>
      <c r="Q168"/>
      <c r="R168"/>
      <c r="S168"/>
      <c r="T168"/>
      <c r="U168"/>
      <c r="V168"/>
      <c r="W168"/>
      <c r="X168"/>
      <c r="Y168"/>
      <c r="Z168"/>
      <c r="AA168"/>
      <c r="AB168"/>
      <c r="AC168"/>
      <c r="AD168"/>
      <c r="AE168"/>
      <c r="AF168"/>
      <c r="AG168"/>
      <c r="AH168"/>
      <c r="AI168"/>
      <c r="AJ168"/>
    </row>
    <row r="169" spans="1:36" s="103" customFormat="1" ht="16" x14ac:dyDescent="0.2">
      <c r="A169"/>
      <c r="L169" s="152"/>
      <c r="M169" s="152"/>
      <c r="N169" s="152"/>
      <c r="O169" s="152"/>
      <c r="P169" s="152"/>
      <c r="Q169"/>
      <c r="R169"/>
      <c r="S169"/>
      <c r="T169"/>
      <c r="U169"/>
      <c r="V169"/>
      <c r="W169"/>
      <c r="X169"/>
      <c r="Y169"/>
      <c r="Z169"/>
      <c r="AA169"/>
      <c r="AB169"/>
      <c r="AC169"/>
      <c r="AD169"/>
      <c r="AE169"/>
      <c r="AF169"/>
      <c r="AG169"/>
      <c r="AH169"/>
      <c r="AI169"/>
      <c r="AJ169"/>
    </row>
    <row r="170" spans="1:36" s="103" customFormat="1" ht="16" x14ac:dyDescent="0.2">
      <c r="A170"/>
      <c r="L170" s="152"/>
      <c r="M170" s="152"/>
      <c r="N170" s="152"/>
      <c r="O170" s="152"/>
      <c r="P170" s="152"/>
      <c r="Q170"/>
      <c r="R170"/>
      <c r="S170"/>
      <c r="T170"/>
      <c r="U170"/>
      <c r="V170"/>
      <c r="W170"/>
      <c r="X170"/>
      <c r="Y170"/>
      <c r="Z170"/>
      <c r="AA170"/>
      <c r="AB170"/>
      <c r="AC170"/>
      <c r="AD170"/>
      <c r="AE170"/>
      <c r="AF170"/>
      <c r="AG170"/>
      <c r="AH170"/>
      <c r="AI170"/>
      <c r="AJ170"/>
    </row>
    <row r="171" spans="1:36" s="103" customFormat="1" ht="16" x14ac:dyDescent="0.2">
      <c r="A171"/>
      <c r="L171" s="152"/>
      <c r="M171" s="152"/>
      <c r="N171" s="152"/>
      <c r="O171" s="152"/>
      <c r="P171" s="152"/>
      <c r="Q171"/>
      <c r="R171"/>
      <c r="S171"/>
      <c r="T171"/>
      <c r="U171"/>
      <c r="V171"/>
      <c r="W171"/>
      <c r="X171"/>
      <c r="Y171"/>
      <c r="Z171"/>
      <c r="AA171"/>
      <c r="AB171"/>
      <c r="AC171"/>
      <c r="AD171"/>
      <c r="AE171"/>
      <c r="AF171"/>
      <c r="AG171"/>
      <c r="AH171"/>
      <c r="AI171"/>
      <c r="AJ171"/>
    </row>
    <row r="172" spans="1:36" s="103" customFormat="1" ht="16" x14ac:dyDescent="0.2">
      <c r="A172"/>
      <c r="L172" s="152"/>
      <c r="M172" s="152"/>
      <c r="N172" s="152"/>
      <c r="O172" s="152"/>
      <c r="P172" s="152"/>
      <c r="Q172"/>
      <c r="R172"/>
      <c r="S172"/>
      <c r="T172"/>
      <c r="U172"/>
      <c r="V172"/>
      <c r="W172"/>
      <c r="X172"/>
      <c r="Y172"/>
      <c r="Z172"/>
      <c r="AA172"/>
      <c r="AB172"/>
      <c r="AC172"/>
      <c r="AD172"/>
      <c r="AE172"/>
      <c r="AF172"/>
      <c r="AG172"/>
      <c r="AH172"/>
      <c r="AI172"/>
      <c r="AJ172"/>
    </row>
    <row r="173" spans="1:36" s="103" customFormat="1" ht="16" x14ac:dyDescent="0.2">
      <c r="A173"/>
      <c r="L173" s="152"/>
      <c r="M173" s="152"/>
      <c r="N173" s="152"/>
      <c r="O173" s="152"/>
      <c r="P173" s="152"/>
      <c r="Q173"/>
      <c r="R173"/>
      <c r="S173"/>
      <c r="T173"/>
      <c r="U173"/>
      <c r="V173"/>
      <c r="W173"/>
      <c r="X173"/>
      <c r="Y173"/>
      <c r="Z173"/>
      <c r="AA173"/>
      <c r="AB173"/>
      <c r="AC173"/>
      <c r="AD173"/>
      <c r="AE173"/>
      <c r="AF173"/>
      <c r="AG173"/>
      <c r="AH173"/>
      <c r="AI173"/>
      <c r="AJ173"/>
    </row>
    <row r="174" spans="1:36" s="103" customFormat="1" ht="16" x14ac:dyDescent="0.2">
      <c r="A174"/>
      <c r="L174" s="152"/>
      <c r="M174" s="152"/>
      <c r="N174" s="152"/>
      <c r="O174" s="152"/>
      <c r="P174" s="152"/>
      <c r="Q174"/>
      <c r="R174"/>
      <c r="S174"/>
      <c r="T174"/>
      <c r="U174"/>
      <c r="V174"/>
      <c r="W174"/>
      <c r="X174"/>
      <c r="Y174"/>
      <c r="Z174"/>
      <c r="AA174"/>
      <c r="AB174"/>
      <c r="AC174"/>
      <c r="AD174"/>
      <c r="AE174"/>
      <c r="AF174"/>
      <c r="AG174"/>
      <c r="AH174"/>
      <c r="AI174"/>
      <c r="AJ174"/>
    </row>
    <row r="175" spans="1:36" s="103" customFormat="1" ht="16" x14ac:dyDescent="0.2">
      <c r="A175"/>
      <c r="L175" s="152"/>
      <c r="M175" s="152"/>
      <c r="N175" s="152"/>
      <c r="O175" s="152"/>
      <c r="P175" s="152"/>
      <c r="Q175"/>
      <c r="R175"/>
      <c r="S175"/>
      <c r="T175"/>
      <c r="U175"/>
      <c r="V175"/>
      <c r="W175"/>
      <c r="X175"/>
      <c r="Y175"/>
      <c r="Z175"/>
      <c r="AA175"/>
      <c r="AB175"/>
      <c r="AC175"/>
      <c r="AD175"/>
      <c r="AE175"/>
      <c r="AF175"/>
      <c r="AG175"/>
      <c r="AH175"/>
      <c r="AI175"/>
      <c r="AJ175"/>
    </row>
    <row r="176" spans="1:36" s="103" customFormat="1" ht="16" x14ac:dyDescent="0.2">
      <c r="A176"/>
      <c r="L176" s="152"/>
      <c r="M176" s="152"/>
      <c r="N176" s="152"/>
      <c r="O176" s="152"/>
      <c r="P176" s="152"/>
      <c r="Q176"/>
      <c r="R176"/>
      <c r="S176"/>
      <c r="T176"/>
      <c r="U176"/>
      <c r="V176"/>
      <c r="W176"/>
      <c r="X176"/>
      <c r="Y176"/>
      <c r="Z176"/>
      <c r="AA176"/>
      <c r="AB176"/>
      <c r="AC176"/>
      <c r="AD176"/>
      <c r="AE176"/>
      <c r="AF176"/>
      <c r="AG176"/>
      <c r="AH176"/>
      <c r="AI176"/>
      <c r="AJ176"/>
    </row>
    <row r="177" spans="1:36" s="103" customFormat="1" ht="16" x14ac:dyDescent="0.2">
      <c r="A177"/>
      <c r="L177" s="152"/>
      <c r="M177" s="152"/>
      <c r="N177" s="152"/>
      <c r="O177" s="152"/>
      <c r="P177" s="152"/>
      <c r="Q177"/>
      <c r="R177"/>
      <c r="S177"/>
      <c r="T177"/>
      <c r="U177"/>
      <c r="V177"/>
      <c r="W177"/>
      <c r="X177"/>
      <c r="Y177"/>
      <c r="Z177"/>
      <c r="AA177"/>
      <c r="AB177"/>
      <c r="AC177"/>
      <c r="AD177"/>
      <c r="AE177"/>
      <c r="AF177"/>
      <c r="AG177"/>
      <c r="AH177"/>
      <c r="AI177"/>
      <c r="AJ177"/>
    </row>
    <row r="178" spans="1:36" s="103" customFormat="1" ht="16" x14ac:dyDescent="0.2">
      <c r="A178"/>
      <c r="L178" s="152"/>
      <c r="M178" s="152"/>
      <c r="N178" s="152"/>
      <c r="O178" s="152"/>
      <c r="P178" s="152"/>
      <c r="Q178"/>
      <c r="R178"/>
      <c r="S178"/>
      <c r="T178"/>
      <c r="U178"/>
      <c r="V178"/>
      <c r="W178"/>
      <c r="X178"/>
      <c r="Y178"/>
      <c r="Z178"/>
      <c r="AA178"/>
      <c r="AB178"/>
      <c r="AC178"/>
      <c r="AD178"/>
      <c r="AE178"/>
      <c r="AF178"/>
      <c r="AG178"/>
      <c r="AH178"/>
      <c r="AI178"/>
      <c r="AJ178"/>
    </row>
    <row r="179" spans="1:36" s="103" customFormat="1" ht="16" x14ac:dyDescent="0.2">
      <c r="A179"/>
      <c r="L179" s="152"/>
      <c r="M179" s="152"/>
      <c r="N179" s="152"/>
      <c r="O179" s="152"/>
      <c r="P179" s="152"/>
      <c r="Q179"/>
      <c r="R179"/>
      <c r="S179"/>
      <c r="T179"/>
      <c r="U179"/>
      <c r="V179"/>
      <c r="W179"/>
      <c r="X179"/>
      <c r="Y179"/>
      <c r="Z179"/>
      <c r="AA179"/>
      <c r="AB179"/>
      <c r="AC179"/>
      <c r="AD179"/>
      <c r="AE179"/>
      <c r="AF179"/>
      <c r="AG179"/>
      <c r="AH179"/>
      <c r="AI179"/>
      <c r="AJ179"/>
    </row>
    <row r="180" spans="1:36" s="103" customFormat="1" ht="16" x14ac:dyDescent="0.2">
      <c r="A180"/>
      <c r="L180" s="152"/>
      <c r="M180" s="152"/>
      <c r="N180" s="152"/>
      <c r="O180" s="152"/>
      <c r="P180" s="152"/>
      <c r="Q180"/>
      <c r="R180"/>
      <c r="S180"/>
      <c r="T180"/>
      <c r="U180"/>
      <c r="V180"/>
      <c r="W180"/>
      <c r="X180"/>
      <c r="Y180"/>
      <c r="Z180"/>
      <c r="AA180"/>
      <c r="AB180"/>
      <c r="AC180"/>
      <c r="AD180"/>
      <c r="AE180"/>
      <c r="AF180"/>
      <c r="AG180"/>
      <c r="AH180"/>
      <c r="AI180"/>
      <c r="AJ180"/>
    </row>
    <row r="181" spans="1:36" s="103" customFormat="1" ht="16" x14ac:dyDescent="0.2">
      <c r="A181"/>
      <c r="L181" s="152"/>
      <c r="M181" s="152"/>
      <c r="N181" s="152"/>
      <c r="O181" s="152"/>
      <c r="P181" s="152"/>
      <c r="Q181"/>
      <c r="R181"/>
      <c r="S181"/>
      <c r="T181"/>
      <c r="U181"/>
      <c r="V181"/>
      <c r="W181"/>
      <c r="X181"/>
      <c r="Y181"/>
      <c r="Z181"/>
      <c r="AA181"/>
      <c r="AB181"/>
      <c r="AC181"/>
      <c r="AD181"/>
      <c r="AE181"/>
      <c r="AF181"/>
      <c r="AG181"/>
      <c r="AH181"/>
      <c r="AI181"/>
      <c r="AJ181"/>
    </row>
    <row r="182" spans="1:36" s="103" customFormat="1" ht="16" x14ac:dyDescent="0.2">
      <c r="A182"/>
      <c r="L182" s="152"/>
      <c r="M182" s="152"/>
      <c r="N182" s="152"/>
      <c r="O182" s="152"/>
      <c r="P182" s="152"/>
      <c r="Q182"/>
      <c r="R182"/>
      <c r="S182"/>
      <c r="T182"/>
      <c r="U182"/>
      <c r="V182"/>
      <c r="W182"/>
      <c r="X182"/>
      <c r="Y182"/>
      <c r="Z182"/>
      <c r="AA182"/>
      <c r="AB182"/>
      <c r="AC182"/>
      <c r="AD182"/>
      <c r="AE182"/>
      <c r="AF182"/>
      <c r="AG182"/>
      <c r="AH182"/>
      <c r="AI182"/>
      <c r="AJ182"/>
    </row>
    <row r="183" spans="1:36" s="103" customFormat="1" ht="16" x14ac:dyDescent="0.2">
      <c r="A183"/>
      <c r="L183" s="152"/>
      <c r="M183" s="152"/>
      <c r="N183" s="152"/>
      <c r="O183" s="152"/>
      <c r="P183" s="152"/>
      <c r="Q183"/>
      <c r="R183"/>
      <c r="S183"/>
      <c r="T183"/>
      <c r="U183"/>
      <c r="V183"/>
      <c r="W183"/>
      <c r="X183"/>
      <c r="Y183"/>
      <c r="Z183"/>
      <c r="AA183"/>
      <c r="AB183"/>
      <c r="AC183"/>
      <c r="AD183"/>
      <c r="AE183"/>
      <c r="AF183"/>
      <c r="AG183"/>
      <c r="AH183"/>
      <c r="AI183"/>
      <c r="AJ183"/>
    </row>
    <row r="184" spans="1:36" s="103" customFormat="1" ht="16" x14ac:dyDescent="0.2">
      <c r="A184"/>
      <c r="L184" s="152"/>
      <c r="M184" s="152"/>
      <c r="N184" s="152"/>
      <c r="O184" s="152"/>
      <c r="P184" s="152"/>
      <c r="Q184"/>
      <c r="R184"/>
      <c r="S184"/>
      <c r="T184"/>
      <c r="U184"/>
      <c r="V184"/>
      <c r="W184"/>
      <c r="X184"/>
      <c r="Y184"/>
      <c r="Z184"/>
      <c r="AA184"/>
      <c r="AB184"/>
      <c r="AC184"/>
      <c r="AD184"/>
      <c r="AE184"/>
      <c r="AF184"/>
      <c r="AG184"/>
      <c r="AH184"/>
      <c r="AI184"/>
      <c r="AJ184"/>
    </row>
    <row r="185" spans="1:36" s="103" customFormat="1" ht="16" x14ac:dyDescent="0.2">
      <c r="A185"/>
      <c r="L185" s="152"/>
      <c r="M185" s="152"/>
      <c r="N185" s="152"/>
      <c r="O185" s="152"/>
      <c r="P185" s="152"/>
      <c r="Q185"/>
      <c r="R185"/>
      <c r="S185"/>
      <c r="T185"/>
      <c r="U185"/>
      <c r="V185"/>
      <c r="W185"/>
      <c r="X185"/>
      <c r="Y185"/>
      <c r="Z185"/>
      <c r="AA185"/>
      <c r="AB185"/>
      <c r="AC185"/>
      <c r="AD185"/>
      <c r="AE185"/>
      <c r="AF185"/>
      <c r="AG185"/>
      <c r="AH185"/>
      <c r="AI185"/>
      <c r="AJ185"/>
    </row>
    <row r="186" spans="1:36" s="103" customFormat="1" ht="16" x14ac:dyDescent="0.2">
      <c r="A186"/>
      <c r="L186" s="152"/>
      <c r="M186" s="152"/>
      <c r="N186" s="152"/>
      <c r="O186" s="152"/>
      <c r="P186" s="152"/>
      <c r="Q186"/>
      <c r="R186"/>
      <c r="S186"/>
      <c r="T186"/>
      <c r="U186"/>
      <c r="V186"/>
      <c r="W186"/>
      <c r="X186"/>
      <c r="Y186"/>
      <c r="Z186"/>
      <c r="AA186"/>
      <c r="AB186"/>
      <c r="AC186"/>
      <c r="AD186"/>
      <c r="AE186"/>
      <c r="AF186"/>
      <c r="AG186"/>
      <c r="AH186"/>
      <c r="AI186"/>
      <c r="AJ186"/>
    </row>
    <row r="187" spans="1:36" s="103" customFormat="1" ht="16" x14ac:dyDescent="0.2">
      <c r="A187"/>
      <c r="L187" s="152"/>
      <c r="M187" s="152"/>
      <c r="N187" s="152"/>
      <c r="O187" s="152"/>
      <c r="P187" s="152"/>
      <c r="Q187"/>
      <c r="R187"/>
      <c r="S187"/>
      <c r="T187"/>
      <c r="U187"/>
      <c r="V187"/>
      <c r="W187"/>
      <c r="X187"/>
      <c r="Y187"/>
      <c r="Z187"/>
      <c r="AA187"/>
      <c r="AB187"/>
      <c r="AC187"/>
      <c r="AD187"/>
      <c r="AE187"/>
      <c r="AF187"/>
      <c r="AG187"/>
      <c r="AH187"/>
      <c r="AI187"/>
      <c r="AJ187"/>
    </row>
    <row r="188" spans="1:36" s="103" customFormat="1" ht="16" x14ac:dyDescent="0.2">
      <c r="A188"/>
      <c r="L188" s="152"/>
      <c r="M188" s="152"/>
      <c r="N188" s="152"/>
      <c r="O188" s="152"/>
      <c r="P188" s="152"/>
      <c r="Q188"/>
      <c r="R188"/>
      <c r="S188"/>
      <c r="T188"/>
      <c r="U188"/>
      <c r="V188"/>
      <c r="W188"/>
      <c r="X188"/>
      <c r="Y188"/>
      <c r="Z188"/>
      <c r="AA188"/>
      <c r="AB188"/>
      <c r="AC188"/>
      <c r="AD188"/>
      <c r="AE188"/>
      <c r="AF188"/>
      <c r="AG188"/>
      <c r="AH188"/>
      <c r="AI188"/>
      <c r="AJ188"/>
    </row>
    <row r="189" spans="1:36" s="103" customFormat="1" ht="16" x14ac:dyDescent="0.2">
      <c r="A189"/>
      <c r="L189" s="152"/>
      <c r="M189" s="152"/>
      <c r="N189" s="152"/>
      <c r="O189" s="152"/>
      <c r="P189" s="152"/>
      <c r="Q189"/>
      <c r="R189"/>
      <c r="S189"/>
      <c r="T189"/>
      <c r="U189"/>
      <c r="V189"/>
      <c r="W189"/>
      <c r="X189"/>
      <c r="Y189"/>
      <c r="Z189"/>
      <c r="AA189"/>
      <c r="AB189"/>
      <c r="AC189"/>
      <c r="AD189"/>
      <c r="AE189"/>
      <c r="AF189"/>
      <c r="AG189"/>
      <c r="AH189"/>
      <c r="AI189"/>
      <c r="AJ189"/>
    </row>
    <row r="190" spans="1:36" s="103" customFormat="1" ht="16" x14ac:dyDescent="0.2">
      <c r="A190"/>
      <c r="L190" s="152"/>
      <c r="M190" s="152"/>
      <c r="N190" s="152"/>
      <c r="O190" s="152"/>
      <c r="P190" s="152"/>
      <c r="Q190"/>
      <c r="R190"/>
      <c r="S190"/>
      <c r="T190"/>
      <c r="U190"/>
      <c r="V190"/>
      <c r="W190"/>
      <c r="X190"/>
      <c r="Y190"/>
      <c r="Z190"/>
      <c r="AA190"/>
      <c r="AB190"/>
      <c r="AC190"/>
      <c r="AD190"/>
      <c r="AE190"/>
      <c r="AF190"/>
      <c r="AG190"/>
      <c r="AH190"/>
      <c r="AI190"/>
      <c r="AJ190"/>
    </row>
    <row r="191" spans="1:36" s="103" customFormat="1" ht="16" x14ac:dyDescent="0.2">
      <c r="A191"/>
      <c r="L191" s="152"/>
      <c r="M191" s="152"/>
      <c r="N191" s="152"/>
      <c r="O191" s="152"/>
      <c r="P191" s="152"/>
      <c r="Q191"/>
      <c r="R191"/>
      <c r="S191"/>
      <c r="T191"/>
      <c r="U191"/>
      <c r="V191"/>
      <c r="W191"/>
      <c r="X191"/>
      <c r="Y191"/>
      <c r="Z191"/>
      <c r="AA191"/>
      <c r="AB191"/>
      <c r="AC191"/>
      <c r="AD191"/>
      <c r="AE191"/>
      <c r="AF191"/>
      <c r="AG191"/>
      <c r="AH191"/>
      <c r="AI191"/>
      <c r="AJ191"/>
    </row>
    <row r="192" spans="1:36" s="103" customFormat="1" ht="16" x14ac:dyDescent="0.2">
      <c r="A192"/>
      <c r="L192" s="152"/>
      <c r="M192" s="152"/>
      <c r="N192" s="152"/>
      <c r="O192" s="152"/>
      <c r="P192" s="152"/>
      <c r="Q192"/>
      <c r="R192"/>
      <c r="S192"/>
      <c r="T192"/>
      <c r="U192"/>
      <c r="V192"/>
      <c r="W192"/>
      <c r="X192"/>
      <c r="Y192"/>
      <c r="Z192"/>
      <c r="AA192"/>
      <c r="AB192"/>
      <c r="AC192"/>
      <c r="AD192"/>
      <c r="AE192"/>
      <c r="AF192"/>
      <c r="AG192"/>
      <c r="AH192"/>
      <c r="AI192"/>
      <c r="AJ192"/>
    </row>
    <row r="193" spans="1:36" s="103" customFormat="1" ht="16" x14ac:dyDescent="0.2">
      <c r="A193"/>
      <c r="L193" s="152"/>
      <c r="M193" s="152"/>
      <c r="N193" s="152"/>
      <c r="O193" s="152"/>
      <c r="P193" s="152"/>
      <c r="Q193"/>
      <c r="R193"/>
      <c r="S193"/>
      <c r="T193"/>
      <c r="U193"/>
      <c r="V193"/>
      <c r="W193"/>
      <c r="X193"/>
      <c r="Y193"/>
      <c r="Z193"/>
      <c r="AA193"/>
      <c r="AB193"/>
      <c r="AC193"/>
      <c r="AD193"/>
      <c r="AE193"/>
      <c r="AF193"/>
      <c r="AG193"/>
      <c r="AH193"/>
      <c r="AI193"/>
      <c r="AJ193"/>
    </row>
    <row r="194" spans="1:36" s="103" customFormat="1" ht="16" x14ac:dyDescent="0.2">
      <c r="A194"/>
      <c r="L194" s="152"/>
      <c r="M194" s="152"/>
      <c r="N194" s="152"/>
      <c r="O194" s="152"/>
      <c r="P194" s="152"/>
      <c r="Q194"/>
      <c r="R194"/>
      <c r="S194"/>
      <c r="T194"/>
      <c r="U194"/>
      <c r="V194"/>
      <c r="W194"/>
      <c r="X194"/>
      <c r="Y194"/>
      <c r="Z194"/>
      <c r="AA194"/>
      <c r="AB194"/>
      <c r="AC194"/>
      <c r="AD194"/>
      <c r="AE194"/>
      <c r="AF194"/>
      <c r="AG194"/>
      <c r="AH194"/>
      <c r="AI194"/>
      <c r="AJ194"/>
    </row>
    <row r="195" spans="1:36" s="103" customFormat="1" ht="16" x14ac:dyDescent="0.2">
      <c r="A195"/>
      <c r="L195" s="152"/>
      <c r="M195" s="152"/>
      <c r="N195" s="152"/>
      <c r="O195" s="152"/>
      <c r="P195" s="152"/>
      <c r="Q195"/>
      <c r="R195"/>
      <c r="S195"/>
      <c r="T195"/>
      <c r="U195"/>
      <c r="V195"/>
      <c r="W195"/>
      <c r="X195"/>
      <c r="Y195"/>
      <c r="Z195"/>
      <c r="AA195"/>
      <c r="AB195"/>
      <c r="AC195"/>
      <c r="AD195"/>
      <c r="AE195"/>
      <c r="AF195"/>
      <c r="AG195"/>
      <c r="AH195"/>
      <c r="AI195"/>
      <c r="AJ195"/>
    </row>
    <row r="196" spans="1:36" s="103" customFormat="1" ht="16" x14ac:dyDescent="0.2">
      <c r="A196"/>
      <c r="L196" s="152"/>
      <c r="M196" s="152"/>
      <c r="N196" s="152"/>
      <c r="O196" s="152"/>
      <c r="P196" s="152"/>
      <c r="Q196"/>
      <c r="R196"/>
      <c r="S196"/>
      <c r="T196"/>
      <c r="U196"/>
      <c r="V196"/>
      <c r="W196"/>
      <c r="X196"/>
      <c r="Y196"/>
      <c r="Z196"/>
      <c r="AA196"/>
      <c r="AB196"/>
      <c r="AC196"/>
      <c r="AD196"/>
      <c r="AE196"/>
      <c r="AF196"/>
      <c r="AG196"/>
      <c r="AH196"/>
      <c r="AI196"/>
      <c r="AJ196"/>
    </row>
    <row r="197" spans="1:36" s="103" customFormat="1" ht="16" x14ac:dyDescent="0.2">
      <c r="A197"/>
      <c r="L197" s="152"/>
      <c r="M197" s="152"/>
      <c r="N197" s="152"/>
      <c r="O197" s="152"/>
      <c r="P197" s="152"/>
      <c r="Q197"/>
      <c r="R197"/>
      <c r="S197"/>
      <c r="T197"/>
      <c r="U197"/>
      <c r="V197"/>
      <c r="W197"/>
      <c r="X197"/>
      <c r="Y197"/>
      <c r="Z197"/>
      <c r="AA197"/>
      <c r="AB197"/>
      <c r="AC197"/>
      <c r="AD197"/>
      <c r="AE197"/>
      <c r="AF197"/>
      <c r="AG197"/>
      <c r="AH197"/>
      <c r="AI197"/>
      <c r="AJ197"/>
    </row>
    <row r="198" spans="1:36" s="103" customFormat="1" ht="16" x14ac:dyDescent="0.2">
      <c r="A198"/>
      <c r="L198" s="152"/>
      <c r="M198" s="152"/>
      <c r="N198" s="152"/>
      <c r="O198" s="152"/>
      <c r="P198" s="152"/>
      <c r="Q198"/>
      <c r="R198"/>
      <c r="S198"/>
      <c r="T198"/>
      <c r="U198"/>
      <c r="V198"/>
      <c r="W198"/>
      <c r="X198"/>
      <c r="Y198"/>
      <c r="Z198"/>
      <c r="AA198"/>
      <c r="AB198"/>
      <c r="AC198"/>
      <c r="AD198"/>
      <c r="AE198"/>
      <c r="AF198"/>
      <c r="AG198"/>
      <c r="AH198"/>
      <c r="AI198"/>
      <c r="AJ198"/>
    </row>
    <row r="199" spans="1:36" s="103" customFormat="1" ht="16" x14ac:dyDescent="0.2">
      <c r="A199"/>
      <c r="L199" s="152"/>
      <c r="M199" s="152"/>
      <c r="N199" s="152"/>
      <c r="O199" s="152"/>
      <c r="P199" s="152"/>
      <c r="Q199"/>
      <c r="R199"/>
      <c r="S199"/>
      <c r="T199"/>
      <c r="U199"/>
      <c r="V199"/>
      <c r="W199"/>
      <c r="X199"/>
      <c r="Y199"/>
      <c r="Z199"/>
      <c r="AA199"/>
      <c r="AB199"/>
      <c r="AC199"/>
      <c r="AD199"/>
      <c r="AE199"/>
      <c r="AF199"/>
      <c r="AG199"/>
      <c r="AH199"/>
      <c r="AI199"/>
      <c r="AJ199"/>
    </row>
    <row r="200" spans="1:36" s="103" customFormat="1" ht="16" x14ac:dyDescent="0.2">
      <c r="A200"/>
      <c r="L200" s="152"/>
      <c r="M200" s="152"/>
      <c r="N200" s="152"/>
      <c r="O200" s="152"/>
      <c r="P200" s="152"/>
      <c r="Q200"/>
      <c r="R200"/>
      <c r="S200"/>
      <c r="T200"/>
      <c r="U200"/>
      <c r="V200"/>
      <c r="W200"/>
      <c r="X200"/>
      <c r="Y200"/>
      <c r="Z200"/>
      <c r="AA200"/>
      <c r="AB200"/>
      <c r="AC200"/>
      <c r="AD200"/>
      <c r="AE200"/>
      <c r="AF200"/>
      <c r="AG200"/>
      <c r="AH200"/>
      <c r="AI200"/>
      <c r="AJ200"/>
    </row>
    <row r="201" spans="1:36" s="103" customFormat="1" ht="16" x14ac:dyDescent="0.2">
      <c r="A201"/>
      <c r="L201" s="152"/>
      <c r="M201" s="152"/>
      <c r="N201" s="152"/>
      <c r="O201" s="152"/>
      <c r="P201" s="152"/>
      <c r="Q201"/>
      <c r="R201"/>
      <c r="S201"/>
      <c r="T201"/>
      <c r="U201"/>
      <c r="V201"/>
      <c r="W201"/>
      <c r="X201"/>
      <c r="Y201"/>
      <c r="Z201"/>
      <c r="AA201"/>
      <c r="AB201"/>
      <c r="AC201"/>
      <c r="AD201"/>
      <c r="AE201"/>
      <c r="AF201"/>
      <c r="AG201"/>
      <c r="AH201"/>
      <c r="AI201"/>
      <c r="AJ201"/>
    </row>
    <row r="202" spans="1:36" s="103" customFormat="1" ht="16" x14ac:dyDescent="0.2">
      <c r="A202"/>
      <c r="L202" s="152"/>
      <c r="M202" s="152"/>
      <c r="N202" s="152"/>
      <c r="O202" s="152"/>
      <c r="P202" s="152"/>
      <c r="Q202"/>
      <c r="R202"/>
      <c r="S202"/>
      <c r="T202"/>
      <c r="U202"/>
      <c r="V202"/>
      <c r="W202"/>
      <c r="X202"/>
      <c r="Y202"/>
      <c r="Z202"/>
      <c r="AA202"/>
      <c r="AB202"/>
      <c r="AC202"/>
      <c r="AD202"/>
      <c r="AE202"/>
      <c r="AF202"/>
      <c r="AG202"/>
      <c r="AH202"/>
      <c r="AI202"/>
      <c r="AJ202"/>
    </row>
    <row r="203" spans="1:36" s="103" customFormat="1" ht="16" x14ac:dyDescent="0.2">
      <c r="A203"/>
      <c r="L203" s="152"/>
      <c r="M203" s="152"/>
      <c r="N203" s="152"/>
      <c r="O203" s="152"/>
      <c r="P203" s="152"/>
      <c r="Q203"/>
      <c r="R203"/>
      <c r="S203"/>
      <c r="T203"/>
      <c r="U203"/>
      <c r="V203"/>
      <c r="W203"/>
      <c r="X203"/>
      <c r="Y203"/>
      <c r="Z203"/>
      <c r="AA203"/>
      <c r="AB203"/>
      <c r="AC203"/>
      <c r="AD203"/>
      <c r="AE203"/>
      <c r="AF203"/>
      <c r="AG203"/>
      <c r="AH203"/>
      <c r="AI203"/>
      <c r="AJ203"/>
    </row>
    <row r="204" spans="1:36" s="103" customFormat="1" ht="16" x14ac:dyDescent="0.2">
      <c r="A204"/>
      <c r="L204" s="152"/>
      <c r="M204" s="152"/>
      <c r="N204" s="152"/>
      <c r="O204" s="152"/>
      <c r="P204" s="152"/>
      <c r="Q204"/>
      <c r="R204"/>
      <c r="S204"/>
      <c r="T204"/>
      <c r="U204"/>
      <c r="V204"/>
      <c r="W204"/>
      <c r="X204"/>
      <c r="Y204"/>
      <c r="Z204"/>
      <c r="AA204"/>
      <c r="AB204"/>
      <c r="AC204"/>
      <c r="AD204"/>
      <c r="AE204"/>
      <c r="AF204"/>
      <c r="AG204"/>
      <c r="AH204"/>
      <c r="AI204"/>
      <c r="AJ204"/>
    </row>
    <row r="205" spans="1:36" s="103" customFormat="1" ht="16" x14ac:dyDescent="0.2">
      <c r="A205"/>
      <c r="L205" s="152"/>
      <c r="M205" s="152"/>
      <c r="N205" s="152"/>
      <c r="O205" s="152"/>
      <c r="P205" s="152"/>
      <c r="Q205"/>
      <c r="R205"/>
      <c r="S205"/>
      <c r="T205"/>
      <c r="U205"/>
      <c r="V205"/>
      <c r="W205"/>
      <c r="X205"/>
      <c r="Y205"/>
      <c r="Z205"/>
      <c r="AA205"/>
      <c r="AB205"/>
      <c r="AC205"/>
      <c r="AD205"/>
      <c r="AE205"/>
      <c r="AF205"/>
      <c r="AG205"/>
      <c r="AH205"/>
      <c r="AI205"/>
      <c r="AJ205"/>
    </row>
    <row r="206" spans="1:36" s="103" customFormat="1" ht="16" x14ac:dyDescent="0.2">
      <c r="A206"/>
      <c r="L206" s="152"/>
      <c r="M206" s="152"/>
      <c r="N206" s="152"/>
      <c r="O206" s="152"/>
      <c r="P206" s="152"/>
      <c r="Q206"/>
      <c r="R206"/>
      <c r="S206"/>
      <c r="T206"/>
      <c r="U206"/>
      <c r="V206"/>
      <c r="W206"/>
      <c r="X206"/>
      <c r="Y206"/>
      <c r="Z206"/>
      <c r="AA206"/>
      <c r="AB206"/>
      <c r="AC206"/>
      <c r="AD206"/>
      <c r="AE206"/>
      <c r="AF206"/>
      <c r="AG206"/>
      <c r="AH206"/>
      <c r="AI206"/>
      <c r="AJ206"/>
    </row>
    <row r="207" spans="1:36" s="103" customFormat="1" ht="16" x14ac:dyDescent="0.2">
      <c r="A207"/>
      <c r="L207" s="152"/>
      <c r="M207" s="152"/>
      <c r="N207" s="152"/>
      <c r="O207" s="152"/>
      <c r="P207" s="152"/>
      <c r="Q207"/>
      <c r="R207"/>
      <c r="S207"/>
      <c r="T207"/>
      <c r="U207"/>
      <c r="V207"/>
      <c r="W207"/>
      <c r="X207"/>
      <c r="Y207"/>
      <c r="Z207"/>
      <c r="AA207"/>
      <c r="AB207"/>
      <c r="AC207"/>
      <c r="AD207"/>
      <c r="AE207"/>
      <c r="AF207"/>
      <c r="AG207"/>
      <c r="AH207"/>
      <c r="AI207"/>
      <c r="AJ207"/>
    </row>
    <row r="208" spans="1:36" s="103" customFormat="1" ht="16" x14ac:dyDescent="0.2">
      <c r="A208"/>
      <c r="L208" s="152"/>
      <c r="M208" s="152"/>
      <c r="N208" s="152"/>
      <c r="O208" s="152"/>
      <c r="P208" s="152"/>
      <c r="Q208"/>
      <c r="R208"/>
      <c r="S208"/>
      <c r="T208"/>
      <c r="U208"/>
      <c r="V208"/>
      <c r="W208"/>
      <c r="X208"/>
      <c r="Y208"/>
      <c r="Z208"/>
      <c r="AA208"/>
      <c r="AB208"/>
      <c r="AC208"/>
      <c r="AD208"/>
      <c r="AE208"/>
      <c r="AF208"/>
      <c r="AG208"/>
      <c r="AH208"/>
      <c r="AI208"/>
      <c r="AJ208"/>
    </row>
    <row r="209" spans="1:36" s="103" customFormat="1" ht="16" x14ac:dyDescent="0.2">
      <c r="A209"/>
      <c r="L209" s="152"/>
      <c r="M209" s="152"/>
      <c r="N209" s="152"/>
      <c r="O209" s="152"/>
      <c r="P209" s="152"/>
      <c r="Q209"/>
      <c r="R209"/>
      <c r="S209"/>
      <c r="T209"/>
      <c r="U209"/>
      <c r="V209"/>
      <c r="W209"/>
      <c r="X209"/>
      <c r="Y209"/>
      <c r="Z209"/>
      <c r="AA209"/>
      <c r="AB209"/>
      <c r="AC209"/>
      <c r="AD209"/>
      <c r="AE209"/>
      <c r="AF209"/>
      <c r="AG209"/>
      <c r="AH209"/>
      <c r="AI209"/>
      <c r="AJ209"/>
    </row>
    <row r="210" spans="1:36" s="103" customFormat="1" ht="16" x14ac:dyDescent="0.2">
      <c r="A210"/>
      <c r="L210" s="152"/>
      <c r="M210" s="152"/>
      <c r="N210" s="152"/>
      <c r="O210" s="152"/>
      <c r="P210" s="152"/>
      <c r="Q210"/>
      <c r="R210"/>
      <c r="S210"/>
      <c r="T210"/>
      <c r="U210"/>
      <c r="V210"/>
      <c r="W210"/>
      <c r="X210"/>
      <c r="Y210"/>
      <c r="Z210"/>
      <c r="AA210"/>
      <c r="AB210"/>
      <c r="AC210"/>
      <c r="AD210"/>
      <c r="AE210"/>
      <c r="AF210"/>
      <c r="AG210"/>
      <c r="AH210"/>
      <c r="AI210"/>
      <c r="AJ210"/>
    </row>
    <row r="211" spans="1:36" s="103" customFormat="1" ht="16" x14ac:dyDescent="0.2">
      <c r="A211"/>
      <c r="L211" s="152"/>
      <c r="M211" s="152"/>
      <c r="N211" s="152"/>
      <c r="O211" s="152"/>
      <c r="P211" s="152"/>
      <c r="Q211"/>
      <c r="R211"/>
      <c r="S211"/>
      <c r="T211"/>
      <c r="U211"/>
      <c r="V211"/>
      <c r="W211"/>
      <c r="X211"/>
      <c r="Y211"/>
      <c r="Z211"/>
      <c r="AA211"/>
      <c r="AB211"/>
      <c r="AC211"/>
      <c r="AD211"/>
      <c r="AE211"/>
      <c r="AF211"/>
      <c r="AG211"/>
      <c r="AH211"/>
      <c r="AI211"/>
      <c r="AJ211"/>
    </row>
    <row r="212" spans="1:36" s="103" customFormat="1" ht="16" x14ac:dyDescent="0.2">
      <c r="A212"/>
      <c r="L212" s="152"/>
      <c r="M212" s="152"/>
      <c r="N212" s="152"/>
      <c r="O212" s="152"/>
      <c r="P212" s="152"/>
      <c r="Q212"/>
      <c r="R212"/>
      <c r="S212"/>
      <c r="T212"/>
      <c r="U212"/>
      <c r="V212"/>
      <c r="W212"/>
      <c r="X212"/>
      <c r="Y212"/>
      <c r="Z212"/>
      <c r="AA212"/>
      <c r="AB212"/>
      <c r="AC212"/>
      <c r="AD212"/>
      <c r="AE212"/>
      <c r="AF212"/>
      <c r="AG212"/>
      <c r="AH212"/>
      <c r="AI212"/>
      <c r="AJ212"/>
    </row>
    <row r="213" spans="1:36" s="103" customFormat="1" ht="16" x14ac:dyDescent="0.2">
      <c r="A213"/>
      <c r="L213" s="152"/>
      <c r="M213" s="152"/>
      <c r="N213" s="152"/>
      <c r="O213" s="152"/>
      <c r="P213" s="152"/>
      <c r="Q213"/>
      <c r="R213"/>
      <c r="S213"/>
      <c r="T213"/>
      <c r="U213"/>
      <c r="V213"/>
      <c r="W213"/>
      <c r="X213"/>
      <c r="Y213"/>
      <c r="Z213"/>
      <c r="AA213"/>
      <c r="AB213"/>
      <c r="AC213"/>
      <c r="AD213"/>
      <c r="AE213"/>
      <c r="AF213"/>
      <c r="AG213"/>
      <c r="AH213"/>
      <c r="AI213"/>
      <c r="AJ213"/>
    </row>
    <row r="214" spans="1:36" s="103" customFormat="1" ht="16" x14ac:dyDescent="0.2">
      <c r="A214"/>
      <c r="L214" s="152"/>
      <c r="M214" s="152"/>
      <c r="N214" s="152"/>
      <c r="O214" s="152"/>
      <c r="P214" s="152"/>
      <c r="Q214"/>
      <c r="R214"/>
      <c r="S214"/>
      <c r="T214"/>
      <c r="U214"/>
      <c r="V214"/>
      <c r="W214"/>
      <c r="X214"/>
      <c r="Y214"/>
      <c r="Z214"/>
      <c r="AA214"/>
      <c r="AB214"/>
      <c r="AC214"/>
      <c r="AD214"/>
      <c r="AE214"/>
      <c r="AF214"/>
      <c r="AG214"/>
      <c r="AH214"/>
      <c r="AI214"/>
      <c r="AJ214"/>
    </row>
    <row r="215" spans="1:36" s="103" customFormat="1" ht="16" x14ac:dyDescent="0.2">
      <c r="A215"/>
      <c r="L215" s="152"/>
      <c r="M215" s="152"/>
      <c r="N215" s="152"/>
      <c r="O215" s="152"/>
      <c r="P215" s="152"/>
      <c r="Q215"/>
      <c r="R215"/>
      <c r="S215"/>
      <c r="T215"/>
      <c r="U215"/>
      <c r="V215"/>
      <c r="W215"/>
      <c r="X215"/>
      <c r="Y215"/>
      <c r="Z215"/>
      <c r="AA215"/>
      <c r="AB215"/>
      <c r="AC215"/>
      <c r="AD215"/>
      <c r="AE215"/>
      <c r="AF215"/>
      <c r="AG215"/>
      <c r="AH215"/>
      <c r="AI215"/>
      <c r="AJ215"/>
    </row>
    <row r="216" spans="1:36" s="103" customFormat="1" ht="16" x14ac:dyDescent="0.2">
      <c r="A216"/>
      <c r="L216" s="152"/>
      <c r="M216" s="152"/>
      <c r="N216" s="152"/>
      <c r="O216" s="152"/>
      <c r="P216" s="152"/>
      <c r="Q216"/>
      <c r="R216"/>
      <c r="S216"/>
      <c r="T216"/>
      <c r="U216"/>
      <c r="V216"/>
      <c r="W216"/>
      <c r="X216"/>
      <c r="Y216"/>
      <c r="Z216"/>
      <c r="AA216"/>
      <c r="AB216"/>
      <c r="AC216"/>
      <c r="AD216"/>
      <c r="AE216"/>
      <c r="AF216"/>
      <c r="AG216"/>
      <c r="AH216"/>
      <c r="AI216"/>
      <c r="AJ216"/>
    </row>
    <row r="217" spans="1:36" s="103" customFormat="1" ht="16" x14ac:dyDescent="0.2">
      <c r="A217"/>
      <c r="L217" s="152"/>
      <c r="M217" s="152"/>
      <c r="N217" s="152"/>
      <c r="O217" s="152"/>
      <c r="P217" s="152"/>
      <c r="Q217"/>
      <c r="R217"/>
      <c r="S217"/>
      <c r="T217"/>
      <c r="U217"/>
      <c r="V217"/>
      <c r="W217"/>
      <c r="X217"/>
      <c r="Y217"/>
      <c r="Z217"/>
      <c r="AA217"/>
      <c r="AB217"/>
      <c r="AC217"/>
      <c r="AD217"/>
      <c r="AE217"/>
      <c r="AF217"/>
      <c r="AG217"/>
      <c r="AH217"/>
      <c r="AI217"/>
      <c r="AJ217"/>
    </row>
    <row r="218" spans="1:36" s="103" customFormat="1" ht="16" x14ac:dyDescent="0.2">
      <c r="A218"/>
      <c r="L218" s="152"/>
      <c r="M218" s="152"/>
      <c r="N218" s="152"/>
      <c r="O218" s="152"/>
      <c r="P218" s="152"/>
      <c r="Q218"/>
      <c r="R218"/>
      <c r="S218"/>
      <c r="T218"/>
      <c r="U218"/>
      <c r="V218"/>
      <c r="W218"/>
      <c r="X218"/>
      <c r="Y218"/>
      <c r="Z218"/>
      <c r="AA218"/>
      <c r="AB218"/>
      <c r="AC218"/>
      <c r="AD218"/>
      <c r="AE218"/>
      <c r="AF218"/>
      <c r="AG218"/>
      <c r="AH218"/>
      <c r="AI218"/>
      <c r="AJ218"/>
    </row>
    <row r="219" spans="1:36" s="103" customFormat="1" ht="16" x14ac:dyDescent="0.2">
      <c r="A219"/>
      <c r="L219" s="152"/>
      <c r="M219" s="152"/>
      <c r="N219" s="152"/>
      <c r="O219" s="152"/>
      <c r="P219" s="152"/>
      <c r="Q219"/>
      <c r="R219"/>
      <c r="S219"/>
      <c r="T219"/>
      <c r="U219"/>
      <c r="V219"/>
      <c r="W219"/>
      <c r="X219"/>
      <c r="Y219"/>
      <c r="Z219"/>
      <c r="AA219"/>
      <c r="AB219"/>
      <c r="AC219"/>
      <c r="AD219"/>
      <c r="AE219"/>
      <c r="AF219"/>
      <c r="AG219"/>
      <c r="AH219"/>
      <c r="AI219"/>
      <c r="AJ219"/>
    </row>
    <row r="220" spans="1:36" s="103" customFormat="1" ht="16" x14ac:dyDescent="0.2">
      <c r="A220"/>
      <c r="L220" s="152"/>
      <c r="M220" s="152"/>
      <c r="N220" s="152"/>
      <c r="O220" s="152"/>
      <c r="P220" s="152"/>
      <c r="Q220"/>
      <c r="R220"/>
      <c r="S220"/>
      <c r="T220"/>
      <c r="U220"/>
      <c r="V220"/>
      <c r="W220"/>
      <c r="X220"/>
      <c r="Y220"/>
      <c r="Z220"/>
      <c r="AA220"/>
      <c r="AB220"/>
      <c r="AC220"/>
      <c r="AD220"/>
      <c r="AE220"/>
      <c r="AF220"/>
      <c r="AG220"/>
      <c r="AH220"/>
      <c r="AI220"/>
      <c r="AJ220"/>
    </row>
    <row r="221" spans="1:36" s="103" customFormat="1" ht="16" x14ac:dyDescent="0.2">
      <c r="A221"/>
      <c r="L221" s="152"/>
      <c r="M221" s="152"/>
      <c r="N221" s="152"/>
      <c r="O221" s="152"/>
      <c r="P221" s="152"/>
      <c r="Q221"/>
      <c r="R221"/>
      <c r="S221"/>
      <c r="T221"/>
      <c r="U221"/>
      <c r="V221"/>
      <c r="W221"/>
      <c r="X221"/>
      <c r="Y221"/>
      <c r="Z221"/>
      <c r="AA221"/>
      <c r="AB221"/>
      <c r="AC221"/>
      <c r="AD221"/>
      <c r="AE221"/>
      <c r="AF221"/>
      <c r="AG221"/>
      <c r="AH221"/>
      <c r="AI221"/>
      <c r="AJ221"/>
    </row>
    <row r="222" spans="1:36" s="103" customFormat="1" ht="16" x14ac:dyDescent="0.2">
      <c r="A222"/>
      <c r="L222" s="152"/>
      <c r="M222" s="152"/>
      <c r="N222" s="152"/>
      <c r="O222" s="152"/>
      <c r="P222" s="152"/>
      <c r="Q222"/>
      <c r="R222"/>
      <c r="S222"/>
      <c r="T222"/>
      <c r="U222"/>
      <c r="V222"/>
      <c r="W222"/>
      <c r="X222"/>
      <c r="Y222"/>
      <c r="Z222"/>
      <c r="AA222"/>
      <c r="AB222"/>
      <c r="AC222"/>
      <c r="AD222"/>
      <c r="AE222"/>
      <c r="AF222"/>
      <c r="AG222"/>
      <c r="AH222"/>
      <c r="AI222"/>
      <c r="AJ222"/>
    </row>
    <row r="223" spans="1:36" s="103" customFormat="1" ht="16" x14ac:dyDescent="0.2">
      <c r="A223"/>
      <c r="L223" s="152"/>
      <c r="M223" s="152"/>
      <c r="N223" s="152"/>
      <c r="O223" s="152"/>
      <c r="Q223"/>
      <c r="R223"/>
      <c r="S223"/>
      <c r="T223"/>
      <c r="U223"/>
      <c r="V223"/>
      <c r="W223"/>
      <c r="X223"/>
      <c r="Y223"/>
      <c r="Z223"/>
      <c r="AA223"/>
      <c r="AB223"/>
      <c r="AC223"/>
      <c r="AD223"/>
      <c r="AE223"/>
      <c r="AF223"/>
      <c r="AG223"/>
      <c r="AH223"/>
      <c r="AI223"/>
      <c r="AJ223"/>
    </row>
    <row r="224" spans="1:36" s="103" customFormat="1" ht="16" x14ac:dyDescent="0.2">
      <c r="A224"/>
      <c r="L224" s="152"/>
      <c r="M224" s="152"/>
      <c r="N224" s="152"/>
      <c r="O224" s="152"/>
      <c r="Q224"/>
      <c r="R224"/>
      <c r="S224"/>
      <c r="T224"/>
      <c r="U224"/>
      <c r="V224"/>
      <c r="W224"/>
      <c r="X224"/>
      <c r="Y224"/>
      <c r="Z224"/>
      <c r="AA224"/>
      <c r="AB224"/>
      <c r="AC224"/>
      <c r="AD224"/>
      <c r="AE224"/>
      <c r="AF224"/>
      <c r="AG224"/>
      <c r="AH224"/>
      <c r="AI224"/>
      <c r="AJ224"/>
    </row>
    <row r="225" spans="1:36" s="103" customFormat="1" ht="16" x14ac:dyDescent="0.2">
      <c r="A225"/>
      <c r="L225" s="152"/>
      <c r="Q225"/>
      <c r="R225"/>
      <c r="S225"/>
      <c r="T225"/>
      <c r="U225"/>
      <c r="V225"/>
      <c r="W225"/>
      <c r="X225"/>
      <c r="Y225"/>
      <c r="Z225"/>
      <c r="AA225"/>
      <c r="AB225"/>
      <c r="AC225"/>
      <c r="AD225"/>
      <c r="AE225"/>
      <c r="AF225"/>
      <c r="AG225"/>
      <c r="AH225"/>
      <c r="AI225"/>
      <c r="AJ225"/>
    </row>
    <row r="226" spans="1:36" s="103" customFormat="1" ht="16" x14ac:dyDescent="0.2">
      <c r="A226"/>
      <c r="L226" s="152"/>
      <c r="Q226"/>
      <c r="R226"/>
      <c r="S226"/>
      <c r="T226"/>
      <c r="U226"/>
      <c r="V226"/>
      <c r="W226"/>
      <c r="X226"/>
      <c r="Y226"/>
      <c r="Z226"/>
      <c r="AA226"/>
      <c r="AB226"/>
      <c r="AC226"/>
      <c r="AD226"/>
      <c r="AE226"/>
      <c r="AF226"/>
      <c r="AG226"/>
      <c r="AH226"/>
      <c r="AI226"/>
      <c r="AJ226"/>
    </row>
    <row r="227" spans="1:36" s="103" customFormat="1" ht="16" x14ac:dyDescent="0.2">
      <c r="A227"/>
      <c r="L227" s="152"/>
      <c r="Q227"/>
      <c r="R227"/>
      <c r="S227"/>
      <c r="T227"/>
      <c r="U227"/>
      <c r="V227"/>
      <c r="W227"/>
      <c r="X227"/>
      <c r="Y227"/>
      <c r="Z227"/>
      <c r="AA227"/>
      <c r="AB227"/>
      <c r="AC227"/>
      <c r="AD227"/>
      <c r="AE227"/>
      <c r="AF227"/>
      <c r="AG227"/>
      <c r="AH227"/>
      <c r="AI227"/>
      <c r="AJ227"/>
    </row>
    <row r="228" spans="1:36" s="103" customFormat="1" ht="16" x14ac:dyDescent="0.2">
      <c r="A228"/>
      <c r="L228" s="152"/>
      <c r="Q228"/>
      <c r="R228"/>
      <c r="S228"/>
      <c r="T228"/>
      <c r="U228"/>
      <c r="V228"/>
      <c r="W228"/>
      <c r="X228"/>
      <c r="Y228"/>
      <c r="Z228"/>
      <c r="AA228"/>
      <c r="AB228"/>
      <c r="AC228"/>
      <c r="AD228"/>
      <c r="AE228"/>
      <c r="AF228"/>
      <c r="AG228"/>
      <c r="AH228"/>
      <c r="AI228"/>
      <c r="AJ228"/>
    </row>
    <row r="229" spans="1:36" s="103" customFormat="1" ht="16" x14ac:dyDescent="0.2">
      <c r="A229"/>
      <c r="L229" s="152"/>
      <c r="Q229"/>
      <c r="R229"/>
      <c r="S229"/>
      <c r="T229"/>
      <c r="U229"/>
      <c r="V229"/>
      <c r="W229"/>
      <c r="X229"/>
      <c r="Y229"/>
      <c r="Z229"/>
      <c r="AA229"/>
      <c r="AB229"/>
      <c r="AC229"/>
      <c r="AD229"/>
      <c r="AE229"/>
      <c r="AF229"/>
      <c r="AG229"/>
      <c r="AH229"/>
      <c r="AI229"/>
      <c r="AJ229"/>
    </row>
    <row r="230" spans="1:36" s="103" customFormat="1" ht="16" x14ac:dyDescent="0.2">
      <c r="A230"/>
      <c r="L230" s="152"/>
      <c r="Q230"/>
      <c r="R230"/>
      <c r="S230"/>
      <c r="T230"/>
      <c r="U230"/>
      <c r="V230"/>
      <c r="W230"/>
      <c r="X230"/>
      <c r="Y230"/>
      <c r="Z230"/>
      <c r="AA230"/>
      <c r="AB230"/>
      <c r="AC230"/>
      <c r="AD230"/>
      <c r="AE230"/>
      <c r="AF230"/>
      <c r="AG230"/>
      <c r="AH230"/>
      <c r="AI230"/>
      <c r="AJ230"/>
    </row>
    <row r="231" spans="1:36" s="103" customFormat="1" ht="16" x14ac:dyDescent="0.2">
      <c r="A231"/>
      <c r="L231" s="152"/>
      <c r="Q231"/>
      <c r="R231"/>
      <c r="S231"/>
      <c r="T231"/>
      <c r="U231"/>
      <c r="V231"/>
      <c r="W231"/>
      <c r="X231"/>
      <c r="Y231"/>
      <c r="Z231"/>
      <c r="AA231"/>
      <c r="AB231"/>
      <c r="AC231"/>
      <c r="AD231"/>
      <c r="AE231"/>
      <c r="AF231"/>
      <c r="AG231"/>
      <c r="AH231"/>
      <c r="AI231"/>
      <c r="AJ231"/>
    </row>
    <row r="232" spans="1:36" s="103" customFormat="1" ht="16" x14ac:dyDescent="0.2">
      <c r="A232"/>
      <c r="L232" s="152"/>
      <c r="Q232"/>
      <c r="R232"/>
      <c r="S232"/>
      <c r="T232"/>
      <c r="U232"/>
      <c r="V232"/>
      <c r="W232"/>
      <c r="X232"/>
      <c r="Y232"/>
      <c r="Z232"/>
      <c r="AA232"/>
      <c r="AB232"/>
      <c r="AC232"/>
      <c r="AD232"/>
      <c r="AE232"/>
      <c r="AF232"/>
      <c r="AG232"/>
      <c r="AH232"/>
      <c r="AI232"/>
      <c r="AJ232"/>
    </row>
    <row r="233" spans="1:36" s="103" customFormat="1" ht="11.25" customHeight="1" x14ac:dyDescent="0.2">
      <c r="A233"/>
      <c r="Q233"/>
      <c r="R233"/>
      <c r="S233"/>
      <c r="T233"/>
      <c r="U233"/>
      <c r="V233"/>
      <c r="W233"/>
      <c r="X233"/>
      <c r="Y233"/>
      <c r="Z233"/>
      <c r="AA233"/>
      <c r="AB233"/>
      <c r="AC233"/>
      <c r="AD233"/>
      <c r="AE233"/>
      <c r="AF233"/>
      <c r="AG233"/>
      <c r="AH233"/>
      <c r="AI233"/>
      <c r="AJ233"/>
    </row>
    <row r="234" spans="1:36" s="103" customFormat="1" ht="11.25" customHeight="1" x14ac:dyDescent="0.2">
      <c r="A234"/>
      <c r="Q234"/>
      <c r="R234"/>
      <c r="S234"/>
      <c r="T234"/>
      <c r="U234"/>
      <c r="V234"/>
      <c r="W234"/>
      <c r="X234"/>
      <c r="Y234"/>
      <c r="Z234"/>
      <c r="AA234"/>
      <c r="AB234"/>
      <c r="AC234"/>
      <c r="AD234"/>
      <c r="AE234"/>
      <c r="AF234"/>
      <c r="AG234"/>
      <c r="AH234"/>
      <c r="AI234"/>
      <c r="AJ234"/>
    </row>
    <row r="235" spans="1:36" s="103" customFormat="1" ht="11.25" customHeight="1" x14ac:dyDescent="0.2">
      <c r="A235"/>
      <c r="Q235"/>
      <c r="R235"/>
      <c r="S235"/>
      <c r="T235"/>
      <c r="U235"/>
      <c r="V235"/>
      <c r="W235"/>
      <c r="X235"/>
      <c r="Y235"/>
      <c r="Z235"/>
      <c r="AA235"/>
      <c r="AB235"/>
      <c r="AC235"/>
      <c r="AD235"/>
      <c r="AE235"/>
      <c r="AF235"/>
      <c r="AG235"/>
      <c r="AH235"/>
      <c r="AI235"/>
      <c r="AJ235"/>
    </row>
    <row r="236" spans="1:36" s="103" customFormat="1" ht="11.25" customHeight="1" x14ac:dyDescent="0.2">
      <c r="A236"/>
      <c r="Q236"/>
      <c r="R236"/>
      <c r="S236"/>
      <c r="T236"/>
      <c r="U236"/>
      <c r="V236"/>
      <c r="W236"/>
      <c r="X236"/>
      <c r="Y236"/>
      <c r="Z236"/>
      <c r="AA236"/>
      <c r="AB236"/>
      <c r="AC236"/>
      <c r="AD236"/>
      <c r="AE236"/>
      <c r="AF236"/>
      <c r="AG236"/>
      <c r="AH236"/>
      <c r="AI236"/>
      <c r="AJ236"/>
    </row>
    <row r="237" spans="1:36" s="103" customFormat="1" ht="11.25" customHeight="1" x14ac:dyDescent="0.2">
      <c r="A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row>
    <row r="238" spans="1:36" s="103" customFormat="1" ht="11.25" customHeight="1" x14ac:dyDescent="0.2">
      <c r="A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row>
    <row r="239" spans="1:36" s="103" customFormat="1" ht="11.25" customHeight="1" x14ac:dyDescent="0.2">
      <c r="A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row>
    <row r="240" spans="1:36" s="103" customFormat="1" ht="11.25" customHeight="1" x14ac:dyDescent="0.2">
      <c r="A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row>
    <row r="241" spans="1:36" s="103" customFormat="1" ht="11.25" customHeight="1" x14ac:dyDescent="0.2">
      <c r="A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row>
    <row r="242" spans="1:36" s="103" customFormat="1" ht="11.25" customHeight="1" x14ac:dyDescent="0.2">
      <c r="A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row>
    <row r="243" spans="1:36" s="103" customFormat="1" ht="11.25" customHeight="1" x14ac:dyDescent="0.2">
      <c r="A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row>
    <row r="244" spans="1:36" s="103" customFormat="1" ht="11.25" customHeight="1" x14ac:dyDescent="0.2">
      <c r="A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row>
    <row r="245" spans="1:36" s="103" customFormat="1" ht="11.25" customHeight="1" x14ac:dyDescent="0.2">
      <c r="A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row>
    <row r="246" spans="1:36" s="103" customFormat="1" ht="11.25" customHeight="1" x14ac:dyDescent="0.2">
      <c r="A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row>
    <row r="247" spans="1:36" s="103" customFormat="1" ht="11.25" customHeight="1" x14ac:dyDescent="0.2">
      <c r="A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row>
    <row r="248" spans="1:36" s="103" customFormat="1" ht="11.25" customHeight="1" x14ac:dyDescent="0.2">
      <c r="A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row>
    <row r="249" spans="1:36" s="103" customFormat="1" ht="11.25" customHeight="1" x14ac:dyDescent="0.2">
      <c r="A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row>
    <row r="250" spans="1:36" s="103" customFormat="1" ht="11.25" customHeight="1" x14ac:dyDescent="0.2">
      <c r="A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row>
    <row r="251" spans="1:36" s="103" customFormat="1" ht="11.25" customHeight="1" x14ac:dyDescent="0.2">
      <c r="A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row>
    <row r="252" spans="1:36" s="103" customFormat="1" ht="11.25" customHeight="1" x14ac:dyDescent="0.2">
      <c r="A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row>
    <row r="253" spans="1:36" s="103" customFormat="1" ht="11.25" customHeight="1" x14ac:dyDescent="0.2">
      <c r="A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row>
    <row r="254" spans="1:36" s="103" customFormat="1" ht="11.25" customHeight="1" x14ac:dyDescent="0.2">
      <c r="A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row>
    <row r="255" spans="1:36" s="103" customFormat="1" ht="11.25" customHeight="1" x14ac:dyDescent="0.2">
      <c r="A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row>
    <row r="256" spans="1:36" s="103" customFormat="1" ht="11.25" customHeight="1" x14ac:dyDescent="0.2">
      <c r="A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row>
    <row r="257" spans="1:36" s="103" customFormat="1" ht="11.25" customHeight="1" x14ac:dyDescent="0.2">
      <c r="A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row>
    <row r="258" spans="1:36" s="103" customFormat="1" ht="11.25" customHeight="1" x14ac:dyDescent="0.2">
      <c r="A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row>
    <row r="259" spans="1:36" s="103" customFormat="1" ht="11.25" customHeight="1" x14ac:dyDescent="0.2">
      <c r="A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row>
    <row r="260" spans="1:36" s="103" customFormat="1" ht="11.25" customHeight="1" x14ac:dyDescent="0.2">
      <c r="A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row>
    <row r="261" spans="1:36" s="103" customFormat="1" ht="11.25" customHeight="1" x14ac:dyDescent="0.2">
      <c r="A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row>
    <row r="262" spans="1:36" s="103" customFormat="1" ht="11.25" customHeight="1" x14ac:dyDescent="0.2">
      <c r="A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row>
    <row r="263" spans="1:36" s="103" customFormat="1" ht="11.25" customHeight="1" x14ac:dyDescent="0.2">
      <c r="A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row>
    <row r="264" spans="1:36" s="103" customFormat="1" ht="11.25" customHeight="1" x14ac:dyDescent="0.2">
      <c r="A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row>
    <row r="265" spans="1:36" s="103" customFormat="1" ht="11.25" customHeight="1" x14ac:dyDescent="0.2">
      <c r="A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row>
    <row r="266" spans="1:36" s="103" customFormat="1" ht="11.25" customHeight="1" x14ac:dyDescent="0.2">
      <c r="A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row>
    <row r="267" spans="1:36" s="103" customFormat="1" ht="11.25" customHeight="1" x14ac:dyDescent="0.2">
      <c r="A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row>
    <row r="268" spans="1:36" s="103" customFormat="1" ht="11.25" customHeight="1" x14ac:dyDescent="0.2">
      <c r="A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row>
    <row r="269" spans="1:36" s="103" customFormat="1" ht="11.25" customHeight="1" x14ac:dyDescent="0.2">
      <c r="A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row>
    <row r="270" spans="1:36" s="103" customFormat="1" ht="11.25" customHeight="1" x14ac:dyDescent="0.2">
      <c r="A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row>
    <row r="271" spans="1:36" s="103" customFormat="1" ht="11.25" customHeight="1" x14ac:dyDescent="0.2">
      <c r="A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row>
    <row r="272" spans="1:36" s="103" customFormat="1" ht="11.25" customHeight="1" x14ac:dyDescent="0.2">
      <c r="A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row>
    <row r="273" spans="1:36" s="103" customFormat="1" ht="11.25" customHeight="1" x14ac:dyDescent="0.2">
      <c r="A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row>
    <row r="274" spans="1:36" s="103" customFormat="1" ht="11.25" customHeight="1" x14ac:dyDescent="0.2">
      <c r="A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row>
    <row r="275" spans="1:36" s="103" customFormat="1" ht="11.25" customHeight="1" x14ac:dyDescent="0.2">
      <c r="A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row>
    <row r="276" spans="1:36" s="103" customFormat="1" ht="11.25" customHeight="1" x14ac:dyDescent="0.2">
      <c r="A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row>
    <row r="277" spans="1:36" s="103" customFormat="1" ht="11.25" customHeight="1" x14ac:dyDescent="0.2">
      <c r="A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row>
    <row r="278" spans="1:36" s="103" customFormat="1" ht="11.25" customHeight="1" x14ac:dyDescent="0.2">
      <c r="A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row>
    <row r="279" spans="1:36" s="103" customFormat="1" ht="11.25" customHeight="1" x14ac:dyDescent="0.2">
      <c r="A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row>
    <row r="280" spans="1:36" s="103" customFormat="1" ht="11.25" customHeight="1" x14ac:dyDescent="0.2">
      <c r="A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row>
    <row r="281" spans="1:36" s="103" customFormat="1" ht="11.25" customHeight="1" x14ac:dyDescent="0.2">
      <c r="A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row>
    <row r="282" spans="1:36" s="103" customFormat="1" ht="11.25" customHeight="1" x14ac:dyDescent="0.2">
      <c r="A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row>
    <row r="283" spans="1:36" s="103" customFormat="1" ht="11.25" customHeight="1" x14ac:dyDescent="0.2">
      <c r="A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row>
    <row r="284" spans="1:36" s="103" customFormat="1" ht="11.25" customHeight="1" x14ac:dyDescent="0.2">
      <c r="A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row>
    <row r="285" spans="1:36" s="103" customFormat="1" ht="11.25" customHeight="1" x14ac:dyDescent="0.2">
      <c r="A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row>
    <row r="286" spans="1:36" s="103" customFormat="1" ht="11.25" customHeight="1" x14ac:dyDescent="0.2">
      <c r="A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row>
    <row r="287" spans="1:36" s="103" customFormat="1" ht="11.25" customHeight="1" x14ac:dyDescent="0.2">
      <c r="A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row>
    <row r="288" spans="1:36" s="103" customFormat="1" ht="11.25" customHeight="1" x14ac:dyDescent="0.2">
      <c r="A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row>
    <row r="289" spans="1:36" s="103" customFormat="1" ht="11.25" customHeight="1" x14ac:dyDescent="0.2">
      <c r="A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row>
    <row r="290" spans="1:36" s="103" customFormat="1" ht="11.25" customHeight="1" x14ac:dyDescent="0.2">
      <c r="A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row>
    <row r="291" spans="1:36" s="103" customFormat="1" ht="11.25" customHeight="1" x14ac:dyDescent="0.2">
      <c r="A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row>
    <row r="292" spans="1:36" s="103" customFormat="1" ht="11.25" customHeight="1" x14ac:dyDescent="0.2">
      <c r="A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row>
    <row r="293" spans="1:36" s="103" customFormat="1" ht="11.25" customHeight="1" x14ac:dyDescent="0.2">
      <c r="A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row>
    <row r="294" spans="1:36" s="103" customFormat="1" ht="11.25" customHeight="1" x14ac:dyDescent="0.2">
      <c r="A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row>
    <row r="295" spans="1:36" s="103" customFormat="1" ht="11.25" customHeight="1" x14ac:dyDescent="0.2">
      <c r="A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row>
    <row r="296" spans="1:36" s="103" customFormat="1" ht="11.25" customHeight="1" x14ac:dyDescent="0.2">
      <c r="A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row>
    <row r="297" spans="1:36" s="103" customFormat="1" ht="11.25" customHeight="1" x14ac:dyDescent="0.2">
      <c r="A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row>
    <row r="298" spans="1:36" s="103" customFormat="1" ht="11.25" customHeight="1" x14ac:dyDescent="0.2">
      <c r="A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row>
    <row r="299" spans="1:36" s="103" customFormat="1" ht="11.25" customHeight="1" x14ac:dyDescent="0.2">
      <c r="A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row>
    <row r="300" spans="1:36" s="103" customFormat="1" ht="11.25" customHeight="1" x14ac:dyDescent="0.2">
      <c r="A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row>
    <row r="301" spans="1:36" s="103" customFormat="1" ht="11.25" customHeight="1" x14ac:dyDescent="0.2">
      <c r="A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row>
    <row r="302" spans="1:36" s="103" customFormat="1" ht="11.25" customHeight="1" x14ac:dyDescent="0.2">
      <c r="A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row>
    <row r="303" spans="1:36" s="103" customFormat="1" ht="11.25" customHeight="1" x14ac:dyDescent="0.2">
      <c r="A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row>
    <row r="304" spans="1:36" s="103" customFormat="1" ht="11.25" customHeight="1" x14ac:dyDescent="0.2">
      <c r="A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row>
    <row r="305" spans="1:36" s="103" customFormat="1" ht="11.25" customHeight="1" x14ac:dyDescent="0.2">
      <c r="A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row>
    <row r="306" spans="1:36" s="103" customFormat="1" ht="11.25" customHeight="1" x14ac:dyDescent="0.2">
      <c r="A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row>
    <row r="307" spans="1:36" s="103" customFormat="1" ht="11.25" customHeight="1" x14ac:dyDescent="0.2">
      <c r="A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row>
    <row r="308" spans="1:36" s="103" customFormat="1" ht="11.25" customHeight="1" x14ac:dyDescent="0.2">
      <c r="A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row>
    <row r="309" spans="1:36" s="103" customFormat="1" ht="11.25" customHeight="1" x14ac:dyDescent="0.2">
      <c r="A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row>
    <row r="310" spans="1:36" s="103" customFormat="1" ht="11.25" customHeight="1" x14ac:dyDescent="0.2">
      <c r="A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row>
    <row r="311" spans="1:36" s="103" customFormat="1" ht="11.25" customHeight="1" x14ac:dyDescent="0.2">
      <c r="A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row>
    <row r="312" spans="1:36" s="103" customFormat="1" ht="11.25" customHeight="1" x14ac:dyDescent="0.2">
      <c r="A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row>
    <row r="313" spans="1:36" s="103" customFormat="1" ht="11.25" customHeight="1" x14ac:dyDescent="0.2">
      <c r="A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row>
    <row r="314" spans="1:36" s="103" customFormat="1" ht="11.25" customHeight="1" x14ac:dyDescent="0.2">
      <c r="A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row>
    <row r="315" spans="1:36" s="103" customFormat="1" ht="11.25" customHeight="1" x14ac:dyDescent="0.2">
      <c r="A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row>
    <row r="316" spans="1:36" s="103" customFormat="1" ht="11.25" customHeight="1" x14ac:dyDescent="0.2">
      <c r="A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row>
    <row r="317" spans="1:36" s="103" customFormat="1" ht="11.25" customHeight="1" x14ac:dyDescent="0.2">
      <c r="A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row>
    <row r="318" spans="1:36" s="103" customFormat="1" ht="11.25" customHeight="1" x14ac:dyDescent="0.2">
      <c r="A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row>
    <row r="319" spans="1:36" s="103" customFormat="1" ht="11.25" customHeight="1" x14ac:dyDescent="0.2">
      <c r="A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row>
    <row r="320" spans="1:36" s="103" customFormat="1" ht="11.25" customHeight="1" x14ac:dyDescent="0.2">
      <c r="A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row>
    <row r="321" spans="1:36" s="103" customFormat="1" ht="11.25" customHeight="1" x14ac:dyDescent="0.2">
      <c r="A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row>
    <row r="322" spans="1:36" s="103" customFormat="1" ht="11.25" customHeight="1" x14ac:dyDescent="0.2">
      <c r="A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row>
    <row r="323" spans="1:36" s="103" customFormat="1" ht="11.25" customHeight="1" x14ac:dyDescent="0.2">
      <c r="A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row>
    <row r="324" spans="1:36" s="103" customFormat="1" ht="11.25" customHeight="1" x14ac:dyDescent="0.2">
      <c r="A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row>
    <row r="325" spans="1:36" s="103" customFormat="1" ht="11.25" customHeight="1" x14ac:dyDescent="0.2">
      <c r="A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row>
    <row r="326" spans="1:36" s="103" customFormat="1" ht="11.25" customHeight="1" x14ac:dyDescent="0.2">
      <c r="A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row>
    <row r="327" spans="1:36" s="103" customFormat="1" ht="11.25" customHeight="1" x14ac:dyDescent="0.2">
      <c r="A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row>
    <row r="328" spans="1:36" s="103" customFormat="1" ht="11.25" customHeight="1" x14ac:dyDescent="0.2">
      <c r="A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row>
    <row r="329" spans="1:36" s="103" customFormat="1" ht="11.25" customHeight="1" x14ac:dyDescent="0.2">
      <c r="A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row>
    <row r="330" spans="1:36" s="103" customFormat="1" ht="11.25" customHeight="1" x14ac:dyDescent="0.2">
      <c r="A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row>
    <row r="331" spans="1:36" s="103" customFormat="1" ht="11.25" customHeight="1" x14ac:dyDescent="0.2">
      <c r="A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row>
    <row r="332" spans="1:36" s="103" customFormat="1" ht="11.25" customHeight="1" x14ac:dyDescent="0.2">
      <c r="A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row>
    <row r="333" spans="1:36" s="103" customFormat="1" ht="11.25" customHeight="1" x14ac:dyDescent="0.2">
      <c r="A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row>
    <row r="334" spans="1:36" s="103" customFormat="1" ht="11.25" customHeight="1" x14ac:dyDescent="0.2">
      <c r="A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row>
    <row r="335" spans="1:36" s="103" customFormat="1" ht="11.25" customHeight="1" x14ac:dyDescent="0.2">
      <c r="A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row>
    <row r="336" spans="1:36" s="103" customFormat="1" ht="11.25" customHeight="1" x14ac:dyDescent="0.2">
      <c r="A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row>
    <row r="337" spans="1:36" s="103" customFormat="1" ht="11.25" customHeight="1" x14ac:dyDescent="0.2">
      <c r="A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row>
    <row r="338" spans="1:36" s="103" customFormat="1" ht="11.25" customHeight="1" x14ac:dyDescent="0.2">
      <c r="A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row>
    <row r="339" spans="1:36" s="103" customFormat="1" ht="11.25" customHeight="1" x14ac:dyDescent="0.2">
      <c r="A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row>
    <row r="340" spans="1:36" s="103" customFormat="1" ht="11.25" customHeight="1" x14ac:dyDescent="0.2">
      <c r="A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row>
    <row r="341" spans="1:36" s="103" customFormat="1" ht="11.25" customHeight="1" x14ac:dyDescent="0.2">
      <c r="A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row>
    <row r="342" spans="1:36" s="103" customFormat="1" ht="11.25" customHeight="1" x14ac:dyDescent="0.2">
      <c r="A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row>
    <row r="343" spans="1:36" s="103" customFormat="1" ht="11.25" customHeight="1" x14ac:dyDescent="0.2">
      <c r="A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row>
    <row r="344" spans="1:36" s="103" customFormat="1" ht="11.25" customHeight="1" x14ac:dyDescent="0.2">
      <c r="A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row>
    <row r="345" spans="1:36" s="103" customFormat="1" ht="11.25" customHeight="1" x14ac:dyDescent="0.2">
      <c r="A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row>
    <row r="346" spans="1:36" s="103" customFormat="1" ht="11.25" customHeight="1" x14ac:dyDescent="0.2">
      <c r="A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row>
    <row r="347" spans="1:36" s="103" customFormat="1" ht="11.25" customHeight="1" x14ac:dyDescent="0.2">
      <c r="A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row>
    <row r="348" spans="1:36" s="103" customFormat="1" ht="11.25" customHeight="1" x14ac:dyDescent="0.2">
      <c r="A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row>
    <row r="349" spans="1:36" s="103" customFormat="1" ht="11.25" customHeight="1" x14ac:dyDescent="0.2">
      <c r="A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row>
    <row r="350" spans="1:36" s="103" customFormat="1" ht="11.25" customHeight="1" x14ac:dyDescent="0.2">
      <c r="A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row>
    <row r="351" spans="1:36" s="103" customFormat="1" ht="11.25" customHeight="1" x14ac:dyDescent="0.2">
      <c r="A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row>
    <row r="352" spans="1:36" s="103" customFormat="1" ht="11.25" customHeight="1" x14ac:dyDescent="0.2">
      <c r="A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row>
    <row r="353" spans="1:36" s="103" customFormat="1" ht="11.25" customHeight="1" x14ac:dyDescent="0.2">
      <c r="A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row>
    <row r="354" spans="1:36" s="103" customFormat="1" ht="11.25" customHeight="1" x14ac:dyDescent="0.2">
      <c r="A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row>
    <row r="355" spans="1:36" s="103" customFormat="1" ht="11.25" customHeight="1" x14ac:dyDescent="0.2">
      <c r="A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row>
    <row r="356" spans="1:36" s="103" customFormat="1" ht="11.25" customHeight="1" x14ac:dyDescent="0.2">
      <c r="A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row>
    <row r="357" spans="1:36" s="103" customFormat="1" ht="11.25" customHeight="1" x14ac:dyDescent="0.2">
      <c r="A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row>
    <row r="358" spans="1:36" s="103" customFormat="1" ht="11.25" customHeight="1" x14ac:dyDescent="0.2">
      <c r="A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row>
    <row r="359" spans="1:36" s="103" customFormat="1" ht="11.25" customHeight="1" x14ac:dyDescent="0.2">
      <c r="A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row>
    <row r="360" spans="1:36" s="103" customFormat="1" ht="11.25" customHeight="1" x14ac:dyDescent="0.2">
      <c r="A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row>
    <row r="361" spans="1:36" s="103" customFormat="1" ht="11.25" customHeight="1" x14ac:dyDescent="0.2">
      <c r="A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row>
    <row r="362" spans="1:36" s="103" customFormat="1" ht="11.25" customHeight="1" x14ac:dyDescent="0.2">
      <c r="A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row>
    <row r="363" spans="1:36" s="103" customFormat="1" ht="11.25" customHeight="1" x14ac:dyDescent="0.2">
      <c r="A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row>
    <row r="364" spans="1:36" s="103" customFormat="1" ht="11.25" customHeight="1" x14ac:dyDescent="0.2">
      <c r="A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row>
    <row r="365" spans="1:36" s="103" customFormat="1" ht="11.25" customHeight="1" x14ac:dyDescent="0.2">
      <c r="A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row>
    <row r="366" spans="1:36" s="103" customFormat="1" ht="11.25" customHeight="1" x14ac:dyDescent="0.2">
      <c r="A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row>
    <row r="367" spans="1:36" s="103" customFormat="1" ht="11.25" customHeight="1" x14ac:dyDescent="0.2">
      <c r="A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row>
    <row r="368" spans="1:36" s="103" customFormat="1" ht="11.25" customHeight="1" x14ac:dyDescent="0.2">
      <c r="A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row>
    <row r="369" spans="1:36" s="103" customFormat="1" ht="11.25" customHeight="1" x14ac:dyDescent="0.2">
      <c r="A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row>
    <row r="370" spans="1:36" s="103" customFormat="1" ht="11.25" customHeight="1" x14ac:dyDescent="0.2">
      <c r="A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row>
    <row r="371" spans="1:36" s="103" customFormat="1" ht="11.25" customHeight="1" x14ac:dyDescent="0.2">
      <c r="A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row>
    <row r="372" spans="1:36" s="103" customFormat="1" ht="11.25" customHeight="1" x14ac:dyDescent="0.2">
      <c r="A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row>
    <row r="373" spans="1:36" s="103" customFormat="1" ht="11.25" customHeight="1" x14ac:dyDescent="0.2">
      <c r="A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row>
    <row r="374" spans="1:36" s="103" customFormat="1" ht="11.25" customHeight="1" x14ac:dyDescent="0.2">
      <c r="A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row>
    <row r="375" spans="1:36" s="103" customFormat="1" ht="11.25" customHeight="1" x14ac:dyDescent="0.2">
      <c r="A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row>
    <row r="376" spans="1:36" s="103" customFormat="1" ht="11.25" customHeight="1" x14ac:dyDescent="0.2">
      <c r="A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row>
    <row r="377" spans="1:36" s="103" customFormat="1" ht="11.25" customHeight="1" x14ac:dyDescent="0.2">
      <c r="A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row>
    <row r="378" spans="1:36" s="103" customFormat="1" ht="11.25" customHeight="1" x14ac:dyDescent="0.2">
      <c r="A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row>
    <row r="379" spans="1:36" s="103" customFormat="1" ht="11.25" customHeight="1" x14ac:dyDescent="0.2">
      <c r="A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row>
    <row r="380" spans="1:36" s="103" customFormat="1" ht="11.25" customHeight="1" x14ac:dyDescent="0.2">
      <c r="A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row>
    <row r="381" spans="1:36" s="103" customFormat="1" ht="11.25" customHeight="1" x14ac:dyDescent="0.2">
      <c r="A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row>
    <row r="382" spans="1:36" s="103" customFormat="1" ht="11.25" customHeight="1" x14ac:dyDescent="0.2">
      <c r="A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row>
    <row r="383" spans="1:36" s="103" customFormat="1" ht="11.25" customHeight="1" x14ac:dyDescent="0.2">
      <c r="A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row>
    <row r="384" spans="1:36" s="103" customFormat="1" ht="11.25" customHeight="1" x14ac:dyDescent="0.2">
      <c r="A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row>
    <row r="385" spans="1:36" s="103" customFormat="1" ht="11.25" customHeight="1" x14ac:dyDescent="0.2">
      <c r="A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row>
    <row r="386" spans="1:36" s="103" customFormat="1" ht="11.25" customHeight="1" x14ac:dyDescent="0.2">
      <c r="A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row>
    <row r="387" spans="1:36" s="103" customFormat="1" ht="11.25" customHeight="1" x14ac:dyDescent="0.2">
      <c r="A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row>
    <row r="388" spans="1:36" s="103" customFormat="1" ht="11.25" customHeight="1" x14ac:dyDescent="0.2">
      <c r="A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row>
    <row r="389" spans="1:36" s="103" customFormat="1" ht="11.25" customHeight="1" x14ac:dyDescent="0.2">
      <c r="A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row>
    <row r="390" spans="1:36" s="103" customFormat="1" ht="11.25" customHeight="1" x14ac:dyDescent="0.2">
      <c r="A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row>
    <row r="391" spans="1:36" s="103" customFormat="1" ht="11.25" customHeight="1" x14ac:dyDescent="0.2">
      <c r="A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row>
    <row r="392" spans="1:36" s="103" customFormat="1" ht="11.25" customHeight="1" x14ac:dyDescent="0.2">
      <c r="A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row>
    <row r="393" spans="1:36" s="103" customFormat="1" ht="11.25" customHeight="1" x14ac:dyDescent="0.2">
      <c r="A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row>
    <row r="394" spans="1:36" s="103" customFormat="1" ht="11.25" customHeight="1" x14ac:dyDescent="0.2">
      <c r="A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row>
    <row r="395" spans="1:36" s="103" customFormat="1" ht="11.25" customHeight="1" x14ac:dyDescent="0.2">
      <c r="A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row>
    <row r="396" spans="1:36" s="103" customFormat="1" ht="11.25" customHeight="1" x14ac:dyDescent="0.2">
      <c r="A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row>
    <row r="397" spans="1:36" s="103" customFormat="1" ht="11.25" customHeight="1" x14ac:dyDescent="0.2">
      <c r="A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row>
    <row r="398" spans="1:36" s="103" customFormat="1" ht="11.25" customHeight="1" x14ac:dyDescent="0.2">
      <c r="A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row>
    <row r="399" spans="1:36" s="103" customFormat="1" ht="11.25" customHeight="1" x14ac:dyDescent="0.2">
      <c r="A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row>
    <row r="400" spans="1:36" s="103" customFormat="1" ht="11.25" customHeight="1" x14ac:dyDescent="0.2">
      <c r="A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row>
    <row r="401" spans="1:36" s="103" customFormat="1" ht="11.25" customHeight="1" x14ac:dyDescent="0.2">
      <c r="A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row>
    <row r="402" spans="1:36" s="103" customFormat="1" ht="11.25" customHeight="1" x14ac:dyDescent="0.2">
      <c r="A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row>
    <row r="403" spans="1:36" s="103" customFormat="1" ht="11.25" customHeight="1" x14ac:dyDescent="0.2">
      <c r="A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row>
    <row r="404" spans="1:36" s="103" customFormat="1" ht="11.25" customHeight="1" x14ac:dyDescent="0.2">
      <c r="A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row>
    <row r="405" spans="1:36" s="103" customFormat="1" ht="11.25" customHeight="1" x14ac:dyDescent="0.2">
      <c r="A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row>
    <row r="406" spans="1:36" s="103" customFormat="1" ht="11.25" customHeight="1" x14ac:dyDescent="0.2">
      <c r="A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row>
    <row r="407" spans="1:36" s="103" customFormat="1" ht="11.25" customHeight="1" x14ac:dyDescent="0.2">
      <c r="A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row>
    <row r="408" spans="1:36" s="103" customFormat="1" ht="11.25" customHeight="1" x14ac:dyDescent="0.2">
      <c r="A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row>
    <row r="409" spans="1:36" s="103" customFormat="1" ht="11.25" customHeight="1" x14ac:dyDescent="0.2">
      <c r="A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row>
    <row r="410" spans="1:36" s="103" customFormat="1" ht="11.25" customHeight="1" x14ac:dyDescent="0.2">
      <c r="A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row>
    <row r="411" spans="1:36" s="103" customFormat="1" ht="11.25" customHeight="1" x14ac:dyDescent="0.2">
      <c r="A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row>
    <row r="412" spans="1:36" s="103" customFormat="1" ht="11.25" customHeight="1" x14ac:dyDescent="0.2">
      <c r="A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row>
    <row r="413" spans="1:36" s="103" customFormat="1" ht="11.25" customHeight="1" x14ac:dyDescent="0.2">
      <c r="A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row>
    <row r="414" spans="1:36" s="103" customFormat="1" ht="11.25" customHeight="1" x14ac:dyDescent="0.2">
      <c r="A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row>
    <row r="415" spans="1:36" s="103" customFormat="1" ht="11.25" customHeight="1" x14ac:dyDescent="0.2">
      <c r="A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row>
    <row r="416" spans="1:36" s="103" customFormat="1" ht="11.25" customHeight="1" x14ac:dyDescent="0.2">
      <c r="A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row>
    <row r="417" spans="1:36" s="103" customFormat="1" ht="11.25" customHeight="1" x14ac:dyDescent="0.2">
      <c r="A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row>
    <row r="418" spans="1:36" s="103" customFormat="1" ht="11.25" customHeight="1" x14ac:dyDescent="0.2">
      <c r="A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row>
    <row r="419" spans="1:36" s="103" customFormat="1" ht="11.25" customHeight="1" x14ac:dyDescent="0.2">
      <c r="A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row>
    <row r="420" spans="1:36" s="103" customFormat="1" ht="11.25" customHeight="1" x14ac:dyDescent="0.2">
      <c r="A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row>
    <row r="421" spans="1:36" s="103" customFormat="1" ht="11.25" customHeight="1" x14ac:dyDescent="0.2">
      <c r="A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row>
    <row r="422" spans="1:36" s="103" customFormat="1" ht="11.25" customHeight="1" x14ac:dyDescent="0.2">
      <c r="A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row>
    <row r="423" spans="1:36" s="103" customFormat="1" ht="11.25" customHeight="1" x14ac:dyDescent="0.2">
      <c r="A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row>
    <row r="424" spans="1:36" s="103" customFormat="1" ht="11.25" customHeight="1" x14ac:dyDescent="0.2">
      <c r="A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row>
    <row r="425" spans="1:36" s="103" customFormat="1" ht="11.25" customHeight="1" x14ac:dyDescent="0.2">
      <c r="A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row>
    <row r="426" spans="1:36" s="103" customFormat="1" ht="11.25" customHeight="1" x14ac:dyDescent="0.2">
      <c r="A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row>
    <row r="427" spans="1:36" s="103" customFormat="1" ht="11.25" customHeight="1" x14ac:dyDescent="0.2">
      <c r="A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row>
    <row r="428" spans="1:36" s="103" customFormat="1" ht="11.25" customHeight="1" x14ac:dyDescent="0.2">
      <c r="A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row>
    <row r="429" spans="1:36" s="103" customFormat="1" ht="11.25" customHeight="1" x14ac:dyDescent="0.2">
      <c r="A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row>
    <row r="430" spans="1:36" s="103" customFormat="1" ht="11.25" customHeight="1" x14ac:dyDescent="0.2">
      <c r="A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row>
    <row r="431" spans="1:36" s="103" customFormat="1" ht="11.25" customHeight="1" x14ac:dyDescent="0.2">
      <c r="A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row>
    <row r="432" spans="1:36" s="103" customFormat="1" ht="11.25" customHeight="1" x14ac:dyDescent="0.2">
      <c r="A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row>
    <row r="433" spans="1:36" s="103" customFormat="1" ht="11.25" customHeight="1" x14ac:dyDescent="0.2">
      <c r="A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row>
    <row r="434" spans="1:36" s="103" customFormat="1" ht="11.25" customHeight="1" x14ac:dyDescent="0.2">
      <c r="A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row>
    <row r="435" spans="1:36" s="103" customFormat="1" ht="11.25" customHeight="1" x14ac:dyDescent="0.2">
      <c r="A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row>
    <row r="436" spans="1:36" s="103" customFormat="1" ht="11.25" customHeight="1" x14ac:dyDescent="0.2">
      <c r="A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row>
    <row r="437" spans="1:36" s="103" customFormat="1" ht="11.25" customHeight="1" x14ac:dyDescent="0.2">
      <c r="A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row>
    <row r="438" spans="1:36" s="103" customFormat="1" ht="11.25" customHeight="1" x14ac:dyDescent="0.2">
      <c r="A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row>
    <row r="439" spans="1:36" s="103" customFormat="1" ht="11.25" customHeight="1" x14ac:dyDescent="0.2">
      <c r="A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row>
    <row r="440" spans="1:36" s="103" customFormat="1" ht="11.25" customHeight="1" x14ac:dyDescent="0.2">
      <c r="A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row>
    <row r="441" spans="1:36" s="103" customFormat="1" ht="11.25" customHeight="1" x14ac:dyDescent="0.2">
      <c r="A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row>
    <row r="442" spans="1:36" s="103" customFormat="1" ht="11.25" customHeight="1" x14ac:dyDescent="0.2">
      <c r="A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row>
    <row r="443" spans="1:36" s="103" customFormat="1" ht="11.25" customHeight="1" x14ac:dyDescent="0.2">
      <c r="A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row>
    <row r="444" spans="1:36" s="103" customFormat="1" ht="11.25" customHeight="1" x14ac:dyDescent="0.2">
      <c r="A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row>
    <row r="445" spans="1:36" s="103" customFormat="1" ht="11.25" customHeight="1" x14ac:dyDescent="0.2">
      <c r="A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row>
    <row r="446" spans="1:36" s="103" customFormat="1" ht="11.25" customHeight="1" x14ac:dyDescent="0.2">
      <c r="A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row>
    <row r="447" spans="1:36" s="103" customFormat="1" ht="11.25" customHeight="1" x14ac:dyDescent="0.2">
      <c r="A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row>
    <row r="448" spans="1:36" s="103" customFormat="1" ht="11.25" customHeight="1" x14ac:dyDescent="0.2">
      <c r="A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row>
    <row r="449" spans="1:36" s="103" customFormat="1" ht="11.25" customHeight="1" x14ac:dyDescent="0.2">
      <c r="A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row>
    <row r="450" spans="1:36" s="103" customFormat="1" ht="11.25" customHeight="1" x14ac:dyDescent="0.2">
      <c r="A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row>
    <row r="451" spans="1:36" s="103" customFormat="1" ht="11.25" customHeight="1" x14ac:dyDescent="0.2">
      <c r="A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row>
    <row r="452" spans="1:36" s="103" customFormat="1" ht="11.25" customHeight="1" x14ac:dyDescent="0.2">
      <c r="A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row>
    <row r="453" spans="1:36" s="103" customFormat="1" ht="11.25" customHeight="1" x14ac:dyDescent="0.2">
      <c r="A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row>
    <row r="454" spans="1:36" s="103" customFormat="1" ht="11.25" customHeight="1" x14ac:dyDescent="0.2">
      <c r="A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row>
    <row r="455" spans="1:36" s="103" customFormat="1" ht="11.25" customHeight="1" x14ac:dyDescent="0.2">
      <c r="A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row>
    <row r="456" spans="1:36" s="103" customFormat="1" ht="11.25" customHeight="1" x14ac:dyDescent="0.2">
      <c r="A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row>
    <row r="457" spans="1:36" s="103" customFormat="1" ht="11.25" customHeight="1" x14ac:dyDescent="0.2">
      <c r="A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row>
    <row r="458" spans="1:36" s="103" customFormat="1" ht="11.25" customHeight="1" x14ac:dyDescent="0.2">
      <c r="A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row>
    <row r="459" spans="1:36" s="103" customFormat="1" ht="11.25" customHeight="1" x14ac:dyDescent="0.2">
      <c r="A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row>
    <row r="460" spans="1:36" s="103" customFormat="1" ht="11.25" customHeight="1" x14ac:dyDescent="0.2">
      <c r="A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row>
    <row r="461" spans="1:36" s="103" customFormat="1" ht="11.25" customHeight="1" x14ac:dyDescent="0.2">
      <c r="A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row>
    <row r="462" spans="1:36" s="103" customFormat="1" ht="11.25" customHeight="1" x14ac:dyDescent="0.2">
      <c r="A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row>
    <row r="463" spans="1:36" s="103" customFormat="1" ht="11.25" customHeight="1" x14ac:dyDescent="0.2">
      <c r="A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row>
    <row r="464" spans="1:36" s="103" customFormat="1" ht="11.25" customHeight="1" x14ac:dyDescent="0.2">
      <c r="A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row>
    <row r="465" spans="1:36" s="103" customFormat="1" ht="11.25" customHeight="1" x14ac:dyDescent="0.2">
      <c r="A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row>
    <row r="466" spans="1:36" s="103" customFormat="1" ht="11.25" customHeight="1" x14ac:dyDescent="0.2">
      <c r="A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row>
    <row r="467" spans="1:36" s="103" customFormat="1" ht="11.25" customHeight="1" x14ac:dyDescent="0.2">
      <c r="A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row>
    <row r="468" spans="1:36" s="103" customFormat="1" ht="11.25" customHeight="1" x14ac:dyDescent="0.2">
      <c r="A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row>
    <row r="469" spans="1:36" s="103" customFormat="1" ht="11.25" customHeight="1" x14ac:dyDescent="0.2">
      <c r="A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row>
    <row r="470" spans="1:36" s="103" customFormat="1" ht="11.25" customHeight="1" x14ac:dyDescent="0.2">
      <c r="A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row>
    <row r="471" spans="1:36" s="103" customFormat="1" ht="11.25" customHeight="1" x14ac:dyDescent="0.2">
      <c r="A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row>
    <row r="472" spans="1:36" s="103" customFormat="1" ht="11.25" customHeight="1" x14ac:dyDescent="0.2">
      <c r="A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row>
    <row r="473" spans="1:36" s="103" customFormat="1" ht="11.25" customHeight="1" x14ac:dyDescent="0.2">
      <c r="A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row>
    <row r="474" spans="1:36" s="103" customFormat="1" ht="11.25" customHeight="1" x14ac:dyDescent="0.2">
      <c r="A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row>
    <row r="475" spans="1:36" s="103" customFormat="1" ht="11.25" customHeight="1" x14ac:dyDescent="0.2">
      <c r="A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row>
    <row r="476" spans="1:36" s="103" customFormat="1" ht="11.25" customHeight="1" x14ac:dyDescent="0.2">
      <c r="A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row>
    <row r="477" spans="1:36" s="103" customFormat="1" ht="11.25" customHeight="1" x14ac:dyDescent="0.2">
      <c r="A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row>
    <row r="478" spans="1:36" s="103" customFormat="1" ht="11.25" customHeight="1" x14ac:dyDescent="0.2">
      <c r="A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row>
    <row r="479" spans="1:36" s="103" customFormat="1" ht="11.25" customHeight="1" x14ac:dyDescent="0.2">
      <c r="A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row>
    <row r="480" spans="1:36" s="103" customFormat="1" ht="11.25" customHeight="1" x14ac:dyDescent="0.2">
      <c r="A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row>
    <row r="481" spans="1:36" s="103" customFormat="1" ht="11.25" customHeight="1" x14ac:dyDescent="0.2">
      <c r="A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row>
    <row r="482" spans="1:36" s="103" customFormat="1" ht="11.25" customHeight="1" x14ac:dyDescent="0.2">
      <c r="A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row>
    <row r="483" spans="1:36" s="103" customFormat="1" ht="11.25" customHeight="1" x14ac:dyDescent="0.2">
      <c r="A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row>
    <row r="484" spans="1:36" s="103" customFormat="1" ht="11.25" customHeight="1" x14ac:dyDescent="0.2">
      <c r="A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row>
    <row r="485" spans="1:36" s="103" customFormat="1" ht="11.25" customHeight="1" x14ac:dyDescent="0.2">
      <c r="A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row>
    <row r="486" spans="1:36" s="103" customFormat="1" ht="11.25" customHeight="1" x14ac:dyDescent="0.2">
      <c r="A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row>
    <row r="487" spans="1:36" s="103" customFormat="1" ht="11.25" customHeight="1" x14ac:dyDescent="0.2">
      <c r="A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row>
    <row r="488" spans="1:36" s="103" customFormat="1" ht="11.25" customHeight="1" x14ac:dyDescent="0.2">
      <c r="A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row>
    <row r="489" spans="1:36" s="103" customFormat="1" ht="11.25" customHeight="1" x14ac:dyDescent="0.2">
      <c r="A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row>
    <row r="490" spans="1:36" s="103" customFormat="1" ht="11.25" customHeight="1" x14ac:dyDescent="0.2">
      <c r="A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row>
    <row r="491" spans="1:36" s="103" customFormat="1" ht="11.25" customHeight="1" x14ac:dyDescent="0.2">
      <c r="A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row>
    <row r="492" spans="1:36" s="103" customFormat="1" ht="11.25" customHeight="1" x14ac:dyDescent="0.2">
      <c r="A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row>
    <row r="493" spans="1:36" s="103" customFormat="1" ht="11.25" customHeight="1" x14ac:dyDescent="0.2">
      <c r="A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row>
    <row r="494" spans="1:36" s="103" customFormat="1" ht="11.25" customHeight="1" x14ac:dyDescent="0.2">
      <c r="A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row>
    <row r="495" spans="1:36" s="103" customFormat="1" ht="11.25" customHeight="1" x14ac:dyDescent="0.2">
      <c r="A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row>
    <row r="496" spans="1:36" s="103" customFormat="1" ht="11.25" customHeight="1" x14ac:dyDescent="0.2">
      <c r="A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row>
    <row r="497" spans="1:36" s="103" customFormat="1" ht="11.25" customHeight="1" x14ac:dyDescent="0.2">
      <c r="A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row>
    <row r="498" spans="1:36" s="103" customFormat="1" ht="11.25" customHeight="1" x14ac:dyDescent="0.2">
      <c r="A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row>
    <row r="499" spans="1:36" s="103" customFormat="1" ht="11.25" customHeight="1" x14ac:dyDescent="0.2">
      <c r="A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row>
    <row r="500" spans="1:36" s="103" customFormat="1" ht="11.25" customHeight="1" x14ac:dyDescent="0.2">
      <c r="A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row>
    <row r="501" spans="1:36" s="103" customFormat="1" ht="11.25" customHeight="1" x14ac:dyDescent="0.2">
      <c r="A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row>
    <row r="502" spans="1:36" s="103" customFormat="1" ht="11.25" customHeight="1" x14ac:dyDescent="0.2">
      <c r="A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row>
    <row r="503" spans="1:36" s="103" customFormat="1" ht="11.25" customHeight="1" x14ac:dyDescent="0.2">
      <c r="A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row>
    <row r="504" spans="1:36" s="103" customFormat="1" ht="11.25" customHeight="1" x14ac:dyDescent="0.2">
      <c r="A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row>
    <row r="505" spans="1:36" s="103" customFormat="1" ht="11.25" customHeight="1" x14ac:dyDescent="0.2">
      <c r="A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row>
    <row r="506" spans="1:36" s="103" customFormat="1" ht="11.25" customHeight="1" x14ac:dyDescent="0.2">
      <c r="A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row>
    <row r="507" spans="1:36" s="103" customFormat="1" ht="11.25" customHeight="1" x14ac:dyDescent="0.2">
      <c r="A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row>
    <row r="508" spans="1:36" s="103" customFormat="1" ht="11.25" customHeight="1" x14ac:dyDescent="0.2">
      <c r="A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row>
    <row r="509" spans="1:36" s="103" customFormat="1" ht="11.25" customHeight="1" x14ac:dyDescent="0.2">
      <c r="A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row>
    <row r="510" spans="1:36" s="103" customFormat="1" ht="11.25" customHeight="1" x14ac:dyDescent="0.2">
      <c r="A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row>
    <row r="511" spans="1:36" s="103" customFormat="1" ht="11.25" customHeight="1" x14ac:dyDescent="0.2">
      <c r="A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row>
    <row r="512" spans="1:36" s="103" customFormat="1" ht="11.25" customHeight="1" x14ac:dyDescent="0.2">
      <c r="A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row>
    <row r="513" spans="1:36" s="103" customFormat="1" ht="11.25" customHeight="1" x14ac:dyDescent="0.2">
      <c r="A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row>
    <row r="514" spans="1:36" s="103" customFormat="1" ht="11.25" customHeight="1" x14ac:dyDescent="0.2">
      <c r="A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row>
    <row r="515" spans="1:36" s="103" customFormat="1" ht="11.25" customHeight="1" x14ac:dyDescent="0.2">
      <c r="A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row>
    <row r="516" spans="1:36" s="103" customFormat="1" ht="11.25" customHeight="1" x14ac:dyDescent="0.2">
      <c r="A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row>
    <row r="517" spans="1:36" s="103" customFormat="1" ht="11.25" customHeight="1" x14ac:dyDescent="0.2">
      <c r="A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row>
    <row r="518" spans="1:36" s="103" customFormat="1" ht="11.25" customHeight="1" x14ac:dyDescent="0.2">
      <c r="A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row>
    <row r="519" spans="1:36" s="103" customFormat="1" ht="11.25" customHeight="1" x14ac:dyDescent="0.2">
      <c r="A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row>
    <row r="520" spans="1:36" s="103" customFormat="1" ht="11.25" customHeight="1" x14ac:dyDescent="0.2">
      <c r="A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row>
    <row r="521" spans="1:36" s="103" customFormat="1" ht="11.25" customHeight="1" x14ac:dyDescent="0.2">
      <c r="A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row>
    <row r="522" spans="1:36" s="103" customFormat="1" ht="11.25" customHeight="1" x14ac:dyDescent="0.2">
      <c r="A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row>
    <row r="523" spans="1:36" s="103" customFormat="1" ht="11.25" customHeight="1" x14ac:dyDescent="0.2">
      <c r="A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row>
    <row r="524" spans="1:36" s="103" customFormat="1" ht="11.25" customHeight="1" x14ac:dyDescent="0.2">
      <c r="A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row>
    <row r="525" spans="1:36" s="103" customFormat="1" ht="11.25" customHeight="1" x14ac:dyDescent="0.2">
      <c r="A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row>
    <row r="526" spans="1:36" s="103" customFormat="1" ht="11.25" customHeight="1" x14ac:dyDescent="0.2">
      <c r="A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row>
    <row r="527" spans="1:36" s="103" customFormat="1" ht="11.25" customHeight="1" x14ac:dyDescent="0.2">
      <c r="A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row>
    <row r="528" spans="1:36" s="103" customFormat="1" ht="11.25" customHeight="1" x14ac:dyDescent="0.2">
      <c r="A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row>
    <row r="529" spans="1:36" s="103" customFormat="1" ht="11.25" customHeight="1" x14ac:dyDescent="0.2">
      <c r="A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row>
    <row r="530" spans="1:36" s="103" customFormat="1" ht="11.25" customHeight="1" x14ac:dyDescent="0.2">
      <c r="A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row>
    <row r="531" spans="1:36" s="103" customFormat="1" ht="11.25" customHeight="1" x14ac:dyDescent="0.2">
      <c r="A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row>
    <row r="532" spans="1:36" s="103" customFormat="1" ht="11.25" customHeight="1" x14ac:dyDescent="0.2">
      <c r="A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row>
    <row r="533" spans="1:36" s="103" customFormat="1" ht="11.25" customHeight="1" x14ac:dyDescent="0.2">
      <c r="A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row>
    <row r="534" spans="1:36" s="103" customFormat="1" ht="11.25" customHeight="1" x14ac:dyDescent="0.2">
      <c r="A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row>
    <row r="535" spans="1:36" s="103" customFormat="1" ht="11.25" customHeight="1" x14ac:dyDescent="0.2">
      <c r="A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row>
    <row r="536" spans="1:36" s="103" customFormat="1" ht="11.25" customHeight="1" x14ac:dyDescent="0.2">
      <c r="A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row>
    <row r="537" spans="1:36" s="103" customFormat="1" ht="11.25" customHeight="1" x14ac:dyDescent="0.2">
      <c r="A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row>
    <row r="538" spans="1:36" s="103" customFormat="1" ht="11.25" customHeight="1" x14ac:dyDescent="0.2">
      <c r="A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row>
    <row r="539" spans="1:36" s="103" customFormat="1" ht="11.25" customHeight="1" x14ac:dyDescent="0.2">
      <c r="A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row>
    <row r="540" spans="1:36" s="103" customFormat="1" ht="11.25" customHeight="1" x14ac:dyDescent="0.2">
      <c r="A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row>
    <row r="541" spans="1:36" s="103" customFormat="1" ht="11.25" customHeight="1" x14ac:dyDescent="0.2">
      <c r="A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row>
    <row r="542" spans="1:36" s="103" customFormat="1" ht="11.25" customHeight="1" x14ac:dyDescent="0.2">
      <c r="A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row>
    <row r="543" spans="1:36" s="103" customFormat="1" ht="11.25" customHeight="1" x14ac:dyDescent="0.2">
      <c r="A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row>
    <row r="544" spans="1:36" s="103" customFormat="1" ht="11.25" customHeight="1" x14ac:dyDescent="0.2">
      <c r="A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row>
    <row r="545" spans="1:36" s="103" customFormat="1" ht="11.25" customHeight="1" x14ac:dyDescent="0.2">
      <c r="A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row>
    <row r="546" spans="1:36" s="103" customFormat="1" ht="11.25" customHeight="1" x14ac:dyDescent="0.2">
      <c r="A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row>
    <row r="547" spans="1:36" s="103" customFormat="1" ht="11.25" customHeight="1" x14ac:dyDescent="0.2">
      <c r="A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row>
    <row r="548" spans="1:36" s="103" customFormat="1" ht="11.25" customHeight="1" x14ac:dyDescent="0.2">
      <c r="A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row>
    <row r="549" spans="1:36" s="103" customFormat="1" ht="11.25" customHeight="1" x14ac:dyDescent="0.2">
      <c r="A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row>
    <row r="550" spans="1:36" s="103" customFormat="1" ht="11.25" customHeight="1" x14ac:dyDescent="0.2">
      <c r="A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row>
    <row r="551" spans="1:36" s="103" customFormat="1" ht="11.25" customHeight="1" x14ac:dyDescent="0.2">
      <c r="A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row>
    <row r="552" spans="1:36" s="103" customFormat="1" ht="11.25" customHeight="1" x14ac:dyDescent="0.2">
      <c r="A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row>
    <row r="553" spans="1:36" s="103" customFormat="1" ht="11.25" customHeight="1" x14ac:dyDescent="0.2">
      <c r="A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row>
    <row r="554" spans="1:36" s="103" customFormat="1" ht="11.25" customHeight="1" x14ac:dyDescent="0.2">
      <c r="A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row>
    <row r="555" spans="1:36" s="103" customFormat="1" ht="11.25" customHeight="1" x14ac:dyDescent="0.2">
      <c r="A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row>
    <row r="556" spans="1:36" s="103" customFormat="1" ht="11.25" customHeight="1" x14ac:dyDescent="0.2">
      <c r="A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row>
    <row r="557" spans="1:36" s="103" customFormat="1" ht="11.25" customHeight="1" x14ac:dyDescent="0.2">
      <c r="A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row>
    <row r="558" spans="1:36" s="103" customFormat="1" ht="11.25" customHeight="1" x14ac:dyDescent="0.2">
      <c r="A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row>
    <row r="559" spans="1:36" s="103" customFormat="1" ht="11.25" customHeight="1" x14ac:dyDescent="0.2">
      <c r="A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row>
    <row r="560" spans="1:36" s="103" customFormat="1" ht="11.25" customHeight="1" x14ac:dyDescent="0.2">
      <c r="A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row>
    <row r="561" spans="1:36" s="103" customFormat="1" ht="11.25" customHeight="1" x14ac:dyDescent="0.2">
      <c r="A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row>
    <row r="562" spans="1:36" s="103" customFormat="1" ht="11.25" customHeight="1" x14ac:dyDescent="0.2">
      <c r="A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row>
    <row r="563" spans="1:36" s="103" customFormat="1" ht="11.25" customHeight="1" x14ac:dyDescent="0.2">
      <c r="A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row>
    <row r="564" spans="1:36" s="103" customFormat="1" ht="11.25" customHeight="1" x14ac:dyDescent="0.2">
      <c r="A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row>
    <row r="565" spans="1:36" s="103" customFormat="1" ht="11.25" customHeight="1" x14ac:dyDescent="0.2">
      <c r="A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row>
    <row r="566" spans="1:36" s="103" customFormat="1" ht="11.25" customHeight="1" x14ac:dyDescent="0.2">
      <c r="A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row>
    <row r="567" spans="1:36" s="103" customFormat="1" ht="11.25" customHeight="1" x14ac:dyDescent="0.2">
      <c r="A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row>
    <row r="568" spans="1:36" s="103" customFormat="1" ht="11.25" customHeight="1" x14ac:dyDescent="0.2">
      <c r="A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row>
    <row r="569" spans="1:36" s="103" customFormat="1" ht="11.25" customHeight="1" x14ac:dyDescent="0.2">
      <c r="A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row>
    <row r="570" spans="1:36" s="103" customFormat="1" ht="11.25" customHeight="1" x14ac:dyDescent="0.2">
      <c r="A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row>
    <row r="571" spans="1:36" s="103" customFormat="1" ht="11.25" customHeight="1" x14ac:dyDescent="0.2">
      <c r="A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row>
    <row r="572" spans="1:36" s="103" customFormat="1" ht="11.25" customHeight="1" x14ac:dyDescent="0.2">
      <c r="A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row>
    <row r="573" spans="1:36" s="103" customFormat="1" ht="11.25" customHeight="1" x14ac:dyDescent="0.2">
      <c r="A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row>
    <row r="574" spans="1:36" s="103" customFormat="1" ht="11.25" customHeight="1" x14ac:dyDescent="0.2">
      <c r="A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row>
    <row r="575" spans="1:36" s="103" customFormat="1" ht="11.25" customHeight="1" x14ac:dyDescent="0.2">
      <c r="A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row>
    <row r="576" spans="1:36" s="103" customFormat="1" ht="11.25" customHeight="1" x14ac:dyDescent="0.2">
      <c r="A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row>
    <row r="577" spans="1:36" s="103" customFormat="1" ht="11.25" customHeight="1" x14ac:dyDescent="0.2">
      <c r="A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row>
    <row r="578" spans="1:36" s="103" customFormat="1" ht="11.25" customHeight="1" x14ac:dyDescent="0.2">
      <c r="A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row>
    <row r="579" spans="1:36" s="103" customFormat="1" ht="11.25" customHeight="1" x14ac:dyDescent="0.2">
      <c r="A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row>
    <row r="580" spans="1:36" s="103" customFormat="1" ht="11.25" customHeight="1" x14ac:dyDescent="0.2">
      <c r="A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row>
    <row r="581" spans="1:36" s="103" customFormat="1" ht="11.25" customHeight="1" x14ac:dyDescent="0.2">
      <c r="A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row>
    <row r="582" spans="1:36" s="103" customFormat="1" ht="11.25" customHeight="1" x14ac:dyDescent="0.2">
      <c r="A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row>
    <row r="583" spans="1:36" s="103" customFormat="1" ht="11.25" customHeight="1" x14ac:dyDescent="0.2">
      <c r="A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row>
    <row r="584" spans="1:36" s="103" customFormat="1" ht="11.25" customHeight="1" x14ac:dyDescent="0.2">
      <c r="A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row>
    <row r="585" spans="1:36" s="103" customFormat="1" ht="11.25" customHeight="1" x14ac:dyDescent="0.2">
      <c r="A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row>
    <row r="586" spans="1:36" s="103" customFormat="1" ht="11.25" customHeight="1" x14ac:dyDescent="0.2">
      <c r="A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row>
    <row r="587" spans="1:36" s="103" customFormat="1" ht="11.25" customHeight="1" x14ac:dyDescent="0.2">
      <c r="A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row>
    <row r="588" spans="1:36" s="103" customFormat="1" ht="11.25" customHeight="1" x14ac:dyDescent="0.2">
      <c r="A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row>
    <row r="589" spans="1:36" s="103" customFormat="1" ht="11.25" customHeight="1" x14ac:dyDescent="0.2">
      <c r="A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row>
    <row r="590" spans="1:36" s="103" customFormat="1" ht="11.25" customHeight="1" x14ac:dyDescent="0.2">
      <c r="A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row>
    <row r="591" spans="1:36" s="103" customFormat="1" ht="11.25" customHeight="1" x14ac:dyDescent="0.2">
      <c r="A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row>
    <row r="592" spans="1:36" s="103" customFormat="1" ht="11.25" customHeight="1" x14ac:dyDescent="0.2">
      <c r="A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row>
    <row r="593" spans="1:36" s="103" customFormat="1" ht="11.25" customHeight="1" x14ac:dyDescent="0.2">
      <c r="A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row>
    <row r="594" spans="1:36" s="103" customFormat="1" ht="11.25" customHeight="1" x14ac:dyDescent="0.2">
      <c r="A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row>
    <row r="595" spans="1:36" s="103" customFormat="1" ht="11.25" customHeight="1" x14ac:dyDescent="0.2">
      <c r="A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row>
    <row r="596" spans="1:36" s="103" customFormat="1" ht="11.25" customHeight="1" x14ac:dyDescent="0.2">
      <c r="A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row>
    <row r="597" spans="1:36" s="103" customFormat="1" ht="11.25" customHeight="1" x14ac:dyDescent="0.2">
      <c r="A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row>
    <row r="598" spans="1:36" s="103" customFormat="1" ht="11.25" customHeight="1" x14ac:dyDescent="0.2">
      <c r="A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row>
    <row r="599" spans="1:36" s="103" customFormat="1" ht="11.25" customHeight="1" x14ac:dyDescent="0.2">
      <c r="A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row>
    <row r="600" spans="1:36" s="103" customFormat="1" ht="11.25" customHeight="1" x14ac:dyDescent="0.2">
      <c r="A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row>
    <row r="601" spans="1:36" s="103" customFormat="1" ht="11.25" customHeight="1" x14ac:dyDescent="0.2">
      <c r="A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row>
    <row r="602" spans="1:36" s="103" customFormat="1" ht="11.25" customHeight="1" x14ac:dyDescent="0.2">
      <c r="A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row>
    <row r="603" spans="1:36" s="103" customFormat="1" ht="11.25" customHeight="1" x14ac:dyDescent="0.2">
      <c r="A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row>
    <row r="604" spans="1:36" s="103" customFormat="1" ht="11.25" customHeight="1" x14ac:dyDescent="0.2">
      <c r="A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row>
    <row r="605" spans="1:36" s="103" customFormat="1" ht="11.25" customHeight="1" x14ac:dyDescent="0.2">
      <c r="A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row>
    <row r="606" spans="1:36" s="103" customFormat="1" ht="11.25" customHeight="1" x14ac:dyDescent="0.2">
      <c r="A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row>
    <row r="607" spans="1:36" s="103" customFormat="1" ht="11.25" customHeight="1" x14ac:dyDescent="0.2">
      <c r="A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row>
    <row r="608" spans="1:36" s="103" customFormat="1" ht="11.25" customHeight="1" x14ac:dyDescent="0.2">
      <c r="A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row>
    <row r="609" spans="1:36" s="103" customFormat="1" ht="11.25" customHeight="1" x14ac:dyDescent="0.2">
      <c r="A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row>
    <row r="610" spans="1:36" s="103" customFormat="1" ht="11.25" customHeight="1" x14ac:dyDescent="0.2">
      <c r="A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row>
    <row r="611" spans="1:36" s="103" customFormat="1" ht="11.25" customHeight="1" x14ac:dyDescent="0.2">
      <c r="A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row>
    <row r="612" spans="1:36" s="103" customFormat="1" ht="11.25" customHeight="1" x14ac:dyDescent="0.2">
      <c r="A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row>
    <row r="613" spans="1:36" s="103" customFormat="1" ht="11.25" customHeight="1" x14ac:dyDescent="0.2">
      <c r="A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row>
    <row r="614" spans="1:36" s="103" customFormat="1" ht="11.25" customHeight="1" x14ac:dyDescent="0.2">
      <c r="A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row>
    <row r="615" spans="1:36" s="103" customFormat="1" ht="11.25" customHeight="1" x14ac:dyDescent="0.2">
      <c r="A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row>
    <row r="616" spans="1:36" s="103" customFormat="1" ht="11.25" customHeight="1" x14ac:dyDescent="0.2">
      <c r="A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row>
    <row r="617" spans="1:36" s="103" customFormat="1" ht="11.25" customHeight="1" x14ac:dyDescent="0.2">
      <c r="A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row>
    <row r="618" spans="1:36" s="103" customFormat="1" ht="11.25" customHeight="1" x14ac:dyDescent="0.2">
      <c r="A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row>
    <row r="619" spans="1:36" s="103" customFormat="1" ht="11.25" customHeight="1" x14ac:dyDescent="0.2">
      <c r="A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row>
    <row r="620" spans="1:36" s="103" customFormat="1" ht="11.25" customHeight="1" x14ac:dyDescent="0.2">
      <c r="A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row>
    <row r="621" spans="1:36" s="103" customFormat="1" ht="11.25" customHeight="1" x14ac:dyDescent="0.2">
      <c r="A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row>
    <row r="622" spans="1:36" s="103" customFormat="1" ht="11.25" customHeight="1" x14ac:dyDescent="0.2">
      <c r="A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row>
    <row r="623" spans="1:36" s="103" customFormat="1" ht="11.25" customHeight="1" x14ac:dyDescent="0.2">
      <c r="A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row>
    <row r="624" spans="1:36" s="103" customFormat="1" ht="11.25" customHeight="1" x14ac:dyDescent="0.2">
      <c r="A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row>
    <row r="625" spans="1:36" s="103" customFormat="1" ht="11.25" customHeight="1" x14ac:dyDescent="0.2">
      <c r="A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row>
    <row r="626" spans="1:36" s="103" customFormat="1" ht="11.25" customHeight="1" x14ac:dyDescent="0.2">
      <c r="A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row>
    <row r="627" spans="1:36" s="103" customFormat="1" ht="11.25" customHeight="1" x14ac:dyDescent="0.2">
      <c r="A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row>
    <row r="628" spans="1:36" s="103" customFormat="1" ht="11.25" customHeight="1" x14ac:dyDescent="0.2">
      <c r="A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row>
    <row r="629" spans="1:36" s="103" customFormat="1" ht="11.25" customHeight="1" x14ac:dyDescent="0.2">
      <c r="A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row>
    <row r="630" spans="1:36" s="103" customFormat="1" ht="11.25" customHeight="1" x14ac:dyDescent="0.2">
      <c r="A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row>
    <row r="631" spans="1:36" s="103" customFormat="1" ht="11.25" customHeight="1" x14ac:dyDescent="0.2">
      <c r="A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row>
    <row r="632" spans="1:36" s="103" customFormat="1" ht="11.25" customHeight="1" x14ac:dyDescent="0.2">
      <c r="A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row>
    <row r="633" spans="1:36" s="103" customFormat="1" ht="11.25" customHeight="1" x14ac:dyDescent="0.2">
      <c r="A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row>
    <row r="634" spans="1:36" s="103" customFormat="1" ht="11.25" customHeight="1" x14ac:dyDescent="0.2">
      <c r="A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row>
    <row r="635" spans="1:36" s="103" customFormat="1" ht="11.25" customHeight="1" x14ac:dyDescent="0.2">
      <c r="A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row>
    <row r="636" spans="1:36" s="103" customFormat="1" ht="11.25" customHeight="1" x14ac:dyDescent="0.2">
      <c r="A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row>
    <row r="637" spans="1:36" s="103" customFormat="1" ht="11.25" customHeight="1" x14ac:dyDescent="0.2">
      <c r="A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row>
    <row r="638" spans="1:36" s="103" customFormat="1" ht="11.25" customHeight="1" x14ac:dyDescent="0.2">
      <c r="A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row>
    <row r="639" spans="1:36" s="103" customFormat="1" ht="11.25" customHeight="1" x14ac:dyDescent="0.2">
      <c r="A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row>
    <row r="640" spans="1:36" s="103" customFormat="1" ht="11.25" customHeight="1" x14ac:dyDescent="0.2">
      <c r="A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row>
    <row r="641" spans="1:36" s="103" customFormat="1" ht="11.25" customHeight="1" x14ac:dyDescent="0.2">
      <c r="A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row>
    <row r="642" spans="1:36" s="103" customFormat="1" ht="11.25" customHeight="1" x14ac:dyDescent="0.2">
      <c r="A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row>
    <row r="643" spans="1:36" s="103" customFormat="1" ht="11.25" customHeight="1" x14ac:dyDescent="0.2">
      <c r="A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row>
    <row r="644" spans="1:36" s="103" customFormat="1" ht="11.25" customHeight="1" x14ac:dyDescent="0.2">
      <c r="A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row>
    <row r="645" spans="1:36" s="103" customFormat="1" ht="11.25" customHeight="1" x14ac:dyDescent="0.2">
      <c r="A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row>
    <row r="646" spans="1:36" s="103" customFormat="1" ht="11.25" customHeight="1" x14ac:dyDescent="0.2">
      <c r="A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row>
    <row r="647" spans="1:36" s="103" customFormat="1" ht="11.25" customHeight="1" x14ac:dyDescent="0.2">
      <c r="A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row>
    <row r="648" spans="1:36" s="103" customFormat="1" ht="11.25" customHeight="1" x14ac:dyDescent="0.2">
      <c r="A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row>
    <row r="649" spans="1:36" s="103" customFormat="1" ht="11.25" customHeight="1" x14ac:dyDescent="0.2">
      <c r="A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row>
    <row r="650" spans="1:36" s="103" customFormat="1" ht="11.25" customHeight="1" x14ac:dyDescent="0.2">
      <c r="A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row>
    <row r="651" spans="1:36" s="103" customFormat="1" ht="11.25" customHeight="1" x14ac:dyDescent="0.2">
      <c r="A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row>
    <row r="652" spans="1:36" s="103" customFormat="1" ht="11.25" customHeight="1" x14ac:dyDescent="0.2">
      <c r="A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row>
    <row r="653" spans="1:36" s="103" customFormat="1" ht="11.25" customHeight="1" x14ac:dyDescent="0.2">
      <c r="A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row>
    <row r="654" spans="1:36" s="103" customFormat="1" ht="11.25" customHeight="1" x14ac:dyDescent="0.2">
      <c r="A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row>
    <row r="655" spans="1:36" s="103" customFormat="1" ht="11.25" customHeight="1" x14ac:dyDescent="0.2">
      <c r="A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row>
    <row r="656" spans="1:36" s="103" customFormat="1" ht="11.25" customHeight="1" x14ac:dyDescent="0.2">
      <c r="A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row>
    <row r="657" spans="1:36" s="103" customFormat="1" ht="11.25" customHeight="1" x14ac:dyDescent="0.2">
      <c r="A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row>
    <row r="658" spans="1:36" s="103" customFormat="1" ht="11.25" customHeight="1" x14ac:dyDescent="0.2">
      <c r="A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row>
    <row r="659" spans="1:36" s="103" customFormat="1" ht="11.25" customHeight="1" x14ac:dyDescent="0.2">
      <c r="A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row>
    <row r="660" spans="1:36" s="103" customFormat="1" ht="11.25" customHeight="1" x14ac:dyDescent="0.2">
      <c r="A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row>
    <row r="661" spans="1:36" s="103" customFormat="1" ht="11.25" customHeight="1" x14ac:dyDescent="0.2">
      <c r="A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row>
    <row r="662" spans="1:36" s="103" customFormat="1" ht="11.25" customHeight="1" x14ac:dyDescent="0.2">
      <c r="A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row>
    <row r="663" spans="1:36" s="103" customFormat="1" ht="11.25" customHeight="1" x14ac:dyDescent="0.2">
      <c r="A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row>
    <row r="664" spans="1:36" s="103" customFormat="1" ht="11.25" customHeight="1" x14ac:dyDescent="0.2">
      <c r="A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row>
    <row r="665" spans="1:36" s="103" customFormat="1" ht="11.25" customHeight="1" x14ac:dyDescent="0.2">
      <c r="A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row>
    <row r="666" spans="1:36" s="103" customFormat="1" ht="11.25" customHeight="1" x14ac:dyDescent="0.2">
      <c r="A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row>
    <row r="667" spans="1:36" s="103" customFormat="1" ht="11.25" customHeight="1" x14ac:dyDescent="0.2">
      <c r="A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row>
    <row r="668" spans="1:36" s="103" customFormat="1" ht="11.25" customHeight="1" x14ac:dyDescent="0.2">
      <c r="A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row>
    <row r="669" spans="1:36" s="103" customFormat="1" ht="11.25" customHeight="1" x14ac:dyDescent="0.2">
      <c r="A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row>
    <row r="670" spans="1:36" s="103" customFormat="1" ht="11.25" customHeight="1" x14ac:dyDescent="0.2">
      <c r="A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row>
    <row r="671" spans="1:36" s="103" customFormat="1" ht="11.25" customHeight="1" x14ac:dyDescent="0.2">
      <c r="A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row>
    <row r="672" spans="1:36" s="103" customFormat="1" ht="11.25" customHeight="1" x14ac:dyDescent="0.2">
      <c r="A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row>
    <row r="673" spans="1:36" s="103" customFormat="1" ht="11.25" customHeight="1" x14ac:dyDescent="0.2">
      <c r="A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row>
    <row r="674" spans="1:36" s="103" customFormat="1" ht="11.25" customHeight="1" x14ac:dyDescent="0.2">
      <c r="A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row>
    <row r="675" spans="1:36" s="103" customFormat="1" ht="11.25" customHeight="1" x14ac:dyDescent="0.2">
      <c r="A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row>
    <row r="676" spans="1:36" s="103" customFormat="1" ht="11.25" customHeight="1" x14ac:dyDescent="0.2">
      <c r="A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row>
    <row r="677" spans="1:36" s="103" customFormat="1" ht="11.25" customHeight="1" x14ac:dyDescent="0.2">
      <c r="A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row>
    <row r="678" spans="1:36" s="103" customFormat="1" ht="11.25" customHeight="1" x14ac:dyDescent="0.2">
      <c r="A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row>
    <row r="679" spans="1:36" s="103" customFormat="1" ht="11.25" customHeight="1" x14ac:dyDescent="0.2">
      <c r="A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row>
    <row r="680" spans="1:36" s="103" customFormat="1" ht="11.25" customHeight="1" x14ac:dyDescent="0.2">
      <c r="A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row>
    <row r="681" spans="1:36" s="103" customFormat="1" ht="11.25" customHeight="1" x14ac:dyDescent="0.2">
      <c r="A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row>
    <row r="682" spans="1:36" s="103" customFormat="1" ht="11.25" customHeight="1" x14ac:dyDescent="0.2">
      <c r="A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row>
    <row r="683" spans="1:36" s="103" customFormat="1" ht="11.25" customHeight="1" x14ac:dyDescent="0.2">
      <c r="A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row>
    <row r="684" spans="1:36" s="103" customFormat="1" ht="11.25" customHeight="1" x14ac:dyDescent="0.2">
      <c r="A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row>
    <row r="685" spans="1:36" s="103" customFormat="1" ht="11.25" customHeight="1" x14ac:dyDescent="0.2">
      <c r="A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row>
    <row r="686" spans="1:36" s="103" customFormat="1" ht="11.25" customHeight="1" x14ac:dyDescent="0.2">
      <c r="A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row>
    <row r="687" spans="1:36" s="103" customFormat="1" ht="11.25" customHeight="1" x14ac:dyDescent="0.2">
      <c r="A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row>
    <row r="688" spans="1:36" s="103" customFormat="1" ht="11.25" customHeight="1" x14ac:dyDescent="0.2">
      <c r="A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row>
    <row r="689" spans="1:36" s="103" customFormat="1" ht="11.25" customHeight="1" x14ac:dyDescent="0.2">
      <c r="A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row>
    <row r="690" spans="1:36" s="103" customFormat="1" ht="11.25" customHeight="1" x14ac:dyDescent="0.2">
      <c r="A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row>
    <row r="691" spans="1:36" s="103" customFormat="1" ht="11.25" customHeight="1" x14ac:dyDescent="0.2">
      <c r="A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row>
    <row r="692" spans="1:36" s="103" customFormat="1" ht="11.25" customHeight="1" x14ac:dyDescent="0.2">
      <c r="A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row>
    <row r="693" spans="1:36" s="103" customFormat="1" ht="11.25" customHeight="1" x14ac:dyDescent="0.2">
      <c r="A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row>
    <row r="694" spans="1:36" s="103" customFormat="1" ht="11.25" customHeight="1" x14ac:dyDescent="0.2">
      <c r="A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row>
    <row r="695" spans="1:36" s="103" customFormat="1" ht="11.25" customHeight="1" x14ac:dyDescent="0.2">
      <c r="A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row>
    <row r="696" spans="1:36" s="103" customFormat="1" ht="11.25" customHeight="1" x14ac:dyDescent="0.2">
      <c r="A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row>
    <row r="697" spans="1:36" s="103" customFormat="1" ht="11.25" customHeight="1" x14ac:dyDescent="0.2">
      <c r="A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row>
    <row r="698" spans="1:36" s="103" customFormat="1" ht="11.25" customHeight="1" x14ac:dyDescent="0.2">
      <c r="A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row>
    <row r="699" spans="1:36" s="103" customFormat="1" ht="11.25" customHeight="1" x14ac:dyDescent="0.2">
      <c r="A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row>
    <row r="700" spans="1:36" s="103" customFormat="1" ht="11.25" customHeight="1" x14ac:dyDescent="0.2">
      <c r="A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row>
    <row r="701" spans="1:36" s="103" customFormat="1" ht="11.25" customHeight="1" x14ac:dyDescent="0.2">
      <c r="A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row>
    <row r="702" spans="1:36" s="103" customFormat="1" ht="11.25" customHeight="1" x14ac:dyDescent="0.2">
      <c r="A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row>
    <row r="703" spans="1:36" s="103" customFormat="1" ht="11.25" customHeight="1" x14ac:dyDescent="0.2">
      <c r="A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row>
    <row r="704" spans="1:36" s="103" customFormat="1" ht="11.25" customHeight="1" x14ac:dyDescent="0.2">
      <c r="A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row>
    <row r="705" spans="1:36" s="103" customFormat="1" ht="11.25" customHeight="1" x14ac:dyDescent="0.2">
      <c r="A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row>
    <row r="706" spans="1:36" s="103" customFormat="1" ht="11.25" customHeight="1" x14ac:dyDescent="0.2">
      <c r="A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row>
    <row r="707" spans="1:36" s="103" customFormat="1" ht="11.25" customHeight="1" x14ac:dyDescent="0.2">
      <c r="A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row>
    <row r="708" spans="1:36" s="103" customFormat="1" ht="11.25" customHeight="1" x14ac:dyDescent="0.2">
      <c r="A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row>
    <row r="709" spans="1:36" s="103" customFormat="1" ht="11.25" customHeight="1" x14ac:dyDescent="0.2">
      <c r="A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row>
    <row r="710" spans="1:36" s="103" customFormat="1" ht="11.25" customHeight="1" x14ac:dyDescent="0.2">
      <c r="A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row>
    <row r="711" spans="1:36" s="103" customFormat="1" ht="11.25" customHeight="1" x14ac:dyDescent="0.2">
      <c r="A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row>
    <row r="712" spans="1:36" s="103" customFormat="1" ht="11.25" customHeight="1" x14ac:dyDescent="0.2">
      <c r="A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row>
    <row r="713" spans="1:36" s="103" customFormat="1" ht="11.25" customHeight="1" x14ac:dyDescent="0.2">
      <c r="A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row>
    <row r="714" spans="1:36" s="103" customFormat="1" ht="11.25" customHeight="1" x14ac:dyDescent="0.2">
      <c r="A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row>
    <row r="715" spans="1:36" s="103" customFormat="1" ht="11.25" customHeight="1" x14ac:dyDescent="0.2">
      <c r="A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row>
    <row r="716" spans="1:36" s="103" customFormat="1" ht="11.25" customHeight="1" x14ac:dyDescent="0.2">
      <c r="A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row>
    <row r="717" spans="1:36" s="103" customFormat="1" ht="11.25" customHeight="1" x14ac:dyDescent="0.2">
      <c r="A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row>
    <row r="718" spans="1:36" s="103" customFormat="1" ht="11.25" customHeight="1" x14ac:dyDescent="0.2">
      <c r="A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row>
    <row r="719" spans="1:36" s="103" customFormat="1" ht="11.25" customHeight="1" x14ac:dyDescent="0.2">
      <c r="A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row>
    <row r="720" spans="1:36" s="103" customFormat="1" ht="11.25" customHeight="1" x14ac:dyDescent="0.2">
      <c r="A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row>
    <row r="721" spans="1:36" s="103" customFormat="1" ht="11.25" customHeight="1" x14ac:dyDescent="0.2">
      <c r="A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row>
    <row r="722" spans="1:36" s="103" customFormat="1" ht="11.25" customHeight="1" x14ac:dyDescent="0.2">
      <c r="A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row>
    <row r="723" spans="1:36" s="103" customFormat="1" ht="11.25" customHeight="1" x14ac:dyDescent="0.2">
      <c r="A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row>
    <row r="724" spans="1:36" s="103" customFormat="1" ht="11.25" customHeight="1" x14ac:dyDescent="0.2">
      <c r="A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row>
    <row r="725" spans="1:36" s="103" customFormat="1" ht="11.25" customHeight="1" x14ac:dyDescent="0.2">
      <c r="A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row>
    <row r="726" spans="1:36" s="103" customFormat="1" ht="11.25" customHeight="1" x14ac:dyDescent="0.2">
      <c r="A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row>
    <row r="727" spans="1:36" s="103" customFormat="1" ht="11.25" customHeight="1" x14ac:dyDescent="0.2">
      <c r="A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row>
    <row r="728" spans="1:36" s="103" customFormat="1" ht="11.25" customHeight="1" x14ac:dyDescent="0.2">
      <c r="A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row>
    <row r="729" spans="1:36" s="103" customFormat="1" ht="11.25" customHeight="1" x14ac:dyDescent="0.2">
      <c r="A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row>
    <row r="730" spans="1:36" s="103" customFormat="1" ht="11.25" customHeight="1" x14ac:dyDescent="0.2">
      <c r="A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row>
    <row r="731" spans="1:36" s="103" customFormat="1" ht="11.25" customHeight="1" x14ac:dyDescent="0.2">
      <c r="A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row>
    <row r="732" spans="1:36" s="103" customFormat="1" ht="11.25" customHeight="1" x14ac:dyDescent="0.2">
      <c r="A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row>
    <row r="733" spans="1:36" s="103" customFormat="1" ht="11.25" customHeight="1" x14ac:dyDescent="0.2">
      <c r="A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row>
    <row r="734" spans="1:36" s="103" customFormat="1" ht="11.25" customHeight="1" x14ac:dyDescent="0.2">
      <c r="A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row>
    <row r="735" spans="1:36" s="103" customFormat="1" ht="11.25" customHeight="1" x14ac:dyDescent="0.2">
      <c r="A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row>
    <row r="736" spans="1:36" s="103" customFormat="1" ht="11.25" customHeight="1" x14ac:dyDescent="0.2">
      <c r="A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row>
    <row r="737" spans="1:36" s="103" customFormat="1" ht="11.25" customHeight="1" x14ac:dyDescent="0.2">
      <c r="A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row>
    <row r="738" spans="1:36" s="103" customFormat="1" ht="11.25" customHeight="1" x14ac:dyDescent="0.2">
      <c r="A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row>
    <row r="739" spans="1:36" s="103" customFormat="1" ht="11.25" customHeight="1" x14ac:dyDescent="0.2">
      <c r="A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row>
    <row r="740" spans="1:36" s="103" customFormat="1" ht="11.25" customHeight="1" x14ac:dyDescent="0.2">
      <c r="A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row>
    <row r="741" spans="1:36" s="103" customFormat="1" ht="11.25" customHeight="1" x14ac:dyDescent="0.2">
      <c r="A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row>
    <row r="742" spans="1:36" s="103" customFormat="1" ht="11.25" customHeight="1" x14ac:dyDescent="0.2">
      <c r="A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row>
    <row r="743" spans="1:36" s="103" customFormat="1" ht="11.25" customHeight="1" x14ac:dyDescent="0.2">
      <c r="A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row>
    <row r="744" spans="1:36" s="103" customFormat="1" ht="11.25" customHeight="1" x14ac:dyDescent="0.2">
      <c r="A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row>
    <row r="745" spans="1:36" s="103" customFormat="1" ht="11.25" customHeight="1" x14ac:dyDescent="0.2">
      <c r="A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row>
    <row r="746" spans="1:36" s="103" customFormat="1" ht="11.25" customHeight="1" x14ac:dyDescent="0.2">
      <c r="A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row>
    <row r="747" spans="1:36" s="103" customFormat="1" ht="11.25" customHeight="1" x14ac:dyDescent="0.2">
      <c r="A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row>
    <row r="748" spans="1:36" s="103" customFormat="1" ht="11.25" customHeight="1" x14ac:dyDescent="0.2">
      <c r="A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row>
    <row r="749" spans="1:36" s="103" customFormat="1" ht="11.25" customHeight="1" x14ac:dyDescent="0.2">
      <c r="A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row>
    <row r="750" spans="1:36" s="103" customFormat="1" ht="11.25" customHeight="1" x14ac:dyDescent="0.2">
      <c r="A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row>
    <row r="751" spans="1:36" s="103" customFormat="1" ht="11.25" customHeight="1" x14ac:dyDescent="0.2">
      <c r="A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row>
    <row r="752" spans="1:36" s="103" customFormat="1" ht="11.25" customHeight="1" x14ac:dyDescent="0.2">
      <c r="A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row>
    <row r="753" spans="1:36" s="103" customFormat="1" ht="11.25" customHeight="1" x14ac:dyDescent="0.2">
      <c r="A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row>
    <row r="754" spans="1:36" s="103" customFormat="1" ht="11.25" customHeight="1" x14ac:dyDescent="0.2">
      <c r="A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row>
    <row r="755" spans="1:36" s="103" customFormat="1" ht="11.25" customHeight="1" x14ac:dyDescent="0.2">
      <c r="A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row>
    <row r="756" spans="1:36" s="103" customFormat="1" ht="11.25" customHeight="1" x14ac:dyDescent="0.2">
      <c r="A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row>
    <row r="757" spans="1:36" s="103" customFormat="1" ht="11.25" customHeight="1" x14ac:dyDescent="0.2">
      <c r="A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row>
    <row r="758" spans="1:36" s="103" customFormat="1" ht="11.25" customHeight="1" x14ac:dyDescent="0.2">
      <c r="A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row>
    <row r="759" spans="1:36" s="103" customFormat="1" ht="11.25" customHeight="1" x14ac:dyDescent="0.2">
      <c r="A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row>
    <row r="760" spans="1:36" s="103" customFormat="1" ht="11.25" customHeight="1" x14ac:dyDescent="0.2">
      <c r="A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row>
    <row r="761" spans="1:36" s="103" customFormat="1" ht="11.25" customHeight="1" x14ac:dyDescent="0.2">
      <c r="A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row>
    <row r="762" spans="1:36" s="103" customFormat="1" ht="11.25" customHeight="1" x14ac:dyDescent="0.2">
      <c r="A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row>
    <row r="763" spans="1:36" s="103" customFormat="1" ht="11.25" customHeight="1" x14ac:dyDescent="0.2">
      <c r="A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row>
    <row r="764" spans="1:36" s="103" customFormat="1" ht="11.25" customHeight="1" x14ac:dyDescent="0.2">
      <c r="A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row>
    <row r="765" spans="1:36" s="103" customFormat="1" ht="11.25" customHeight="1" x14ac:dyDescent="0.2">
      <c r="A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row>
    <row r="766" spans="1:36" s="103" customFormat="1" ht="11.25" customHeight="1" x14ac:dyDescent="0.2">
      <c r="A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row>
    <row r="767" spans="1:36" s="103" customFormat="1" ht="11.25" customHeight="1" x14ac:dyDescent="0.2">
      <c r="A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row>
    <row r="768" spans="1:36" s="103" customFormat="1" ht="11.25" customHeight="1" x14ac:dyDescent="0.2">
      <c r="A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row>
    <row r="769" spans="1:36" s="103" customFormat="1" ht="11.25" customHeight="1" x14ac:dyDescent="0.2">
      <c r="A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row>
    <row r="770" spans="1:36" s="103" customFormat="1" ht="11.25" customHeight="1" x14ac:dyDescent="0.2">
      <c r="A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row>
    <row r="771" spans="1:36" s="103" customFormat="1" ht="11.25" customHeight="1" x14ac:dyDescent="0.2">
      <c r="A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row>
    <row r="772" spans="1:36" s="103" customFormat="1" ht="11.25" customHeight="1" x14ac:dyDescent="0.2">
      <c r="A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row>
    <row r="773" spans="1:36" s="103" customFormat="1" ht="11.25" customHeight="1" x14ac:dyDescent="0.2">
      <c r="A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row>
    <row r="774" spans="1:36" s="103" customFormat="1" ht="11.25" customHeight="1" x14ac:dyDescent="0.2">
      <c r="A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row>
    <row r="775" spans="1:36" s="103" customFormat="1" ht="11.25" customHeight="1" x14ac:dyDescent="0.2">
      <c r="A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row>
    <row r="776" spans="1:36" s="103" customFormat="1" ht="11.25" customHeight="1" x14ac:dyDescent="0.2">
      <c r="A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row>
    <row r="777" spans="1:36" s="103" customFormat="1" ht="11.25" customHeight="1" x14ac:dyDescent="0.2">
      <c r="A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row>
    <row r="778" spans="1:36" s="103" customFormat="1" ht="11.25" customHeight="1" x14ac:dyDescent="0.2">
      <c r="A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row>
    <row r="779" spans="1:36" s="103" customFormat="1" ht="11.25" customHeight="1" x14ac:dyDescent="0.2">
      <c r="A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row>
    <row r="780" spans="1:36" s="103" customFormat="1" ht="11.25" customHeight="1" x14ac:dyDescent="0.2">
      <c r="A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row>
    <row r="781" spans="1:36" s="103" customFormat="1" ht="11.25" customHeight="1" x14ac:dyDescent="0.2">
      <c r="A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row>
    <row r="782" spans="1:36" s="103" customFormat="1" ht="11.25" customHeight="1" x14ac:dyDescent="0.2">
      <c r="A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row>
    <row r="783" spans="1:36" s="103" customFormat="1" ht="11.25" customHeight="1" x14ac:dyDescent="0.2">
      <c r="A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row>
    <row r="784" spans="1:36" s="103" customFormat="1" ht="11.25" customHeight="1" x14ac:dyDescent="0.2">
      <c r="A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row>
    <row r="785" spans="1:36" s="103" customFormat="1" ht="11.25" customHeight="1" x14ac:dyDescent="0.2">
      <c r="A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row>
    <row r="786" spans="1:36" s="103" customFormat="1" ht="11.25" customHeight="1" x14ac:dyDescent="0.2">
      <c r="A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row>
    <row r="787" spans="1:36" s="103" customFormat="1" ht="11.25" customHeight="1" x14ac:dyDescent="0.2">
      <c r="A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row>
    <row r="788" spans="1:36" s="103" customFormat="1" ht="11.25" customHeight="1" x14ac:dyDescent="0.2">
      <c r="A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row>
    <row r="789" spans="1:36" s="103" customFormat="1" ht="11.25" customHeight="1" x14ac:dyDescent="0.2">
      <c r="A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row>
    <row r="790" spans="1:36" s="103" customFormat="1" ht="11.25" customHeight="1" x14ac:dyDescent="0.2">
      <c r="A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row>
    <row r="791" spans="1:36" s="103" customFormat="1" ht="11.25" customHeight="1" x14ac:dyDescent="0.2">
      <c r="A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row>
    <row r="792" spans="1:36" s="103" customFormat="1" ht="11.25" customHeight="1" x14ac:dyDescent="0.2">
      <c r="A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row>
    <row r="793" spans="1:36" s="103" customFormat="1" ht="11.25" customHeight="1" x14ac:dyDescent="0.2">
      <c r="A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row>
    <row r="794" spans="1:36" s="103" customFormat="1" ht="11.25" customHeight="1" x14ac:dyDescent="0.2">
      <c r="A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row>
    <row r="795" spans="1:36" s="103" customFormat="1" ht="11.25" customHeight="1" x14ac:dyDescent="0.2">
      <c r="A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row>
    <row r="796" spans="1:36" s="103" customFormat="1" ht="11.25" customHeight="1" x14ac:dyDescent="0.2">
      <c r="A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row>
    <row r="797" spans="1:36" s="103" customFormat="1" ht="11.25" customHeight="1" x14ac:dyDescent="0.2">
      <c r="A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row>
    <row r="798" spans="1:36" s="103" customFormat="1" ht="11.25" customHeight="1" x14ac:dyDescent="0.2">
      <c r="A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row>
    <row r="799" spans="1:36" s="103" customFormat="1" ht="11.25" customHeight="1" x14ac:dyDescent="0.2">
      <c r="A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row>
    <row r="800" spans="1:36" s="103" customFormat="1" ht="11.25" customHeight="1" x14ac:dyDescent="0.2">
      <c r="A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row>
    <row r="801" spans="1:36" s="103" customFormat="1" ht="11.25" customHeight="1" x14ac:dyDescent="0.2">
      <c r="A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row>
    <row r="802" spans="1:36" s="103" customFormat="1" ht="11.25" customHeight="1" x14ac:dyDescent="0.2">
      <c r="A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row>
    <row r="803" spans="1:36" s="103" customFormat="1" ht="11.25" customHeight="1" x14ac:dyDescent="0.2">
      <c r="A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row>
    <row r="804" spans="1:36" s="103" customFormat="1" ht="11.25" customHeight="1" x14ac:dyDescent="0.2">
      <c r="A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row>
    <row r="805" spans="1:36" s="103" customFormat="1" ht="11.25" customHeight="1" x14ac:dyDescent="0.2">
      <c r="A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row>
    <row r="806" spans="1:36" s="103" customFormat="1" ht="11.25" customHeight="1" x14ac:dyDescent="0.2">
      <c r="A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row>
    <row r="807" spans="1:36" s="103" customFormat="1" ht="11.25" customHeight="1" x14ac:dyDescent="0.2">
      <c r="A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row>
    <row r="808" spans="1:36" s="103" customFormat="1" ht="11.25" customHeight="1" x14ac:dyDescent="0.2">
      <c r="A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row>
    <row r="809" spans="1:36" s="103" customFormat="1" ht="11.25" customHeight="1" x14ac:dyDescent="0.2">
      <c r="A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row>
    <row r="810" spans="1:36" s="103" customFormat="1" ht="11.25" customHeight="1" x14ac:dyDescent="0.2">
      <c r="A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row>
    <row r="811" spans="1:36" s="103" customFormat="1" ht="11.25" customHeight="1" x14ac:dyDescent="0.2">
      <c r="A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row>
    <row r="812" spans="1:36" s="103" customFormat="1" ht="11.25" customHeight="1" x14ac:dyDescent="0.2">
      <c r="A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row>
    <row r="813" spans="1:36" s="103" customFormat="1" ht="11.25" customHeight="1" x14ac:dyDescent="0.2">
      <c r="A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row>
    <row r="814" spans="1:36" s="103" customFormat="1" ht="11.25" customHeight="1" x14ac:dyDescent="0.2">
      <c r="A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row>
    <row r="815" spans="1:36" s="103" customFormat="1" ht="11.25" customHeight="1" x14ac:dyDescent="0.2">
      <c r="A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row>
    <row r="816" spans="1:36" s="103" customFormat="1" ht="11.25" customHeight="1" x14ac:dyDescent="0.2">
      <c r="A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row>
    <row r="817" spans="1:36" s="103" customFormat="1" ht="11.25" customHeight="1" x14ac:dyDescent="0.2">
      <c r="A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row>
    <row r="818" spans="1:36" s="103" customFormat="1" ht="11.25" customHeight="1" x14ac:dyDescent="0.2">
      <c r="A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row>
    <row r="819" spans="1:36" s="103" customFormat="1" ht="11.25" customHeight="1" x14ac:dyDescent="0.2">
      <c r="A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row>
    <row r="820" spans="1:36" s="103" customFormat="1" ht="11.25" customHeight="1" x14ac:dyDescent="0.2">
      <c r="A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row>
    <row r="821" spans="1:36" s="103" customFormat="1" ht="11.25" customHeight="1" x14ac:dyDescent="0.2">
      <c r="A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row>
    <row r="822" spans="1:36" s="103" customFormat="1" ht="11.25" customHeight="1" x14ac:dyDescent="0.2">
      <c r="A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row>
    <row r="823" spans="1:36" s="103" customFormat="1" ht="11.25" customHeight="1" x14ac:dyDescent="0.2">
      <c r="A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row>
    <row r="824" spans="1:36" s="103" customFormat="1" ht="11.25" customHeight="1" x14ac:dyDescent="0.2">
      <c r="A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row>
    <row r="825" spans="1:36" s="103" customFormat="1" ht="11.25" customHeight="1" x14ac:dyDescent="0.2">
      <c r="A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row>
    <row r="826" spans="1:36" s="103" customFormat="1" ht="11.25" customHeight="1" x14ac:dyDescent="0.2">
      <c r="A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row>
    <row r="827" spans="1:36" s="103" customFormat="1" ht="11.25" customHeight="1" x14ac:dyDescent="0.2">
      <c r="A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row>
    <row r="828" spans="1:36" s="103" customFormat="1" ht="11.25" customHeight="1" x14ac:dyDescent="0.2">
      <c r="A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row>
    <row r="829" spans="1:36" s="103" customFormat="1" ht="11.25" customHeight="1" x14ac:dyDescent="0.2">
      <c r="A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row>
    <row r="830" spans="1:36" s="103" customFormat="1" ht="11.25" customHeight="1" x14ac:dyDescent="0.2">
      <c r="A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row>
    <row r="831" spans="1:36" s="103" customFormat="1" ht="11.25" customHeight="1" x14ac:dyDescent="0.2">
      <c r="A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row>
    <row r="832" spans="1:36" s="103" customFormat="1" ht="11.25" customHeight="1" x14ac:dyDescent="0.2">
      <c r="A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row>
    <row r="833" spans="1:36" s="103" customFormat="1" ht="11.25" customHeight="1" x14ac:dyDescent="0.2">
      <c r="A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row>
    <row r="834" spans="1:36" s="103" customFormat="1" ht="11.25" customHeight="1" x14ac:dyDescent="0.2">
      <c r="A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row>
    <row r="835" spans="1:36" s="103" customFormat="1" ht="11.25" customHeight="1" x14ac:dyDescent="0.2">
      <c r="A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row>
    <row r="836" spans="1:36" s="103" customFormat="1" ht="11.25" customHeight="1" x14ac:dyDescent="0.2">
      <c r="A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row>
    <row r="837" spans="1:36" s="103" customFormat="1" ht="11.25" customHeight="1" x14ac:dyDescent="0.2">
      <c r="A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row>
    <row r="838" spans="1:36" s="103" customFormat="1" ht="11.25" customHeight="1" x14ac:dyDescent="0.2">
      <c r="A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row>
    <row r="839" spans="1:36" s="103" customFormat="1" ht="11.25" customHeight="1" x14ac:dyDescent="0.2">
      <c r="A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row>
    <row r="840" spans="1:36" s="103" customFormat="1" ht="11.25" customHeight="1" x14ac:dyDescent="0.2">
      <c r="A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row>
    <row r="841" spans="1:36" s="103" customFormat="1" ht="11.25" customHeight="1" x14ac:dyDescent="0.2">
      <c r="A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row>
    <row r="842" spans="1:36" s="103" customFormat="1" ht="11.25" customHeight="1" x14ac:dyDescent="0.2">
      <c r="A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row>
    <row r="843" spans="1:36" s="103" customFormat="1" ht="11.25" customHeight="1" x14ac:dyDescent="0.2">
      <c r="A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row>
    <row r="844" spans="1:36" s="103" customFormat="1" ht="11.25" customHeight="1" x14ac:dyDescent="0.2">
      <c r="A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row>
    <row r="845" spans="1:36" s="103" customFormat="1" ht="11.25" customHeight="1" x14ac:dyDescent="0.2">
      <c r="A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row>
    <row r="846" spans="1:36" s="103" customFormat="1" ht="11.25" customHeight="1" x14ac:dyDescent="0.2">
      <c r="A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row>
    <row r="847" spans="1:36" s="103" customFormat="1" ht="11.25" customHeight="1" x14ac:dyDescent="0.2">
      <c r="A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row>
    <row r="848" spans="1:36" s="103" customFormat="1" ht="11.25" customHeight="1" x14ac:dyDescent="0.2">
      <c r="A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row>
    <row r="849" spans="1:36" s="103" customFormat="1" ht="11.25" customHeight="1" x14ac:dyDescent="0.2">
      <c r="A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row>
    <row r="850" spans="1:36" s="103" customFormat="1" ht="11.25" customHeight="1" x14ac:dyDescent="0.2">
      <c r="A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row>
    <row r="851" spans="1:36" s="103" customFormat="1" ht="11.25" customHeight="1" x14ac:dyDescent="0.2">
      <c r="A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row>
    <row r="852" spans="1:36" s="103" customFormat="1" ht="11.25" customHeight="1" x14ac:dyDescent="0.2">
      <c r="A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row>
    <row r="853" spans="1:36" s="103" customFormat="1" ht="11.25" customHeight="1" x14ac:dyDescent="0.2">
      <c r="A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row>
    <row r="854" spans="1:36" s="103" customFormat="1" ht="11.25" customHeight="1" x14ac:dyDescent="0.2">
      <c r="A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row>
    <row r="855" spans="1:36" s="103" customFormat="1" ht="11.25" customHeight="1" x14ac:dyDescent="0.2">
      <c r="A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row>
    <row r="856" spans="1:36" s="103" customFormat="1" ht="11.25" customHeight="1" x14ac:dyDescent="0.2">
      <c r="A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row>
    <row r="857" spans="1:36" s="103" customFormat="1" ht="11.25" customHeight="1" x14ac:dyDescent="0.2">
      <c r="A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row>
    <row r="858" spans="1:36" s="103" customFormat="1" ht="11.25" customHeight="1" x14ac:dyDescent="0.2">
      <c r="A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row>
    <row r="859" spans="1:36" s="103" customFormat="1" ht="11.25" customHeight="1" x14ac:dyDescent="0.2">
      <c r="A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row>
    <row r="860" spans="1:36" s="103" customFormat="1" ht="11.25" customHeight="1" x14ac:dyDescent="0.2">
      <c r="A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row>
    <row r="861" spans="1:36" s="103" customFormat="1" ht="11.25" customHeight="1" x14ac:dyDescent="0.2">
      <c r="A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row>
    <row r="862" spans="1:36" s="103" customFormat="1" ht="11.25" customHeight="1" x14ac:dyDescent="0.2">
      <c r="A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row>
    <row r="863" spans="1:36" s="103" customFormat="1" ht="11.25" customHeight="1" x14ac:dyDescent="0.2">
      <c r="A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row>
    <row r="864" spans="1:36" s="103" customFormat="1" ht="11.25" customHeight="1" x14ac:dyDescent="0.2">
      <c r="A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row>
    <row r="865" spans="1:36" s="103" customFormat="1" ht="11.25" customHeight="1" x14ac:dyDescent="0.2">
      <c r="A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row>
    <row r="866" spans="1:36" s="103" customFormat="1" ht="11.25" customHeight="1" x14ac:dyDescent="0.2">
      <c r="A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row>
    <row r="867" spans="1:36" s="103" customFormat="1" ht="11.25" customHeight="1" x14ac:dyDescent="0.2">
      <c r="A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row>
    <row r="868" spans="1:36" s="103" customFormat="1" ht="11.25" customHeight="1" x14ac:dyDescent="0.2">
      <c r="A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row>
    <row r="869" spans="1:36" s="103" customFormat="1" ht="11.25" customHeight="1" x14ac:dyDescent="0.2">
      <c r="A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row>
    <row r="870" spans="1:36" s="103" customFormat="1" ht="11.25" customHeight="1" x14ac:dyDescent="0.2">
      <c r="A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row>
    <row r="871" spans="1:36" s="103" customFormat="1" ht="11.25" customHeight="1" x14ac:dyDescent="0.2">
      <c r="A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row>
    <row r="872" spans="1:36" s="103" customFormat="1" ht="11.25" customHeight="1" x14ac:dyDescent="0.2">
      <c r="A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row>
    <row r="873" spans="1:36" s="103" customFormat="1" ht="11.25" customHeight="1" x14ac:dyDescent="0.2">
      <c r="A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row>
    <row r="874" spans="1:36" s="103" customFormat="1" ht="11.25" customHeight="1" x14ac:dyDescent="0.2">
      <c r="A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row>
    <row r="875" spans="1:36" s="103" customFormat="1" ht="11.25" customHeight="1" x14ac:dyDescent="0.2">
      <c r="A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row>
    <row r="876" spans="1:36" s="103" customFormat="1" ht="11.25" customHeight="1" x14ac:dyDescent="0.2">
      <c r="A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row>
    <row r="877" spans="1:36" s="103" customFormat="1" ht="11.25" customHeight="1" x14ac:dyDescent="0.2">
      <c r="A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row>
    <row r="878" spans="1:36" s="103" customFormat="1" ht="11.25" customHeight="1" x14ac:dyDescent="0.2">
      <c r="A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row>
    <row r="879" spans="1:36" s="103" customFormat="1" ht="11.25" customHeight="1" x14ac:dyDescent="0.2">
      <c r="A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row>
    <row r="880" spans="1:36" s="103" customFormat="1" ht="11.25" customHeight="1" x14ac:dyDescent="0.2">
      <c r="A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row>
    <row r="881" spans="1:36" s="103" customFormat="1" ht="11.25" customHeight="1" x14ac:dyDescent="0.2">
      <c r="A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row>
    <row r="882" spans="1:36" s="103" customFormat="1" ht="11.25" customHeight="1" x14ac:dyDescent="0.2">
      <c r="A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row>
    <row r="883" spans="1:36" s="103" customFormat="1" ht="11.25" customHeight="1" x14ac:dyDescent="0.2">
      <c r="A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row>
    <row r="884" spans="1:36" s="103" customFormat="1" ht="11.25" customHeight="1" x14ac:dyDescent="0.2">
      <c r="A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row>
    <row r="885" spans="1:36" s="103" customFormat="1" ht="11.25" customHeight="1" x14ac:dyDescent="0.2">
      <c r="A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row>
    <row r="886" spans="1:36" s="103" customFormat="1" ht="11.25" customHeight="1" x14ac:dyDescent="0.2">
      <c r="A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row>
    <row r="887" spans="1:36" s="103" customFormat="1" ht="11.25" customHeight="1" x14ac:dyDescent="0.2">
      <c r="A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row>
    <row r="888" spans="1:36" s="103" customFormat="1" ht="11.25" customHeight="1" x14ac:dyDescent="0.2">
      <c r="A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row>
    <row r="889" spans="1:36" s="103" customFormat="1" ht="11.25" customHeight="1" x14ac:dyDescent="0.2">
      <c r="A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row>
    <row r="890" spans="1:36" s="103" customFormat="1" ht="11.25" customHeight="1" x14ac:dyDescent="0.2">
      <c r="A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row>
    <row r="891" spans="1:36" s="103" customFormat="1" ht="11.25" customHeight="1" x14ac:dyDescent="0.2">
      <c r="A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row>
    <row r="892" spans="1:36" s="103" customFormat="1" ht="11.25" customHeight="1" x14ac:dyDescent="0.2">
      <c r="A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row>
    <row r="893" spans="1:36" s="103" customFormat="1" ht="11.25" customHeight="1" x14ac:dyDescent="0.2">
      <c r="A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row>
    <row r="894" spans="1:36" s="103" customFormat="1" ht="11.25" customHeight="1" x14ac:dyDescent="0.2">
      <c r="A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row>
    <row r="895" spans="1:36" s="103" customFormat="1" ht="11.25" customHeight="1" x14ac:dyDescent="0.2">
      <c r="A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row>
    <row r="896" spans="1:36" s="103" customFormat="1" ht="11.25" customHeight="1" x14ac:dyDescent="0.2">
      <c r="A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row>
    <row r="897" spans="1:36" s="103" customFormat="1" ht="11.25" customHeight="1" x14ac:dyDescent="0.2">
      <c r="A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row>
    <row r="898" spans="1:36" s="103" customFormat="1" ht="11.25" customHeight="1" x14ac:dyDescent="0.2">
      <c r="A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row>
    <row r="899" spans="1:36" s="103" customFormat="1" ht="11.25" customHeight="1" x14ac:dyDescent="0.2">
      <c r="A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row>
    <row r="900" spans="1:36" s="103" customFormat="1" ht="11.25" customHeight="1" x14ac:dyDescent="0.2">
      <c r="A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row>
    <row r="901" spans="1:36" s="103" customFormat="1" ht="11.25" customHeight="1" x14ac:dyDescent="0.2">
      <c r="A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row>
    <row r="902" spans="1:36" s="103" customFormat="1" ht="11.25" customHeight="1" x14ac:dyDescent="0.2">
      <c r="A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row>
    <row r="903" spans="1:36" s="103" customFormat="1" ht="11.25" customHeight="1" x14ac:dyDescent="0.2">
      <c r="A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row>
    <row r="904" spans="1:36" s="103" customFormat="1" ht="11.25" customHeight="1" x14ac:dyDescent="0.2">
      <c r="A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row>
    <row r="905" spans="1:36" s="103" customFormat="1" ht="11.25" customHeight="1" x14ac:dyDescent="0.2">
      <c r="A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row>
    <row r="906" spans="1:36" s="103" customFormat="1" ht="11.25" customHeight="1" x14ac:dyDescent="0.2">
      <c r="A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row>
    <row r="907" spans="1:36" s="103" customFormat="1" ht="11.25" customHeight="1" x14ac:dyDescent="0.2">
      <c r="A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row>
    <row r="908" spans="1:36" s="103" customFormat="1" ht="11.25" customHeight="1" x14ac:dyDescent="0.2">
      <c r="A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row>
    <row r="909" spans="1:36" s="103" customFormat="1" ht="11.25" customHeight="1" x14ac:dyDescent="0.2">
      <c r="A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row>
    <row r="910" spans="1:36" s="103" customFormat="1" ht="11.25" customHeight="1" x14ac:dyDescent="0.2">
      <c r="A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row>
    <row r="911" spans="1:36" s="103" customFormat="1" ht="11.25" customHeight="1" x14ac:dyDescent="0.2">
      <c r="A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row>
    <row r="912" spans="1:36" s="103" customFormat="1" ht="11.25" customHeight="1" x14ac:dyDescent="0.2">
      <c r="A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row>
    <row r="913" spans="1:36" s="103" customFormat="1" ht="11.25" customHeight="1" x14ac:dyDescent="0.2">
      <c r="A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row>
    <row r="914" spans="1:36" s="103" customFormat="1" ht="11.25" customHeight="1" x14ac:dyDescent="0.2">
      <c r="A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row>
    <row r="915" spans="1:36" s="103" customFormat="1" ht="11.25" customHeight="1" x14ac:dyDescent="0.2">
      <c r="A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row>
    <row r="916" spans="1:36" s="103" customFormat="1" ht="11.25" customHeight="1" x14ac:dyDescent="0.2">
      <c r="A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row>
    <row r="917" spans="1:36" s="103" customFormat="1" ht="11.25" customHeight="1" x14ac:dyDescent="0.2">
      <c r="A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row>
    <row r="918" spans="1:36" s="103" customFormat="1" ht="11.25" customHeight="1" x14ac:dyDescent="0.2">
      <c r="A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row>
    <row r="919" spans="1:36" s="103" customFormat="1" ht="11.25" customHeight="1" x14ac:dyDescent="0.2">
      <c r="A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row>
    <row r="920" spans="1:36" s="103" customFormat="1" ht="11.25" customHeight="1" x14ac:dyDescent="0.2">
      <c r="A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row>
    <row r="921" spans="1:36" s="103" customFormat="1" ht="11.25" customHeight="1" x14ac:dyDescent="0.2">
      <c r="A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row>
    <row r="922" spans="1:36" s="103" customFormat="1" ht="11.25" customHeight="1" x14ac:dyDescent="0.2">
      <c r="A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row>
    <row r="923" spans="1:36" s="103" customFormat="1" ht="11.25" customHeight="1" x14ac:dyDescent="0.2">
      <c r="A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row>
    <row r="924" spans="1:36" s="103" customFormat="1" ht="11.25" customHeight="1" x14ac:dyDescent="0.2">
      <c r="A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row>
    <row r="925" spans="1:36" s="103" customFormat="1" ht="11.25" customHeight="1" x14ac:dyDescent="0.2">
      <c r="A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row>
    <row r="926" spans="1:36" s="103" customFormat="1" ht="11.25" customHeight="1" x14ac:dyDescent="0.2">
      <c r="A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row>
    <row r="927" spans="1:36" s="103" customFormat="1" ht="11.25" customHeight="1" x14ac:dyDescent="0.2">
      <c r="A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row>
    <row r="928" spans="1:36" s="103" customFormat="1" ht="11.25" customHeight="1" x14ac:dyDescent="0.2">
      <c r="A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row>
    <row r="929" spans="1:36" s="103" customFormat="1" ht="11.25" customHeight="1" x14ac:dyDescent="0.2">
      <c r="A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row>
    <row r="930" spans="1:36" s="103" customFormat="1" ht="11.25" customHeight="1" x14ac:dyDescent="0.2">
      <c r="A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row>
    <row r="931" spans="1:36" s="103" customFormat="1" ht="11.25" customHeight="1" x14ac:dyDescent="0.2">
      <c r="A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row>
    <row r="932" spans="1:36" s="103" customFormat="1" ht="11.25" customHeight="1" x14ac:dyDescent="0.2">
      <c r="A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row>
    <row r="933" spans="1:36" s="103" customFormat="1" ht="11.25" customHeight="1" x14ac:dyDescent="0.2">
      <c r="A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row>
    <row r="934" spans="1:36" s="103" customFormat="1" ht="11.25" customHeight="1" x14ac:dyDescent="0.2">
      <c r="A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row>
    <row r="935" spans="1:36" s="103" customFormat="1" ht="11.25" customHeight="1" x14ac:dyDescent="0.2">
      <c r="A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row>
    <row r="936" spans="1:36" s="103" customFormat="1" ht="11.25" customHeight="1" x14ac:dyDescent="0.2">
      <c r="A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row>
    <row r="937" spans="1:36" s="103" customFormat="1" ht="11.25" customHeight="1" x14ac:dyDescent="0.2">
      <c r="A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row>
    <row r="938" spans="1:36" s="103" customFormat="1" ht="11.25" customHeight="1" x14ac:dyDescent="0.2">
      <c r="A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row>
    <row r="939" spans="1:36" s="103" customFormat="1" ht="11.25" customHeight="1" x14ac:dyDescent="0.2">
      <c r="A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row>
    <row r="940" spans="1:36" s="103" customFormat="1" ht="11.25" customHeight="1" x14ac:dyDescent="0.2">
      <c r="A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row>
    <row r="941" spans="1:36" s="103" customFormat="1" ht="11.25" customHeight="1" x14ac:dyDescent="0.2">
      <c r="A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row>
    <row r="942" spans="1:36" s="103" customFormat="1" ht="11.25" customHeight="1" x14ac:dyDescent="0.2">
      <c r="A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row>
    <row r="943" spans="1:36" s="103" customFormat="1" ht="11.25" customHeight="1" x14ac:dyDescent="0.2">
      <c r="A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row>
    <row r="944" spans="1:36" s="103" customFormat="1" ht="11.25" customHeight="1" x14ac:dyDescent="0.2">
      <c r="A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row>
    <row r="945" spans="1:36" s="103" customFormat="1" ht="11.25" customHeight="1" x14ac:dyDescent="0.2">
      <c r="A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row>
    <row r="946" spans="1:36" s="103" customFormat="1" ht="11.25" customHeight="1" x14ac:dyDescent="0.2">
      <c r="A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row>
    <row r="947" spans="1:36" s="103" customFormat="1" ht="11.25" customHeight="1" x14ac:dyDescent="0.2">
      <c r="A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row>
    <row r="948" spans="1:36" s="103" customFormat="1" ht="11.25" customHeight="1" x14ac:dyDescent="0.2">
      <c r="A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row>
    <row r="949" spans="1:36" s="103" customFormat="1" ht="11.25" customHeight="1" x14ac:dyDescent="0.2">
      <c r="A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row>
    <row r="950" spans="1:36" s="103" customFormat="1" ht="11.25" customHeight="1" x14ac:dyDescent="0.2">
      <c r="A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row>
    <row r="951" spans="1:36" s="103" customFormat="1" ht="11.25" customHeight="1" x14ac:dyDescent="0.2">
      <c r="A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row>
    <row r="952" spans="1:36" s="103" customFormat="1" ht="11.25" customHeight="1" x14ac:dyDescent="0.2">
      <c r="A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row>
    <row r="953" spans="1:36" s="103" customFormat="1" ht="11.25" customHeight="1" x14ac:dyDescent="0.2">
      <c r="A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row>
    <row r="954" spans="1:36" s="103" customFormat="1" ht="11.25" customHeight="1" x14ac:dyDescent="0.2">
      <c r="A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row>
    <row r="955" spans="1:36" s="103" customFormat="1" ht="11.25" customHeight="1" x14ac:dyDescent="0.2">
      <c r="A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row>
    <row r="956" spans="1:36" s="103" customFormat="1" ht="11.25" customHeight="1" x14ac:dyDescent="0.2">
      <c r="A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row>
    <row r="957" spans="1:36" s="103" customFormat="1" ht="11.25" customHeight="1" x14ac:dyDescent="0.2">
      <c r="A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row>
    <row r="958" spans="1:36" s="103" customFormat="1" ht="11.25" customHeight="1" x14ac:dyDescent="0.2">
      <c r="A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row>
    <row r="959" spans="1:36" s="103" customFormat="1" ht="11.25" customHeight="1" x14ac:dyDescent="0.2">
      <c r="A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row>
    <row r="960" spans="1:36" s="103" customFormat="1" ht="11.25" customHeight="1" x14ac:dyDescent="0.2">
      <c r="A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row>
    <row r="961" spans="1:36" s="103" customFormat="1" ht="11.25" customHeight="1" x14ac:dyDescent="0.2">
      <c r="A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row>
    <row r="962" spans="1:36" s="103" customFormat="1" ht="11.25" customHeight="1" x14ac:dyDescent="0.2">
      <c r="A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row>
    <row r="963" spans="1:36" s="103" customFormat="1" ht="11.25" customHeight="1" x14ac:dyDescent="0.2">
      <c r="A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row>
    <row r="964" spans="1:36" s="103" customFormat="1" ht="11.25" customHeight="1" x14ac:dyDescent="0.2">
      <c r="A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row>
    <row r="965" spans="1:36" s="103" customFormat="1" ht="11.25" customHeight="1" x14ac:dyDescent="0.2">
      <c r="A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row>
    <row r="966" spans="1:36" s="103" customFormat="1" ht="11.25" customHeight="1" x14ac:dyDescent="0.2">
      <c r="A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row>
    <row r="967" spans="1:36" s="103" customFormat="1" ht="11.25" customHeight="1" x14ac:dyDescent="0.2">
      <c r="A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row>
    <row r="968" spans="1:36" s="103" customFormat="1" ht="11.25" customHeight="1" x14ac:dyDescent="0.2">
      <c r="A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row>
    <row r="969" spans="1:36" s="103" customFormat="1" ht="11.25" customHeight="1" x14ac:dyDescent="0.2">
      <c r="A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row>
    <row r="970" spans="1:36" s="103" customFormat="1" ht="11.25" customHeight="1" x14ac:dyDescent="0.2">
      <c r="A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row>
    <row r="971" spans="1:36" s="103" customFormat="1" ht="11.25" customHeight="1" x14ac:dyDescent="0.2">
      <c r="A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row>
    <row r="972" spans="1:36" s="103" customFormat="1" ht="11.25" customHeight="1" x14ac:dyDescent="0.2">
      <c r="A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row>
    <row r="973" spans="1:36" s="103" customFormat="1" ht="11.25" customHeight="1" x14ac:dyDescent="0.2">
      <c r="A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row>
    <row r="974" spans="1:36" s="103" customFormat="1" ht="11.25" customHeight="1" x14ac:dyDescent="0.2">
      <c r="A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row>
    <row r="975" spans="1:36" s="103" customFormat="1" ht="11.25" customHeight="1" x14ac:dyDescent="0.2">
      <c r="A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row>
    <row r="976" spans="1:36" s="103" customFormat="1" ht="11.25" customHeight="1" x14ac:dyDescent="0.2">
      <c r="A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row>
    <row r="977" spans="1:36" s="103" customFormat="1" ht="11.25" customHeight="1" x14ac:dyDescent="0.2">
      <c r="A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row>
    <row r="978" spans="1:36" s="103" customFormat="1" ht="11.25" customHeight="1" x14ac:dyDescent="0.2">
      <c r="A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row>
    <row r="979" spans="1:36" s="103" customFormat="1" ht="11.25" customHeight="1" x14ac:dyDescent="0.2">
      <c r="A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row>
    <row r="980" spans="1:36" s="103" customFormat="1" ht="11.25" customHeight="1" x14ac:dyDescent="0.2">
      <c r="A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row>
    <row r="981" spans="1:36" s="103" customFormat="1" ht="11.25" customHeight="1" x14ac:dyDescent="0.2">
      <c r="A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row>
    <row r="982" spans="1:36" s="103" customFormat="1" ht="11.25" customHeight="1" x14ac:dyDescent="0.2">
      <c r="A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row>
    <row r="983" spans="1:36" s="103" customFormat="1" ht="11.25" customHeight="1" x14ac:dyDescent="0.2">
      <c r="A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row>
    <row r="984" spans="1:36" s="103" customFormat="1" ht="11.25" customHeight="1" x14ac:dyDescent="0.2">
      <c r="A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row>
    <row r="985" spans="1:36" s="103" customFormat="1" ht="11.25" customHeight="1" x14ac:dyDescent="0.2">
      <c r="A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row>
    <row r="986" spans="1:36" s="103" customFormat="1" ht="11.25" customHeight="1" x14ac:dyDescent="0.2">
      <c r="A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row>
    <row r="987" spans="1:36" s="103" customFormat="1" ht="11.25" customHeight="1" x14ac:dyDescent="0.2">
      <c r="A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row>
    <row r="988" spans="1:36" s="103" customFormat="1" ht="11.25" customHeight="1" x14ac:dyDescent="0.2">
      <c r="A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row>
    <row r="989" spans="1:36" s="103" customFormat="1" ht="11.25" customHeight="1" x14ac:dyDescent="0.2">
      <c r="A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row>
    <row r="990" spans="1:36" s="103" customFormat="1" ht="11.25" customHeight="1" x14ac:dyDescent="0.2">
      <c r="A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row>
    <row r="991" spans="1:36" s="103" customFormat="1" ht="11.25" customHeight="1" x14ac:dyDescent="0.2">
      <c r="A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row>
    <row r="992" spans="1:36" s="103" customFormat="1" ht="11.25" customHeight="1" x14ac:dyDescent="0.2">
      <c r="A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row>
    <row r="993" spans="1:36" s="103" customFormat="1" ht="11.25" customHeight="1" x14ac:dyDescent="0.2">
      <c r="A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row>
    <row r="994" spans="1:36" s="103" customFormat="1" ht="11.25" customHeight="1" x14ac:dyDescent="0.2">
      <c r="A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row>
    <row r="995" spans="1:36" s="103" customFormat="1" ht="11.25" customHeight="1" x14ac:dyDescent="0.2">
      <c r="A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row>
    <row r="996" spans="1:36" s="103" customFormat="1" ht="11.25" customHeight="1" x14ac:dyDescent="0.2">
      <c r="A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row>
    <row r="997" spans="1:36" s="103" customFormat="1" ht="11.25" customHeight="1" x14ac:dyDescent="0.2">
      <c r="A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row>
    <row r="998" spans="1:36" s="103" customFormat="1" ht="11.25" customHeight="1" x14ac:dyDescent="0.2">
      <c r="A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row>
    <row r="999" spans="1:36" s="103" customFormat="1" ht="11.25" customHeight="1" x14ac:dyDescent="0.2">
      <c r="A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row>
    <row r="1000" spans="1:36" s="103" customFormat="1" ht="11.25" customHeight="1" x14ac:dyDescent="0.2">
      <c r="A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row>
    <row r="1001" spans="1:36" s="103" customFormat="1" ht="11.25" customHeight="1" x14ac:dyDescent="0.2">
      <c r="A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row>
    <row r="1002" spans="1:36" s="103" customFormat="1" ht="11.25" customHeight="1" x14ac:dyDescent="0.2">
      <c r="A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row>
    <row r="1003" spans="1:36" s="103" customFormat="1" ht="11.25" customHeight="1" x14ac:dyDescent="0.2">
      <c r="A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row>
    <row r="1004" spans="1:36" s="103" customFormat="1" ht="11.25" customHeight="1" x14ac:dyDescent="0.2">
      <c r="A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row>
    <row r="1005" spans="1:36" s="103" customFormat="1" ht="11.25" customHeight="1" x14ac:dyDescent="0.2">
      <c r="A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row>
    <row r="1006" spans="1:36" s="103" customFormat="1" ht="11.25" customHeight="1" x14ac:dyDescent="0.2">
      <c r="A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row>
    <row r="1007" spans="1:36" s="103" customFormat="1" ht="11.25" customHeight="1" x14ac:dyDescent="0.2">
      <c r="A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row>
    <row r="1008" spans="1:36" s="103" customFormat="1" ht="11.25" customHeight="1" x14ac:dyDescent="0.2">
      <c r="A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row>
    <row r="1009" spans="1:36" s="103" customFormat="1" ht="11.25" customHeight="1" x14ac:dyDescent="0.2">
      <c r="A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row>
    <row r="1010" spans="1:36" s="103" customFormat="1" ht="11.25" customHeight="1" x14ac:dyDescent="0.2">
      <c r="A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row>
    <row r="1011" spans="1:36" s="103" customFormat="1" ht="11.25" customHeight="1" x14ac:dyDescent="0.2">
      <c r="A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row>
    <row r="1012" spans="1:36" s="103" customFormat="1" ht="11.25" customHeight="1" x14ac:dyDescent="0.2">
      <c r="A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row>
    <row r="1013" spans="1:36" s="103" customFormat="1" ht="11.25" customHeight="1" x14ac:dyDescent="0.2">
      <c r="A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row>
    <row r="1014" spans="1:36" s="103" customFormat="1" ht="11.25" customHeight="1" x14ac:dyDescent="0.2">
      <c r="A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row>
    <row r="1015" spans="1:36" s="103" customFormat="1" ht="11.25" customHeight="1" x14ac:dyDescent="0.2">
      <c r="A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row>
    <row r="1016" spans="1:36" s="103" customFormat="1" ht="11.25" customHeight="1" x14ac:dyDescent="0.2">
      <c r="A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row>
    <row r="1017" spans="1:36" s="103" customFormat="1" ht="11.25" customHeight="1" x14ac:dyDescent="0.2">
      <c r="A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row>
    <row r="1018" spans="1:36" s="103" customFormat="1" ht="11.25" customHeight="1" x14ac:dyDescent="0.2">
      <c r="A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row>
    <row r="1019" spans="1:36" s="103" customFormat="1" ht="11.25" customHeight="1" x14ac:dyDescent="0.2">
      <c r="A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row>
    <row r="1020" spans="1:36" s="103" customFormat="1" ht="11.25" customHeight="1" x14ac:dyDescent="0.2">
      <c r="A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row>
    <row r="1021" spans="1:36" s="103" customFormat="1" ht="11.25" customHeight="1" x14ac:dyDescent="0.2">
      <c r="A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row>
    <row r="1022" spans="1:36" s="103" customFormat="1" ht="11.25" customHeight="1" x14ac:dyDescent="0.2">
      <c r="A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row>
    <row r="1023" spans="1:36" s="103" customFormat="1" ht="11.25" customHeight="1" x14ac:dyDescent="0.2">
      <c r="A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row>
    <row r="1024" spans="1:36" s="103" customFormat="1" ht="11.25" customHeight="1" x14ac:dyDescent="0.2">
      <c r="A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row>
    <row r="1025" spans="1:36" s="103" customFormat="1" ht="11.25" customHeight="1" x14ac:dyDescent="0.2">
      <c r="A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row>
    <row r="1026" spans="1:36" s="103" customFormat="1" ht="11.25" customHeight="1" x14ac:dyDescent="0.2">
      <c r="A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row>
    <row r="1027" spans="1:36" s="103" customFormat="1" ht="11.25" customHeight="1" x14ac:dyDescent="0.2">
      <c r="A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row>
    <row r="1028" spans="1:36" s="103" customFormat="1" ht="11.25" customHeight="1" x14ac:dyDescent="0.2">
      <c r="A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row>
    <row r="1029" spans="1:36" s="103" customFormat="1" ht="11.25" customHeight="1" x14ac:dyDescent="0.2">
      <c r="A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row>
    <row r="1030" spans="1:36" s="103" customFormat="1" ht="11.25" customHeight="1" x14ac:dyDescent="0.2">
      <c r="A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row>
    <row r="1031" spans="1:36" s="103" customFormat="1" ht="11.25" customHeight="1" x14ac:dyDescent="0.2">
      <c r="A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row>
    <row r="1032" spans="1:36" s="103" customFormat="1" ht="11.25" customHeight="1" x14ac:dyDescent="0.2">
      <c r="A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row>
    <row r="1033" spans="1:36" s="103" customFormat="1" ht="11.25" customHeight="1" x14ac:dyDescent="0.2">
      <c r="A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row>
    <row r="1034" spans="1:36" s="103" customFormat="1" ht="11.25" customHeight="1" x14ac:dyDescent="0.2">
      <c r="A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row>
    <row r="1035" spans="1:36" s="103" customFormat="1" ht="11.25" customHeight="1" x14ac:dyDescent="0.2">
      <c r="A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row>
    <row r="1036" spans="1:36" s="103" customFormat="1" ht="11.25" customHeight="1" x14ac:dyDescent="0.2">
      <c r="A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row>
    <row r="1037" spans="1:36" s="103" customFormat="1" ht="11.25" customHeight="1" x14ac:dyDescent="0.2">
      <c r="A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row>
    <row r="1038" spans="1:36" s="103" customFormat="1" ht="11.25" customHeight="1" x14ac:dyDescent="0.2">
      <c r="A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row>
    <row r="1039" spans="1:36" s="103" customFormat="1" ht="11.25" customHeight="1" x14ac:dyDescent="0.2">
      <c r="A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row>
    <row r="1040" spans="1:36" s="103" customFormat="1" ht="11.25" customHeight="1" x14ac:dyDescent="0.2">
      <c r="A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row>
    <row r="1041" spans="1:36" s="103" customFormat="1" ht="11.25" customHeight="1" x14ac:dyDescent="0.2">
      <c r="A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row>
    <row r="1042" spans="1:36" s="103" customFormat="1" ht="11.25" customHeight="1" x14ac:dyDescent="0.2">
      <c r="A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row>
    <row r="1043" spans="1:36" s="103" customFormat="1" ht="11.25" customHeight="1" x14ac:dyDescent="0.2">
      <c r="A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row>
    <row r="1044" spans="1:36" s="103" customFormat="1" ht="11.25" customHeight="1" x14ac:dyDescent="0.2">
      <c r="A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row>
    <row r="1045" spans="1:36" s="103" customFormat="1" ht="11.25" customHeight="1" x14ac:dyDescent="0.2">
      <c r="A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row>
    <row r="1046" spans="1:36" s="103" customFormat="1" ht="11.25" customHeight="1" x14ac:dyDescent="0.2">
      <c r="A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row>
    <row r="1047" spans="1:36" s="103" customFormat="1" ht="11.25" customHeight="1" x14ac:dyDescent="0.2">
      <c r="A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row>
    <row r="1048" spans="1:36" s="103" customFormat="1" ht="11.25" customHeight="1" x14ac:dyDescent="0.2">
      <c r="A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row>
    <row r="1049" spans="1:36" s="103" customFormat="1" ht="11.25" customHeight="1" x14ac:dyDescent="0.2">
      <c r="A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row>
    <row r="1050" spans="1:36" s="103" customFormat="1" ht="11.25" customHeight="1" x14ac:dyDescent="0.2">
      <c r="A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row>
    <row r="1051" spans="1:36" s="103" customFormat="1" ht="11.25" customHeight="1" x14ac:dyDescent="0.2">
      <c r="A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row>
    <row r="1052" spans="1:36" s="103" customFormat="1" ht="11.25" customHeight="1" x14ac:dyDescent="0.2">
      <c r="A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row>
    <row r="1053" spans="1:36" s="103" customFormat="1" ht="11.25" customHeight="1" x14ac:dyDescent="0.2">
      <c r="A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row>
    <row r="1054" spans="1:36" s="103" customFormat="1" ht="11.25" customHeight="1" x14ac:dyDescent="0.2">
      <c r="A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row>
    <row r="1055" spans="1:36" s="103" customFormat="1" ht="11.25" customHeight="1" x14ac:dyDescent="0.2">
      <c r="A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row>
    <row r="1056" spans="1:36" s="103" customFormat="1" ht="11.25" customHeight="1" x14ac:dyDescent="0.2">
      <c r="A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row>
    <row r="1057" spans="1:36" s="103" customFormat="1" ht="11.25" customHeight="1" x14ac:dyDescent="0.2">
      <c r="A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row>
    <row r="1058" spans="1:36" s="103" customFormat="1" ht="11.25" customHeight="1" x14ac:dyDescent="0.2">
      <c r="A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row>
    <row r="1059" spans="1:36" s="103" customFormat="1" ht="11.25" customHeight="1" x14ac:dyDescent="0.2">
      <c r="A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row>
    <row r="1060" spans="1:36" s="103" customFormat="1" ht="11.25" customHeight="1" x14ac:dyDescent="0.2">
      <c r="A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row>
    <row r="1061" spans="1:36" s="103" customFormat="1" ht="11.25" customHeight="1" x14ac:dyDescent="0.2">
      <c r="A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row>
    <row r="1062" spans="1:36" s="103" customFormat="1" ht="11.25" customHeight="1" x14ac:dyDescent="0.2">
      <c r="A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row>
    <row r="1063" spans="1:36" s="103" customFormat="1" ht="11.25" customHeight="1" x14ac:dyDescent="0.2">
      <c r="A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row>
    <row r="1064" spans="1:36" s="103" customFormat="1" ht="11.25" customHeight="1" x14ac:dyDescent="0.2">
      <c r="A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row>
    <row r="1065" spans="1:36" s="103" customFormat="1" ht="11.25" customHeight="1" x14ac:dyDescent="0.2">
      <c r="A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row>
    <row r="1066" spans="1:36" s="103" customFormat="1" ht="11.25" customHeight="1" x14ac:dyDescent="0.2">
      <c r="A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row>
    <row r="1067" spans="1:36" s="103" customFormat="1" ht="11.25" customHeight="1" x14ac:dyDescent="0.2">
      <c r="A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row>
    <row r="1068" spans="1:36" s="103" customFormat="1" ht="11.25" customHeight="1" x14ac:dyDescent="0.2">
      <c r="A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row>
    <row r="1069" spans="1:36" s="103" customFormat="1" ht="11.25" customHeight="1" x14ac:dyDescent="0.2">
      <c r="A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row>
    <row r="1070" spans="1:36" s="103" customFormat="1" ht="11.25" customHeight="1" x14ac:dyDescent="0.2">
      <c r="A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row>
    <row r="1071" spans="1:36" s="103" customFormat="1" ht="11.25" customHeight="1" x14ac:dyDescent="0.2">
      <c r="A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row>
    <row r="1072" spans="1:36" s="103" customFormat="1" ht="11.25" customHeight="1" x14ac:dyDescent="0.2">
      <c r="A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row>
    <row r="1073" spans="1:36" s="103" customFormat="1" ht="11.25" customHeight="1" x14ac:dyDescent="0.2">
      <c r="A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row>
    <row r="1074" spans="1:36" s="103" customFormat="1" ht="11.25" customHeight="1" x14ac:dyDescent="0.2">
      <c r="A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row>
    <row r="1075" spans="1:36" s="103" customFormat="1" ht="11.25" customHeight="1" x14ac:dyDescent="0.2">
      <c r="A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row>
    <row r="1076" spans="1:36" s="103" customFormat="1" ht="11.25" customHeight="1" x14ac:dyDescent="0.2">
      <c r="A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row>
    <row r="1077" spans="1:36" s="103" customFormat="1" ht="11.25" customHeight="1" x14ac:dyDescent="0.2">
      <c r="A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row>
    <row r="1078" spans="1:36" s="103" customFormat="1" ht="11.25" customHeight="1" x14ac:dyDescent="0.2">
      <c r="A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row>
    <row r="1079" spans="1:36" s="103" customFormat="1" ht="11.25" customHeight="1" x14ac:dyDescent="0.2">
      <c r="A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row>
    <row r="1080" spans="1:36" s="103" customFormat="1" ht="11.25" customHeight="1" x14ac:dyDescent="0.2">
      <c r="A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row>
    <row r="1081" spans="1:36" s="103" customFormat="1" ht="11.25" customHeight="1" x14ac:dyDescent="0.2">
      <c r="A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row>
    <row r="1082" spans="1:36" s="103" customFormat="1" ht="11.25" customHeight="1" x14ac:dyDescent="0.2">
      <c r="A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row>
    <row r="1083" spans="1:36" s="103" customFormat="1" ht="11.25" customHeight="1" x14ac:dyDescent="0.2">
      <c r="A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row>
    <row r="1084" spans="1:36" s="103" customFormat="1" ht="11.25" customHeight="1" x14ac:dyDescent="0.2">
      <c r="A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row>
    <row r="1085" spans="1:36" s="103" customFormat="1" ht="11.25" customHeight="1" x14ac:dyDescent="0.2">
      <c r="A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row>
    <row r="1086" spans="1:36" s="103" customFormat="1" ht="11.25" customHeight="1" x14ac:dyDescent="0.2">
      <c r="A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row>
    <row r="1087" spans="1:36" s="103" customFormat="1" ht="11.25" customHeight="1" x14ac:dyDescent="0.2">
      <c r="A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row>
    <row r="1088" spans="1:36" s="103" customFormat="1" ht="11.25" customHeight="1" x14ac:dyDescent="0.2">
      <c r="A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row>
    <row r="1089" spans="1:36" s="103" customFormat="1" ht="11.25" customHeight="1" x14ac:dyDescent="0.2">
      <c r="A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row>
    <row r="1090" spans="1:36" s="103" customFormat="1" ht="11.25" customHeight="1" x14ac:dyDescent="0.2">
      <c r="A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row>
    <row r="1091" spans="1:36" s="103" customFormat="1" ht="11.25" customHeight="1" x14ac:dyDescent="0.2">
      <c r="A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row>
    <row r="1092" spans="1:36" s="103" customFormat="1" ht="11.25" customHeight="1" x14ac:dyDescent="0.2">
      <c r="A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row>
    <row r="1093" spans="1:36" s="103" customFormat="1" ht="11.25" customHeight="1" x14ac:dyDescent="0.2">
      <c r="A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row>
    <row r="1094" spans="1:36" s="103" customFormat="1" ht="11.25" customHeight="1" x14ac:dyDescent="0.2">
      <c r="A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row>
    <row r="1095" spans="1:36" s="103" customFormat="1" ht="11.25" customHeight="1" x14ac:dyDescent="0.2">
      <c r="A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row>
    <row r="1096" spans="1:36" s="103" customFormat="1" ht="11.25" customHeight="1" x14ac:dyDescent="0.2">
      <c r="A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row>
    <row r="1097" spans="1:36" s="103" customFormat="1" ht="11.25" customHeight="1" x14ac:dyDescent="0.2">
      <c r="A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row>
    <row r="1098" spans="1:36" s="103" customFormat="1" ht="11.25" customHeight="1" x14ac:dyDescent="0.2">
      <c r="A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row>
    <row r="1099" spans="1:36" s="103" customFormat="1" ht="11.25" customHeight="1" x14ac:dyDescent="0.2">
      <c r="A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row>
    <row r="1100" spans="1:36" s="103" customFormat="1" ht="11.25" customHeight="1" x14ac:dyDescent="0.2">
      <c r="A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row>
    <row r="1101" spans="1:36" s="103" customFormat="1" ht="11.25" customHeight="1" x14ac:dyDescent="0.2">
      <c r="A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row>
    <row r="1102" spans="1:36" s="103" customFormat="1" ht="11.25" customHeight="1" x14ac:dyDescent="0.2">
      <c r="A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row>
    <row r="1103" spans="1:36" s="103" customFormat="1" ht="11.25" customHeight="1" x14ac:dyDescent="0.2">
      <c r="A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row>
    <row r="1104" spans="1:36" s="103" customFormat="1" ht="11.25" customHeight="1" x14ac:dyDescent="0.2">
      <c r="A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row>
    <row r="1105" spans="1:36" s="103" customFormat="1" ht="11.25" customHeight="1" x14ac:dyDescent="0.2">
      <c r="A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row>
    <row r="1106" spans="1:36" s="103" customFormat="1" ht="11.25" customHeight="1" x14ac:dyDescent="0.2">
      <c r="A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row>
    <row r="1107" spans="1:36" s="103" customFormat="1" ht="11.25" customHeight="1" x14ac:dyDescent="0.2">
      <c r="A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row>
    <row r="1108" spans="1:36" s="103" customFormat="1" ht="11.25" customHeight="1" x14ac:dyDescent="0.2">
      <c r="A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row>
    <row r="1109" spans="1:36" s="103" customFormat="1" ht="11.25" customHeight="1" x14ac:dyDescent="0.2">
      <c r="A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row>
    <row r="1110" spans="1:36" s="103" customFormat="1" ht="11.25" customHeight="1" x14ac:dyDescent="0.2">
      <c r="A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row>
    <row r="1111" spans="1:36" s="103" customFormat="1" ht="11.25" customHeight="1" x14ac:dyDescent="0.2">
      <c r="A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row>
    <row r="1112" spans="1:36" s="103" customFormat="1" ht="11.25" customHeight="1" x14ac:dyDescent="0.2">
      <c r="A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row>
    <row r="1113" spans="1:36" s="103" customFormat="1" ht="11.25" customHeight="1" x14ac:dyDescent="0.2">
      <c r="A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row>
    <row r="1114" spans="1:36" s="103" customFormat="1" ht="11.25" customHeight="1" x14ac:dyDescent="0.2">
      <c r="A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row>
    <row r="1115" spans="1:36" s="103" customFormat="1" ht="11.25" customHeight="1" x14ac:dyDescent="0.2">
      <c r="A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row>
    <row r="1116" spans="1:36" s="103" customFormat="1" ht="11.25" customHeight="1" x14ac:dyDescent="0.2">
      <c r="A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row>
    <row r="1117" spans="1:36" s="103" customFormat="1" ht="11.25" customHeight="1" x14ac:dyDescent="0.2">
      <c r="A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row>
    <row r="1118" spans="1:36" s="103" customFormat="1" ht="11.25" customHeight="1" x14ac:dyDescent="0.2">
      <c r="A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row>
    <row r="1119" spans="1:36" s="103" customFormat="1" ht="11.25" customHeight="1" x14ac:dyDescent="0.2">
      <c r="A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row>
    <row r="1120" spans="1:36" s="103" customFormat="1" ht="11.25" customHeight="1" x14ac:dyDescent="0.2">
      <c r="A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row>
    <row r="1121" spans="1:36" s="103" customFormat="1" ht="11.25" customHeight="1" x14ac:dyDescent="0.2">
      <c r="A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row>
    <row r="1122" spans="1:36" s="103" customFormat="1" ht="11.25" customHeight="1" x14ac:dyDescent="0.2">
      <c r="A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row>
    <row r="1123" spans="1:36" s="103" customFormat="1" ht="11.25" customHeight="1" x14ac:dyDescent="0.2">
      <c r="A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row>
    <row r="1124" spans="1:36" s="103" customFormat="1" ht="11.25" customHeight="1" x14ac:dyDescent="0.2">
      <c r="A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row>
    <row r="1125" spans="1:36" s="103" customFormat="1" ht="11.25" customHeight="1" x14ac:dyDescent="0.2">
      <c r="A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row>
    <row r="1126" spans="1:36" s="103" customFormat="1" ht="11.25" customHeight="1" x14ac:dyDescent="0.2">
      <c r="A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row>
    <row r="1127" spans="1:36" s="103" customFormat="1" ht="11.25" customHeight="1" x14ac:dyDescent="0.2">
      <c r="A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row>
    <row r="1128" spans="1:36" s="103" customFormat="1" ht="11.25" customHeight="1" x14ac:dyDescent="0.2">
      <c r="A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row>
    <row r="1129" spans="1:36" s="103" customFormat="1" ht="11.25" customHeight="1" x14ac:dyDescent="0.2">
      <c r="A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row>
    <row r="1130" spans="1:36" s="103" customFormat="1" ht="11.25" customHeight="1" x14ac:dyDescent="0.2">
      <c r="A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row>
    <row r="1131" spans="1:36" s="103" customFormat="1" ht="11.25" customHeight="1" x14ac:dyDescent="0.2">
      <c r="A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row>
    <row r="1132" spans="1:36" s="103" customFormat="1" ht="11.25" customHeight="1" x14ac:dyDescent="0.2">
      <c r="A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row>
    <row r="1133" spans="1:36" s="103" customFormat="1" ht="11.25" customHeight="1" x14ac:dyDescent="0.2">
      <c r="A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row>
    <row r="1134" spans="1:36" s="103" customFormat="1" ht="11.25" customHeight="1" x14ac:dyDescent="0.2">
      <c r="A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row>
    <row r="1135" spans="1:36" s="103" customFormat="1" ht="11.25" customHeight="1" x14ac:dyDescent="0.2">
      <c r="A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row>
    <row r="1136" spans="1:36" s="103" customFormat="1" ht="11.25" customHeight="1" x14ac:dyDescent="0.2">
      <c r="A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row>
    <row r="1137" spans="1:36" s="103" customFormat="1" ht="11.25" customHeight="1" x14ac:dyDescent="0.2">
      <c r="A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row>
    <row r="1138" spans="1:36" s="103" customFormat="1" ht="11.25" customHeight="1" x14ac:dyDescent="0.2">
      <c r="A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row>
    <row r="1139" spans="1:36" s="103" customFormat="1" ht="11.25" customHeight="1" x14ac:dyDescent="0.2">
      <c r="A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row>
    <row r="1140" spans="1:36" s="103" customFormat="1" ht="11.25" customHeight="1" x14ac:dyDescent="0.2">
      <c r="A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row>
    <row r="1141" spans="1:36" s="103" customFormat="1" ht="11.25" customHeight="1" x14ac:dyDescent="0.2">
      <c r="A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row>
    <row r="1142" spans="1:36" s="103" customFormat="1" ht="11.25" customHeight="1" x14ac:dyDescent="0.2">
      <c r="A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row>
    <row r="1143" spans="1:36" s="103" customFormat="1" ht="11.25" customHeight="1" x14ac:dyDescent="0.2">
      <c r="A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row>
    <row r="1144" spans="1:36" s="103" customFormat="1" ht="11.25" customHeight="1" x14ac:dyDescent="0.2">
      <c r="A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row>
    <row r="1145" spans="1:36" s="103" customFormat="1" ht="11.25" customHeight="1" x14ac:dyDescent="0.2">
      <c r="A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row>
    <row r="1146" spans="1:36" s="103" customFormat="1" ht="11.25" customHeight="1" x14ac:dyDescent="0.2">
      <c r="A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row>
    <row r="1147" spans="1:36" s="103" customFormat="1" ht="11.25" customHeight="1" x14ac:dyDescent="0.2">
      <c r="A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row>
    <row r="1148" spans="1:36" s="103" customFormat="1" ht="11.25" customHeight="1" x14ac:dyDescent="0.2">
      <c r="A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row>
    <row r="1149" spans="1:36" s="103" customFormat="1" ht="11.25" customHeight="1" x14ac:dyDescent="0.2">
      <c r="A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row>
    <row r="1150" spans="1:36" s="103" customFormat="1" ht="11.25" customHeight="1" x14ac:dyDescent="0.2">
      <c r="A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row>
    <row r="1151" spans="1:36" s="103" customFormat="1" ht="11.25" customHeight="1" x14ac:dyDescent="0.2">
      <c r="A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row>
    <row r="1152" spans="1:36" s="103" customFormat="1" ht="11.25" customHeight="1" x14ac:dyDescent="0.2">
      <c r="A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row>
    <row r="1153" spans="1:36" s="103" customFormat="1" ht="11.25" customHeight="1" x14ac:dyDescent="0.2">
      <c r="A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row>
    <row r="1154" spans="1:36" s="103" customFormat="1" ht="11.25" customHeight="1" x14ac:dyDescent="0.2">
      <c r="A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row>
    <row r="1155" spans="1:36" s="103" customFormat="1" ht="11.25" customHeight="1" x14ac:dyDescent="0.2">
      <c r="A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row>
    <row r="1156" spans="1:36" s="103" customFormat="1" ht="11.25" customHeight="1" x14ac:dyDescent="0.2">
      <c r="A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row>
    <row r="1157" spans="1:36" s="103" customFormat="1" ht="11.25" customHeight="1" x14ac:dyDescent="0.2">
      <c r="A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row>
    <row r="1158" spans="1:36" s="103" customFormat="1" ht="11.25" customHeight="1" x14ac:dyDescent="0.2">
      <c r="A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row>
    <row r="1159" spans="1:36" s="103" customFormat="1" ht="11.25" customHeight="1" x14ac:dyDescent="0.2">
      <c r="A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row>
    <row r="1160" spans="1:36" s="103" customFormat="1" ht="11.25" customHeight="1" x14ac:dyDescent="0.2">
      <c r="A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row>
    <row r="1161" spans="1:36" s="103" customFormat="1" ht="11.25" customHeight="1" x14ac:dyDescent="0.2">
      <c r="A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row>
    <row r="1162" spans="1:36" s="103" customFormat="1" ht="11.25" customHeight="1" x14ac:dyDescent="0.2">
      <c r="A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row>
    <row r="1163" spans="1:36" s="103" customFormat="1" ht="11.25" customHeight="1" x14ac:dyDescent="0.2">
      <c r="A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row>
    <row r="1164" spans="1:36" s="103" customFormat="1" ht="11.25" customHeight="1" x14ac:dyDescent="0.2">
      <c r="A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row>
    <row r="1165" spans="1:36" s="103" customFormat="1" ht="11.25" customHeight="1" x14ac:dyDescent="0.2">
      <c r="A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row>
    <row r="1166" spans="1:36" s="103" customFormat="1" ht="11.25" customHeight="1" x14ac:dyDescent="0.2">
      <c r="A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row>
    <row r="1167" spans="1:36" s="103" customFormat="1" ht="11.25" customHeight="1" x14ac:dyDescent="0.2">
      <c r="A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row>
    <row r="1168" spans="1:36" s="103" customFormat="1" ht="11.25" customHeight="1" x14ac:dyDescent="0.2">
      <c r="A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row>
    <row r="1169" spans="1:36" s="103" customFormat="1" ht="11.25" customHeight="1" x14ac:dyDescent="0.2">
      <c r="A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row>
    <row r="1170" spans="1:36" s="103" customFormat="1" ht="11.25" customHeight="1" x14ac:dyDescent="0.2">
      <c r="A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row>
    <row r="1171" spans="1:36" s="103" customFormat="1" ht="11.25" customHeight="1" x14ac:dyDescent="0.2">
      <c r="A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row>
    <row r="1172" spans="1:36" s="103" customFormat="1" ht="11.25" customHeight="1" x14ac:dyDescent="0.2">
      <c r="A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row>
    <row r="1173" spans="1:36" s="103" customFormat="1" ht="11.25" customHeight="1" x14ac:dyDescent="0.2">
      <c r="A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row>
    <row r="1174" spans="1:36" s="103" customFormat="1" ht="11.25" customHeight="1" x14ac:dyDescent="0.2">
      <c r="A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row>
    <row r="1175" spans="1:36" s="103" customFormat="1" ht="11.25" customHeight="1" x14ac:dyDescent="0.2">
      <c r="A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row>
    <row r="1176" spans="1:36" s="103" customFormat="1" ht="11.25" customHeight="1" x14ac:dyDescent="0.2">
      <c r="A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row>
    <row r="1177" spans="1:36" s="103" customFormat="1" ht="11.25" customHeight="1" x14ac:dyDescent="0.2">
      <c r="A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row>
    <row r="1178" spans="1:36" s="103" customFormat="1" ht="11.25" customHeight="1" x14ac:dyDescent="0.2">
      <c r="A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row>
    <row r="1179" spans="1:36" s="103" customFormat="1" ht="11.25" customHeight="1" x14ac:dyDescent="0.2">
      <c r="A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row>
    <row r="1180" spans="1:36" s="103" customFormat="1" ht="11.25" customHeight="1" x14ac:dyDescent="0.2">
      <c r="A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row>
    <row r="1181" spans="1:36" s="103" customFormat="1" ht="11.25" customHeight="1" x14ac:dyDescent="0.2">
      <c r="A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row>
    <row r="1182" spans="1:36" s="103" customFormat="1" ht="11.25" customHeight="1" x14ac:dyDescent="0.2">
      <c r="A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row>
    <row r="1183" spans="1:36" s="103" customFormat="1" ht="11.25" customHeight="1" x14ac:dyDescent="0.2">
      <c r="A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row>
    <row r="1184" spans="1:36" s="103" customFormat="1" ht="11.25" customHeight="1" x14ac:dyDescent="0.2">
      <c r="A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row>
    <row r="1185" spans="1:36" s="103" customFormat="1" ht="11.25" customHeight="1" x14ac:dyDescent="0.2">
      <c r="A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row>
    <row r="1186" spans="1:36" s="103" customFormat="1" ht="11.25" customHeight="1" x14ac:dyDescent="0.2">
      <c r="A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row>
    <row r="1187" spans="1:36" s="103" customFormat="1" ht="11.25" customHeight="1" x14ac:dyDescent="0.2">
      <c r="A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row>
    <row r="1188" spans="1:36" s="103" customFormat="1" ht="11.25" customHeight="1" x14ac:dyDescent="0.2">
      <c r="A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row>
    <row r="1189" spans="1:36" s="103" customFormat="1" ht="11.25" customHeight="1" x14ac:dyDescent="0.2">
      <c r="A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row>
    <row r="1190" spans="1:36" s="103" customFormat="1" ht="11.25" customHeight="1" x14ac:dyDescent="0.2">
      <c r="A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row>
    <row r="1191" spans="1:36" s="103" customFormat="1" ht="11.25" customHeight="1" x14ac:dyDescent="0.2">
      <c r="A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row>
    <row r="1192" spans="1:36" s="103" customFormat="1" ht="11.25" customHeight="1" x14ac:dyDescent="0.2">
      <c r="A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row>
    <row r="1193" spans="1:36" s="103" customFormat="1" ht="11.25" customHeight="1" x14ac:dyDescent="0.2">
      <c r="A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row>
    <row r="1194" spans="1:36" s="103" customFormat="1" ht="11.25" customHeight="1" x14ac:dyDescent="0.2">
      <c r="A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row>
    <row r="1195" spans="1:36" s="103" customFormat="1" ht="11.25" customHeight="1" x14ac:dyDescent="0.2">
      <c r="A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row>
    <row r="1196" spans="1:36" s="103" customFormat="1" ht="11.25" customHeight="1" x14ac:dyDescent="0.2">
      <c r="A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row>
    <row r="1197" spans="1:36" s="103" customFormat="1" ht="11.25" customHeight="1" x14ac:dyDescent="0.2">
      <c r="A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row>
    <row r="1198" spans="1:36" s="103" customFormat="1" ht="11.25" customHeight="1" x14ac:dyDescent="0.2">
      <c r="A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row>
    <row r="1199" spans="1:36" s="103" customFormat="1" ht="11.25" customHeight="1" x14ac:dyDescent="0.2">
      <c r="A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row>
    <row r="1200" spans="1:36" s="103" customFormat="1" ht="11.25" customHeight="1" x14ac:dyDescent="0.2">
      <c r="A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row>
    <row r="1201" spans="1:36" s="103" customFormat="1" ht="11.25" customHeight="1" x14ac:dyDescent="0.2">
      <c r="A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row>
    <row r="1202" spans="1:36" s="103" customFormat="1" ht="11.25" customHeight="1" x14ac:dyDescent="0.2">
      <c r="A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row>
    <row r="1203" spans="1:36" s="103" customFormat="1" ht="11.25" customHeight="1" x14ac:dyDescent="0.2">
      <c r="A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row>
    <row r="1204" spans="1:36" s="103" customFormat="1" ht="11.25" customHeight="1" x14ac:dyDescent="0.2">
      <c r="A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row>
    <row r="1205" spans="1:36" s="103" customFormat="1" ht="11.25" customHeight="1" x14ac:dyDescent="0.2">
      <c r="A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row>
    <row r="1206" spans="1:36" s="103" customFormat="1" ht="11.25" customHeight="1" x14ac:dyDescent="0.2">
      <c r="A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row>
    <row r="1207" spans="1:36" s="103" customFormat="1" ht="11.25" customHeight="1" x14ac:dyDescent="0.2">
      <c r="A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row>
    <row r="1208" spans="1:36" s="103" customFormat="1" ht="11.25" customHeight="1" x14ac:dyDescent="0.2">
      <c r="A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row>
    <row r="1209" spans="1:36" s="103" customFormat="1" ht="11.25" customHeight="1" x14ac:dyDescent="0.2">
      <c r="A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row>
    <row r="1210" spans="1:36" s="103" customFormat="1" ht="11.25" customHeight="1" x14ac:dyDescent="0.2">
      <c r="A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row>
    <row r="1211" spans="1:36" s="103" customFormat="1" ht="11.25" customHeight="1" x14ac:dyDescent="0.2">
      <c r="A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row>
    <row r="1212" spans="1:36" s="103" customFormat="1" ht="11.25" customHeight="1" x14ac:dyDescent="0.2">
      <c r="A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row>
    <row r="1213" spans="1:36" s="103" customFormat="1" ht="11.25" customHeight="1" x14ac:dyDescent="0.2">
      <c r="A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row>
    <row r="1214" spans="1:36" s="103" customFormat="1" ht="11.25" customHeight="1" x14ac:dyDescent="0.2">
      <c r="A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row>
    <row r="1215" spans="1:36" s="103" customFormat="1" ht="11.25" customHeight="1" x14ac:dyDescent="0.2">
      <c r="A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row>
    <row r="1216" spans="1:36" s="103" customFormat="1" ht="11.25" customHeight="1" x14ac:dyDescent="0.2">
      <c r="A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row>
    <row r="1217" spans="1:36" s="103" customFormat="1" ht="11.25" customHeight="1" x14ac:dyDescent="0.2">
      <c r="A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row>
    <row r="1218" spans="1:36" s="103" customFormat="1" ht="11.25" customHeight="1" x14ac:dyDescent="0.2">
      <c r="A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row>
    <row r="1219" spans="1:36" s="103" customFormat="1" ht="11.25" customHeight="1" x14ac:dyDescent="0.2">
      <c r="A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row>
    <row r="1220" spans="1:36" s="103" customFormat="1" ht="11.25" customHeight="1" x14ac:dyDescent="0.2">
      <c r="A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row>
    <row r="1221" spans="1:36" s="103" customFormat="1" ht="11.25" customHeight="1" x14ac:dyDescent="0.2">
      <c r="A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row>
    <row r="1222" spans="1:36" s="103" customFormat="1" ht="11.25" customHeight="1" x14ac:dyDescent="0.2">
      <c r="A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row>
    <row r="1223" spans="1:36" s="103" customFormat="1" ht="11.25" customHeight="1" x14ac:dyDescent="0.2">
      <c r="A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row>
    <row r="1224" spans="1:36" s="103" customFormat="1" ht="11.25" customHeight="1" x14ac:dyDescent="0.2">
      <c r="A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row>
    <row r="1225" spans="1:36" s="103" customFormat="1" ht="11.25" customHeight="1" x14ac:dyDescent="0.2">
      <c r="A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row>
    <row r="1226" spans="1:36" s="103" customFormat="1" ht="11.25" customHeight="1" x14ac:dyDescent="0.2">
      <c r="A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row>
    <row r="1227" spans="1:36" s="103" customFormat="1" ht="11.25" customHeight="1" x14ac:dyDescent="0.2">
      <c r="A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row>
    <row r="1228" spans="1:36" s="103" customFormat="1" ht="11.25" customHeight="1" x14ac:dyDescent="0.2">
      <c r="A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row>
    <row r="1229" spans="1:36" s="103" customFormat="1" ht="11.25" customHeight="1" x14ac:dyDescent="0.2">
      <c r="A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row>
    <row r="1230" spans="1:36" s="103" customFormat="1" ht="11.25" customHeight="1" x14ac:dyDescent="0.2">
      <c r="A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row>
    <row r="1231" spans="1:36" s="103" customFormat="1" ht="11.25" customHeight="1" x14ac:dyDescent="0.2">
      <c r="A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row>
    <row r="1232" spans="1:36" s="103" customFormat="1" ht="11.25" customHeight="1" x14ac:dyDescent="0.2">
      <c r="A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row>
    <row r="1233" spans="1:36" s="103" customFormat="1" ht="11.25" customHeight="1" x14ac:dyDescent="0.2">
      <c r="A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row>
    <row r="1234" spans="1:36" s="103" customFormat="1" ht="11.25" customHeight="1" x14ac:dyDescent="0.2">
      <c r="A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row>
    <row r="1235" spans="1:36" s="103" customFormat="1" ht="11.25" customHeight="1" x14ac:dyDescent="0.2">
      <c r="A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row>
    <row r="1236" spans="1:36" s="103" customFormat="1" ht="11.25" customHeight="1" x14ac:dyDescent="0.2">
      <c r="A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row>
    <row r="1237" spans="1:36" s="103" customFormat="1" ht="11.25" customHeight="1" x14ac:dyDescent="0.2">
      <c r="A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row>
    <row r="1238" spans="1:36" s="103" customFormat="1" ht="11.25" customHeight="1" x14ac:dyDescent="0.2">
      <c r="A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row>
    <row r="1239" spans="1:36" s="103" customFormat="1" ht="11.25" customHeight="1" x14ac:dyDescent="0.2">
      <c r="A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row>
    <row r="1240" spans="1:36" s="103" customFormat="1" ht="11.25" customHeight="1" x14ac:dyDescent="0.2">
      <c r="A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row>
    <row r="1241" spans="1:36" s="103" customFormat="1" ht="11.25" customHeight="1" x14ac:dyDescent="0.2">
      <c r="A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row>
    <row r="1242" spans="1:36" s="103" customFormat="1" ht="11.25" customHeight="1" x14ac:dyDescent="0.2">
      <c r="A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row>
    <row r="1243" spans="1:36" s="103" customFormat="1" ht="11.25" customHeight="1" x14ac:dyDescent="0.2">
      <c r="A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row>
    <row r="1244" spans="1:36" s="103" customFormat="1" ht="11.25" customHeight="1" x14ac:dyDescent="0.2">
      <c r="A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row>
    <row r="1245" spans="1:36" s="103" customFormat="1" ht="11.25" customHeight="1" x14ac:dyDescent="0.2">
      <c r="A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row>
    <row r="1246" spans="1:36" s="103" customFormat="1" ht="11.25" customHeight="1" x14ac:dyDescent="0.2">
      <c r="A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row>
    <row r="1247" spans="1:36" s="103" customFormat="1" ht="11.25" customHeight="1" x14ac:dyDescent="0.2">
      <c r="A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row>
    <row r="1248" spans="1:36" s="103" customFormat="1" ht="11.25" customHeight="1" x14ac:dyDescent="0.2">
      <c r="A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row>
    <row r="1249" spans="1:36" s="103" customFormat="1" ht="11.25" customHeight="1" x14ac:dyDescent="0.2">
      <c r="A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row>
    <row r="1250" spans="1:36" s="103" customFormat="1" ht="11.25" customHeight="1" x14ac:dyDescent="0.2">
      <c r="A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row>
    <row r="1251" spans="1:36" s="103" customFormat="1" ht="11.25" customHeight="1" x14ac:dyDescent="0.2">
      <c r="A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row>
    <row r="1252" spans="1:36" s="103" customFormat="1" ht="11.25" customHeight="1" x14ac:dyDescent="0.2">
      <c r="A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row>
    <row r="1253" spans="1:36" s="103" customFormat="1" ht="11.25" customHeight="1" x14ac:dyDescent="0.2">
      <c r="A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row>
    <row r="1254" spans="1:36" s="103" customFormat="1" ht="11.25" customHeight="1" x14ac:dyDescent="0.2">
      <c r="A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row>
    <row r="1255" spans="1:36" s="103" customFormat="1" ht="11.25" customHeight="1" x14ac:dyDescent="0.2">
      <c r="A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row>
    <row r="1256" spans="1:36" s="103" customFormat="1" ht="11.25" customHeight="1" x14ac:dyDescent="0.2">
      <c r="A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row>
    <row r="1257" spans="1:36" s="103" customFormat="1" ht="11.25" customHeight="1" x14ac:dyDescent="0.2">
      <c r="A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row>
    <row r="1258" spans="1:36" s="103" customFormat="1" ht="11.25" customHeight="1" x14ac:dyDescent="0.2">
      <c r="A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row>
    <row r="1259" spans="1:36" s="103" customFormat="1" ht="11.25" customHeight="1" x14ac:dyDescent="0.2">
      <c r="A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row>
    <row r="1260" spans="1:36" s="103" customFormat="1" ht="11.25" customHeight="1" x14ac:dyDescent="0.2">
      <c r="A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row>
    <row r="1261" spans="1:36" s="103" customFormat="1" ht="11.25" customHeight="1" x14ac:dyDescent="0.2">
      <c r="A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row>
    <row r="1262" spans="1:36" s="103" customFormat="1" ht="11.25" customHeight="1" x14ac:dyDescent="0.2">
      <c r="A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row>
    <row r="1263" spans="1:36" s="103" customFormat="1" ht="11.25" customHeight="1" x14ac:dyDescent="0.2">
      <c r="A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row>
    <row r="1264" spans="1:36" s="103" customFormat="1" ht="11.25" customHeight="1" x14ac:dyDescent="0.2">
      <c r="A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row>
    <row r="1265" spans="1:36" s="103" customFormat="1" ht="11.25" customHeight="1" x14ac:dyDescent="0.2">
      <c r="A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row>
    <row r="1266" spans="1:36" s="103" customFormat="1" ht="11.25" customHeight="1" x14ac:dyDescent="0.2">
      <c r="A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row>
    <row r="1267" spans="1:36" s="103" customFormat="1" ht="11.25" customHeight="1" x14ac:dyDescent="0.2">
      <c r="A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row>
    <row r="1268" spans="1:36" s="103" customFormat="1" ht="11.25" customHeight="1" x14ac:dyDescent="0.2">
      <c r="A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row>
    <row r="1269" spans="1:36" s="103" customFormat="1" ht="11.25" customHeight="1" x14ac:dyDescent="0.2">
      <c r="A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row>
    <row r="1270" spans="1:36" s="103" customFormat="1" ht="11.25" customHeight="1" x14ac:dyDescent="0.2">
      <c r="A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row>
    <row r="1271" spans="1:36" s="103" customFormat="1" ht="11.25" customHeight="1" x14ac:dyDescent="0.2">
      <c r="A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row>
    <row r="1272" spans="1:36" s="103" customFormat="1" ht="11.25" customHeight="1" x14ac:dyDescent="0.2">
      <c r="A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row>
    <row r="1273" spans="1:36" s="103" customFormat="1" ht="11.25" customHeight="1" x14ac:dyDescent="0.2">
      <c r="A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row>
    <row r="1274" spans="1:36" s="103" customFormat="1" ht="11.25" customHeight="1" x14ac:dyDescent="0.2">
      <c r="A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row>
    <row r="1275" spans="1:36" s="103" customFormat="1" ht="11.25" customHeight="1" x14ac:dyDescent="0.2">
      <c r="A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row>
    <row r="1276" spans="1:36" s="103" customFormat="1" ht="11.25" customHeight="1" x14ac:dyDescent="0.2">
      <c r="A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row>
    <row r="1277" spans="1:36" s="103" customFormat="1" ht="11.25" customHeight="1" x14ac:dyDescent="0.2">
      <c r="A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row>
    <row r="1278" spans="1:36" s="103" customFormat="1" ht="11.25" customHeight="1" x14ac:dyDescent="0.2">
      <c r="A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row>
    <row r="1279" spans="1:36" s="103" customFormat="1" ht="11.25" customHeight="1" x14ac:dyDescent="0.2">
      <c r="A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row>
    <row r="1280" spans="1:36" s="103" customFormat="1" ht="11.25" customHeight="1" x14ac:dyDescent="0.2">
      <c r="A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row>
    <row r="1281" spans="1:36" s="103" customFormat="1" ht="11.25" customHeight="1" x14ac:dyDescent="0.2">
      <c r="A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row>
    <row r="1282" spans="1:36" s="103" customFormat="1" ht="11.25" customHeight="1" x14ac:dyDescent="0.2">
      <c r="A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row>
    <row r="1283" spans="1:36" s="103" customFormat="1" ht="11.25" customHeight="1" x14ac:dyDescent="0.2">
      <c r="A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row>
    <row r="1284" spans="1:36" s="103" customFormat="1" ht="11.25" customHeight="1" x14ac:dyDescent="0.2">
      <c r="A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row>
    <row r="1285" spans="1:36" s="103" customFormat="1" ht="11.25" customHeight="1" x14ac:dyDescent="0.2">
      <c r="A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row>
    <row r="1286" spans="1:36" s="103" customFormat="1" ht="11.25" customHeight="1" x14ac:dyDescent="0.2">
      <c r="A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row>
    <row r="1287" spans="1:36" s="103" customFormat="1" ht="11.25" customHeight="1" x14ac:dyDescent="0.2">
      <c r="A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row>
    <row r="1288" spans="1:36" s="103" customFormat="1" ht="11.25" customHeight="1" x14ac:dyDescent="0.2">
      <c r="A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row>
    <row r="1289" spans="1:36" s="103" customFormat="1" ht="11.25" customHeight="1" x14ac:dyDescent="0.2">
      <c r="A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row>
    <row r="1290" spans="1:36" s="103" customFormat="1" ht="11.25" customHeight="1" x14ac:dyDescent="0.2">
      <c r="A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row>
    <row r="1291" spans="1:36" s="103" customFormat="1" ht="11.25" customHeight="1" x14ac:dyDescent="0.2">
      <c r="A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row>
    <row r="1292" spans="1:36" s="103" customFormat="1" ht="11.25" customHeight="1" x14ac:dyDescent="0.2">
      <c r="A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row>
    <row r="1293" spans="1:36" s="103" customFormat="1" ht="11.25" customHeight="1" x14ac:dyDescent="0.2">
      <c r="A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row>
    <row r="1294" spans="1:36" s="103" customFormat="1" ht="11.25" customHeight="1" x14ac:dyDescent="0.2">
      <c r="A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row>
    <row r="1295" spans="1:36" s="103" customFormat="1" ht="11.25" customHeight="1" x14ac:dyDescent="0.2">
      <c r="A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row>
    <row r="1296" spans="1:36" s="103" customFormat="1" ht="11.25" customHeight="1" x14ac:dyDescent="0.2">
      <c r="A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row>
    <row r="1297" spans="1:36" s="103" customFormat="1" ht="11.25" customHeight="1" x14ac:dyDescent="0.2">
      <c r="A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row>
    <row r="1298" spans="1:36" s="103" customFormat="1" ht="11.25" customHeight="1" x14ac:dyDescent="0.2">
      <c r="A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row>
    <row r="1299" spans="1:36" s="103" customFormat="1" ht="11.25" customHeight="1" x14ac:dyDescent="0.2">
      <c r="A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row>
    <row r="1300" spans="1:36" s="103" customFormat="1" ht="11.25" customHeight="1" x14ac:dyDescent="0.2">
      <c r="A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row>
    <row r="1301" spans="1:36" s="103" customFormat="1" ht="11.25" customHeight="1" x14ac:dyDescent="0.2">
      <c r="A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row>
    <row r="1302" spans="1:36" s="103" customFormat="1" ht="11.25" customHeight="1" x14ac:dyDescent="0.2">
      <c r="A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row>
    <row r="1303" spans="1:36" s="103" customFormat="1" ht="11.25" customHeight="1" x14ac:dyDescent="0.2">
      <c r="A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row>
    <row r="1304" spans="1:36" s="103" customFormat="1" ht="11.25" customHeight="1" x14ac:dyDescent="0.2">
      <c r="A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row>
    <row r="1305" spans="1:36" s="103" customFormat="1" ht="11.25" customHeight="1" x14ac:dyDescent="0.2">
      <c r="A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row>
    <row r="1306" spans="1:36" s="103" customFormat="1" ht="11.25" customHeight="1" x14ac:dyDescent="0.2">
      <c r="A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row>
    <row r="1307" spans="1:36" s="103" customFormat="1" ht="11.25" customHeight="1" x14ac:dyDescent="0.2">
      <c r="A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row>
    <row r="1308" spans="1:36" s="103" customFormat="1" ht="11.25" customHeight="1" x14ac:dyDescent="0.2">
      <c r="A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row>
    <row r="1309" spans="1:36" s="103" customFormat="1" ht="11.25" customHeight="1" x14ac:dyDescent="0.2">
      <c r="A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row>
    <row r="1310" spans="1:36" s="103" customFormat="1" ht="11.25" customHeight="1" x14ac:dyDescent="0.2">
      <c r="A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row>
    <row r="1311" spans="1:36" s="103" customFormat="1" ht="11.25" customHeight="1" x14ac:dyDescent="0.2">
      <c r="A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row>
    <row r="1312" spans="1:36" s="103" customFormat="1" ht="11.25" customHeight="1" x14ac:dyDescent="0.2">
      <c r="A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row>
    <row r="1313" spans="1:36" s="103" customFormat="1" ht="11.25" customHeight="1" x14ac:dyDescent="0.2">
      <c r="A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row>
    <row r="1314" spans="1:36" s="103" customFormat="1" ht="11.25" customHeight="1" x14ac:dyDescent="0.2">
      <c r="A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row>
    <row r="1315" spans="1:36" s="103" customFormat="1" ht="11.25" customHeight="1" x14ac:dyDescent="0.2">
      <c r="A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row>
    <row r="1316" spans="1:36" s="103" customFormat="1" ht="11.25" customHeight="1" x14ac:dyDescent="0.2">
      <c r="A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row>
    <row r="1317" spans="1:36" s="103" customFormat="1" ht="11.25" customHeight="1" x14ac:dyDescent="0.2">
      <c r="A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row>
    <row r="1318" spans="1:36" s="103" customFormat="1" ht="11.25" customHeight="1" x14ac:dyDescent="0.2">
      <c r="A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row>
    <row r="1319" spans="1:36" s="103" customFormat="1" ht="11.25" customHeight="1" x14ac:dyDescent="0.2">
      <c r="A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row>
    <row r="1320" spans="1:36" s="103" customFormat="1" ht="11.25" customHeight="1" x14ac:dyDescent="0.2">
      <c r="A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row>
    <row r="1321" spans="1:36" s="103" customFormat="1" ht="11.25" customHeight="1" x14ac:dyDescent="0.2">
      <c r="A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row>
    <row r="1322" spans="1:36" s="103" customFormat="1" ht="11.25" customHeight="1" x14ac:dyDescent="0.2">
      <c r="A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row>
    <row r="1323" spans="1:36" s="103" customFormat="1" ht="11.25" customHeight="1" x14ac:dyDescent="0.2">
      <c r="A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row>
    <row r="1324" spans="1:36" s="103" customFormat="1" ht="11.25" customHeight="1" x14ac:dyDescent="0.2">
      <c r="A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row>
    <row r="1325" spans="1:36" s="103" customFormat="1" ht="11.25" customHeight="1" x14ac:dyDescent="0.2">
      <c r="A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row>
    <row r="1326" spans="1:36" s="103" customFormat="1" ht="11.25" customHeight="1" x14ac:dyDescent="0.2">
      <c r="A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row>
    <row r="1327" spans="1:36" s="103" customFormat="1" ht="11.25" customHeight="1" x14ac:dyDescent="0.2">
      <c r="A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row>
    <row r="1328" spans="1:36" s="103" customFormat="1" ht="11.25" customHeight="1" x14ac:dyDescent="0.2">
      <c r="A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row>
    <row r="1329" spans="1:36" s="103" customFormat="1" ht="11.25" customHeight="1" x14ac:dyDescent="0.2">
      <c r="A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row>
    <row r="1330" spans="1:36" s="103" customFormat="1" ht="11.25" customHeight="1" x14ac:dyDescent="0.2">
      <c r="A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row>
    <row r="1331" spans="1:36" s="103" customFormat="1" ht="11.25" customHeight="1" x14ac:dyDescent="0.2">
      <c r="A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row>
    <row r="1332" spans="1:36" s="103" customFormat="1" ht="11.25" customHeight="1" x14ac:dyDescent="0.2">
      <c r="A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row>
    <row r="1333" spans="1:36" s="103" customFormat="1" ht="11.25" customHeight="1" x14ac:dyDescent="0.2">
      <c r="A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row>
    <row r="1334" spans="1:36" s="103" customFormat="1" ht="11.25" customHeight="1" x14ac:dyDescent="0.2">
      <c r="A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row>
    <row r="1335" spans="1:36" s="103" customFormat="1" ht="11.25" customHeight="1" x14ac:dyDescent="0.2">
      <c r="A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row>
    <row r="1336" spans="1:36" s="103" customFormat="1" ht="11.25" customHeight="1" x14ac:dyDescent="0.2">
      <c r="A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row>
    <row r="1337" spans="1:36" s="103" customFormat="1" ht="11.25" customHeight="1" x14ac:dyDescent="0.2">
      <c r="A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row>
    <row r="1338" spans="1:36" s="103" customFormat="1" ht="11.25" customHeight="1" x14ac:dyDescent="0.2">
      <c r="A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row>
    <row r="1339" spans="1:36" s="103" customFormat="1" ht="11.25" customHeight="1" x14ac:dyDescent="0.2">
      <c r="A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row>
    <row r="1340" spans="1:36" s="103" customFormat="1" ht="11.25" customHeight="1" x14ac:dyDescent="0.2">
      <c r="A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row>
    <row r="1341" spans="1:36" s="103" customFormat="1" ht="11.25" customHeight="1" x14ac:dyDescent="0.2">
      <c r="A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row>
    <row r="1342" spans="1:36" s="103" customFormat="1" ht="11.25" customHeight="1" x14ac:dyDescent="0.2">
      <c r="A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row>
    <row r="1343" spans="1:36" s="103" customFormat="1" ht="11.25" customHeight="1" x14ac:dyDescent="0.2">
      <c r="A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row>
    <row r="1344" spans="1:36" s="103" customFormat="1" ht="11.25" customHeight="1" x14ac:dyDescent="0.2">
      <c r="A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row>
    <row r="1345" spans="1:36" s="103" customFormat="1" ht="11.25" customHeight="1" x14ac:dyDescent="0.2">
      <c r="A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row>
    <row r="1346" spans="1:36" s="103" customFormat="1" ht="11.25" customHeight="1" x14ac:dyDescent="0.2">
      <c r="A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row>
    <row r="1347" spans="1:36" s="103" customFormat="1" ht="11.25" customHeight="1" x14ac:dyDescent="0.2">
      <c r="A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row>
    <row r="1348" spans="1:36" s="103" customFormat="1" ht="11.25" customHeight="1" x14ac:dyDescent="0.2">
      <c r="A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row>
    <row r="1349" spans="1:36" s="103" customFormat="1" ht="11.25" customHeight="1" x14ac:dyDescent="0.2">
      <c r="A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row>
    <row r="1350" spans="1:36" s="103" customFormat="1" ht="11.25" customHeight="1" x14ac:dyDescent="0.2">
      <c r="A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row>
    <row r="1351" spans="1:36" s="103" customFormat="1" ht="11.25" customHeight="1" x14ac:dyDescent="0.2">
      <c r="A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row>
    <row r="1352" spans="1:36" s="103" customFormat="1" ht="11.25" customHeight="1" x14ac:dyDescent="0.2">
      <c r="A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row>
    <row r="1353" spans="1:36" s="103" customFormat="1" ht="11.25" customHeight="1" x14ac:dyDescent="0.2">
      <c r="A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row>
    <row r="1354" spans="1:36" s="103" customFormat="1" ht="11.25" customHeight="1" x14ac:dyDescent="0.2">
      <c r="A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row>
    <row r="1355" spans="1:36" s="103" customFormat="1" ht="11.25" customHeight="1" x14ac:dyDescent="0.2">
      <c r="A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row>
    <row r="1356" spans="1:36" s="103" customFormat="1" ht="11.25" customHeight="1" x14ac:dyDescent="0.2">
      <c r="A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row>
    <row r="1357" spans="1:36" s="103" customFormat="1" ht="11.25" customHeight="1" x14ac:dyDescent="0.2">
      <c r="A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row>
    <row r="1358" spans="1:36" s="103" customFormat="1" ht="11.25" customHeight="1" x14ac:dyDescent="0.2">
      <c r="A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row>
    <row r="1359" spans="1:36" s="103" customFormat="1" ht="11.25" customHeight="1" x14ac:dyDescent="0.2">
      <c r="A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row>
    <row r="1360" spans="1:36" s="103" customFormat="1" ht="11.25" customHeight="1" x14ac:dyDescent="0.2">
      <c r="A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row>
    <row r="1361" spans="1:36" s="103" customFormat="1" ht="11.25" customHeight="1" x14ac:dyDescent="0.2">
      <c r="A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row>
    <row r="1362" spans="1:36" s="103" customFormat="1" ht="11.25" customHeight="1" x14ac:dyDescent="0.2">
      <c r="A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row>
    <row r="1363" spans="1:36" s="103" customFormat="1" ht="11.25" customHeight="1" x14ac:dyDescent="0.2">
      <c r="A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row>
    <row r="1364" spans="1:36" s="103" customFormat="1" ht="11.25" customHeight="1" x14ac:dyDescent="0.2">
      <c r="A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row>
    <row r="1365" spans="1:36" s="103" customFormat="1" ht="11.25" customHeight="1" x14ac:dyDescent="0.2">
      <c r="A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row>
    <row r="1366" spans="1:36" s="103" customFormat="1" ht="11.25" customHeight="1" x14ac:dyDescent="0.2">
      <c r="A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row>
    <row r="1367" spans="1:36" s="103" customFormat="1" ht="11.25" customHeight="1" x14ac:dyDescent="0.2">
      <c r="A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row>
    <row r="1368" spans="1:36" s="103" customFormat="1" ht="11.25" customHeight="1" x14ac:dyDescent="0.2">
      <c r="A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row>
    <row r="1369" spans="1:36" s="103" customFormat="1" ht="11.25" customHeight="1" x14ac:dyDescent="0.2">
      <c r="A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row>
    <row r="1370" spans="1:36" s="103" customFormat="1" ht="11.25" customHeight="1" x14ac:dyDescent="0.2">
      <c r="A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row>
    <row r="1371" spans="1:36" s="103" customFormat="1" ht="11.25" customHeight="1" x14ac:dyDescent="0.2">
      <c r="A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row>
    <row r="1372" spans="1:36" s="103" customFormat="1" ht="11.25" customHeight="1" x14ac:dyDescent="0.2">
      <c r="A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row>
    <row r="1373" spans="1:36" s="103" customFormat="1" ht="11.25" customHeight="1" x14ac:dyDescent="0.2">
      <c r="A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row>
    <row r="1374" spans="1:36" s="103" customFormat="1" ht="11.25" customHeight="1" x14ac:dyDescent="0.2">
      <c r="A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row>
    <row r="1375" spans="1:36" s="103" customFormat="1" ht="11.25" customHeight="1" x14ac:dyDescent="0.2">
      <c r="A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row>
    <row r="1376" spans="1:36" s="103" customFormat="1" ht="11.25" customHeight="1" x14ac:dyDescent="0.2">
      <c r="A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row>
    <row r="1377" spans="1:36" s="103" customFormat="1" ht="11.25" customHeight="1" x14ac:dyDescent="0.2">
      <c r="A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row>
    <row r="1378" spans="1:36" s="103" customFormat="1" ht="11.25" customHeight="1" x14ac:dyDescent="0.2">
      <c r="A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row>
    <row r="1379" spans="1:36" s="103" customFormat="1" ht="11.25" customHeight="1" x14ac:dyDescent="0.2">
      <c r="A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row>
    <row r="1380" spans="1:36" s="103" customFormat="1" ht="11.25" customHeight="1" x14ac:dyDescent="0.2">
      <c r="A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row>
    <row r="1381" spans="1:36" s="103" customFormat="1" ht="11.25" customHeight="1" x14ac:dyDescent="0.2">
      <c r="A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row>
    <row r="1382" spans="1:36" s="103" customFormat="1" ht="11.25" customHeight="1" x14ac:dyDescent="0.2">
      <c r="A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row>
    <row r="1383" spans="1:36" s="103" customFormat="1" ht="11.25" customHeight="1" x14ac:dyDescent="0.2">
      <c r="A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row>
    <row r="1384" spans="1:36" s="103" customFormat="1" ht="11.25" customHeight="1" x14ac:dyDescent="0.2">
      <c r="A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row>
    <row r="1385" spans="1:36" s="103" customFormat="1" ht="11.25" customHeight="1" x14ac:dyDescent="0.2">
      <c r="A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row>
    <row r="1386" spans="1:36" s="103" customFormat="1" ht="11.25" customHeight="1" x14ac:dyDescent="0.2">
      <c r="A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row>
    <row r="1387" spans="1:36" s="103" customFormat="1" ht="11.25" customHeight="1" x14ac:dyDescent="0.2">
      <c r="A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row>
    <row r="1388" spans="1:36" s="103" customFormat="1" ht="11.25" customHeight="1" x14ac:dyDescent="0.2">
      <c r="A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row>
    <row r="1389" spans="1:36" s="103" customFormat="1" ht="11.25" customHeight="1" x14ac:dyDescent="0.2">
      <c r="A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row>
    <row r="1390" spans="1:36" s="103" customFormat="1" ht="11.25" customHeight="1" x14ac:dyDescent="0.2">
      <c r="A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row>
    <row r="1391" spans="1:36" s="103" customFormat="1" ht="11.25" customHeight="1" x14ac:dyDescent="0.2">
      <c r="A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row>
    <row r="1392" spans="1:36" s="103" customFormat="1" ht="11.25" customHeight="1" x14ac:dyDescent="0.2">
      <c r="A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row>
    <row r="1393" spans="1:36" s="103" customFormat="1" ht="11.25" customHeight="1" x14ac:dyDescent="0.2">
      <c r="A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row>
    <row r="1394" spans="1:36" s="103" customFormat="1" ht="11.25" customHeight="1" x14ac:dyDescent="0.2">
      <c r="A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row>
    <row r="1395" spans="1:36" s="103" customFormat="1" ht="11.25" customHeight="1" x14ac:dyDescent="0.2">
      <c r="A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row>
    <row r="1396" spans="1:36" s="103" customFormat="1" ht="11.25" customHeight="1" x14ac:dyDescent="0.2">
      <c r="A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row>
    <row r="1397" spans="1:36" s="103" customFormat="1" ht="11.25" customHeight="1" x14ac:dyDescent="0.2">
      <c r="A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row>
    <row r="1398" spans="1:36" s="103" customFormat="1" ht="11.25" customHeight="1" x14ac:dyDescent="0.2">
      <c r="A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row>
    <row r="1399" spans="1:36" s="103" customFormat="1" ht="11.25" customHeight="1" x14ac:dyDescent="0.2">
      <c r="A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row>
    <row r="1400" spans="1:36" s="103" customFormat="1" ht="11.25" customHeight="1" x14ac:dyDescent="0.2">
      <c r="A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row>
    <row r="1401" spans="1:36" s="103" customFormat="1" ht="11.25" customHeight="1" x14ac:dyDescent="0.2">
      <c r="A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row>
    <row r="1402" spans="1:36" s="103" customFormat="1" ht="11.25" customHeight="1" x14ac:dyDescent="0.2">
      <c r="A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row>
    <row r="1403" spans="1:36" s="103" customFormat="1" ht="11.25" customHeight="1" x14ac:dyDescent="0.2">
      <c r="A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row>
    <row r="1404" spans="1:36" s="103" customFormat="1" ht="11.25" customHeight="1" x14ac:dyDescent="0.2">
      <c r="A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row>
    <row r="1405" spans="1:36" s="103" customFormat="1" ht="11.25" customHeight="1" x14ac:dyDescent="0.2">
      <c r="A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row>
    <row r="1406" spans="1:36" s="103" customFormat="1" ht="11.25" customHeight="1" x14ac:dyDescent="0.2">
      <c r="A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row>
    <row r="1407" spans="1:36" s="103" customFormat="1" ht="11.25" customHeight="1" x14ac:dyDescent="0.2">
      <c r="A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row>
    <row r="1408" spans="1:36" s="103" customFormat="1" ht="11.25" customHeight="1" x14ac:dyDescent="0.2">
      <c r="A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row>
    <row r="1409" spans="1:36" s="103" customFormat="1" ht="11.25" customHeight="1" x14ac:dyDescent="0.2">
      <c r="A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row>
    <row r="1410" spans="1:36" s="103" customFormat="1" ht="11.25" customHeight="1" x14ac:dyDescent="0.2">
      <c r="A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row>
    <row r="1411" spans="1:36" s="103" customFormat="1" ht="11.25" customHeight="1" x14ac:dyDescent="0.2">
      <c r="A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row>
    <row r="1412" spans="1:36" s="103" customFormat="1" ht="11.25" customHeight="1" x14ac:dyDescent="0.2">
      <c r="A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row>
    <row r="1413" spans="1:36" s="103" customFormat="1" ht="11.25" customHeight="1" x14ac:dyDescent="0.2">
      <c r="A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row>
    <row r="1414" spans="1:36" s="103" customFormat="1" ht="11.25" customHeight="1" x14ac:dyDescent="0.2">
      <c r="A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row>
    <row r="1415" spans="1:36" s="103" customFormat="1" ht="11.25" customHeight="1" x14ac:dyDescent="0.2">
      <c r="A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row>
    <row r="1416" spans="1:36" s="103" customFormat="1" ht="11.25" customHeight="1" x14ac:dyDescent="0.2">
      <c r="A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row>
    <row r="1417" spans="1:36" s="103" customFormat="1" ht="11.25" customHeight="1" x14ac:dyDescent="0.2">
      <c r="A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row>
    <row r="1418" spans="1:36" s="103" customFormat="1" ht="11.25" customHeight="1" x14ac:dyDescent="0.2">
      <c r="A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row>
    <row r="1419" spans="1:36" s="103" customFormat="1" ht="11.25" customHeight="1" x14ac:dyDescent="0.2">
      <c r="A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row>
    <row r="1420" spans="1:36" s="103" customFormat="1" ht="11.25" customHeight="1" x14ac:dyDescent="0.2">
      <c r="A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row>
    <row r="1421" spans="1:36" s="103" customFormat="1" ht="11.25" customHeight="1" x14ac:dyDescent="0.2">
      <c r="A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row>
    <row r="1422" spans="1:36" s="103" customFormat="1" ht="11.25" customHeight="1" x14ac:dyDescent="0.2">
      <c r="A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row>
    <row r="1423" spans="1:36" s="103" customFormat="1" ht="11.25" customHeight="1" x14ac:dyDescent="0.2">
      <c r="A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row>
    <row r="1424" spans="1:36" s="103" customFormat="1" ht="11.25" customHeight="1" x14ac:dyDescent="0.2">
      <c r="A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row>
    <row r="1425" spans="1:36" s="103" customFormat="1" ht="11.25" customHeight="1" x14ac:dyDescent="0.2">
      <c r="A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row>
    <row r="1426" spans="1:36" s="103" customFormat="1" ht="11.25" customHeight="1" x14ac:dyDescent="0.2">
      <c r="A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row>
    <row r="1427" spans="1:36" s="103" customFormat="1" ht="11.25" customHeight="1" x14ac:dyDescent="0.2">
      <c r="A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row>
    <row r="1428" spans="1:36" s="103" customFormat="1" ht="11.25" customHeight="1" x14ac:dyDescent="0.2">
      <c r="A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row>
    <row r="1429" spans="1:36" s="103" customFormat="1" ht="11.25" customHeight="1" x14ac:dyDescent="0.2">
      <c r="A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row>
    <row r="1430" spans="1:36" s="103" customFormat="1" ht="11.25" customHeight="1" x14ac:dyDescent="0.2">
      <c r="A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row>
    <row r="1431" spans="1:36" s="103" customFormat="1" ht="11.25" customHeight="1" x14ac:dyDescent="0.2">
      <c r="A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row>
    <row r="1432" spans="1:36" s="103" customFormat="1" ht="11.25" customHeight="1" x14ac:dyDescent="0.2">
      <c r="A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row>
    <row r="1433" spans="1:36" s="103" customFormat="1" ht="11.25" customHeight="1" x14ac:dyDescent="0.2">
      <c r="A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row>
    <row r="1434" spans="1:36" s="103" customFormat="1" ht="11.25" customHeight="1" x14ac:dyDescent="0.2">
      <c r="A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row>
    <row r="1435" spans="1:36" s="103" customFormat="1" ht="11.25" customHeight="1" x14ac:dyDescent="0.2">
      <c r="A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row>
    <row r="1436" spans="1:36" s="103" customFormat="1" ht="11.25" customHeight="1" x14ac:dyDescent="0.2">
      <c r="A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row>
    <row r="1437" spans="1:36" s="103" customFormat="1" ht="11.25" customHeight="1" x14ac:dyDescent="0.2">
      <c r="A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row>
    <row r="1438" spans="1:36" s="103" customFormat="1" ht="11.25" customHeight="1" x14ac:dyDescent="0.2">
      <c r="A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row>
    <row r="1439" spans="1:36" s="103" customFormat="1" ht="11.25" customHeight="1" x14ac:dyDescent="0.2">
      <c r="A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row>
    <row r="1440" spans="1:36" s="103" customFormat="1" ht="11.25" customHeight="1" x14ac:dyDescent="0.2">
      <c r="A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row>
    <row r="1441" spans="1:36" s="103" customFormat="1" ht="11.25" customHeight="1" x14ac:dyDescent="0.2">
      <c r="A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row>
    <row r="1442" spans="1:36" s="103" customFormat="1" ht="11.25" customHeight="1" x14ac:dyDescent="0.2">
      <c r="A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row>
    <row r="1443" spans="1:36" s="103" customFormat="1" ht="11.25" customHeight="1" x14ac:dyDescent="0.2">
      <c r="A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row>
    <row r="1444" spans="1:36" s="103" customFormat="1" ht="11.25" customHeight="1" x14ac:dyDescent="0.2">
      <c r="A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row>
    <row r="1445" spans="1:36" s="103" customFormat="1" ht="11.25" customHeight="1" x14ac:dyDescent="0.2">
      <c r="A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row>
    <row r="1446" spans="1:36" s="103" customFormat="1" ht="11.25" customHeight="1" x14ac:dyDescent="0.2">
      <c r="A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row>
    <row r="1447" spans="1:36" s="103" customFormat="1" ht="11.25" customHeight="1" x14ac:dyDescent="0.2">
      <c r="A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row>
    <row r="1448" spans="1:36" s="103" customFormat="1" ht="11.25" customHeight="1" x14ac:dyDescent="0.2">
      <c r="A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row>
    <row r="1449" spans="1:36" s="103" customFormat="1" ht="11.25" customHeight="1" x14ac:dyDescent="0.2">
      <c r="A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row>
    <row r="1450" spans="1:36" s="103" customFormat="1" ht="11.25" customHeight="1" x14ac:dyDescent="0.2">
      <c r="A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row>
    <row r="1451" spans="1:36" s="103" customFormat="1" ht="11.25" customHeight="1" x14ac:dyDescent="0.2">
      <c r="A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row>
    <row r="1452" spans="1:36" s="103" customFormat="1" ht="11.25" customHeight="1" x14ac:dyDescent="0.2">
      <c r="A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row>
    <row r="1453" spans="1:36" s="103" customFormat="1" ht="11.25" customHeight="1" x14ac:dyDescent="0.2">
      <c r="A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row>
    <row r="1454" spans="1:36" s="103" customFormat="1" ht="11.25" customHeight="1" x14ac:dyDescent="0.2">
      <c r="A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row>
    <row r="1455" spans="1:36" s="103" customFormat="1" ht="11.25" customHeight="1" x14ac:dyDescent="0.2">
      <c r="A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row>
    <row r="1456" spans="1:36" s="103" customFormat="1" ht="11.25" customHeight="1" x14ac:dyDescent="0.2">
      <c r="A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row>
    <row r="1457" spans="1:36" s="103" customFormat="1" ht="11.25" customHeight="1" x14ac:dyDescent="0.2">
      <c r="A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row>
    <row r="1458" spans="1:36" s="103" customFormat="1" ht="11.25" customHeight="1" x14ac:dyDescent="0.2">
      <c r="A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row>
    <row r="1459" spans="1:36" s="103" customFormat="1" ht="11.25" customHeight="1" x14ac:dyDescent="0.2">
      <c r="A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row>
    <row r="1460" spans="1:36" s="103" customFormat="1" ht="11.25" customHeight="1" x14ac:dyDescent="0.2">
      <c r="A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row>
    <row r="1461" spans="1:36" s="103" customFormat="1" ht="11.25" customHeight="1" x14ac:dyDescent="0.2">
      <c r="A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row>
    <row r="1462" spans="1:36" s="103" customFormat="1" ht="11.25" customHeight="1" x14ac:dyDescent="0.2">
      <c r="A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row>
    <row r="1463" spans="1:36" s="103" customFormat="1" ht="11.25" customHeight="1" x14ac:dyDescent="0.2">
      <c r="A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row>
    <row r="1464" spans="1:36" s="103" customFormat="1" ht="11.25" customHeight="1" x14ac:dyDescent="0.2">
      <c r="A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row>
    <row r="1465" spans="1:36" s="103" customFormat="1" ht="11.25" customHeight="1" x14ac:dyDescent="0.2">
      <c r="A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row>
    <row r="1466" spans="1:36" s="103" customFormat="1" ht="11.25" customHeight="1" x14ac:dyDescent="0.2">
      <c r="A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row>
    <row r="1467" spans="1:36" s="103" customFormat="1" ht="11.25" customHeight="1" x14ac:dyDescent="0.2">
      <c r="A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row>
    <row r="1468" spans="1:36" s="103" customFormat="1" ht="11.25" customHeight="1" x14ac:dyDescent="0.2">
      <c r="A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row>
    <row r="1469" spans="1:36" s="103" customFormat="1" ht="11.25" customHeight="1" x14ac:dyDescent="0.2">
      <c r="A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row>
    <row r="1470" spans="1:36" s="103" customFormat="1" ht="11.25" customHeight="1" x14ac:dyDescent="0.2">
      <c r="A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row>
    <row r="1471" spans="1:36" s="103" customFormat="1" ht="11.25" customHeight="1" x14ac:dyDescent="0.2">
      <c r="A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row>
    <row r="1472" spans="1:36" s="103" customFormat="1" ht="11.25" customHeight="1" x14ac:dyDescent="0.2">
      <c r="A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row>
    <row r="1473" spans="1:36" s="103" customFormat="1" ht="11.25" customHeight="1" x14ac:dyDescent="0.2">
      <c r="A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row>
    <row r="1474" spans="1:36" s="103" customFormat="1" ht="11.25" customHeight="1" x14ac:dyDescent="0.2">
      <c r="A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row>
    <row r="1475" spans="1:36" s="103" customFormat="1" ht="11.25" customHeight="1" x14ac:dyDescent="0.2">
      <c r="A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row>
    <row r="1476" spans="1:36" s="103" customFormat="1" ht="11.25" customHeight="1" x14ac:dyDescent="0.2">
      <c r="A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row>
    <row r="1477" spans="1:36" s="103" customFormat="1" ht="11.25" customHeight="1" x14ac:dyDescent="0.2">
      <c r="A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row>
    <row r="1478" spans="1:36" s="103" customFormat="1" ht="11.25" customHeight="1" x14ac:dyDescent="0.2">
      <c r="A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row>
    <row r="1479" spans="1:36" s="103" customFormat="1" ht="11.25" customHeight="1" x14ac:dyDescent="0.2">
      <c r="A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row>
    <row r="1480" spans="1:36" s="103" customFormat="1" ht="11.25" customHeight="1" x14ac:dyDescent="0.2">
      <c r="A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row>
    <row r="1481" spans="1:36" s="103" customFormat="1" ht="11.25" customHeight="1" x14ac:dyDescent="0.2">
      <c r="A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row>
    <row r="1482" spans="1:36" s="103" customFormat="1" ht="11.25" customHeight="1" x14ac:dyDescent="0.2">
      <c r="A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row>
    <row r="1483" spans="1:36" s="103" customFormat="1" ht="11.25" customHeight="1" x14ac:dyDescent="0.2">
      <c r="A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row>
    <row r="1484" spans="1:36" s="103" customFormat="1" ht="11.25" customHeight="1" x14ac:dyDescent="0.2">
      <c r="A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row>
    <row r="1485" spans="1:36" s="103" customFormat="1" ht="11.25" customHeight="1" x14ac:dyDescent="0.2">
      <c r="A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row>
    <row r="1486" spans="1:36" s="103" customFormat="1" ht="11.25" customHeight="1" x14ac:dyDescent="0.2">
      <c r="A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row>
    <row r="1487" spans="1:36" s="103" customFormat="1" ht="11.25" customHeight="1" x14ac:dyDescent="0.2">
      <c r="A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row>
    <row r="1488" spans="1:36" s="103" customFormat="1" ht="11.25" customHeight="1" x14ac:dyDescent="0.2">
      <c r="A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row>
    <row r="1489" spans="1:36" s="103" customFormat="1" ht="11.25" customHeight="1" x14ac:dyDescent="0.2">
      <c r="A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row>
    <row r="1490" spans="1:36" s="103" customFormat="1" ht="11.25" customHeight="1" x14ac:dyDescent="0.2">
      <c r="A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row>
    <row r="1491" spans="1:36" s="103" customFormat="1" ht="11.25" customHeight="1" x14ac:dyDescent="0.2">
      <c r="A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row>
    <row r="1492" spans="1:36" s="103" customFormat="1" ht="11.25" customHeight="1" x14ac:dyDescent="0.2">
      <c r="A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row>
    <row r="1493" spans="1:36" s="103" customFormat="1" ht="11.25" customHeight="1" x14ac:dyDescent="0.2">
      <c r="A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row>
    <row r="1494" spans="1:36" s="103" customFormat="1" ht="11.25" customHeight="1" x14ac:dyDescent="0.2">
      <c r="A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row>
    <row r="1495" spans="1:36" s="103" customFormat="1" ht="11.25" customHeight="1" x14ac:dyDescent="0.2">
      <c r="A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row>
    <row r="1496" spans="1:36" s="103" customFormat="1" ht="11.25" customHeight="1" x14ac:dyDescent="0.2">
      <c r="A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row>
    <row r="1497" spans="1:36" s="103" customFormat="1" ht="11.25" customHeight="1" x14ac:dyDescent="0.2">
      <c r="A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row>
    <row r="1498" spans="1:36" s="103" customFormat="1" ht="11.25" customHeight="1" x14ac:dyDescent="0.2">
      <c r="A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row>
    <row r="1499" spans="1:36" s="103" customFormat="1" ht="11.25" customHeight="1" x14ac:dyDescent="0.2">
      <c r="A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row>
    <row r="1500" spans="1:36" s="103" customFormat="1" ht="11.25" customHeight="1" x14ac:dyDescent="0.2">
      <c r="A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row>
    <row r="1501" spans="1:36" s="103" customFormat="1" ht="11.25" customHeight="1" x14ac:dyDescent="0.2">
      <c r="A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row>
    <row r="1502" spans="1:36" s="103" customFormat="1" ht="11.25" customHeight="1" x14ac:dyDescent="0.2">
      <c r="A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row>
    <row r="1503" spans="1:36" s="103" customFormat="1" ht="11.25" customHeight="1" x14ac:dyDescent="0.2">
      <c r="A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row>
    <row r="1504" spans="1:36" s="103" customFormat="1" ht="11.25" customHeight="1" x14ac:dyDescent="0.2">
      <c r="A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row>
    <row r="1505" spans="1:36" s="103" customFormat="1" ht="11.25" customHeight="1" x14ac:dyDescent="0.2">
      <c r="A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row>
    <row r="1506" spans="1:36" s="103" customFormat="1" ht="11.25" customHeight="1" x14ac:dyDescent="0.2">
      <c r="A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row>
    <row r="1507" spans="1:36" s="103" customFormat="1" ht="11.25" customHeight="1" x14ac:dyDescent="0.2">
      <c r="A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row>
    <row r="1508" spans="1:36" s="103" customFormat="1" ht="11.25" customHeight="1" x14ac:dyDescent="0.2">
      <c r="A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row>
    <row r="1509" spans="1:36" s="103" customFormat="1" ht="11.25" customHeight="1" x14ac:dyDescent="0.2">
      <c r="A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row>
    <row r="1510" spans="1:36" s="103" customFormat="1" ht="11.25" customHeight="1" x14ac:dyDescent="0.2">
      <c r="A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row>
    <row r="1511" spans="1:36" s="103" customFormat="1" ht="11.25" customHeight="1" x14ac:dyDescent="0.2">
      <c r="A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row>
    <row r="1512" spans="1:36" s="103" customFormat="1" ht="11.25" customHeight="1" x14ac:dyDescent="0.2">
      <c r="A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row>
    <row r="1513" spans="1:36" s="103" customFormat="1" ht="11.25" customHeight="1" x14ac:dyDescent="0.2">
      <c r="A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row>
    <row r="1514" spans="1:36" s="103" customFormat="1" ht="11.25" customHeight="1" x14ac:dyDescent="0.2">
      <c r="A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row>
    <row r="1515" spans="1:36" s="103" customFormat="1" ht="11.25" customHeight="1" x14ac:dyDescent="0.2">
      <c r="A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row>
    <row r="1516" spans="1:36" s="103" customFormat="1" ht="11.25" customHeight="1" x14ac:dyDescent="0.2">
      <c r="A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row>
    <row r="1517" spans="1:36" s="103" customFormat="1" ht="11.25" customHeight="1" x14ac:dyDescent="0.2">
      <c r="A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row>
    <row r="1518" spans="1:36" s="103" customFormat="1" ht="11.25" customHeight="1" x14ac:dyDescent="0.2">
      <c r="A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row>
    <row r="1519" spans="1:36" s="103" customFormat="1" ht="11.25" customHeight="1" x14ac:dyDescent="0.2">
      <c r="A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row>
    <row r="1520" spans="1:36" s="103" customFormat="1" ht="11.25" customHeight="1" x14ac:dyDescent="0.2">
      <c r="A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row>
    <row r="1521" spans="1:36" s="103" customFormat="1" ht="11.25" customHeight="1" x14ac:dyDescent="0.2">
      <c r="A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row>
    <row r="1522" spans="1:36" s="103" customFormat="1" ht="11.25" customHeight="1" x14ac:dyDescent="0.2">
      <c r="A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row>
    <row r="1523" spans="1:36" s="103" customFormat="1" ht="11.25" customHeight="1" x14ac:dyDescent="0.2">
      <c r="A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row>
    <row r="1524" spans="1:36" s="103" customFormat="1" ht="11.25" customHeight="1" x14ac:dyDescent="0.2">
      <c r="A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row>
    <row r="1525" spans="1:36" s="103" customFormat="1" ht="11.25" customHeight="1" x14ac:dyDescent="0.2">
      <c r="A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row>
    <row r="1526" spans="1:36" s="103" customFormat="1" ht="11.25" customHeight="1" x14ac:dyDescent="0.2">
      <c r="A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row>
    <row r="1527" spans="1:36" s="103" customFormat="1" ht="11.25" customHeight="1" x14ac:dyDescent="0.2">
      <c r="A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row>
    <row r="1528" spans="1:36" s="103" customFormat="1" ht="11.25" customHeight="1" x14ac:dyDescent="0.2">
      <c r="A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row>
    <row r="1529" spans="1:36" s="103" customFormat="1" ht="11.25" customHeight="1" x14ac:dyDescent="0.2">
      <c r="A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row>
    <row r="1530" spans="1:36" s="103" customFormat="1" ht="11.25" customHeight="1" x14ac:dyDescent="0.2">
      <c r="A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row>
    <row r="1531" spans="1:36" s="103" customFormat="1" ht="11.25" customHeight="1" x14ac:dyDescent="0.2">
      <c r="A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row>
    <row r="1532" spans="1:36" s="103" customFormat="1" ht="11.25" customHeight="1" x14ac:dyDescent="0.2">
      <c r="A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row>
    <row r="1533" spans="1:36" s="103" customFormat="1" ht="11.25" customHeight="1" x14ac:dyDescent="0.2">
      <c r="A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row>
    <row r="1534" spans="1:36" s="103" customFormat="1" ht="11.25" customHeight="1" x14ac:dyDescent="0.2">
      <c r="A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row>
    <row r="1535" spans="1:36" s="103" customFormat="1" ht="11.25" customHeight="1" x14ac:dyDescent="0.2">
      <c r="A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row>
    <row r="1536" spans="1:36" s="103" customFormat="1" ht="11.25" customHeight="1" x14ac:dyDescent="0.2">
      <c r="A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row>
    <row r="1537" spans="1:36" s="103" customFormat="1" ht="11.25" customHeight="1" x14ac:dyDescent="0.2">
      <c r="A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row>
    <row r="1538" spans="1:36" s="103" customFormat="1" ht="11.25" customHeight="1" x14ac:dyDescent="0.2">
      <c r="A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row>
    <row r="1539" spans="1:36" s="103" customFormat="1" ht="11.25" customHeight="1" x14ac:dyDescent="0.2">
      <c r="A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row>
    <row r="1540" spans="1:36" s="103" customFormat="1" ht="11.25" customHeight="1" x14ac:dyDescent="0.2">
      <c r="A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row>
    <row r="1541" spans="1:36" s="103" customFormat="1" ht="11.25" customHeight="1" x14ac:dyDescent="0.2">
      <c r="A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row>
    <row r="1542" spans="1:36" s="103" customFormat="1" ht="11.25" customHeight="1" x14ac:dyDescent="0.2">
      <c r="A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row>
    <row r="1543" spans="1:36" s="103" customFormat="1" ht="11.25" customHeight="1" x14ac:dyDescent="0.2">
      <c r="A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row>
    <row r="1544" spans="1:36" s="103" customFormat="1" ht="11.25" customHeight="1" x14ac:dyDescent="0.2">
      <c r="A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row>
    <row r="1545" spans="1:36" s="103" customFormat="1" ht="11.25" customHeight="1" x14ac:dyDescent="0.2">
      <c r="A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row>
    <row r="1546" spans="1:36" s="103" customFormat="1" ht="11.25" customHeight="1" x14ac:dyDescent="0.2">
      <c r="A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row>
    <row r="1547" spans="1:36" s="103" customFormat="1" ht="11.25" customHeight="1" x14ac:dyDescent="0.2">
      <c r="A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row>
    <row r="1548" spans="1:36" s="103" customFormat="1" ht="11.25" customHeight="1" x14ac:dyDescent="0.2">
      <c r="A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row>
    <row r="1549" spans="1:36" s="103" customFormat="1" ht="11.25" customHeight="1" x14ac:dyDescent="0.2">
      <c r="A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row>
    <row r="1550" spans="1:36" s="103" customFormat="1" ht="11.25" customHeight="1" x14ac:dyDescent="0.2">
      <c r="A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row>
    <row r="1551" spans="1:36" s="103" customFormat="1" ht="11.25" customHeight="1" x14ac:dyDescent="0.2">
      <c r="A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row>
    <row r="1552" spans="1:36" s="103" customFormat="1" ht="11.25" customHeight="1" x14ac:dyDescent="0.2">
      <c r="A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row>
    <row r="1553" spans="1:36" s="103" customFormat="1" ht="11.25" customHeight="1" x14ac:dyDescent="0.2">
      <c r="A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row>
    <row r="1554" spans="1:36" s="103" customFormat="1" ht="11.25" customHeight="1" x14ac:dyDescent="0.2">
      <c r="A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row>
    <row r="1555" spans="1:36" s="103" customFormat="1" ht="11.25" customHeight="1" x14ac:dyDescent="0.2">
      <c r="A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row>
    <row r="1556" spans="1:36" s="103" customFormat="1" ht="11.25" customHeight="1" x14ac:dyDescent="0.2">
      <c r="A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row>
    <row r="1557" spans="1:36" s="103" customFormat="1" ht="11.25" customHeight="1" x14ac:dyDescent="0.2">
      <c r="A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row>
    <row r="1558" spans="1:36" s="103" customFormat="1" ht="11.25" customHeight="1" x14ac:dyDescent="0.2">
      <c r="A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row>
    <row r="1559" spans="1:36" s="103" customFormat="1" ht="11.25" customHeight="1" x14ac:dyDescent="0.2">
      <c r="A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row>
    <row r="1560" spans="1:36" s="103" customFormat="1" ht="11.25" customHeight="1" x14ac:dyDescent="0.2">
      <c r="A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row>
    <row r="1561" spans="1:36" s="103" customFormat="1" ht="11.25" customHeight="1" x14ac:dyDescent="0.2">
      <c r="A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row>
    <row r="1562" spans="1:36" s="103" customFormat="1" ht="11.25" customHeight="1" x14ac:dyDescent="0.2">
      <c r="A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row>
    <row r="1563" spans="1:36" s="103" customFormat="1" ht="11.25" customHeight="1" x14ac:dyDescent="0.2">
      <c r="A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row>
    <row r="1564" spans="1:36" s="103" customFormat="1" ht="11.25" customHeight="1" x14ac:dyDescent="0.2">
      <c r="A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row>
    <row r="1565" spans="1:36" s="103" customFormat="1" ht="11.25" customHeight="1" x14ac:dyDescent="0.2">
      <c r="A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row>
    <row r="1566" spans="1:36" s="103" customFormat="1" ht="11.25" customHeight="1" x14ac:dyDescent="0.2">
      <c r="A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row>
    <row r="1567" spans="1:36" s="103" customFormat="1" ht="11.25" customHeight="1" x14ac:dyDescent="0.2">
      <c r="A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row>
    <row r="1568" spans="1:36" s="103" customFormat="1" ht="11.25" customHeight="1" x14ac:dyDescent="0.2">
      <c r="A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row>
    <row r="1569" spans="1:36" s="103" customFormat="1" ht="11.25" customHeight="1" x14ac:dyDescent="0.2">
      <c r="A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row>
    <row r="1570" spans="1:36" s="103" customFormat="1" ht="11.25" customHeight="1" x14ac:dyDescent="0.2">
      <c r="A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row>
    <row r="1571" spans="1:36" s="103" customFormat="1" ht="11.25" customHeight="1" x14ac:dyDescent="0.2">
      <c r="A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row>
    <row r="1572" spans="1:36" s="103" customFormat="1" ht="11.25" customHeight="1" x14ac:dyDescent="0.2">
      <c r="A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row>
    <row r="1573" spans="1:36" s="103" customFormat="1" ht="11.25" customHeight="1" x14ac:dyDescent="0.2">
      <c r="A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row>
    <row r="1574" spans="1:36" s="103" customFormat="1" ht="11.25" customHeight="1" x14ac:dyDescent="0.2">
      <c r="A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row>
    <row r="1575" spans="1:36" s="103" customFormat="1" ht="11.25" customHeight="1" x14ac:dyDescent="0.2">
      <c r="A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row>
    <row r="1576" spans="1:36" s="103" customFormat="1" ht="11.25" customHeight="1" x14ac:dyDescent="0.2">
      <c r="A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row>
    <row r="1577" spans="1:36" s="103" customFormat="1" ht="11.25" customHeight="1" x14ac:dyDescent="0.2">
      <c r="A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row>
    <row r="1578" spans="1:36" s="103" customFormat="1" ht="11.25" customHeight="1" x14ac:dyDescent="0.2">
      <c r="A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row>
    <row r="1579" spans="1:36" s="103" customFormat="1" ht="11.25" customHeight="1" x14ac:dyDescent="0.2">
      <c r="A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row>
    <row r="1580" spans="1:36" s="103" customFormat="1" ht="11.25" customHeight="1" x14ac:dyDescent="0.2">
      <c r="A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row>
    <row r="1581" spans="1:36" s="103" customFormat="1" ht="11.25" customHeight="1" x14ac:dyDescent="0.2">
      <c r="A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row>
    <row r="1582" spans="1:36" s="103" customFormat="1" ht="11.25" customHeight="1" x14ac:dyDescent="0.2">
      <c r="A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row>
    <row r="1583" spans="1:36" s="103" customFormat="1" ht="11.25" customHeight="1" x14ac:dyDescent="0.2">
      <c r="A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row>
    <row r="1584" spans="1:36" s="103" customFormat="1" ht="11.25" customHeight="1" x14ac:dyDescent="0.2">
      <c r="A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row>
    <row r="1585" spans="1:36" s="103" customFormat="1" ht="11.25" customHeight="1" x14ac:dyDescent="0.2">
      <c r="A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row>
    <row r="1586" spans="1:36" s="103" customFormat="1" ht="11.25" customHeight="1" x14ac:dyDescent="0.2">
      <c r="A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row>
    <row r="1587" spans="1:36" s="103" customFormat="1" ht="11.25" customHeight="1" x14ac:dyDescent="0.2">
      <c r="A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row>
    <row r="1588" spans="1:36" s="103" customFormat="1" ht="11.25" customHeight="1" x14ac:dyDescent="0.2">
      <c r="A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row>
    <row r="1589" spans="1:36" s="103" customFormat="1" ht="11.25" customHeight="1" x14ac:dyDescent="0.2">
      <c r="A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row>
    <row r="1590" spans="1:36" s="103" customFormat="1" ht="11.25" customHeight="1" x14ac:dyDescent="0.2">
      <c r="A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row>
    <row r="1591" spans="1:36" s="103" customFormat="1" ht="11.25" customHeight="1" x14ac:dyDescent="0.2">
      <c r="A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row>
    <row r="1592" spans="1:36" s="103" customFormat="1" ht="11.25" customHeight="1" x14ac:dyDescent="0.2">
      <c r="A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row>
    <row r="1593" spans="1:36" s="103" customFormat="1" ht="11.25" customHeight="1" x14ac:dyDescent="0.2">
      <c r="A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row>
    <row r="1594" spans="1:36" s="103" customFormat="1" ht="11.25" customHeight="1" x14ac:dyDescent="0.2">
      <c r="A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row>
    <row r="1595" spans="1:36" s="103" customFormat="1" ht="11.25" customHeight="1" x14ac:dyDescent="0.2">
      <c r="A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row>
    <row r="1596" spans="1:36" s="103" customFormat="1" ht="11.25" customHeight="1" x14ac:dyDescent="0.2">
      <c r="A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row>
    <row r="1597" spans="1:36" s="103" customFormat="1" ht="11.25" customHeight="1" x14ac:dyDescent="0.2">
      <c r="A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row>
    <row r="1598" spans="1:36" s="103" customFormat="1" ht="11.25" customHeight="1" x14ac:dyDescent="0.2">
      <c r="A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row>
    <row r="1599" spans="1:36" s="103" customFormat="1" ht="11.25" customHeight="1" x14ac:dyDescent="0.2">
      <c r="A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row>
    <row r="1600" spans="1:36" s="103" customFormat="1" ht="11.25" customHeight="1" x14ac:dyDescent="0.2">
      <c r="A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row>
    <row r="1601" spans="1:36" s="103" customFormat="1" ht="11.25" customHeight="1" x14ac:dyDescent="0.2">
      <c r="A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row>
    <row r="1602" spans="1:36" s="103" customFormat="1" ht="11.25" customHeight="1" x14ac:dyDescent="0.2">
      <c r="A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row>
    <row r="1603" spans="1:36" s="103" customFormat="1" ht="11.25" customHeight="1" x14ac:dyDescent="0.2">
      <c r="A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row>
    <row r="1604" spans="1:36" s="103" customFormat="1" ht="11.25" customHeight="1" x14ac:dyDescent="0.2">
      <c r="A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row>
    <row r="1605" spans="1:36" s="103" customFormat="1" ht="11.25" customHeight="1" x14ac:dyDescent="0.2">
      <c r="A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row>
    <row r="1606" spans="1:36" s="103" customFormat="1" ht="11.25" customHeight="1" x14ac:dyDescent="0.2">
      <c r="A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row>
    <row r="1607" spans="1:36" s="103" customFormat="1" ht="11.25" customHeight="1" x14ac:dyDescent="0.2">
      <c r="A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row>
    <row r="1608" spans="1:36" s="103" customFormat="1" ht="11.25" customHeight="1" x14ac:dyDescent="0.2">
      <c r="A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row>
    <row r="1609" spans="1:36" s="103" customFormat="1" ht="11.25" customHeight="1" x14ac:dyDescent="0.2">
      <c r="A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row>
    <row r="1610" spans="1:36" s="103" customFormat="1" ht="11.25" customHeight="1" x14ac:dyDescent="0.2">
      <c r="A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row>
    <row r="1611" spans="1:36" s="103" customFormat="1" ht="11.25" customHeight="1" x14ac:dyDescent="0.2">
      <c r="A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row>
    <row r="1612" spans="1:36" s="103" customFormat="1" ht="11.25" customHeight="1" x14ac:dyDescent="0.2">
      <c r="A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row>
    <row r="1613" spans="1:36" s="103" customFormat="1" ht="11.25" customHeight="1" x14ac:dyDescent="0.2">
      <c r="A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row>
    <row r="1614" spans="1:36" s="103" customFormat="1" ht="11.25" customHeight="1" x14ac:dyDescent="0.2">
      <c r="A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row>
    <row r="1615" spans="1:36" s="103" customFormat="1" ht="11.25" customHeight="1" x14ac:dyDescent="0.2">
      <c r="A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row>
    <row r="1616" spans="1:36" s="103" customFormat="1" ht="11.25" customHeight="1" x14ac:dyDescent="0.2">
      <c r="A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row>
    <row r="1617" spans="1:36" s="103" customFormat="1" ht="11.25" customHeight="1" x14ac:dyDescent="0.2">
      <c r="A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row>
    <row r="1618" spans="1:36" s="103" customFormat="1" ht="11.25" customHeight="1" x14ac:dyDescent="0.2">
      <c r="A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row>
    <row r="1619" spans="1:36" s="103" customFormat="1" ht="11.25" customHeight="1" x14ac:dyDescent="0.2">
      <c r="A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row>
    <row r="1620" spans="1:36" s="103" customFormat="1" ht="11.25" customHeight="1" x14ac:dyDescent="0.2">
      <c r="A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row>
    <row r="1621" spans="1:36" s="103" customFormat="1" ht="11.25" customHeight="1" x14ac:dyDescent="0.2">
      <c r="A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row>
    <row r="1622" spans="1:36" s="103" customFormat="1" ht="11.25" customHeight="1" x14ac:dyDescent="0.2">
      <c r="A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row>
    <row r="1623" spans="1:36" s="103" customFormat="1" ht="11.25" customHeight="1" x14ac:dyDescent="0.2">
      <c r="A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row>
    <row r="1624" spans="1:36" s="103" customFormat="1" ht="11.25" customHeight="1" x14ac:dyDescent="0.2">
      <c r="A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row>
    <row r="1625" spans="1:36" s="103" customFormat="1" ht="11.25" customHeight="1" x14ac:dyDescent="0.2">
      <c r="A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row>
    <row r="1626" spans="1:36" s="103" customFormat="1" ht="11.25" customHeight="1" x14ac:dyDescent="0.2">
      <c r="A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row>
    <row r="1627" spans="1:36" s="103" customFormat="1" ht="11.25" customHeight="1" x14ac:dyDescent="0.2">
      <c r="A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row>
    <row r="1628" spans="1:36" s="103" customFormat="1" ht="11.25" customHeight="1" x14ac:dyDescent="0.2">
      <c r="A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row>
    <row r="1629" spans="1:36" s="103" customFormat="1" ht="11.25" customHeight="1" x14ac:dyDescent="0.2">
      <c r="A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row>
    <row r="1630" spans="1:36" s="103" customFormat="1" ht="11.25" customHeight="1" x14ac:dyDescent="0.2">
      <c r="A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row>
    <row r="1631" spans="1:36" s="103" customFormat="1" ht="11.25" customHeight="1" x14ac:dyDescent="0.2">
      <c r="A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row>
    <row r="1632" spans="1:36" s="103" customFormat="1" ht="11.25" customHeight="1" x14ac:dyDescent="0.2">
      <c r="A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row>
    <row r="1633" spans="1:36" s="103" customFormat="1" ht="11.25" customHeight="1" x14ac:dyDescent="0.2">
      <c r="A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row>
    <row r="1634" spans="1:36" s="103" customFormat="1" ht="11.25" customHeight="1" x14ac:dyDescent="0.2">
      <c r="A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row>
    <row r="1635" spans="1:36" s="103" customFormat="1" ht="11.25" customHeight="1" x14ac:dyDescent="0.2">
      <c r="A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row>
    <row r="1636" spans="1:36" s="103" customFormat="1" ht="11.25" customHeight="1" x14ac:dyDescent="0.2">
      <c r="A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row>
    <row r="1637" spans="1:36" s="103" customFormat="1" ht="11.25" customHeight="1" x14ac:dyDescent="0.2">
      <c r="A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row>
    <row r="1638" spans="1:36" s="103" customFormat="1" ht="11.25" customHeight="1" x14ac:dyDescent="0.2">
      <c r="A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row>
    <row r="1639" spans="1:36" s="103" customFormat="1" ht="11.25" customHeight="1" x14ac:dyDescent="0.2">
      <c r="A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row>
    <row r="1640" spans="1:36" s="103" customFormat="1" ht="11.25" customHeight="1" x14ac:dyDescent="0.2">
      <c r="A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row>
    <row r="1641" spans="1:36" s="103" customFormat="1" ht="11.25" customHeight="1" x14ac:dyDescent="0.2">
      <c r="A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row>
    <row r="1642" spans="1:36" s="103" customFormat="1" ht="11.25" customHeight="1" x14ac:dyDescent="0.2">
      <c r="A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row>
    <row r="1643" spans="1:36" s="103" customFormat="1" ht="11.25" customHeight="1" x14ac:dyDescent="0.2">
      <c r="A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row>
    <row r="1644" spans="1:36" s="103" customFormat="1" ht="11.25" customHeight="1" x14ac:dyDescent="0.2">
      <c r="A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row>
    <row r="1645" spans="1:36" s="103" customFormat="1" ht="11.25" customHeight="1" x14ac:dyDescent="0.2">
      <c r="A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row>
    <row r="1646" spans="1:36" s="103" customFormat="1" ht="11.25" customHeight="1" x14ac:dyDescent="0.2">
      <c r="A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row>
    <row r="1647" spans="1:36" s="103" customFormat="1" ht="11.25" customHeight="1" x14ac:dyDescent="0.2">
      <c r="A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row>
    <row r="1648" spans="1:36" s="103" customFormat="1" ht="11.25" customHeight="1" x14ac:dyDescent="0.2">
      <c r="A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row>
    <row r="1649" spans="1:36" s="103" customFormat="1" ht="11.25" customHeight="1" x14ac:dyDescent="0.2">
      <c r="A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row>
    <row r="1650" spans="1:36" s="103" customFormat="1" ht="11.25" customHeight="1" x14ac:dyDescent="0.2">
      <c r="A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row>
    <row r="1651" spans="1:36" s="103" customFormat="1" ht="11.25" customHeight="1" x14ac:dyDescent="0.2">
      <c r="A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row>
    <row r="1652" spans="1:36" s="103" customFormat="1" ht="11.25" customHeight="1" x14ac:dyDescent="0.2">
      <c r="A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row>
    <row r="1653" spans="1:36" s="103" customFormat="1" ht="11.25" customHeight="1" x14ac:dyDescent="0.2">
      <c r="A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row>
    <row r="1654" spans="1:36" s="103" customFormat="1" ht="11.25" customHeight="1" x14ac:dyDescent="0.2">
      <c r="A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row>
    <row r="1655" spans="1:36" s="103" customFormat="1" ht="11.25" customHeight="1" x14ac:dyDescent="0.2">
      <c r="A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row>
    <row r="1656" spans="1:36" s="103" customFormat="1" ht="11.25" customHeight="1" x14ac:dyDescent="0.2">
      <c r="A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row>
    <row r="1657" spans="1:36" s="103" customFormat="1" ht="11.25" customHeight="1" x14ac:dyDescent="0.2">
      <c r="A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row>
    <row r="1658" spans="1:36" s="103" customFormat="1" ht="11.25" customHeight="1" x14ac:dyDescent="0.2">
      <c r="A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row>
    <row r="1659" spans="1:36" s="103" customFormat="1" ht="11.25" customHeight="1" x14ac:dyDescent="0.2">
      <c r="A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row>
    <row r="1660" spans="1:36" s="103" customFormat="1" ht="11.25" customHeight="1" x14ac:dyDescent="0.2">
      <c r="A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row>
    <row r="1661" spans="1:36" s="103" customFormat="1" ht="11.25" customHeight="1" x14ac:dyDescent="0.2">
      <c r="A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row>
    <row r="1662" spans="1:36" s="103" customFormat="1" ht="11.25" customHeight="1" x14ac:dyDescent="0.2">
      <c r="A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row>
    <row r="1663" spans="1:36" s="103" customFormat="1" ht="11.25" customHeight="1" x14ac:dyDescent="0.2">
      <c r="A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row>
    <row r="1664" spans="1:36" s="103" customFormat="1" ht="11.25" customHeight="1" x14ac:dyDescent="0.2">
      <c r="A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row>
    <row r="1665" spans="1:36" s="103" customFormat="1" ht="11.25" customHeight="1" x14ac:dyDescent="0.2">
      <c r="A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row>
    <row r="1666" spans="1:36" s="103" customFormat="1" ht="11.25" customHeight="1" x14ac:dyDescent="0.2">
      <c r="A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row>
    <row r="1667" spans="1:36" s="103" customFormat="1" ht="11.25" customHeight="1" x14ac:dyDescent="0.2">
      <c r="A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row>
    <row r="1668" spans="1:36" s="103" customFormat="1" ht="11.25" customHeight="1" x14ac:dyDescent="0.2">
      <c r="A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row>
    <row r="1669" spans="1:36" s="103" customFormat="1" ht="11.25" customHeight="1" x14ac:dyDescent="0.2">
      <c r="A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row>
    <row r="1670" spans="1:36" s="103" customFormat="1" ht="11.25" customHeight="1" x14ac:dyDescent="0.2">
      <c r="A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row>
    <row r="1671" spans="1:36" s="103" customFormat="1" ht="11.25" customHeight="1" x14ac:dyDescent="0.2">
      <c r="A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row>
    <row r="1672" spans="1:36" s="103" customFormat="1" ht="11.25" customHeight="1" x14ac:dyDescent="0.2">
      <c r="A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row>
    <row r="1673" spans="1:36" s="103" customFormat="1" ht="11.25" customHeight="1" x14ac:dyDescent="0.2">
      <c r="A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row>
    <row r="1674" spans="1:36" s="103" customFormat="1" ht="11.25" customHeight="1" x14ac:dyDescent="0.2">
      <c r="A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row>
    <row r="1675" spans="1:36" s="103" customFormat="1" ht="11.25" customHeight="1" x14ac:dyDescent="0.2">
      <c r="A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row>
    <row r="1676" spans="1:36" s="103" customFormat="1" ht="11.25" customHeight="1" x14ac:dyDescent="0.2">
      <c r="A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row>
    <row r="1677" spans="1:36" s="103" customFormat="1" ht="11.25" customHeight="1" x14ac:dyDescent="0.2">
      <c r="A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row>
    <row r="1678" spans="1:36" s="103" customFormat="1" ht="11.25" customHeight="1" x14ac:dyDescent="0.2">
      <c r="A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row>
    <row r="1679" spans="1:36" s="103" customFormat="1" ht="11.25" customHeight="1" x14ac:dyDescent="0.2">
      <c r="A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row>
    <row r="1680" spans="1:36" s="103" customFormat="1" ht="11.25" customHeight="1" x14ac:dyDescent="0.2">
      <c r="A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row>
    <row r="1681" spans="1:36" s="103" customFormat="1" ht="11.25" customHeight="1" x14ac:dyDescent="0.2">
      <c r="A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row>
    <row r="1682" spans="1:36" s="103" customFormat="1" ht="11.25" customHeight="1" x14ac:dyDescent="0.2">
      <c r="A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row>
    <row r="1683" spans="1:36" s="103" customFormat="1" ht="11.25" customHeight="1" x14ac:dyDescent="0.2">
      <c r="A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row>
    <row r="1684" spans="1:36" s="103" customFormat="1" ht="11.25" customHeight="1" x14ac:dyDescent="0.2">
      <c r="A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row>
    <row r="1685" spans="1:36" s="103" customFormat="1" ht="11.25" customHeight="1" x14ac:dyDescent="0.2">
      <c r="A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row>
    <row r="1686" spans="1:36" s="103" customFormat="1" ht="11.25" customHeight="1" x14ac:dyDescent="0.2">
      <c r="A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row>
    <row r="1687" spans="1:36" s="103" customFormat="1" ht="11.25" customHeight="1" x14ac:dyDescent="0.2">
      <c r="A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row>
    <row r="1688" spans="1:36" s="103" customFormat="1" ht="11.25" customHeight="1" x14ac:dyDescent="0.2">
      <c r="A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row>
    <row r="1689" spans="1:36" s="103" customFormat="1" ht="11.25" customHeight="1" x14ac:dyDescent="0.2">
      <c r="A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row>
    <row r="1690" spans="1:36" s="103" customFormat="1" ht="11.25" customHeight="1" x14ac:dyDescent="0.2">
      <c r="A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row>
    <row r="1691" spans="1:36" s="103" customFormat="1" ht="11.25" customHeight="1" x14ac:dyDescent="0.2">
      <c r="A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row>
    <row r="1692" spans="1:36" s="103" customFormat="1" ht="11.25" customHeight="1" x14ac:dyDescent="0.2">
      <c r="A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row>
    <row r="1693" spans="1:36" s="103" customFormat="1" ht="11.25" customHeight="1" x14ac:dyDescent="0.2">
      <c r="A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row>
    <row r="1694" spans="1:36" s="103" customFormat="1" ht="11.25" customHeight="1" x14ac:dyDescent="0.2">
      <c r="A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row>
    <row r="1695" spans="1:36" s="103" customFormat="1" ht="11.25" customHeight="1" x14ac:dyDescent="0.2">
      <c r="A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row>
    <row r="1696" spans="1:36" s="103" customFormat="1" ht="11.25" customHeight="1" x14ac:dyDescent="0.2">
      <c r="A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row>
    <row r="1697" spans="1:36" s="103" customFormat="1" ht="11.25" customHeight="1" x14ac:dyDescent="0.2">
      <c r="A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row>
    <row r="1698" spans="1:36" s="103" customFormat="1" ht="11.25" customHeight="1" x14ac:dyDescent="0.2">
      <c r="A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row>
    <row r="1699" spans="1:36" s="103" customFormat="1" ht="11.25" customHeight="1" x14ac:dyDescent="0.2">
      <c r="A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row>
    <row r="1700" spans="1:36" s="103" customFormat="1" ht="11.25" customHeight="1" x14ac:dyDescent="0.2">
      <c r="A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row>
    <row r="1701" spans="1:36" s="103" customFormat="1" ht="11.25" customHeight="1" x14ac:dyDescent="0.2">
      <c r="A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row>
    <row r="1702" spans="1:36" s="103" customFormat="1" ht="11.25" customHeight="1" x14ac:dyDescent="0.2">
      <c r="A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row>
    <row r="1703" spans="1:36" s="103" customFormat="1" ht="11.25" customHeight="1" x14ac:dyDescent="0.2">
      <c r="A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row>
    <row r="1704" spans="1:36" s="103" customFormat="1" ht="11.25" customHeight="1" x14ac:dyDescent="0.2">
      <c r="A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row>
    <row r="1705" spans="1:36" s="103" customFormat="1" ht="11.25" customHeight="1" x14ac:dyDescent="0.2">
      <c r="A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row>
    <row r="1706" spans="1:36" s="103" customFormat="1" ht="11.25" customHeight="1" x14ac:dyDescent="0.2">
      <c r="A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row>
    <row r="1707" spans="1:36" s="103" customFormat="1" ht="11.25" customHeight="1" x14ac:dyDescent="0.2">
      <c r="A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row>
    <row r="1708" spans="1:36" s="103" customFormat="1" ht="11.25" customHeight="1" x14ac:dyDescent="0.2">
      <c r="A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row>
    <row r="1709" spans="1:36" s="103" customFormat="1" ht="11.25" customHeight="1" x14ac:dyDescent="0.2">
      <c r="A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row>
    <row r="1710" spans="1:36" s="103" customFormat="1" ht="11.25" customHeight="1" x14ac:dyDescent="0.2">
      <c r="A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row>
    <row r="1711" spans="1:36" s="103" customFormat="1" ht="11.25" customHeight="1" x14ac:dyDescent="0.2">
      <c r="A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row>
    <row r="1712" spans="1:36" s="103" customFormat="1" ht="11.25" customHeight="1" x14ac:dyDescent="0.2">
      <c r="A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row>
    <row r="1713" spans="1:36" s="103" customFormat="1" ht="11.25" customHeight="1" x14ac:dyDescent="0.2">
      <c r="A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row>
    <row r="1714" spans="1:36" s="103" customFormat="1" ht="11.25" customHeight="1" x14ac:dyDescent="0.2">
      <c r="A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row>
    <row r="1715" spans="1:36" s="103" customFormat="1" ht="11.25" customHeight="1" x14ac:dyDescent="0.2">
      <c r="A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row>
    <row r="1716" spans="1:36" s="103" customFormat="1" ht="11.25" customHeight="1" x14ac:dyDescent="0.2">
      <c r="A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row>
    <row r="1717" spans="1:36" s="103" customFormat="1" ht="11.25" customHeight="1" x14ac:dyDescent="0.2">
      <c r="A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row>
    <row r="1718" spans="1:36" s="103" customFormat="1" ht="11.25" customHeight="1" x14ac:dyDescent="0.2">
      <c r="A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row>
    <row r="1719" spans="1:36" s="103" customFormat="1" ht="11.25" customHeight="1" x14ac:dyDescent="0.2">
      <c r="A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row>
    <row r="1720" spans="1:36" s="103" customFormat="1" ht="11.25" customHeight="1" x14ac:dyDescent="0.2">
      <c r="A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row>
    <row r="1721" spans="1:36" s="103" customFormat="1" ht="11.25" customHeight="1" x14ac:dyDescent="0.2">
      <c r="A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row>
    <row r="1722" spans="1:36" s="103" customFormat="1" ht="11.25" customHeight="1" x14ac:dyDescent="0.2">
      <c r="A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row>
    <row r="1723" spans="1:36" s="103" customFormat="1" ht="11.25" customHeight="1" x14ac:dyDescent="0.2">
      <c r="A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row>
    <row r="1724" spans="1:36" s="103" customFormat="1" ht="11.25" customHeight="1" x14ac:dyDescent="0.2">
      <c r="A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row>
    <row r="1725" spans="1:36" s="103" customFormat="1" ht="11.25" customHeight="1" x14ac:dyDescent="0.2">
      <c r="A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row>
    <row r="1726" spans="1:36" s="103" customFormat="1" ht="11.25" customHeight="1" x14ac:dyDescent="0.2">
      <c r="A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row>
    <row r="1727" spans="1:36" s="103" customFormat="1" ht="11.25" customHeight="1" x14ac:dyDescent="0.2">
      <c r="A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row>
    <row r="1728" spans="1:36" s="103" customFormat="1" ht="11.25" customHeight="1" x14ac:dyDescent="0.2">
      <c r="A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row>
    <row r="1729" spans="1:36" s="103" customFormat="1" ht="11.25" customHeight="1" x14ac:dyDescent="0.2">
      <c r="A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row>
    <row r="1730" spans="1:36" s="103" customFormat="1" ht="11.25" customHeight="1" x14ac:dyDescent="0.2">
      <c r="A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row>
    <row r="1731" spans="1:36" s="103" customFormat="1" ht="11.25" customHeight="1" x14ac:dyDescent="0.2">
      <c r="A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row>
    <row r="1732" spans="1:36" s="103" customFormat="1" ht="11.25" customHeight="1" x14ac:dyDescent="0.2">
      <c r="A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row>
    <row r="1733" spans="1:36" s="103" customFormat="1" ht="11.25" customHeight="1" x14ac:dyDescent="0.2">
      <c r="A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row>
    <row r="1734" spans="1:36" s="103" customFormat="1" ht="11.25" customHeight="1" x14ac:dyDescent="0.2">
      <c r="A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row>
    <row r="1735" spans="1:36" s="103" customFormat="1" ht="11.25" customHeight="1" x14ac:dyDescent="0.2">
      <c r="A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row>
    <row r="1736" spans="1:36" s="103" customFormat="1" ht="11.25" customHeight="1" x14ac:dyDescent="0.2">
      <c r="A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row>
    <row r="1737" spans="1:36" s="103" customFormat="1" ht="11.25" customHeight="1" x14ac:dyDescent="0.2">
      <c r="A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row>
    <row r="1738" spans="1:36" s="103" customFormat="1" ht="11.25" customHeight="1" x14ac:dyDescent="0.2">
      <c r="A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row>
    <row r="1739" spans="1:36" s="103" customFormat="1" ht="11.25" customHeight="1" x14ac:dyDescent="0.2">
      <c r="A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row>
    <row r="1740" spans="1:36" s="103" customFormat="1" ht="11.25" customHeight="1" x14ac:dyDescent="0.2">
      <c r="A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row>
    <row r="1741" spans="1:36" s="103" customFormat="1" ht="11.25" customHeight="1" x14ac:dyDescent="0.2">
      <c r="A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row>
    <row r="1742" spans="1:36" s="103" customFormat="1" ht="11.25" customHeight="1" x14ac:dyDescent="0.2">
      <c r="A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row>
    <row r="1743" spans="1:36" s="103" customFormat="1" ht="11.25" customHeight="1" x14ac:dyDescent="0.2">
      <c r="A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row>
    <row r="1744" spans="1:36" s="103" customFormat="1" ht="11.25" customHeight="1" x14ac:dyDescent="0.2">
      <c r="A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row>
    <row r="1745" spans="1:36" s="103" customFormat="1" ht="11.25" customHeight="1" x14ac:dyDescent="0.2">
      <c r="A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row>
    <row r="1746" spans="1:36" s="103" customFormat="1" ht="11.25" customHeight="1" x14ac:dyDescent="0.2">
      <c r="A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row>
    <row r="1747" spans="1:36" s="103" customFormat="1" ht="11.25" customHeight="1" x14ac:dyDescent="0.2">
      <c r="A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row>
    <row r="1748" spans="1:36" s="103" customFormat="1" ht="11.25" customHeight="1" x14ac:dyDescent="0.2">
      <c r="A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row>
    <row r="1749" spans="1:36" s="103" customFormat="1" ht="11.25" customHeight="1" x14ac:dyDescent="0.2">
      <c r="A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row>
    <row r="1750" spans="1:36" s="103" customFormat="1" ht="11.25" customHeight="1" x14ac:dyDescent="0.2">
      <c r="A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row>
    <row r="1751" spans="1:36" s="103" customFormat="1" ht="11.25" customHeight="1" x14ac:dyDescent="0.2">
      <c r="A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row>
    <row r="1752" spans="1:36" s="103" customFormat="1" ht="11.25" customHeight="1" x14ac:dyDescent="0.2">
      <c r="A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row>
    <row r="1753" spans="1:36" s="103" customFormat="1" ht="11.25" customHeight="1" x14ac:dyDescent="0.2">
      <c r="A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row>
    <row r="1754" spans="1:36" s="103" customFormat="1" ht="11.25" customHeight="1" x14ac:dyDescent="0.2">
      <c r="A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row>
    <row r="1755" spans="1:36" s="103" customFormat="1" ht="11.25" customHeight="1" x14ac:dyDescent="0.2">
      <c r="A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row>
    <row r="1756" spans="1:36" s="103" customFormat="1" ht="11.25" customHeight="1" x14ac:dyDescent="0.2">
      <c r="A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row>
    <row r="1757" spans="1:36" s="103" customFormat="1" ht="11.25" customHeight="1" x14ac:dyDescent="0.2">
      <c r="A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row>
    <row r="1758" spans="1:36" s="103" customFormat="1" ht="11.25" customHeight="1" x14ac:dyDescent="0.2">
      <c r="A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row>
    <row r="1759" spans="1:36" s="103" customFormat="1" ht="11.25" customHeight="1" x14ac:dyDescent="0.2">
      <c r="A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row>
    <row r="1760" spans="1:36" s="103" customFormat="1" ht="11.25" customHeight="1" x14ac:dyDescent="0.2">
      <c r="A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row>
    <row r="1761" spans="1:36" s="103" customFormat="1" ht="11.25" customHeight="1" x14ac:dyDescent="0.2">
      <c r="A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row>
    <row r="1762" spans="1:36" s="103" customFormat="1" ht="11.25" customHeight="1" x14ac:dyDescent="0.2">
      <c r="A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row>
    <row r="1763" spans="1:36" s="103" customFormat="1" ht="11.25" customHeight="1" x14ac:dyDescent="0.2">
      <c r="A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row>
    <row r="1764" spans="1:36" s="103" customFormat="1" ht="11.25" customHeight="1" x14ac:dyDescent="0.2">
      <c r="A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row>
    <row r="1765" spans="1:36" s="103" customFormat="1" ht="11.25" customHeight="1" x14ac:dyDescent="0.2">
      <c r="A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row>
    <row r="1766" spans="1:36" s="103" customFormat="1" ht="11.25" customHeight="1" x14ac:dyDescent="0.2">
      <c r="A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row>
    <row r="1767" spans="1:36" s="103" customFormat="1" ht="11.25" customHeight="1" x14ac:dyDescent="0.2">
      <c r="A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row>
    <row r="1768" spans="1:36" s="103" customFormat="1" ht="11.25" customHeight="1" x14ac:dyDescent="0.2">
      <c r="A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row>
    <row r="1769" spans="1:36" s="103" customFormat="1" ht="11.25" customHeight="1" x14ac:dyDescent="0.2">
      <c r="A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row>
    <row r="1770" spans="1:36" s="103" customFormat="1" ht="11.25" customHeight="1" x14ac:dyDescent="0.2">
      <c r="A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row>
    <row r="1771" spans="1:36" s="103" customFormat="1" ht="11.25" customHeight="1" x14ac:dyDescent="0.2">
      <c r="A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row>
    <row r="1772" spans="1:36" s="103" customFormat="1" ht="11.25" customHeight="1" x14ac:dyDescent="0.2">
      <c r="A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row>
    <row r="1773" spans="1:36" s="103" customFormat="1" ht="11.25" customHeight="1" x14ac:dyDescent="0.2">
      <c r="A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row>
    <row r="1774" spans="1:36" s="103" customFormat="1" ht="11.25" customHeight="1" x14ac:dyDescent="0.2">
      <c r="A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row>
    <row r="1775" spans="1:36" s="103" customFormat="1" ht="11.25" customHeight="1" x14ac:dyDescent="0.2">
      <c r="A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row>
    <row r="1776" spans="1:36" s="103" customFormat="1" ht="11.25" customHeight="1" x14ac:dyDescent="0.2">
      <c r="A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row>
    <row r="1777" spans="1:36" s="103" customFormat="1" ht="11.25" customHeight="1" x14ac:dyDescent="0.2">
      <c r="A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row>
    <row r="1778" spans="1:36" s="103" customFormat="1" ht="11.25" customHeight="1" x14ac:dyDescent="0.2">
      <c r="A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row>
    <row r="1779" spans="1:36" s="103" customFormat="1" ht="11.25" customHeight="1" x14ac:dyDescent="0.2">
      <c r="A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row>
    <row r="1780" spans="1:36" s="103" customFormat="1" ht="11.25" customHeight="1" x14ac:dyDescent="0.2">
      <c r="A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row>
    <row r="1781" spans="1:36" s="103" customFormat="1" ht="11.25" customHeight="1" x14ac:dyDescent="0.2">
      <c r="A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row>
    <row r="1782" spans="1:36" s="103" customFormat="1" ht="11.25" customHeight="1" x14ac:dyDescent="0.2">
      <c r="A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row>
    <row r="1783" spans="1:36" s="103" customFormat="1" ht="11.25" customHeight="1" x14ac:dyDescent="0.2">
      <c r="A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row>
    <row r="1784" spans="1:36" s="103" customFormat="1" ht="11.25" customHeight="1" x14ac:dyDescent="0.2">
      <c r="A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row>
    <row r="1785" spans="1:36" s="103" customFormat="1" ht="11.25" customHeight="1" x14ac:dyDescent="0.2">
      <c r="A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row>
    <row r="1786" spans="1:36" s="103" customFormat="1" ht="11.25" customHeight="1" x14ac:dyDescent="0.2">
      <c r="A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row>
    <row r="1787" spans="1:36" s="103" customFormat="1" ht="11.25" customHeight="1" x14ac:dyDescent="0.2">
      <c r="A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row>
    <row r="1788" spans="1:36" s="103" customFormat="1" ht="11.25" customHeight="1" x14ac:dyDescent="0.2">
      <c r="A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row>
    <row r="1789" spans="1:36" s="103" customFormat="1" ht="11.25" customHeight="1" x14ac:dyDescent="0.2">
      <c r="A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row>
    <row r="1790" spans="1:36" s="103" customFormat="1" ht="11.25" customHeight="1" x14ac:dyDescent="0.2">
      <c r="A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row>
    <row r="1791" spans="1:36" s="103" customFormat="1" ht="11.25" customHeight="1" x14ac:dyDescent="0.2">
      <c r="A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row>
    <row r="1792" spans="1:36" s="103" customFormat="1" ht="11.25" customHeight="1" x14ac:dyDescent="0.2">
      <c r="A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row>
    <row r="1793" spans="1:36" s="103" customFormat="1" ht="11.25" customHeight="1" x14ac:dyDescent="0.2">
      <c r="A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row>
    <row r="1794" spans="1:36" s="103" customFormat="1" ht="11.25" customHeight="1" x14ac:dyDescent="0.2">
      <c r="A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row>
    <row r="1795" spans="1:36" s="103" customFormat="1" ht="11.25" customHeight="1" x14ac:dyDescent="0.2">
      <c r="A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row>
    <row r="1796" spans="1:36" s="103" customFormat="1" ht="11.25" customHeight="1" x14ac:dyDescent="0.2">
      <c r="A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row>
    <row r="1797" spans="1:36" s="103" customFormat="1" ht="11.25" customHeight="1" x14ac:dyDescent="0.2">
      <c r="A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row>
    <row r="1798" spans="1:36" s="103" customFormat="1" ht="11.25" customHeight="1" x14ac:dyDescent="0.2">
      <c r="A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row>
    <row r="1799" spans="1:36" s="103" customFormat="1" ht="11.25" customHeight="1" x14ac:dyDescent="0.2">
      <c r="A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row>
    <row r="1800" spans="1:36" s="103" customFormat="1" ht="11.25" customHeight="1" x14ac:dyDescent="0.2">
      <c r="A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row>
    <row r="1801" spans="1:36" s="103" customFormat="1" ht="11.25" customHeight="1" x14ac:dyDescent="0.2">
      <c r="A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row>
    <row r="1802" spans="1:36" s="103" customFormat="1" ht="11.25" customHeight="1" x14ac:dyDescent="0.2">
      <c r="A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row>
    <row r="1803" spans="1:36" s="103" customFormat="1" ht="11.25" customHeight="1" x14ac:dyDescent="0.2">
      <c r="A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row>
    <row r="1804" spans="1:36" s="103" customFormat="1" ht="11.25" customHeight="1" x14ac:dyDescent="0.2">
      <c r="A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row>
    <row r="1805" spans="1:36" s="103" customFormat="1" ht="11.25" customHeight="1" x14ac:dyDescent="0.2">
      <c r="A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row>
    <row r="1806" spans="1:36" s="103" customFormat="1" ht="11.25" customHeight="1" x14ac:dyDescent="0.2">
      <c r="A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row>
    <row r="1807" spans="1:36" s="103" customFormat="1" ht="11.25" customHeight="1" x14ac:dyDescent="0.2">
      <c r="A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row>
    <row r="1808" spans="1:36" s="103" customFormat="1" ht="11.25" customHeight="1" x14ac:dyDescent="0.2">
      <c r="A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row>
    <row r="1809" spans="1:36" s="103" customFormat="1" ht="11.25" customHeight="1" x14ac:dyDescent="0.2">
      <c r="A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row>
    <row r="1810" spans="1:36" s="103" customFormat="1" ht="11.25" customHeight="1" x14ac:dyDescent="0.2">
      <c r="A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row>
    <row r="1811" spans="1:36" s="103" customFormat="1" ht="11.25" customHeight="1" x14ac:dyDescent="0.2">
      <c r="A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row>
    <row r="1812" spans="1:36" s="103" customFormat="1" ht="11.25" customHeight="1" x14ac:dyDescent="0.2">
      <c r="A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row>
    <row r="1813" spans="1:36" s="103" customFormat="1" ht="11.25" customHeight="1" x14ac:dyDescent="0.2">
      <c r="A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row>
    <row r="1814" spans="1:36" s="103" customFormat="1" ht="11.25" customHeight="1" x14ac:dyDescent="0.2">
      <c r="A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row>
    <row r="1815" spans="1:36" s="103" customFormat="1" ht="11.25" customHeight="1" x14ac:dyDescent="0.2">
      <c r="A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row>
    <row r="1816" spans="1:36" s="103" customFormat="1" ht="11.25" customHeight="1" x14ac:dyDescent="0.2">
      <c r="A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row>
    <row r="1817" spans="1:36" s="103" customFormat="1" ht="11.25" customHeight="1" x14ac:dyDescent="0.2">
      <c r="A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row>
    <row r="1818" spans="1:36" s="103" customFormat="1" ht="11.25" customHeight="1" x14ac:dyDescent="0.2">
      <c r="A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row>
    <row r="1819" spans="1:36" s="103" customFormat="1" ht="11.25" customHeight="1" x14ac:dyDescent="0.2">
      <c r="A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row>
    <row r="1820" spans="1:36" s="103" customFormat="1" ht="11.25" customHeight="1" x14ac:dyDescent="0.2">
      <c r="A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row>
    <row r="1821" spans="1:36" s="103" customFormat="1" ht="11.25" customHeight="1" x14ac:dyDescent="0.2">
      <c r="A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row>
    <row r="1822" spans="1:36" s="103" customFormat="1" ht="11.25" customHeight="1" x14ac:dyDescent="0.2">
      <c r="A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row>
    <row r="1823" spans="1:36" s="103" customFormat="1" ht="11.25" customHeight="1" x14ac:dyDescent="0.2">
      <c r="A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row>
    <row r="1824" spans="1:36" s="103" customFormat="1" ht="11.25" customHeight="1" x14ac:dyDescent="0.2">
      <c r="A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row>
    <row r="1825" spans="1:36" s="103" customFormat="1" ht="11.25" customHeight="1" x14ac:dyDescent="0.2">
      <c r="A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row>
    <row r="1826" spans="1:36" s="103" customFormat="1" ht="11.25" customHeight="1" x14ac:dyDescent="0.2">
      <c r="A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row>
    <row r="1827" spans="1:36" s="103" customFormat="1" ht="11.25" customHeight="1" x14ac:dyDescent="0.2">
      <c r="A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row>
    <row r="1828" spans="1:36" s="103" customFormat="1" ht="11.25" customHeight="1" x14ac:dyDescent="0.2">
      <c r="A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row>
    <row r="1829" spans="1:36" s="103" customFormat="1" ht="11.25" customHeight="1" x14ac:dyDescent="0.2">
      <c r="A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row>
    <row r="1830" spans="1:36" s="103" customFormat="1" ht="11.25" customHeight="1" x14ac:dyDescent="0.2">
      <c r="A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row>
    <row r="1831" spans="1:36" s="103" customFormat="1" ht="11.25" customHeight="1" x14ac:dyDescent="0.2">
      <c r="A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row>
    <row r="1832" spans="1:36" s="103" customFormat="1" ht="11.25" customHeight="1" x14ac:dyDescent="0.2">
      <c r="A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row>
    <row r="1833" spans="1:36" s="103" customFormat="1" ht="11.25" customHeight="1" x14ac:dyDescent="0.2">
      <c r="A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row>
    <row r="1834" spans="1:36" s="103" customFormat="1" ht="11.25" customHeight="1" x14ac:dyDescent="0.2">
      <c r="A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row>
    <row r="1835" spans="1:36" s="103" customFormat="1" ht="11.25" customHeight="1" x14ac:dyDescent="0.2">
      <c r="A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row>
    <row r="1836" spans="1:36" s="103" customFormat="1" ht="11.25" customHeight="1" x14ac:dyDescent="0.2">
      <c r="A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row>
    <row r="1837" spans="1:36" s="103" customFormat="1" ht="11.25" customHeight="1" x14ac:dyDescent="0.2">
      <c r="A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row>
    <row r="1838" spans="1:36" s="103" customFormat="1" ht="11.25" customHeight="1" x14ac:dyDescent="0.2">
      <c r="A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row>
    <row r="1839" spans="1:36" s="103" customFormat="1" ht="11.25" customHeight="1" x14ac:dyDescent="0.2">
      <c r="A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row>
    <row r="1840" spans="1:36" s="103" customFormat="1" ht="11.25" customHeight="1" x14ac:dyDescent="0.2">
      <c r="A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row>
    <row r="1841" spans="1:36" s="103" customFormat="1" ht="11.25" customHeight="1" x14ac:dyDescent="0.2">
      <c r="A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row>
    <row r="1842" spans="1:36" s="103" customFormat="1" ht="11.25" customHeight="1" x14ac:dyDescent="0.2">
      <c r="A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row>
    <row r="1843" spans="1:36" s="103" customFormat="1" ht="11.25" customHeight="1" x14ac:dyDescent="0.2">
      <c r="A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row>
    <row r="1844" spans="1:36" s="103" customFormat="1" ht="11.25" customHeight="1" x14ac:dyDescent="0.2">
      <c r="A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row>
    <row r="1845" spans="1:36" s="103" customFormat="1" ht="11.25" customHeight="1" x14ac:dyDescent="0.2">
      <c r="A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row>
    <row r="1846" spans="1:36" s="103" customFormat="1" ht="11.25" customHeight="1" x14ac:dyDescent="0.2">
      <c r="A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row>
    <row r="1847" spans="1:36" s="103" customFormat="1" ht="11.25" customHeight="1" x14ac:dyDescent="0.2">
      <c r="A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row>
    <row r="1848" spans="1:36" s="103" customFormat="1" ht="11.25" customHeight="1" x14ac:dyDescent="0.2">
      <c r="A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row>
    <row r="1849" spans="1:36" s="103" customFormat="1" ht="11.25" customHeight="1" x14ac:dyDescent="0.2">
      <c r="A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row>
    <row r="1850" spans="1:36" s="103" customFormat="1" ht="11.25" customHeight="1" x14ac:dyDescent="0.2">
      <c r="A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row>
    <row r="1851" spans="1:36" s="103" customFormat="1" ht="11.25" customHeight="1" x14ac:dyDescent="0.2">
      <c r="A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row>
    <row r="1852" spans="1:36" s="103" customFormat="1" ht="11.25" customHeight="1" x14ac:dyDescent="0.2">
      <c r="A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row>
    <row r="1853" spans="1:36" s="103" customFormat="1" ht="11.25" customHeight="1" x14ac:dyDescent="0.2">
      <c r="A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row>
    <row r="1854" spans="1:36" s="103" customFormat="1" ht="11.25" customHeight="1" x14ac:dyDescent="0.2">
      <c r="A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row>
    <row r="1855" spans="1:36" s="103" customFormat="1" ht="11.25" customHeight="1" x14ac:dyDescent="0.2">
      <c r="A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row>
    <row r="1856" spans="1:36" s="103" customFormat="1" ht="11.25" customHeight="1" x14ac:dyDescent="0.2">
      <c r="A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row>
    <row r="1857" spans="1:36" s="103" customFormat="1" ht="11.25" customHeight="1" x14ac:dyDescent="0.2">
      <c r="A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row>
    <row r="1858" spans="1:36" s="103" customFormat="1" ht="11.25" customHeight="1" x14ac:dyDescent="0.2">
      <c r="A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row>
    <row r="1859" spans="1:36" s="103" customFormat="1" ht="11.25" customHeight="1" x14ac:dyDescent="0.2">
      <c r="A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row>
    <row r="1860" spans="1:36" s="103" customFormat="1" ht="11.25" customHeight="1" x14ac:dyDescent="0.2">
      <c r="A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row>
    <row r="1861" spans="1:36" s="103" customFormat="1" ht="11.25" customHeight="1" x14ac:dyDescent="0.2">
      <c r="A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row>
    <row r="1862" spans="1:36" s="103" customFormat="1" ht="11.25" customHeight="1" x14ac:dyDescent="0.2">
      <c r="A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row>
    <row r="1863" spans="1:36" s="103" customFormat="1" ht="11.25" customHeight="1" x14ac:dyDescent="0.2">
      <c r="A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row>
    <row r="1864" spans="1:36" s="103" customFormat="1" ht="11.25" customHeight="1" x14ac:dyDescent="0.2">
      <c r="A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row>
    <row r="1865" spans="1:36" s="103" customFormat="1" ht="11.25" customHeight="1" x14ac:dyDescent="0.2">
      <c r="A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row>
    <row r="1866" spans="1:36" s="103" customFormat="1" ht="11.25" customHeight="1" x14ac:dyDescent="0.2">
      <c r="A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row>
    <row r="1867" spans="1:36" s="103" customFormat="1" ht="11.25" customHeight="1" x14ac:dyDescent="0.2">
      <c r="A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row>
    <row r="1868" spans="1:36" s="103" customFormat="1" ht="11.25" customHeight="1" x14ac:dyDescent="0.2">
      <c r="A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row>
    <row r="1869" spans="1:36" s="103" customFormat="1" ht="11.25" customHeight="1" x14ac:dyDescent="0.2">
      <c r="A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row>
    <row r="1870" spans="1:36" s="103" customFormat="1" ht="11.25" customHeight="1" x14ac:dyDescent="0.2">
      <c r="A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row>
    <row r="1871" spans="1:36" s="103" customFormat="1" ht="11.25" customHeight="1" x14ac:dyDescent="0.2">
      <c r="A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row>
    <row r="1872" spans="1:36" s="103" customFormat="1" ht="11.25" customHeight="1" x14ac:dyDescent="0.2">
      <c r="A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row>
    <row r="1873" spans="1:36" s="103" customFormat="1" ht="11.25" customHeight="1" x14ac:dyDescent="0.2">
      <c r="A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row>
    <row r="1874" spans="1:36" s="103" customFormat="1" ht="11.25" customHeight="1" x14ac:dyDescent="0.2">
      <c r="A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row>
    <row r="1875" spans="1:36" s="103" customFormat="1" ht="11.25" customHeight="1" x14ac:dyDescent="0.2">
      <c r="A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row>
    <row r="1876" spans="1:36" s="103" customFormat="1" ht="11.25" customHeight="1" x14ac:dyDescent="0.2">
      <c r="A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row>
    <row r="1877" spans="1:36" s="103" customFormat="1" ht="11.25" customHeight="1" x14ac:dyDescent="0.2">
      <c r="A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row>
    <row r="1878" spans="1:36" s="103" customFormat="1" ht="11.25" customHeight="1" x14ac:dyDescent="0.2">
      <c r="A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row>
    <row r="1879" spans="1:36" s="103" customFormat="1" ht="11.25" customHeight="1" x14ac:dyDescent="0.2">
      <c r="A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row>
    <row r="1880" spans="1:36" s="103" customFormat="1" ht="11.25" customHeight="1" x14ac:dyDescent="0.2">
      <c r="A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row>
    <row r="1881" spans="1:36" s="103" customFormat="1" ht="11.25" customHeight="1" x14ac:dyDescent="0.2">
      <c r="A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row>
    <row r="1882" spans="1:36" s="103" customFormat="1" ht="11.25" customHeight="1" x14ac:dyDescent="0.2">
      <c r="A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row>
    <row r="1883" spans="1:36" s="103" customFormat="1" ht="11.25" customHeight="1" x14ac:dyDescent="0.2">
      <c r="A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row>
    <row r="1884" spans="1:36" s="103" customFormat="1" ht="11.25" customHeight="1" x14ac:dyDescent="0.2">
      <c r="A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row>
    <row r="1885" spans="1:36" s="103" customFormat="1" ht="11.25" customHeight="1" x14ac:dyDescent="0.2">
      <c r="A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row>
    <row r="1886" spans="1:36" s="103" customFormat="1" ht="11.25" customHeight="1" x14ac:dyDescent="0.2">
      <c r="A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row>
    <row r="1887" spans="1:36" s="103" customFormat="1" ht="11.25" customHeight="1" x14ac:dyDescent="0.2">
      <c r="A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row>
    <row r="1888" spans="1:36" s="103" customFormat="1" ht="11.25" customHeight="1" x14ac:dyDescent="0.2">
      <c r="A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row>
    <row r="1889" spans="1:36" s="103" customFormat="1" ht="11.25" customHeight="1" x14ac:dyDescent="0.2">
      <c r="A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row>
    <row r="1890" spans="1:36" s="103" customFormat="1" ht="11.25" customHeight="1" x14ac:dyDescent="0.2">
      <c r="A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row>
    <row r="1891" spans="1:36" s="103" customFormat="1" ht="11.25" customHeight="1" x14ac:dyDescent="0.2">
      <c r="A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row>
    <row r="1892" spans="1:36" s="103" customFormat="1" ht="11.25" customHeight="1" x14ac:dyDescent="0.2">
      <c r="A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row>
    <row r="1893" spans="1:36" s="103" customFormat="1" ht="11.25" customHeight="1" x14ac:dyDescent="0.2">
      <c r="A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row>
    <row r="1894" spans="1:36" s="103" customFormat="1" ht="11.25" customHeight="1" x14ac:dyDescent="0.2">
      <c r="A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row>
    <row r="1895" spans="1:36" s="103" customFormat="1" ht="11.25" customHeight="1" x14ac:dyDescent="0.2">
      <c r="A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row>
    <row r="1896" spans="1:36" s="103" customFormat="1" ht="11.25" customHeight="1" x14ac:dyDescent="0.2">
      <c r="A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row>
    <row r="1897" spans="1:36" s="103" customFormat="1" ht="11.25" customHeight="1" x14ac:dyDescent="0.2">
      <c r="A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row>
    <row r="1898" spans="1:36" s="103" customFormat="1" ht="11.25" customHeight="1" x14ac:dyDescent="0.2">
      <c r="A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row>
    <row r="1899" spans="1:36" s="103" customFormat="1" ht="11.25" customHeight="1" x14ac:dyDescent="0.2">
      <c r="A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row>
    <row r="1900" spans="1:36" s="103" customFormat="1" ht="11.25" customHeight="1" x14ac:dyDescent="0.2">
      <c r="A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row>
    <row r="1901" spans="1:36" s="103" customFormat="1" ht="11.25" customHeight="1" x14ac:dyDescent="0.2">
      <c r="A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row>
    <row r="1902" spans="1:36" s="103" customFormat="1" ht="11.25" customHeight="1" x14ac:dyDescent="0.2">
      <c r="A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row>
    <row r="1903" spans="1:36" s="103" customFormat="1" ht="11.25" customHeight="1" x14ac:dyDescent="0.2">
      <c r="A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row>
    <row r="1904" spans="1:36" s="103" customFormat="1" ht="11.25" customHeight="1" x14ac:dyDescent="0.2">
      <c r="A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row>
    <row r="1905" spans="1:36" s="103" customFormat="1" ht="11.25" customHeight="1" x14ac:dyDescent="0.2">
      <c r="A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row>
    <row r="1906" spans="1:36" s="103" customFormat="1" ht="11.25" customHeight="1" x14ac:dyDescent="0.2">
      <c r="A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row>
    <row r="1907" spans="1:36" s="103" customFormat="1" ht="11.25" customHeight="1" x14ac:dyDescent="0.2">
      <c r="A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row>
    <row r="1908" spans="1:36" s="103" customFormat="1" ht="11.25" customHeight="1" x14ac:dyDescent="0.2">
      <c r="A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row>
    <row r="1909" spans="1:36" s="103" customFormat="1" ht="11.25" customHeight="1" x14ac:dyDescent="0.2">
      <c r="A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row>
    <row r="1910" spans="1:36" s="103" customFormat="1" ht="11.25" customHeight="1" x14ac:dyDescent="0.2">
      <c r="A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row>
    <row r="1911" spans="1:36" s="103" customFormat="1" ht="11.25" customHeight="1" x14ac:dyDescent="0.2">
      <c r="A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row>
    <row r="1912" spans="1:36" s="103" customFormat="1" ht="11.25" customHeight="1" x14ac:dyDescent="0.2">
      <c r="A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row>
    <row r="1913" spans="1:36" s="103" customFormat="1" ht="11.25" customHeight="1" x14ac:dyDescent="0.2">
      <c r="A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row>
    <row r="1914" spans="1:36" s="103" customFormat="1" ht="11.25" customHeight="1" x14ac:dyDescent="0.2">
      <c r="A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row>
    <row r="1915" spans="1:36" s="103" customFormat="1" ht="11.25" customHeight="1" x14ac:dyDescent="0.2">
      <c r="A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row>
    <row r="1916" spans="1:36" s="103" customFormat="1" ht="11.25" customHeight="1" x14ac:dyDescent="0.2">
      <c r="A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row>
    <row r="1917" spans="1:36" s="103" customFormat="1" ht="11.25" customHeight="1" x14ac:dyDescent="0.2">
      <c r="A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row>
    <row r="1918" spans="1:36" s="103" customFormat="1" ht="11.25" customHeight="1" x14ac:dyDescent="0.2">
      <c r="A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row>
    <row r="1919" spans="1:36" s="103" customFormat="1" ht="11.25" customHeight="1" x14ac:dyDescent="0.2">
      <c r="A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row>
    <row r="1920" spans="1:36" s="103" customFormat="1" ht="11.25" customHeight="1" x14ac:dyDescent="0.2">
      <c r="A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row>
    <row r="1921" spans="1:36" s="103" customFormat="1" ht="11.25" customHeight="1" x14ac:dyDescent="0.2">
      <c r="A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row>
    <row r="1922" spans="1:36" s="103" customFormat="1" ht="11.25" customHeight="1" x14ac:dyDescent="0.2">
      <c r="A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row>
    <row r="1923" spans="1:36" s="103" customFormat="1" ht="11.25" customHeight="1" x14ac:dyDescent="0.2">
      <c r="A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row>
    <row r="1924" spans="1:36" s="103" customFormat="1" ht="11.25" customHeight="1" x14ac:dyDescent="0.2">
      <c r="A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row>
    <row r="1925" spans="1:36" s="103" customFormat="1" ht="11.25" customHeight="1" x14ac:dyDescent="0.2">
      <c r="A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row>
    <row r="1926" spans="1:36" s="103" customFormat="1" ht="11.25" customHeight="1" x14ac:dyDescent="0.2">
      <c r="A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row>
    <row r="1927" spans="1:36" s="103" customFormat="1" ht="11.25" customHeight="1" x14ac:dyDescent="0.2">
      <c r="A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row>
    <row r="1928" spans="1:36" s="103" customFormat="1" ht="11.25" customHeight="1" x14ac:dyDescent="0.2">
      <c r="A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row>
    <row r="1929" spans="1:36" s="103" customFormat="1" ht="11.25" customHeight="1" x14ac:dyDescent="0.2">
      <c r="A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row>
    <row r="1930" spans="1:36" s="103" customFormat="1" ht="11.25" customHeight="1" x14ac:dyDescent="0.2">
      <c r="A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row>
    <row r="1931" spans="1:36" s="103" customFormat="1" ht="11.25" customHeight="1" x14ac:dyDescent="0.2">
      <c r="A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row>
    <row r="1932" spans="1:36" s="103" customFormat="1" ht="11.25" customHeight="1" x14ac:dyDescent="0.2">
      <c r="A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row>
    <row r="1933" spans="1:36" s="103" customFormat="1" ht="11.25" customHeight="1" x14ac:dyDescent="0.2">
      <c r="A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row>
    <row r="1934" spans="1:36" s="103" customFormat="1" ht="11.25" customHeight="1" x14ac:dyDescent="0.2">
      <c r="A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row>
    <row r="1935" spans="1:36" s="103" customFormat="1" ht="11.25" customHeight="1" x14ac:dyDescent="0.2">
      <c r="A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row>
    <row r="1936" spans="1:36" s="103" customFormat="1" ht="11.25" customHeight="1" x14ac:dyDescent="0.2">
      <c r="A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row>
    <row r="1937" spans="1:36" s="103" customFormat="1" ht="11.25" customHeight="1" x14ac:dyDescent="0.2">
      <c r="A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row>
    <row r="1938" spans="1:36" s="103" customFormat="1" ht="11.25" customHeight="1" x14ac:dyDescent="0.2">
      <c r="A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row>
    <row r="1939" spans="1:36" s="103" customFormat="1" ht="11.25" customHeight="1" x14ac:dyDescent="0.2">
      <c r="A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row>
    <row r="1940" spans="1:36" s="103" customFormat="1" ht="11.25" customHeight="1" x14ac:dyDescent="0.2">
      <c r="A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row>
    <row r="1941" spans="1:36" s="103" customFormat="1" ht="11.25" customHeight="1" x14ac:dyDescent="0.2">
      <c r="A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row>
    <row r="1942" spans="1:36" s="103" customFormat="1" ht="11.25" customHeight="1" x14ac:dyDescent="0.2">
      <c r="A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row>
    <row r="1943" spans="1:36" s="103" customFormat="1" ht="11.25" customHeight="1" x14ac:dyDescent="0.2">
      <c r="A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row>
    <row r="1944" spans="1:36" s="103" customFormat="1" ht="11.25" customHeight="1" x14ac:dyDescent="0.2">
      <c r="A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row>
    <row r="1945" spans="1:36" s="103" customFormat="1" ht="11.25" customHeight="1" x14ac:dyDescent="0.2">
      <c r="A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row>
    <row r="1946" spans="1:36" s="103" customFormat="1" ht="11.25" customHeight="1" x14ac:dyDescent="0.2">
      <c r="A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row>
    <row r="1947" spans="1:36" s="103" customFormat="1" ht="11.25" customHeight="1" x14ac:dyDescent="0.2">
      <c r="A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row>
    <row r="1948" spans="1:36" s="103" customFormat="1" ht="11.25" customHeight="1" x14ac:dyDescent="0.2">
      <c r="A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row>
    <row r="1949" spans="1:36" s="103" customFormat="1" ht="11.25" customHeight="1" x14ac:dyDescent="0.2">
      <c r="A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row>
    <row r="1950" spans="1:36" s="103" customFormat="1" ht="11.25" customHeight="1" x14ac:dyDescent="0.2">
      <c r="A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row>
    <row r="1951" spans="1:36" s="103" customFormat="1" ht="11.25" customHeight="1" x14ac:dyDescent="0.2">
      <c r="A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row>
    <row r="1952" spans="1:36" s="103" customFormat="1" ht="11.25" customHeight="1" x14ac:dyDescent="0.2">
      <c r="A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row>
    <row r="1953" spans="1:36" s="103" customFormat="1" ht="11.25" customHeight="1" x14ac:dyDescent="0.2">
      <c r="A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row>
    <row r="1954" spans="1:36" s="103" customFormat="1" ht="11.25" customHeight="1" x14ac:dyDescent="0.2">
      <c r="A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row>
    <row r="1955" spans="1:36" s="103" customFormat="1" ht="11.25" customHeight="1" x14ac:dyDescent="0.2">
      <c r="A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row>
    <row r="1956" spans="1:36" s="103" customFormat="1" ht="11.25" customHeight="1" x14ac:dyDescent="0.2">
      <c r="A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row>
    <row r="1957" spans="1:36" s="103" customFormat="1" ht="11.25" customHeight="1" x14ac:dyDescent="0.2">
      <c r="A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row>
    <row r="1958" spans="1:36" s="103" customFormat="1" ht="11.25" customHeight="1" x14ac:dyDescent="0.2">
      <c r="A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row>
    <row r="1959" spans="1:36" s="103" customFormat="1" ht="11.25" customHeight="1" x14ac:dyDescent="0.2">
      <c r="A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row>
    <row r="1960" spans="1:36" s="103" customFormat="1" ht="11.25" customHeight="1" x14ac:dyDescent="0.2">
      <c r="A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row>
    <row r="1961" spans="1:36" s="103" customFormat="1" ht="11.25" customHeight="1" x14ac:dyDescent="0.2">
      <c r="A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row>
    <row r="1962" spans="1:36" s="103" customFormat="1" ht="11.25" customHeight="1" x14ac:dyDescent="0.2">
      <c r="A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row>
    <row r="1963" spans="1:36" s="103" customFormat="1" ht="11.25" customHeight="1" x14ac:dyDescent="0.2">
      <c r="A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row>
    <row r="1964" spans="1:36" s="103" customFormat="1" ht="11.25" customHeight="1" x14ac:dyDescent="0.2">
      <c r="A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row>
    <row r="1965" spans="1:36" s="103" customFormat="1" ht="11.25" customHeight="1" x14ac:dyDescent="0.2">
      <c r="A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row>
    <row r="1966" spans="1:36" s="103" customFormat="1" ht="11.25" customHeight="1" x14ac:dyDescent="0.2">
      <c r="A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row>
    <row r="1967" spans="1:36" s="103" customFormat="1" ht="11.25" customHeight="1" x14ac:dyDescent="0.2">
      <c r="A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row>
    <row r="1968" spans="1:36" s="103" customFormat="1" ht="11.25" customHeight="1" x14ac:dyDescent="0.2">
      <c r="A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row>
    <row r="1969" spans="1:36" s="103" customFormat="1" ht="11.25" customHeight="1" x14ac:dyDescent="0.2">
      <c r="A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row>
    <row r="1970" spans="1:36" s="103" customFormat="1" ht="11.25" customHeight="1" x14ac:dyDescent="0.2">
      <c r="A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row>
    <row r="1971" spans="1:36" s="103" customFormat="1" ht="11.25" customHeight="1" x14ac:dyDescent="0.2">
      <c r="A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row>
    <row r="1972" spans="1:36" s="103" customFormat="1" ht="11.25" customHeight="1" x14ac:dyDescent="0.2">
      <c r="A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row>
    <row r="1973" spans="1:36" s="103" customFormat="1" ht="11.25" customHeight="1" x14ac:dyDescent="0.2">
      <c r="A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row>
  </sheetData>
  <mergeCells count="4">
    <mergeCell ref="U2:X2"/>
    <mergeCell ref="Y2:Z2"/>
    <mergeCell ref="AA2:AD2"/>
    <mergeCell ref="AF2:AJ2"/>
  </mergeCells>
  <dataValidations count="1">
    <dataValidation type="list" allowBlank="1" showInputMessage="1" showErrorMessage="1" sqref="P4:P45 L4:M45" xr:uid="{4F8CF612-AA73-400F-86BB-5739F17FD46E}">
      <formula1>#REF!</formula1>
    </dataValidation>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029-6B59-47AB-8BB1-6372FE5C7AC4}">
  <dimension ref="A2:AB56"/>
  <sheetViews>
    <sheetView zoomScale="140" zoomScaleNormal="140" workbookViewId="0">
      <selection activeCell="B13" sqref="B13"/>
    </sheetView>
  </sheetViews>
  <sheetFormatPr baseColWidth="10" defaultColWidth="10.83203125" defaultRowHeight="15" x14ac:dyDescent="0.2"/>
  <cols>
    <col min="1" max="1" width="17" bestFit="1" customWidth="1"/>
    <col min="2" max="2" width="14.1640625" bestFit="1" customWidth="1"/>
    <col min="3" max="3" width="17.83203125" bestFit="1" customWidth="1"/>
    <col min="4" max="5" width="17.83203125" customWidth="1"/>
    <col min="6" max="6" width="19.6640625" bestFit="1" customWidth="1"/>
    <col min="7" max="7" width="14.5" bestFit="1" customWidth="1"/>
    <col min="8" max="8" width="11.33203125" bestFit="1" customWidth="1"/>
    <col min="9" max="9" width="29.5" bestFit="1" customWidth="1"/>
    <col min="11" max="11" width="18.5" bestFit="1" customWidth="1"/>
    <col min="12" max="12" width="21.1640625" bestFit="1" customWidth="1"/>
    <col min="13" max="13" width="22.83203125" customWidth="1"/>
    <col min="14" max="14" width="21.5" customWidth="1"/>
    <col min="15" max="15" width="19.83203125" customWidth="1"/>
    <col min="17" max="17" width="23.1640625" bestFit="1" customWidth="1"/>
    <col min="18" max="19" width="12.83203125" bestFit="1" customWidth="1"/>
    <col min="20" max="20" width="5.5" customWidth="1"/>
    <col min="21" max="21" width="23.1640625" bestFit="1" customWidth="1"/>
    <col min="22" max="23" width="12.83203125" bestFit="1" customWidth="1"/>
    <col min="24" max="24" width="7.1640625" customWidth="1"/>
    <col min="25" max="25" width="23.1640625" bestFit="1" customWidth="1"/>
    <col min="26" max="26" width="13.5" bestFit="1" customWidth="1"/>
    <col min="27" max="27" width="12.83203125" bestFit="1" customWidth="1"/>
  </cols>
  <sheetData>
    <row r="2" spans="1:28" x14ac:dyDescent="0.2">
      <c r="A2" s="48" t="s">
        <v>148</v>
      </c>
      <c r="B2" s="48" t="s">
        <v>64</v>
      </c>
      <c r="C2" s="48" t="s">
        <v>65</v>
      </c>
      <c r="D2" s="48" t="s">
        <v>153</v>
      </c>
      <c r="E2" s="48" t="s">
        <v>154</v>
      </c>
      <c r="F2" s="48" t="s">
        <v>66</v>
      </c>
      <c r="G2" s="48" t="s">
        <v>152</v>
      </c>
      <c r="H2" s="48" t="s">
        <v>167</v>
      </c>
      <c r="I2" s="48" t="s">
        <v>168</v>
      </c>
      <c r="J2" s="48" t="s">
        <v>169</v>
      </c>
      <c r="K2" s="48" t="s">
        <v>170</v>
      </c>
      <c r="L2" s="48" t="s">
        <v>165</v>
      </c>
      <c r="M2" s="48" t="s">
        <v>171</v>
      </c>
      <c r="N2" s="48" t="s">
        <v>172</v>
      </c>
      <c r="O2" s="48"/>
      <c r="P2" s="48"/>
      <c r="Q2" s="48" t="s">
        <v>173</v>
      </c>
      <c r="R2" s="48"/>
      <c r="S2" s="48"/>
      <c r="T2" s="48"/>
      <c r="U2" s="48" t="s">
        <v>174</v>
      </c>
      <c r="V2" s="48"/>
      <c r="W2" s="48"/>
      <c r="X2" s="48"/>
      <c r="Y2" s="48" t="s">
        <v>175</v>
      </c>
      <c r="Z2" s="48"/>
      <c r="AA2" s="48"/>
      <c r="AB2" s="48"/>
    </row>
    <row r="3" spans="1:28" x14ac:dyDescent="0.2">
      <c r="A3" t="s">
        <v>151</v>
      </c>
      <c r="B3" s="161" t="s">
        <v>77</v>
      </c>
      <c r="C3" s="161" t="s">
        <v>63</v>
      </c>
      <c r="D3" s="49" t="s">
        <v>176</v>
      </c>
      <c r="E3" s="161" t="s">
        <v>177</v>
      </c>
      <c r="F3" s="161" t="s">
        <v>79</v>
      </c>
      <c r="G3" s="162" t="s">
        <v>178</v>
      </c>
      <c r="H3" s="163">
        <v>2409692</v>
      </c>
      <c r="I3" s="164" t="s">
        <v>179</v>
      </c>
      <c r="J3" s="49" t="s">
        <v>180</v>
      </c>
      <c r="K3" s="49" t="s">
        <v>181</v>
      </c>
      <c r="L3" s="49" t="s">
        <v>182</v>
      </c>
      <c r="M3" s="49" t="s">
        <v>180</v>
      </c>
      <c r="N3" s="165" t="s">
        <v>183</v>
      </c>
      <c r="O3" s="37" t="e">
        <f>#REF!</f>
        <v>#REF!</v>
      </c>
      <c r="Q3" s="165" t="s">
        <v>183</v>
      </c>
      <c r="R3" s="37" t="e">
        <f>O3</f>
        <v>#REF!</v>
      </c>
      <c r="U3" t="s">
        <v>184</v>
      </c>
      <c r="V3" s="37" t="e">
        <f>O9</f>
        <v>#REF!</v>
      </c>
      <c r="Y3" t="s">
        <v>185</v>
      </c>
      <c r="Z3" s="37">
        <f>O13</f>
        <v>0</v>
      </c>
    </row>
    <row r="4" spans="1:28" x14ac:dyDescent="0.2">
      <c r="A4" t="s">
        <v>186</v>
      </c>
      <c r="B4" s="161" t="s">
        <v>187</v>
      </c>
      <c r="C4" s="161" t="s">
        <v>188</v>
      </c>
      <c r="D4" s="161" t="s">
        <v>189</v>
      </c>
      <c r="E4" s="161" t="s">
        <v>190</v>
      </c>
      <c r="F4" s="161" t="s">
        <v>85</v>
      </c>
      <c r="G4" s="162" t="s">
        <v>191</v>
      </c>
      <c r="H4" s="163">
        <v>2409698</v>
      </c>
      <c r="I4" s="164" t="s">
        <v>192</v>
      </c>
      <c r="J4" s="49" t="s">
        <v>193</v>
      </c>
      <c r="K4" s="49" t="s">
        <v>194</v>
      </c>
      <c r="L4" s="49" t="s">
        <v>195</v>
      </c>
      <c r="M4" s="49" t="s">
        <v>193</v>
      </c>
      <c r="N4" s="165" t="s">
        <v>196</v>
      </c>
      <c r="O4" s="37" t="e">
        <f>#REF!</f>
        <v>#REF!</v>
      </c>
      <c r="Q4" s="165" t="s">
        <v>196</v>
      </c>
      <c r="R4" s="37" t="e">
        <f>O3</f>
        <v>#REF!</v>
      </c>
      <c r="S4" s="37" t="e">
        <f>O4</f>
        <v>#REF!</v>
      </c>
      <c r="U4" t="s">
        <v>197</v>
      </c>
      <c r="V4" s="37" t="e">
        <f>O9</f>
        <v>#REF!</v>
      </c>
      <c r="W4" s="37" t="e">
        <f>O8</f>
        <v>#REF!</v>
      </c>
      <c r="Y4" t="s">
        <v>198</v>
      </c>
      <c r="Z4" s="37">
        <f>O13</f>
        <v>0</v>
      </c>
      <c r="AA4" s="37" t="e">
        <f>O12</f>
        <v>#REF!</v>
      </c>
    </row>
    <row r="5" spans="1:28" x14ac:dyDescent="0.2">
      <c r="A5" t="s">
        <v>199</v>
      </c>
      <c r="B5" s="161" t="s">
        <v>84</v>
      </c>
      <c r="C5" s="49" t="s">
        <v>200</v>
      </c>
      <c r="D5" s="49" t="s">
        <v>201</v>
      </c>
      <c r="E5" s="161" t="s">
        <v>202</v>
      </c>
      <c r="F5" s="161" t="s">
        <v>109</v>
      </c>
      <c r="G5" s="49" t="s">
        <v>203</v>
      </c>
      <c r="H5" s="163">
        <v>2411223</v>
      </c>
      <c r="I5" s="164" t="s">
        <v>204</v>
      </c>
      <c r="J5" s="49"/>
      <c r="K5" s="49" t="s">
        <v>205</v>
      </c>
      <c r="L5" s="49" t="s">
        <v>206</v>
      </c>
      <c r="N5" s="165" t="s">
        <v>207</v>
      </c>
      <c r="O5" s="37" t="e">
        <f>#REF!</f>
        <v>#REF!</v>
      </c>
      <c r="Q5" t="s">
        <v>207</v>
      </c>
      <c r="R5" s="37" t="e">
        <f>SUM(R4:S4)-O5</f>
        <v>#REF!</v>
      </c>
      <c r="S5" s="37" t="e">
        <f>O5</f>
        <v>#REF!</v>
      </c>
      <c r="U5" t="s">
        <v>196</v>
      </c>
      <c r="V5" s="37" t="e">
        <f>SUM(V4:W4)-O4</f>
        <v>#REF!</v>
      </c>
      <c r="W5" s="37" t="e">
        <f>O4</f>
        <v>#REF!</v>
      </c>
      <c r="Y5" t="s">
        <v>197</v>
      </c>
      <c r="Z5" s="37" t="e">
        <f>SUM(Z4:AA4)-O8</f>
        <v>#REF!</v>
      </c>
      <c r="AA5" s="37" t="e">
        <f>S4</f>
        <v>#REF!</v>
      </c>
    </row>
    <row r="6" spans="1:28" x14ac:dyDescent="0.2">
      <c r="A6" t="s">
        <v>208</v>
      </c>
      <c r="B6" s="161"/>
      <c r="C6" s="49"/>
      <c r="D6" s="161" t="s">
        <v>209</v>
      </c>
      <c r="E6" s="161" t="s">
        <v>210</v>
      </c>
      <c r="F6" s="49"/>
      <c r="G6" s="49"/>
      <c r="H6" s="163">
        <v>2409716</v>
      </c>
      <c r="I6" s="164" t="s">
        <v>211</v>
      </c>
      <c r="J6" s="49"/>
      <c r="K6" s="49" t="s">
        <v>212</v>
      </c>
      <c r="L6" s="49" t="s">
        <v>213</v>
      </c>
      <c r="N6" s="165" t="s">
        <v>214</v>
      </c>
      <c r="O6" s="37" t="e">
        <f>#REF!</f>
        <v>#REF!</v>
      </c>
      <c r="Q6" t="s">
        <v>215</v>
      </c>
      <c r="R6" s="37" t="e">
        <f>R5</f>
        <v>#REF!</v>
      </c>
      <c r="U6" t="s">
        <v>216</v>
      </c>
      <c r="V6" s="37" t="e">
        <f>V5</f>
        <v>#REF!</v>
      </c>
      <c r="Y6" t="s">
        <v>217</v>
      </c>
      <c r="Z6" s="37" t="e">
        <f>Z5</f>
        <v>#REF!</v>
      </c>
    </row>
    <row r="7" spans="1:28" x14ac:dyDescent="0.2">
      <c r="A7" t="s">
        <v>218</v>
      </c>
      <c r="B7" s="161"/>
      <c r="C7" s="49"/>
      <c r="D7" s="161" t="s">
        <v>219</v>
      </c>
      <c r="E7" s="161" t="s">
        <v>220</v>
      </c>
      <c r="F7" s="161"/>
      <c r="G7" s="49"/>
      <c r="H7" s="163">
        <v>2409656</v>
      </c>
      <c r="I7" s="164" t="s">
        <v>221</v>
      </c>
      <c r="J7" s="49"/>
      <c r="K7" s="49" t="s">
        <v>203</v>
      </c>
      <c r="L7" s="49" t="s">
        <v>222</v>
      </c>
      <c r="N7" s="165" t="s">
        <v>223</v>
      </c>
      <c r="O7" s="37" t="e">
        <f>#REF!</f>
        <v>#REF!</v>
      </c>
      <c r="Q7" t="s">
        <v>224</v>
      </c>
      <c r="R7" s="37" t="e">
        <f>R6</f>
        <v>#REF!</v>
      </c>
      <c r="S7" s="37" t="e">
        <f>R8-R6</f>
        <v>#REF!</v>
      </c>
      <c r="U7" t="s">
        <v>224</v>
      </c>
      <c r="V7" s="37" t="e">
        <f>V6</f>
        <v>#REF!</v>
      </c>
      <c r="W7" s="37" t="e">
        <f>V8-V6</f>
        <v>#REF!</v>
      </c>
      <c r="Y7" t="s">
        <v>224</v>
      </c>
      <c r="Z7" s="37" t="e">
        <f>Z6</f>
        <v>#REF!</v>
      </c>
      <c r="AA7" s="37" t="e">
        <f>Z8-Z6</f>
        <v>#REF!</v>
      </c>
    </row>
    <row r="8" spans="1:28" x14ac:dyDescent="0.2">
      <c r="A8" t="s">
        <v>225</v>
      </c>
      <c r="B8" s="161"/>
      <c r="C8" s="49"/>
      <c r="D8" s="49" t="s">
        <v>226</v>
      </c>
      <c r="E8" s="161" t="s">
        <v>227</v>
      </c>
      <c r="F8" s="161"/>
      <c r="G8" s="49"/>
      <c r="H8" s="163">
        <v>2411229</v>
      </c>
      <c r="I8" s="164" t="s">
        <v>228</v>
      </c>
      <c r="J8" s="49" t="s">
        <v>229</v>
      </c>
      <c r="K8" s="49"/>
      <c r="L8" s="49" t="s">
        <v>230</v>
      </c>
      <c r="N8" s="165" t="s">
        <v>231</v>
      </c>
      <c r="O8" s="37" t="e">
        <f>#REF!</f>
        <v>#REF!</v>
      </c>
      <c r="Q8" t="s">
        <v>232</v>
      </c>
      <c r="R8" s="37" t="e">
        <f>O6</f>
        <v>#REF!</v>
      </c>
      <c r="U8" t="s">
        <v>233</v>
      </c>
      <c r="V8" s="37" t="e">
        <f>O10</f>
        <v>#REF!</v>
      </c>
      <c r="Y8" t="s">
        <v>234</v>
      </c>
      <c r="Z8" s="37" t="e">
        <f>O14</f>
        <v>#REF!</v>
      </c>
    </row>
    <row r="9" spans="1:28" x14ac:dyDescent="0.2">
      <c r="B9" s="161"/>
      <c r="C9" s="49"/>
      <c r="D9" s="49" t="s">
        <v>235</v>
      </c>
      <c r="E9" s="161" t="s">
        <v>236</v>
      </c>
      <c r="F9" s="161"/>
      <c r="G9" s="49"/>
      <c r="H9" s="163">
        <v>2409668</v>
      </c>
      <c r="I9" s="164" t="s">
        <v>237</v>
      </c>
      <c r="J9" s="49"/>
      <c r="K9" s="49"/>
      <c r="L9" s="49" t="s">
        <v>238</v>
      </c>
      <c r="N9" s="165" t="s">
        <v>239</v>
      </c>
      <c r="O9" s="37" t="e">
        <f>#REF!</f>
        <v>#REF!</v>
      </c>
    </row>
    <row r="10" spans="1:28" x14ac:dyDescent="0.2">
      <c r="B10" s="161"/>
      <c r="C10" s="49"/>
      <c r="D10" s="161" t="s">
        <v>240</v>
      </c>
      <c r="E10" s="161" t="s">
        <v>88</v>
      </c>
      <c r="F10" s="161"/>
      <c r="G10" s="49"/>
      <c r="H10" s="163">
        <v>2409686</v>
      </c>
      <c r="I10" s="164" t="s">
        <v>241</v>
      </c>
      <c r="J10" s="49"/>
      <c r="K10" s="49"/>
      <c r="L10" s="49" t="s">
        <v>203</v>
      </c>
      <c r="N10" s="165" t="s">
        <v>242</v>
      </c>
      <c r="O10" s="37" t="e">
        <f>#REF!</f>
        <v>#REF!</v>
      </c>
      <c r="Q10" s="166" t="s">
        <v>243</v>
      </c>
      <c r="R10" s="166"/>
      <c r="S10" s="166"/>
      <c r="T10" s="166"/>
      <c r="U10" s="166" t="s">
        <v>244</v>
      </c>
      <c r="V10" s="166"/>
      <c r="W10" s="166"/>
      <c r="X10" s="166"/>
      <c r="Y10" s="166" t="s">
        <v>245</v>
      </c>
      <c r="Z10" s="166"/>
      <c r="AA10" s="166"/>
      <c r="AB10" s="166"/>
    </row>
    <row r="11" spans="1:28" x14ac:dyDescent="0.2">
      <c r="B11" s="161"/>
      <c r="C11" s="49"/>
      <c r="D11" s="161" t="s">
        <v>78</v>
      </c>
      <c r="E11" s="161" t="s">
        <v>246</v>
      </c>
      <c r="F11" s="161"/>
      <c r="G11" s="49"/>
      <c r="H11" s="163">
        <v>2409674</v>
      </c>
      <c r="I11" s="164" t="s">
        <v>247</v>
      </c>
      <c r="J11" s="49"/>
      <c r="K11" s="49"/>
      <c r="L11" s="49"/>
      <c r="N11" s="165" t="s">
        <v>248</v>
      </c>
      <c r="O11" s="37" t="e">
        <f>#REF!</f>
        <v>#REF!</v>
      </c>
      <c r="Q11" t="s">
        <v>183</v>
      </c>
      <c r="R11" s="37" t="e">
        <f>O3</f>
        <v>#REF!</v>
      </c>
      <c r="S11" s="37"/>
      <c r="U11" t="s">
        <v>184</v>
      </c>
      <c r="V11" s="37" t="e">
        <f>O9</f>
        <v>#REF!</v>
      </c>
      <c r="Y11" t="s">
        <v>185</v>
      </c>
      <c r="Z11" s="37">
        <f>O13</f>
        <v>0</v>
      </c>
      <c r="AA11" s="37"/>
    </row>
    <row r="12" spans="1:28" x14ac:dyDescent="0.2">
      <c r="B12" s="161"/>
      <c r="C12" s="49"/>
      <c r="D12" s="49" t="s">
        <v>249</v>
      </c>
      <c r="E12" s="161" t="s">
        <v>250</v>
      </c>
      <c r="F12" s="161"/>
      <c r="G12" s="49"/>
      <c r="H12" s="163">
        <v>2409680</v>
      </c>
      <c r="I12" s="164" t="s">
        <v>251</v>
      </c>
      <c r="J12" s="49"/>
      <c r="K12" s="49"/>
      <c r="L12" s="49"/>
      <c r="N12" s="165" t="s">
        <v>198</v>
      </c>
      <c r="O12" s="37" t="e">
        <f>#REF!</f>
        <v>#REF!</v>
      </c>
      <c r="Q12" t="s">
        <v>196</v>
      </c>
      <c r="R12" s="37" t="e">
        <f>R11</f>
        <v>#REF!</v>
      </c>
      <c r="S12" s="37" t="e">
        <f>#REF!</f>
        <v>#REF!</v>
      </c>
      <c r="U12" t="s">
        <v>197</v>
      </c>
      <c r="V12" s="37" t="e">
        <f>O9</f>
        <v>#REF!</v>
      </c>
      <c r="W12" s="37" t="e">
        <f>#REF!</f>
        <v>#REF!</v>
      </c>
      <c r="Y12" t="s">
        <v>198</v>
      </c>
      <c r="Z12" s="37">
        <f>O13</f>
        <v>0</v>
      </c>
      <c r="AA12" s="37" t="e">
        <f>#REF!</f>
        <v>#REF!</v>
      </c>
    </row>
    <row r="13" spans="1:28" x14ac:dyDescent="0.2">
      <c r="B13" s="49"/>
      <c r="D13" s="161" t="s">
        <v>252</v>
      </c>
      <c r="E13" s="161" t="s">
        <v>253</v>
      </c>
      <c r="F13" s="49"/>
      <c r="G13" s="49"/>
      <c r="H13" s="163">
        <v>2409632</v>
      </c>
      <c r="I13" s="164" t="s">
        <v>254</v>
      </c>
      <c r="J13" s="49"/>
      <c r="K13" s="49"/>
      <c r="L13" s="49"/>
      <c r="N13" s="165" t="s">
        <v>185</v>
      </c>
      <c r="O13" s="37">
        <f>[3]Baustellenreporting!U116</f>
        <v>0</v>
      </c>
      <c r="Q13" t="s">
        <v>207</v>
      </c>
      <c r="R13" s="37" t="e">
        <f>SUM(R12:S12)-S13</f>
        <v>#REF!</v>
      </c>
      <c r="S13" s="37" t="e">
        <f>#REF!</f>
        <v>#REF!</v>
      </c>
      <c r="U13" t="s">
        <v>196</v>
      </c>
      <c r="V13" s="37" t="e">
        <f>SUM(V12:W12)-W13</f>
        <v>#REF!</v>
      </c>
      <c r="W13" s="37" t="e">
        <f>#REF!</f>
        <v>#REF!</v>
      </c>
      <c r="Y13" t="s">
        <v>197</v>
      </c>
      <c r="Z13" s="37" t="e">
        <f>SUM(Z12:AA12)-AA13</f>
        <v>#REF!</v>
      </c>
      <c r="AA13" s="37" t="e">
        <f>#REF!</f>
        <v>#REF!</v>
      </c>
    </row>
    <row r="14" spans="1:28" x14ac:dyDescent="0.2">
      <c r="B14" s="49"/>
      <c r="D14" s="49" t="s">
        <v>255</v>
      </c>
      <c r="E14" s="161" t="s">
        <v>105</v>
      </c>
      <c r="F14" s="49"/>
      <c r="G14" s="49"/>
      <c r="H14" s="163">
        <v>2409710</v>
      </c>
      <c r="I14" s="164" t="s">
        <v>256</v>
      </c>
      <c r="J14" s="49"/>
      <c r="K14" s="49"/>
      <c r="L14" s="49"/>
      <c r="N14" s="165" t="s">
        <v>257</v>
      </c>
      <c r="O14" s="37" t="e">
        <f>#REF!</f>
        <v>#REF!</v>
      </c>
      <c r="Q14" t="s">
        <v>215</v>
      </c>
      <c r="R14" s="37" t="e">
        <f>R13</f>
        <v>#REF!</v>
      </c>
      <c r="S14" s="37"/>
      <c r="U14" t="s">
        <v>216</v>
      </c>
      <c r="V14" s="37" t="e">
        <f>V13</f>
        <v>#REF!</v>
      </c>
      <c r="Y14" t="s">
        <v>217</v>
      </c>
      <c r="Z14" s="37" t="e">
        <f>Z13</f>
        <v>#REF!</v>
      </c>
      <c r="AA14" s="37"/>
    </row>
    <row r="15" spans="1:28" x14ac:dyDescent="0.2">
      <c r="B15" s="49"/>
      <c r="C15" s="49"/>
      <c r="D15" s="161" t="s">
        <v>258</v>
      </c>
      <c r="E15" s="161" t="s">
        <v>259</v>
      </c>
      <c r="F15" s="49"/>
      <c r="G15" s="49"/>
      <c r="H15" s="163">
        <v>2409704</v>
      </c>
      <c r="I15" s="164" t="s">
        <v>260</v>
      </c>
      <c r="J15" s="49"/>
      <c r="K15" s="49"/>
      <c r="L15" s="49"/>
      <c r="N15" s="165" t="s">
        <v>261</v>
      </c>
      <c r="O15" s="37" t="e">
        <f>#REF!</f>
        <v>#REF!</v>
      </c>
      <c r="Q15" t="s">
        <v>224</v>
      </c>
      <c r="R15" s="37" t="e">
        <f>R14</f>
        <v>#REF!</v>
      </c>
      <c r="S15" s="37" t="e">
        <f>R16-R14</f>
        <v>#REF!</v>
      </c>
      <c r="U15" t="s">
        <v>224</v>
      </c>
      <c r="V15" s="37" t="e">
        <f>V14</f>
        <v>#REF!</v>
      </c>
      <c r="W15" s="37" t="e">
        <f>V16-V14</f>
        <v>#REF!</v>
      </c>
      <c r="Y15" t="s">
        <v>224</v>
      </c>
      <c r="Z15" s="37" t="e">
        <f>Z14</f>
        <v>#REF!</v>
      </c>
      <c r="AA15" s="37" t="e">
        <f>Z14-Z16</f>
        <v>#REF!</v>
      </c>
    </row>
    <row r="16" spans="1:28" x14ac:dyDescent="0.2">
      <c r="B16" s="49"/>
      <c r="C16" s="49"/>
      <c r="D16" s="49" t="s">
        <v>262</v>
      </c>
      <c r="E16" s="161" t="s">
        <v>263</v>
      </c>
      <c r="F16" s="49"/>
      <c r="G16" s="49"/>
      <c r="H16" s="163">
        <v>2399309</v>
      </c>
      <c r="I16" s="164" t="s">
        <v>264</v>
      </c>
      <c r="J16" s="49"/>
      <c r="K16" s="49"/>
      <c r="L16" s="49"/>
      <c r="Q16" t="s">
        <v>265</v>
      </c>
      <c r="R16" s="37" t="e">
        <f>O7</f>
        <v>#REF!</v>
      </c>
      <c r="S16" s="37"/>
      <c r="U16" t="s">
        <v>266</v>
      </c>
      <c r="V16" s="37" t="e">
        <f>O11</f>
        <v>#REF!</v>
      </c>
      <c r="Y16" t="s">
        <v>267</v>
      </c>
      <c r="Z16" s="37" t="e">
        <f>O15</f>
        <v>#REF!</v>
      </c>
      <c r="AA16" s="37"/>
    </row>
    <row r="17" spans="2:17" x14ac:dyDescent="0.2">
      <c r="B17" s="49"/>
      <c r="C17" s="49"/>
      <c r="D17" s="49" t="s">
        <v>268</v>
      </c>
      <c r="E17" s="161" t="s">
        <v>269</v>
      </c>
      <c r="F17" s="49"/>
      <c r="G17" s="49"/>
      <c r="H17" s="163">
        <v>2409590</v>
      </c>
      <c r="I17" s="164" t="s">
        <v>270</v>
      </c>
      <c r="J17" s="49"/>
      <c r="K17" s="49"/>
      <c r="L17" s="49"/>
    </row>
    <row r="18" spans="2:17" x14ac:dyDescent="0.2">
      <c r="B18" s="49"/>
      <c r="C18" s="49"/>
      <c r="D18" s="161" t="s">
        <v>200</v>
      </c>
      <c r="E18" s="161" t="s">
        <v>271</v>
      </c>
      <c r="F18" s="49"/>
      <c r="G18" s="49"/>
      <c r="H18" s="163">
        <v>2409722</v>
      </c>
      <c r="I18" s="164" t="s">
        <v>272</v>
      </c>
      <c r="J18" s="49"/>
      <c r="K18" s="49"/>
      <c r="L18" s="49"/>
    </row>
    <row r="19" spans="2:17" x14ac:dyDescent="0.2">
      <c r="B19" s="49"/>
      <c r="C19" s="49"/>
      <c r="D19" s="49" t="s">
        <v>273</v>
      </c>
      <c r="E19" s="161"/>
      <c r="F19" s="49"/>
      <c r="G19" s="49"/>
      <c r="H19" s="163">
        <v>2409644</v>
      </c>
      <c r="I19" s="164" t="s">
        <v>274</v>
      </c>
      <c r="J19" s="49"/>
      <c r="K19" s="49"/>
      <c r="L19" s="49"/>
    </row>
    <row r="20" spans="2:17" x14ac:dyDescent="0.2">
      <c r="B20" s="49"/>
      <c r="C20" s="49"/>
      <c r="D20" s="161" t="s">
        <v>275</v>
      </c>
      <c r="E20" s="161"/>
      <c r="F20" s="49"/>
      <c r="G20" s="49"/>
      <c r="H20" s="163">
        <v>2417289</v>
      </c>
      <c r="I20" s="164" t="s">
        <v>276</v>
      </c>
      <c r="J20" s="49"/>
      <c r="K20" s="49"/>
      <c r="L20" s="49"/>
    </row>
    <row r="21" spans="2:17" x14ac:dyDescent="0.2">
      <c r="B21" s="49"/>
      <c r="C21" s="49"/>
      <c r="D21" s="49" t="s">
        <v>277</v>
      </c>
      <c r="E21" s="161"/>
      <c r="F21" s="49"/>
      <c r="G21" s="49"/>
      <c r="H21" s="163">
        <v>2417804</v>
      </c>
      <c r="I21" s="164" t="s">
        <v>278</v>
      </c>
      <c r="J21" s="49"/>
      <c r="K21" s="49"/>
      <c r="L21" s="49"/>
    </row>
    <row r="22" spans="2:17" x14ac:dyDescent="0.2">
      <c r="B22" s="49"/>
      <c r="C22" s="49"/>
      <c r="D22" s="161" t="s">
        <v>279</v>
      </c>
      <c r="E22" s="161"/>
      <c r="F22" s="49"/>
      <c r="G22" s="49"/>
      <c r="H22" s="163">
        <v>2417256</v>
      </c>
      <c r="I22" s="164" t="s">
        <v>13</v>
      </c>
      <c r="J22" s="49"/>
      <c r="K22" s="49"/>
      <c r="L22" s="49"/>
    </row>
    <row r="23" spans="2:17" x14ac:dyDescent="0.2">
      <c r="B23" s="49"/>
      <c r="C23" s="49"/>
      <c r="D23" s="49" t="s">
        <v>280</v>
      </c>
      <c r="E23" s="49"/>
      <c r="F23" s="49"/>
      <c r="G23" s="49"/>
      <c r="H23" s="163">
        <v>2418946</v>
      </c>
      <c r="I23" s="164" t="s">
        <v>281</v>
      </c>
      <c r="J23" s="49"/>
      <c r="K23" s="49"/>
      <c r="L23" s="49"/>
    </row>
    <row r="24" spans="2:17" x14ac:dyDescent="0.2">
      <c r="B24" s="49"/>
      <c r="C24" s="49"/>
      <c r="D24" s="161" t="s">
        <v>282</v>
      </c>
      <c r="E24" s="49"/>
      <c r="F24" s="49"/>
      <c r="G24" s="49"/>
      <c r="H24" s="163">
        <v>2417766</v>
      </c>
      <c r="I24" s="164" t="s">
        <v>283</v>
      </c>
      <c r="J24" s="49"/>
      <c r="K24" s="49"/>
      <c r="L24" s="49"/>
      <c r="Q24" s="37"/>
    </row>
    <row r="25" spans="2:17" x14ac:dyDescent="0.2">
      <c r="B25" s="49"/>
      <c r="C25" s="49"/>
      <c r="D25" s="161" t="s">
        <v>284</v>
      </c>
      <c r="E25" s="49"/>
      <c r="F25" s="49"/>
      <c r="G25" s="49"/>
      <c r="H25" s="163">
        <v>2417235</v>
      </c>
      <c r="I25" s="164" t="s">
        <v>285</v>
      </c>
      <c r="J25" s="49"/>
      <c r="K25" s="49"/>
      <c r="L25" s="49"/>
    </row>
    <row r="26" spans="2:17" x14ac:dyDescent="0.2">
      <c r="B26" s="49"/>
      <c r="C26" s="49"/>
      <c r="D26" s="49" t="s">
        <v>286</v>
      </c>
      <c r="E26" s="49"/>
      <c r="F26" s="49"/>
      <c r="G26" s="49"/>
      <c r="H26" s="163">
        <v>2418977</v>
      </c>
      <c r="I26" s="164" t="s">
        <v>287</v>
      </c>
      <c r="J26" s="49"/>
      <c r="K26" s="49"/>
      <c r="L26" s="49"/>
    </row>
    <row r="27" spans="2:17" x14ac:dyDescent="0.2">
      <c r="B27" s="49"/>
      <c r="C27" s="49"/>
      <c r="D27" s="161" t="s">
        <v>288</v>
      </c>
      <c r="E27" s="49"/>
      <c r="F27" s="49"/>
      <c r="G27" s="49"/>
      <c r="H27" s="163">
        <v>2419008</v>
      </c>
      <c r="I27" s="164" t="s">
        <v>289</v>
      </c>
      <c r="J27" s="49"/>
      <c r="K27" s="49"/>
      <c r="L27" s="49"/>
    </row>
    <row r="28" spans="2:17" x14ac:dyDescent="0.2">
      <c r="B28" s="49"/>
      <c r="C28" s="49"/>
      <c r="D28" s="161" t="s">
        <v>269</v>
      </c>
      <c r="E28" s="49"/>
      <c r="F28" s="49"/>
      <c r="G28" s="49"/>
      <c r="H28" s="163">
        <v>2419039</v>
      </c>
      <c r="I28" s="164" t="s">
        <v>290</v>
      </c>
      <c r="J28" s="49"/>
      <c r="K28" s="49"/>
      <c r="L28" s="49"/>
    </row>
    <row r="29" spans="2:17" x14ac:dyDescent="0.2">
      <c r="B29" s="49"/>
      <c r="C29" s="49"/>
      <c r="D29" s="49"/>
      <c r="E29" s="49"/>
      <c r="F29" s="49"/>
      <c r="G29" s="49"/>
      <c r="H29" s="163">
        <v>2419070</v>
      </c>
      <c r="I29" s="164" t="s">
        <v>291</v>
      </c>
      <c r="J29" s="49"/>
      <c r="K29" s="49"/>
      <c r="L29" s="49"/>
    </row>
    <row r="30" spans="2:17" x14ac:dyDescent="0.2">
      <c r="B30" s="49"/>
      <c r="C30" s="49"/>
      <c r="D30" s="49"/>
      <c r="E30" s="49"/>
      <c r="F30" s="49"/>
      <c r="G30" s="49"/>
      <c r="H30" s="163">
        <v>2425307</v>
      </c>
      <c r="I30" s="164" t="s">
        <v>292</v>
      </c>
      <c r="J30" s="49"/>
      <c r="K30" s="49"/>
      <c r="L30" s="49"/>
    </row>
    <row r="31" spans="2:17" x14ac:dyDescent="0.2">
      <c r="B31" s="49"/>
      <c r="C31" s="49"/>
      <c r="D31" s="49"/>
      <c r="E31" s="49"/>
      <c r="F31" s="49"/>
      <c r="G31" s="49"/>
      <c r="H31" s="163">
        <v>2425806</v>
      </c>
      <c r="I31" s="164" t="s">
        <v>293</v>
      </c>
      <c r="J31" s="49"/>
      <c r="K31" s="49"/>
      <c r="L31" s="49"/>
    </row>
    <row r="32" spans="2:17" x14ac:dyDescent="0.2">
      <c r="B32" s="49"/>
      <c r="C32" s="49"/>
      <c r="D32" s="49"/>
      <c r="E32" s="49"/>
      <c r="F32" s="49"/>
      <c r="G32" s="49"/>
      <c r="H32" s="163">
        <v>2411453</v>
      </c>
      <c r="I32" s="164" t="s">
        <v>294</v>
      </c>
      <c r="J32" s="49"/>
      <c r="K32" s="49"/>
      <c r="L32" s="49"/>
    </row>
    <row r="33" spans="2:12" x14ac:dyDescent="0.2">
      <c r="B33" s="49"/>
      <c r="C33" s="49"/>
      <c r="D33" s="49"/>
      <c r="E33" s="49"/>
      <c r="F33" s="49"/>
      <c r="G33" s="49"/>
      <c r="H33" s="163">
        <v>2411972</v>
      </c>
      <c r="I33" s="164" t="s">
        <v>295</v>
      </c>
      <c r="J33" s="49"/>
      <c r="K33" s="49"/>
      <c r="L33" s="49"/>
    </row>
    <row r="34" spans="2:12" x14ac:dyDescent="0.2">
      <c r="B34" s="49"/>
      <c r="C34" s="49"/>
      <c r="D34" s="49"/>
      <c r="E34" s="49"/>
      <c r="F34" s="49"/>
      <c r="G34" s="49"/>
      <c r="H34" s="163">
        <v>2425163</v>
      </c>
      <c r="I34" s="164" t="s">
        <v>296</v>
      </c>
      <c r="J34" s="49"/>
      <c r="K34" s="49"/>
      <c r="L34" s="49"/>
    </row>
    <row r="35" spans="2:12" x14ac:dyDescent="0.2">
      <c r="B35" s="49"/>
      <c r="C35" s="49"/>
      <c r="D35" s="49"/>
      <c r="E35" s="49"/>
      <c r="F35" s="49"/>
      <c r="G35" s="49"/>
      <c r="H35" s="163">
        <v>2425145</v>
      </c>
      <c r="I35" s="164" t="s">
        <v>297</v>
      </c>
      <c r="J35" s="49"/>
      <c r="K35" s="49"/>
      <c r="L35" s="49"/>
    </row>
    <row r="36" spans="2:12" x14ac:dyDescent="0.2">
      <c r="B36" s="49"/>
      <c r="C36" s="49"/>
      <c r="D36" s="49"/>
      <c r="E36" s="49"/>
      <c r="F36" s="49"/>
      <c r="G36" s="49"/>
      <c r="H36" s="163">
        <v>2425154</v>
      </c>
      <c r="I36" s="164" t="s">
        <v>298</v>
      </c>
      <c r="J36" s="49"/>
      <c r="K36" s="49"/>
      <c r="L36" s="49"/>
    </row>
    <row r="37" spans="2:12" x14ac:dyDescent="0.2">
      <c r="B37" s="49"/>
      <c r="C37" s="49"/>
      <c r="D37" s="49"/>
      <c r="E37" s="49"/>
      <c r="F37" s="49"/>
      <c r="G37" s="49"/>
      <c r="H37" s="163">
        <v>2416110</v>
      </c>
      <c r="I37" s="164" t="s">
        <v>299</v>
      </c>
      <c r="J37" s="49"/>
      <c r="K37" s="49"/>
      <c r="L37" s="49"/>
    </row>
    <row r="38" spans="2:12" x14ac:dyDescent="0.2">
      <c r="B38" s="49"/>
      <c r="C38" s="49"/>
      <c r="D38" s="49"/>
      <c r="E38" s="49"/>
      <c r="F38" s="49"/>
      <c r="G38" s="49"/>
      <c r="H38" s="163">
        <v>2415031</v>
      </c>
      <c r="I38" s="164" t="s">
        <v>300</v>
      </c>
      <c r="J38" s="49"/>
      <c r="K38" s="49"/>
      <c r="L38" s="49"/>
    </row>
    <row r="39" spans="2:12" x14ac:dyDescent="0.2">
      <c r="B39" s="49"/>
      <c r="C39" s="49"/>
      <c r="D39" s="49"/>
      <c r="E39" s="49"/>
      <c r="F39" s="49"/>
      <c r="G39" s="49"/>
      <c r="H39" s="163">
        <v>2416142</v>
      </c>
      <c r="I39" s="164" t="s">
        <v>301</v>
      </c>
      <c r="J39" s="49"/>
      <c r="K39" s="49"/>
      <c r="L39" s="49"/>
    </row>
    <row r="40" spans="2:12" x14ac:dyDescent="0.2">
      <c r="B40" s="49"/>
      <c r="C40" s="49"/>
      <c r="D40" s="49"/>
      <c r="E40" s="49"/>
      <c r="F40" s="49"/>
      <c r="G40" s="49"/>
      <c r="H40" s="163">
        <v>2424198</v>
      </c>
      <c r="I40" s="164" t="s">
        <v>302</v>
      </c>
      <c r="J40" s="49"/>
      <c r="K40" s="49"/>
      <c r="L40" s="49"/>
    </row>
    <row r="41" spans="2:12" x14ac:dyDescent="0.2">
      <c r="E41" s="49"/>
      <c r="H41" s="163">
        <v>2424291</v>
      </c>
      <c r="I41" s="164" t="s">
        <v>303</v>
      </c>
    </row>
    <row r="42" spans="2:12" x14ac:dyDescent="0.2">
      <c r="E42" s="49"/>
      <c r="H42" s="163">
        <v>2411667</v>
      </c>
      <c r="I42" s="164" t="s">
        <v>304</v>
      </c>
    </row>
    <row r="43" spans="2:12" x14ac:dyDescent="0.2">
      <c r="H43" s="163">
        <v>2427773</v>
      </c>
      <c r="I43" s="164" t="s">
        <v>305</v>
      </c>
    </row>
    <row r="44" spans="2:12" x14ac:dyDescent="0.2">
      <c r="H44" s="163">
        <v>2427824</v>
      </c>
      <c r="I44" s="164" t="s">
        <v>306</v>
      </c>
    </row>
    <row r="45" spans="2:12" x14ac:dyDescent="0.2">
      <c r="H45" s="163">
        <v>2427875</v>
      </c>
      <c r="I45" s="164" t="s">
        <v>307</v>
      </c>
    </row>
    <row r="46" spans="2:12" x14ac:dyDescent="0.2">
      <c r="H46" s="163">
        <v>2427926</v>
      </c>
      <c r="I46" s="164" t="s">
        <v>308</v>
      </c>
    </row>
    <row r="47" spans="2:12" x14ac:dyDescent="0.2">
      <c r="H47" s="163">
        <v>2427977</v>
      </c>
      <c r="I47" s="164" t="s">
        <v>309</v>
      </c>
    </row>
    <row r="48" spans="2:12" x14ac:dyDescent="0.2">
      <c r="H48" s="163">
        <v>2420158</v>
      </c>
      <c r="I48" s="164" t="s">
        <v>310</v>
      </c>
    </row>
    <row r="49" spans="8:21" x14ac:dyDescent="0.2">
      <c r="H49" s="163">
        <v>2427258</v>
      </c>
      <c r="I49" s="164" t="s">
        <v>311</v>
      </c>
      <c r="U49" s="167"/>
    </row>
    <row r="50" spans="8:21" x14ac:dyDescent="0.2">
      <c r="H50" s="163">
        <v>2416094</v>
      </c>
      <c r="I50" s="164" t="s">
        <v>312</v>
      </c>
    </row>
    <row r="51" spans="8:21" x14ac:dyDescent="0.2">
      <c r="H51" s="163">
        <v>2427309</v>
      </c>
      <c r="I51" s="164" t="s">
        <v>313</v>
      </c>
    </row>
    <row r="52" spans="8:21" x14ac:dyDescent="0.2">
      <c r="H52" s="163">
        <v>2427360</v>
      </c>
      <c r="I52" s="164" t="s">
        <v>314</v>
      </c>
    </row>
    <row r="53" spans="8:21" x14ac:dyDescent="0.2">
      <c r="H53" s="163">
        <v>2425760</v>
      </c>
      <c r="I53" s="164" t="s">
        <v>315</v>
      </c>
    </row>
    <row r="54" spans="8:21" x14ac:dyDescent="0.2">
      <c r="H54" s="163">
        <v>2409656</v>
      </c>
      <c r="I54" s="164" t="s">
        <v>316</v>
      </c>
    </row>
    <row r="55" spans="8:21" x14ac:dyDescent="0.2">
      <c r="H55" s="163">
        <v>2427418</v>
      </c>
      <c r="I55" s="164" t="s">
        <v>317</v>
      </c>
    </row>
    <row r="56" spans="8:21" x14ac:dyDescent="0.2">
      <c r="H56" s="163">
        <v>2424199</v>
      </c>
      <c r="I56" s="164" t="s">
        <v>318</v>
      </c>
    </row>
  </sheetData>
  <sheetProtection algorithmName="SHA-512" hashValue="4I3XmWL5s62RoBu67wZitsinix9eeGyFWc5m0KJiaPw6Ixt0KSgW2ze4e5GXIfjHVGtzE5skE/rg7HMD6aPqsQ==" saltValue="YR/5hX9NpZi2B04mwrTJ2g==" spinCount="100000" sheet="1" objects="1" scenarios="1"/>
  <dataValidations count="1">
    <dataValidation type="list" allowBlank="1" showInputMessage="1" showErrorMessage="1" sqref="C2:C5" xr:uid="{D6467F15-4B4F-4BC8-83D7-BB0A959C1A79}">
      <formula1>$C$2:$C$5</formula1>
    </dataValidation>
  </dataValidations>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F82E2-F6D0-4DAD-87BA-23BE0154BE74}">
  <dimension ref="C3:Z11"/>
  <sheetViews>
    <sheetView showGridLines="0" topLeftCell="C9" zoomScale="90" zoomScaleNormal="90" workbookViewId="0">
      <selection activeCell="G9" sqref="G9"/>
    </sheetView>
  </sheetViews>
  <sheetFormatPr baseColWidth="10" defaultColWidth="11.5" defaultRowHeight="15" x14ac:dyDescent="0.2"/>
  <cols>
    <col min="3" max="3" width="25.5" customWidth="1"/>
    <col min="4" max="25" width="50.6640625" customWidth="1"/>
  </cols>
  <sheetData>
    <row r="3" spans="3:26" x14ac:dyDescent="0.2">
      <c r="C3" t="s">
        <v>319</v>
      </c>
    </row>
    <row r="6" spans="3:26" ht="44" x14ac:dyDescent="0.2">
      <c r="C6" s="87" t="s">
        <v>320</v>
      </c>
      <c r="D6" s="88">
        <v>45597</v>
      </c>
      <c r="E6" s="88">
        <v>45627</v>
      </c>
      <c r="F6" s="88">
        <v>45658</v>
      </c>
      <c r="G6" s="88">
        <v>45689</v>
      </c>
      <c r="H6" s="88">
        <v>45717</v>
      </c>
      <c r="I6" s="88">
        <v>45748</v>
      </c>
      <c r="J6" s="88">
        <v>45778</v>
      </c>
      <c r="K6" s="88">
        <v>45809</v>
      </c>
      <c r="L6" s="88">
        <v>45839</v>
      </c>
      <c r="M6" s="88">
        <v>45870</v>
      </c>
      <c r="N6" s="88">
        <v>45901</v>
      </c>
      <c r="O6" s="88">
        <v>45931</v>
      </c>
      <c r="P6" s="88">
        <v>45962</v>
      </c>
      <c r="Q6" s="88">
        <v>45992</v>
      </c>
      <c r="R6" s="89"/>
      <c r="S6" s="89"/>
      <c r="T6" s="89"/>
      <c r="U6" s="89"/>
      <c r="V6" s="89"/>
      <c r="W6" s="89"/>
      <c r="X6" s="89"/>
      <c r="Y6" s="89"/>
      <c r="Z6" s="89"/>
    </row>
    <row r="7" spans="3:26" ht="150" customHeight="1" x14ac:dyDescent="0.2">
      <c r="C7" s="90" t="s">
        <v>321</v>
      </c>
      <c r="D7" s="96" t="s">
        <v>322</v>
      </c>
      <c r="E7" s="96" t="s">
        <v>323</v>
      </c>
      <c r="F7" s="96" t="s">
        <v>324</v>
      </c>
      <c r="G7" s="96" t="s">
        <v>325</v>
      </c>
      <c r="H7" s="91"/>
      <c r="I7" s="91"/>
      <c r="J7" s="91"/>
      <c r="K7" s="91"/>
      <c r="L7" s="91"/>
      <c r="M7" s="91"/>
      <c r="N7" s="91"/>
      <c r="O7" s="91"/>
      <c r="P7" s="91"/>
      <c r="Q7" s="91"/>
      <c r="R7" s="92"/>
      <c r="S7" s="92"/>
      <c r="T7" s="92"/>
      <c r="U7" s="92"/>
      <c r="V7" s="92"/>
      <c r="W7" s="92"/>
      <c r="X7" s="92"/>
      <c r="Y7" s="92"/>
      <c r="Z7" s="92"/>
    </row>
    <row r="8" spans="3:26" ht="150" customHeight="1" x14ac:dyDescent="0.2">
      <c r="C8" s="90" t="s">
        <v>326</v>
      </c>
      <c r="D8" s="96" t="s">
        <v>327</v>
      </c>
      <c r="E8" s="96" t="s">
        <v>328</v>
      </c>
      <c r="F8" s="96" t="s">
        <v>329</v>
      </c>
      <c r="G8" s="96" t="s">
        <v>330</v>
      </c>
      <c r="H8" s="91"/>
      <c r="I8" s="91"/>
      <c r="J8" s="91"/>
      <c r="K8" s="91"/>
      <c r="L8" s="91"/>
      <c r="M8" s="91"/>
      <c r="N8" s="91"/>
      <c r="O8" s="91"/>
      <c r="P8" s="91"/>
      <c r="Q8" s="91"/>
      <c r="R8" s="92"/>
      <c r="S8" s="92"/>
      <c r="T8" s="92"/>
      <c r="U8" s="92"/>
      <c r="V8" s="92"/>
      <c r="W8" s="92"/>
      <c r="X8" s="92"/>
      <c r="Y8" s="92"/>
      <c r="Z8" s="92"/>
    </row>
    <row r="9" spans="3:26" ht="253.25" customHeight="1" x14ac:dyDescent="0.2">
      <c r="C9" s="90" t="s">
        <v>331</v>
      </c>
      <c r="D9" s="96" t="s">
        <v>332</v>
      </c>
      <c r="E9" s="96" t="s">
        <v>333</v>
      </c>
      <c r="F9" s="96" t="s">
        <v>334</v>
      </c>
      <c r="G9" s="96" t="s">
        <v>335</v>
      </c>
      <c r="H9" s="91"/>
      <c r="I9" s="91"/>
      <c r="J9" s="91"/>
      <c r="K9" s="91"/>
      <c r="L9" s="91"/>
      <c r="M9" s="91"/>
      <c r="N9" s="91"/>
      <c r="O9" s="91"/>
      <c r="P9" s="91"/>
      <c r="Q9" s="91"/>
      <c r="R9" s="92"/>
      <c r="S9" s="92"/>
      <c r="T9" s="92"/>
      <c r="U9" s="92"/>
      <c r="V9" s="92"/>
      <c r="W9" s="92"/>
      <c r="X9" s="92"/>
      <c r="Y9" s="92"/>
      <c r="Z9" s="92"/>
    </row>
    <row r="10" spans="3:26" ht="150" customHeight="1" x14ac:dyDescent="0.2">
      <c r="C10" s="90" t="s">
        <v>336</v>
      </c>
      <c r="D10" s="96" t="s">
        <v>337</v>
      </c>
      <c r="E10" s="96" t="s">
        <v>338</v>
      </c>
      <c r="F10" s="96" t="s">
        <v>339</v>
      </c>
      <c r="G10" s="96" t="s">
        <v>340</v>
      </c>
      <c r="H10" s="91"/>
      <c r="I10" s="91"/>
      <c r="J10" s="91"/>
      <c r="K10" s="91"/>
      <c r="L10" s="91"/>
      <c r="M10" s="91"/>
      <c r="N10" s="91"/>
      <c r="O10" s="91"/>
      <c r="P10" s="91"/>
      <c r="Q10" s="91"/>
      <c r="R10" s="92"/>
      <c r="S10" s="92"/>
      <c r="T10" s="92"/>
      <c r="U10" s="92"/>
      <c r="V10" s="92"/>
      <c r="W10" s="92"/>
      <c r="X10" s="92"/>
      <c r="Y10" s="92"/>
      <c r="Z10" s="92"/>
    </row>
    <row r="11" spans="3:26" ht="150" customHeight="1" x14ac:dyDescent="0.2">
      <c r="C11" s="90" t="s">
        <v>341</v>
      </c>
      <c r="D11" s="91"/>
      <c r="E11" s="91"/>
      <c r="F11" s="91"/>
      <c r="G11" s="91"/>
      <c r="H11" s="91"/>
      <c r="I11" s="91"/>
      <c r="J11" s="91"/>
      <c r="K11" s="91"/>
      <c r="L11" s="91"/>
      <c r="M11" s="91"/>
      <c r="N11" s="91"/>
      <c r="O11" s="91"/>
      <c r="P11" s="91"/>
      <c r="Q11" s="91"/>
      <c r="R11" s="92"/>
      <c r="S11" s="92"/>
      <c r="T11" s="92"/>
      <c r="U11" s="92"/>
      <c r="V11" s="92"/>
      <c r="W11" s="92"/>
      <c r="X11" s="92"/>
      <c r="Y11" s="92"/>
      <c r="Z11" s="9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600BE698FA51644849CE20A65712DAD" ma:contentTypeVersion="13" ma:contentTypeDescription="Ein neues Dokument erstellen." ma:contentTypeScope="" ma:versionID="3b7e48ccc0cc2a1d18f2cb9b809466a4">
  <xsd:schema xmlns:xsd="http://www.w3.org/2001/XMLSchema" xmlns:xs="http://www.w3.org/2001/XMLSchema" xmlns:p="http://schemas.microsoft.com/office/2006/metadata/properties" xmlns:ns2="853c06cb-e56f-44ef-a76d-05b9aa149d3b" xmlns:ns3="e68c06b5-c5ba-43b3-8aaf-64b291a0da77" targetNamespace="http://schemas.microsoft.com/office/2006/metadata/properties" ma:root="true" ma:fieldsID="77b258c9975c49133774963ef0a2135d" ns2:_="" ns3:_="">
    <xsd:import namespace="853c06cb-e56f-44ef-a76d-05b9aa149d3b"/>
    <xsd:import namespace="e68c06b5-c5ba-43b3-8aaf-64b291a0da7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3c06cb-e56f-44ef-a76d-05b9aa149d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6844fc06-83ba-4b6e-a0f7-15e181fd2118"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8c06b5-c5ba-43b3-8aaf-64b291a0da77"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1779d53d-17ca-4a2b-af13-c98e2154aa75}" ma:internalName="TaxCatchAll" ma:showField="CatchAllData" ma:web="e68c06b5-c5ba-43b3-8aaf-64b291a0da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53c06cb-e56f-44ef-a76d-05b9aa149d3b">
      <Terms xmlns="http://schemas.microsoft.com/office/infopath/2007/PartnerControls"/>
    </lcf76f155ced4ddcb4097134ff3c332f>
    <TaxCatchAll xmlns="e68c06b5-c5ba-43b3-8aaf-64b291a0da77" xsi:nil="true"/>
  </documentManagement>
</p:properties>
</file>

<file path=customXml/itemProps1.xml><?xml version="1.0" encoding="utf-8"?>
<ds:datastoreItem xmlns:ds="http://schemas.openxmlformats.org/officeDocument/2006/customXml" ds:itemID="{14C189AE-65D9-4606-B87C-5EC78F04C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3c06cb-e56f-44ef-a76d-05b9aa149d3b"/>
    <ds:schemaRef ds:uri="e68c06b5-c5ba-43b3-8aaf-64b291a0d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C05A27-DE2A-4FBF-A47B-D86FBFDCED1F}">
  <ds:schemaRefs>
    <ds:schemaRef ds:uri="http://schemas.microsoft.com/sharepoint/v3/contenttype/forms"/>
  </ds:schemaRefs>
</ds:datastoreItem>
</file>

<file path=customXml/itemProps3.xml><?xml version="1.0" encoding="utf-8"?>
<ds:datastoreItem xmlns:ds="http://schemas.openxmlformats.org/officeDocument/2006/customXml" ds:itemID="{79AD79D5-AEBD-4AD0-94C9-7E18580D3644}">
  <ds:schemaRefs>
    <ds:schemaRef ds:uri="http://schemas.microsoft.com/office/2006/metadata/properties"/>
    <ds:schemaRef ds:uri="http://schemas.microsoft.com/office/infopath/2007/PartnerControls"/>
    <ds:schemaRef ds:uri="853c06cb-e56f-44ef-a76d-05b9aa149d3b"/>
    <ds:schemaRef ds:uri="e68c06b5-c5ba-43b3-8aaf-64b291a0da7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8</vt:i4>
      </vt:variant>
      <vt:variant>
        <vt:lpstr>Benannte Bereiche</vt:lpstr>
      </vt:variant>
      <vt:variant>
        <vt:i4>2</vt:i4>
      </vt:variant>
    </vt:vector>
  </HeadingPairs>
  <TitlesOfParts>
    <vt:vector size="10" baseType="lpstr">
      <vt:lpstr>Checkliste</vt:lpstr>
      <vt:lpstr>KPI</vt:lpstr>
      <vt:lpstr>Avale</vt:lpstr>
      <vt:lpstr>Finanzierungen</vt:lpstr>
      <vt:lpstr>Baustellenrepoting alt</vt:lpstr>
      <vt:lpstr>Baustellenreporting 02-2025</vt:lpstr>
      <vt:lpstr>Config</vt:lpstr>
      <vt:lpstr>Qualitatives Reporting</vt:lpstr>
      <vt:lpstr>'Baustellenreporting 02-2025'!Auftragsart</vt:lpstr>
      <vt:lpstr>Finanzierungen!Druckbereich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Letschert</dc:creator>
  <cp:keywords/>
  <dc:description/>
  <cp:lastModifiedBy>Philipp Blum</cp:lastModifiedBy>
  <cp:revision/>
  <dcterms:created xsi:type="dcterms:W3CDTF">2023-10-17T17:51:55Z</dcterms:created>
  <dcterms:modified xsi:type="dcterms:W3CDTF">2025-04-11T13:49:22Z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0x010100F600BE698FA51644849CE20A65712DAD</vt:lpwstr>
  </property>
  <property fmtid="{D5CDD505-2E9C-101B-9397-08002B2CF9AE}" pid="3" name="MediaServiceImageTags">
    <vt:lpwstr/>
  </property>
</Properties>
</file>