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p.blum/Desktop/excel_dateien/"/>
    </mc:Choice>
  </mc:AlternateContent>
  <xr:revisionPtr revIDLastSave="0" documentId="13_ncr:1_{CE25E99D-CE8C-DA41-B8F3-3E1D73F66A51}" xr6:coauthVersionLast="47" xr6:coauthVersionMax="47" xr10:uidLastSave="{00000000-0000-0000-0000-000000000000}"/>
  <bookViews>
    <workbookView xWindow="4680" yWindow="500" windowWidth="33720" windowHeight="20040" firstSheet="5" activeTab="18" xr2:uid="{98D3F3BD-FAFC-4883-ACD4-26316C1FC8B1}"/>
  </bookViews>
  <sheets>
    <sheet name="Checkliste" sheetId="6" r:id="rId1"/>
    <sheet name="KPI" sheetId="1" r:id="rId2"/>
    <sheet name="Avale" sheetId="2" r:id="rId3"/>
    <sheet name="Finanzierungen" sheetId="3" r:id="rId4"/>
    <sheet name="Baustellenreporting 01-24" sheetId="7" state="hidden" r:id="rId5"/>
    <sheet name="Baustellenreporting 02-24" sheetId="9" state="hidden" r:id="rId6"/>
    <sheet name="Baustellenreporting 03-24" sheetId="11" state="hidden" r:id="rId7"/>
    <sheet name="Baustellenreporting 04-24" sheetId="12" state="hidden" r:id="rId8"/>
    <sheet name="Baustellenreporting 05-24" sheetId="13" state="hidden" r:id="rId9"/>
    <sheet name="Baustellenreporting 06-24" sheetId="14" state="hidden" r:id="rId10"/>
    <sheet name="Baustellenreporting 07-24" sheetId="15" state="hidden" r:id="rId11"/>
    <sheet name="Baustellenreporting 08-24" sheetId="16" state="hidden" r:id="rId12"/>
    <sheet name="Baustellenreporting 09-24" sheetId="18" state="hidden" r:id="rId13"/>
    <sheet name="Baustellenreporting 10-24" sheetId="17" state="hidden" r:id="rId14"/>
    <sheet name="Baustellenreporting 11-24" sheetId="20" state="hidden" r:id="rId15"/>
    <sheet name="Baustellenreporting 12-24" sheetId="21" state="hidden" r:id="rId16"/>
    <sheet name="Baustellenreporting 01-25" sheetId="22" state="hidden" r:id="rId17"/>
    <sheet name="Baustellenreporting 02-25" sheetId="23" r:id="rId18"/>
    <sheet name="Baustellenreporting 02-2025" sheetId="25" r:id="rId19"/>
    <sheet name="Qualitatives Reporting" sheetId="19" r:id="rId20"/>
    <sheet name="Config" sheetId="24" r:id="rId21"/>
    <sheet name="Sheet1" sheetId="26" r:id="rId22"/>
  </sheets>
  <externalReferences>
    <externalReference r:id="rId23"/>
    <externalReference r:id="rId24"/>
    <externalReference r:id="rId25"/>
  </externalReferences>
  <definedNames>
    <definedName name="a_act">[1]Config!$G$32</definedName>
    <definedName name="a_date">[1]Config!$G$31</definedName>
    <definedName name="a_title">[1]Config!$G$42</definedName>
    <definedName name="Auftragsart" localSheetId="18">'Baustellenreporting 02-2025'!$M$4</definedName>
    <definedName name="Auftragsart">#REF!</definedName>
    <definedName name="h_date">[1]Config!$G$28</definedName>
    <definedName name="h_title">[1]Config!$G$41</definedName>
    <definedName name="p_date">[1]Config!$G$33</definedName>
    <definedName name="p_period">[1]Config!$G$34</definedName>
    <definedName name="p_title">[1]Config!$G$43</definedName>
    <definedName name="project">[1]Config!$G$16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4" i="25" l="1"/>
  <c r="S28" i="25"/>
  <c r="T28" i="25"/>
  <c r="U4" i="25"/>
  <c r="T5" i="25"/>
  <c r="AD5" i="25" s="1"/>
  <c r="U5" i="25"/>
  <c r="T6" i="25"/>
  <c r="U6" i="25"/>
  <c r="AD6" i="25"/>
  <c r="U7" i="25"/>
  <c r="AD7" i="25"/>
  <c r="U8" i="25"/>
  <c r="AD8" i="25"/>
  <c r="U9" i="25"/>
  <c r="AD9" i="25"/>
  <c r="U10" i="25"/>
  <c r="AD10" i="25"/>
  <c r="T11" i="25"/>
  <c r="U11" i="25"/>
  <c r="AD11" i="25"/>
  <c r="T12" i="25"/>
  <c r="AD12" i="25" s="1"/>
  <c r="U12" i="25"/>
  <c r="U13" i="25"/>
  <c r="U14" i="25"/>
  <c r="AD14" i="25"/>
  <c r="U15" i="25"/>
  <c r="AD15" i="25"/>
  <c r="T16" i="25"/>
  <c r="AD16" i="25" s="1"/>
  <c r="U16" i="25"/>
  <c r="T17" i="25"/>
  <c r="AD17" i="25" s="1"/>
  <c r="U17" i="25"/>
  <c r="T18" i="25"/>
  <c r="U18" i="25"/>
  <c r="U19" i="25"/>
  <c r="AD19" i="25"/>
  <c r="T20" i="25"/>
  <c r="U20" i="25"/>
  <c r="AD20" i="25"/>
  <c r="T21" i="25"/>
  <c r="U21" i="25"/>
  <c r="AD21" i="25"/>
  <c r="T22" i="25"/>
  <c r="AD22" i="25" s="1"/>
  <c r="U22" i="25"/>
  <c r="U23" i="25"/>
  <c r="U24" i="25"/>
  <c r="T25" i="25"/>
  <c r="U25" i="25"/>
  <c r="AD25" i="25"/>
  <c r="Q24" i="23"/>
  <c r="Q7" i="23"/>
  <c r="Q6" i="23"/>
  <c r="Q25" i="23"/>
  <c r="AD26" i="25"/>
  <c r="Q5" i="23"/>
  <c r="U26" i="25"/>
  <c r="AD28" i="25" l="1"/>
  <c r="Y28" i="25" l="1"/>
  <c r="AB28" i="25"/>
  <c r="AA28" i="25"/>
  <c r="Z28" i="25"/>
  <c r="W28" i="25"/>
  <c r="V28" i="25"/>
  <c r="B4" i="25" a="1"/>
  <c r="B4" i="25" s="1"/>
  <c r="Z16" i="24"/>
  <c r="O15" i="24"/>
  <c r="O14" i="24"/>
  <c r="AA13" i="24"/>
  <c r="W13" i="24"/>
  <c r="V13" i="24" s="1"/>
  <c r="V14" i="24" s="1"/>
  <c r="V15" i="24" s="1"/>
  <c r="S13" i="24"/>
  <c r="O13" i="24"/>
  <c r="Z4" i="24" s="1"/>
  <c r="Z5" i="24" s="1"/>
  <c r="Z6" i="24" s="1"/>
  <c r="AA12" i="24"/>
  <c r="W12" i="24"/>
  <c r="V12" i="24"/>
  <c r="S12" i="24"/>
  <c r="O12" i="24"/>
  <c r="O11" i="24"/>
  <c r="V16" i="24" s="1"/>
  <c r="W15" i="24" s="1"/>
  <c r="O10" i="24"/>
  <c r="V8" i="24" s="1"/>
  <c r="O9" i="24"/>
  <c r="V11" i="24" s="1"/>
  <c r="Z8" i="24"/>
  <c r="O8" i="24"/>
  <c r="O7" i="24"/>
  <c r="R16" i="24" s="1"/>
  <c r="O6" i="24"/>
  <c r="R8" i="24" s="1"/>
  <c r="V5" i="24"/>
  <c r="V6" i="24" s="1"/>
  <c r="V7" i="24" s="1"/>
  <c r="S5" i="24"/>
  <c r="O5" i="24"/>
  <c r="AA4" i="24"/>
  <c r="W4" i="24"/>
  <c r="V4" i="24"/>
  <c r="S4" i="24"/>
  <c r="AA5" i="24" s="1"/>
  <c r="O4" i="24"/>
  <c r="W5" i="24" s="1"/>
  <c r="V3" i="24"/>
  <c r="O3" i="24"/>
  <c r="R4" i="24" s="1"/>
  <c r="R5" i="24" s="1"/>
  <c r="R6" i="24" s="1"/>
  <c r="R7" i="24" s="1"/>
  <c r="AQ26" i="1"/>
  <c r="U28" i="25" l="1"/>
  <c r="S7" i="24"/>
  <c r="AA7" i="24"/>
  <c r="Z7" i="24"/>
  <c r="W7" i="24"/>
  <c r="R13" i="24"/>
  <c r="R14" i="24" s="1"/>
  <c r="R15" i="24" s="1"/>
  <c r="Z3" i="24"/>
  <c r="Z11" i="24"/>
  <c r="R11" i="24"/>
  <c r="R12" i="24" s="1"/>
  <c r="Z12" i="24"/>
  <c r="Z13" i="24" s="1"/>
  <c r="Z14" i="24" s="1"/>
  <c r="R3" i="24"/>
  <c r="AR25" i="1"/>
  <c r="AR26" i="1" s="1"/>
  <c r="AR24" i="1"/>
  <c r="AQ25" i="1"/>
  <c r="AR21" i="1"/>
  <c r="AQ21" i="1"/>
  <c r="L27" i="23"/>
  <c r="L29" i="23" s="1"/>
  <c r="K27" i="23"/>
  <c r="K29" i="23" s="1"/>
  <c r="H4" i="23"/>
  <c r="H27" i="23" s="1"/>
  <c r="I17" i="23"/>
  <c r="Q17" i="23" s="1"/>
  <c r="I18" i="23"/>
  <c r="I25" i="23"/>
  <c r="I22" i="23"/>
  <c r="Q22" i="23" s="1"/>
  <c r="I21" i="23"/>
  <c r="Q21" i="23" s="1"/>
  <c r="I20" i="23"/>
  <c r="Q20" i="23" s="1"/>
  <c r="Q19" i="23"/>
  <c r="I16" i="23"/>
  <c r="Q16" i="23" s="1"/>
  <c r="Q15" i="23"/>
  <c r="Q14" i="23"/>
  <c r="I12" i="23"/>
  <c r="Q12" i="23" s="1"/>
  <c r="I11" i="23"/>
  <c r="Q11" i="23" s="1"/>
  <c r="Q10" i="23"/>
  <c r="Q9" i="23"/>
  <c r="Q8" i="23"/>
  <c r="I6" i="23"/>
  <c r="I5" i="23"/>
  <c r="AP25" i="1"/>
  <c r="AP24" i="1"/>
  <c r="AP21" i="1"/>
  <c r="Q13" i="21"/>
  <c r="L27" i="22"/>
  <c r="L29" i="22" s="1"/>
  <c r="K27" i="22"/>
  <c r="K29" i="22" s="1"/>
  <c r="AA15" i="24" l="1"/>
  <c r="Z15" i="24"/>
  <c r="S15" i="24"/>
  <c r="AQ24" i="1"/>
  <c r="Q27" i="23"/>
  <c r="I27" i="23"/>
  <c r="N45" i="21"/>
  <c r="O45" i="21" s="1"/>
  <c r="N44" i="21"/>
  <c r="O44" i="21" s="1"/>
  <c r="I44" i="21"/>
  <c r="I45" i="21"/>
  <c r="I5" i="22" l="1"/>
  <c r="I25" i="22"/>
  <c r="Q25" i="22" s="1"/>
  <c r="H4" i="22"/>
  <c r="H27" i="22" s="1"/>
  <c r="I16" i="22"/>
  <c r="Q16" i="22" s="1"/>
  <c r="Q24" i="22"/>
  <c r="Q23" i="22"/>
  <c r="I22" i="22"/>
  <c r="Q22" i="22" s="1"/>
  <c r="I21" i="22"/>
  <c r="Q21" i="22" s="1"/>
  <c r="I20" i="22"/>
  <c r="Q20" i="22" s="1"/>
  <c r="Q19" i="22"/>
  <c r="Q18" i="22"/>
  <c r="I17" i="22"/>
  <c r="Q17" i="22" s="1"/>
  <c r="Q15" i="22"/>
  <c r="Q14" i="22"/>
  <c r="Q13" i="22"/>
  <c r="I12" i="22"/>
  <c r="Q12" i="22" s="1"/>
  <c r="I11" i="22"/>
  <c r="Q11" i="22" s="1"/>
  <c r="Q10" i="22"/>
  <c r="Q9" i="22"/>
  <c r="Q8" i="22"/>
  <c r="Q7" i="22"/>
  <c r="I6" i="22"/>
  <c r="Q6" i="22" s="1"/>
  <c r="AO26" i="1"/>
  <c r="AO25" i="1"/>
  <c r="AO24" i="1"/>
  <c r="AO21" i="1"/>
  <c r="N43" i="21"/>
  <c r="O43" i="21" s="1"/>
  <c r="L27" i="21"/>
  <c r="K27" i="21"/>
  <c r="K29" i="21" s="1"/>
  <c r="AP26" i="1" l="1"/>
  <c r="I27" i="22"/>
  <c r="Q5" i="22"/>
  <c r="Q27" i="22" s="1"/>
  <c r="I5" i="21"/>
  <c r="Q5" i="21" s="1"/>
  <c r="I12" i="21"/>
  <c r="Q12" i="21" s="1"/>
  <c r="N42" i="21"/>
  <c r="I42" i="21"/>
  <c r="N41" i="21"/>
  <c r="O41" i="21" s="1"/>
  <c r="N40" i="21"/>
  <c r="O40" i="21" s="1"/>
  <c r="N38" i="21"/>
  <c r="O38" i="21" s="1"/>
  <c r="N37" i="21"/>
  <c r="O37" i="21" s="1"/>
  <c r="N36" i="21"/>
  <c r="I36" i="21"/>
  <c r="N35" i="21"/>
  <c r="O35" i="21" s="1"/>
  <c r="L29" i="21"/>
  <c r="Q25" i="21"/>
  <c r="Q24" i="21"/>
  <c r="Q23" i="21"/>
  <c r="I22" i="21"/>
  <c r="Q22" i="21" s="1"/>
  <c r="I21" i="21"/>
  <c r="Q21" i="21" s="1"/>
  <c r="I20" i="21"/>
  <c r="Q20" i="21" s="1"/>
  <c r="Q19" i="21"/>
  <c r="Q18" i="21"/>
  <c r="I17" i="21"/>
  <c r="Q17" i="21" s="1"/>
  <c r="I16" i="21"/>
  <c r="Q16" i="21" s="1"/>
  <c r="Q15" i="21"/>
  <c r="Q14" i="21"/>
  <c r="I11" i="21"/>
  <c r="Q11" i="21" s="1"/>
  <c r="Q10" i="21"/>
  <c r="Q9" i="21"/>
  <c r="Q8" i="21"/>
  <c r="Q7" i="21"/>
  <c r="I6" i="21"/>
  <c r="I27" i="21" s="1"/>
  <c r="H4" i="21"/>
  <c r="H27" i="21" s="1"/>
  <c r="K31" i="20"/>
  <c r="K25" i="20"/>
  <c r="O36" i="21" l="1"/>
  <c r="Q6" i="21"/>
  <c r="Q27" i="21" s="1"/>
  <c r="O42" i="21"/>
  <c r="AN25" i="1"/>
  <c r="AN24" i="1"/>
  <c r="AN21" i="1"/>
  <c r="Q26" i="20"/>
  <c r="L30" i="20"/>
  <c r="L32" i="20" s="1"/>
  <c r="Q25" i="20"/>
  <c r="Q8" i="20"/>
  <c r="Q5" i="20"/>
  <c r="I25" i="20"/>
  <c r="I24" i="20"/>
  <c r="I23" i="20"/>
  <c r="I20" i="20"/>
  <c r="I19" i="20"/>
  <c r="I18" i="20"/>
  <c r="I13" i="20"/>
  <c r="I11" i="20"/>
  <c r="Q11" i="20" s="1"/>
  <c r="I6" i="20"/>
  <c r="I5" i="20"/>
  <c r="H4" i="20"/>
  <c r="N45" i="20"/>
  <c r="O45" i="20" s="1"/>
  <c r="I45" i="20"/>
  <c r="N44" i="20"/>
  <c r="O44" i="20" s="1"/>
  <c r="N43" i="20"/>
  <c r="O43" i="20" s="1"/>
  <c r="N41" i="20"/>
  <c r="O41" i="20" s="1"/>
  <c r="N40" i="20"/>
  <c r="O40" i="20" s="1"/>
  <c r="N39" i="20"/>
  <c r="O39" i="20" s="1"/>
  <c r="I39" i="20"/>
  <c r="O38" i="20"/>
  <c r="N38" i="20"/>
  <c r="H30" i="20"/>
  <c r="Q28" i="20"/>
  <c r="Q27" i="20"/>
  <c r="Q24" i="20"/>
  <c r="Q23" i="20"/>
  <c r="Q22" i="20"/>
  <c r="Q21" i="20"/>
  <c r="Q20" i="20"/>
  <c r="Q19" i="20"/>
  <c r="Q18" i="20"/>
  <c r="Q17" i="20"/>
  <c r="Q16" i="20"/>
  <c r="Q15" i="20"/>
  <c r="Q14" i="20"/>
  <c r="Q12" i="20"/>
  <c r="Q10" i="20"/>
  <c r="Q9" i="20"/>
  <c r="Q7" i="20"/>
  <c r="Q6" i="20"/>
  <c r="L34" i="11"/>
  <c r="K34" i="11"/>
  <c r="Q13" i="20" l="1"/>
  <c r="Q30" i="20" s="1"/>
  <c r="K30" i="20"/>
  <c r="I30" i="20"/>
  <c r="AM25" i="1"/>
  <c r="AM21" i="1"/>
  <c r="Q21" i="17"/>
  <c r="Q14" i="17"/>
  <c r="L30" i="17"/>
  <c r="L32" i="17" s="1"/>
  <c r="K30" i="17"/>
  <c r="K32" i="17" s="1"/>
  <c r="I5" i="17"/>
  <c r="Q45" i="18"/>
  <c r="N45" i="18"/>
  <c r="O45" i="18" s="1"/>
  <c r="I45" i="18"/>
  <c r="N44" i="18"/>
  <c r="O44" i="18" s="1"/>
  <c r="O43" i="18"/>
  <c r="N43" i="18"/>
  <c r="O41" i="18"/>
  <c r="N41" i="18"/>
  <c r="N40" i="18"/>
  <c r="O40" i="18" s="1"/>
  <c r="N39" i="18"/>
  <c r="I39" i="18"/>
  <c r="O39" i="18" s="1"/>
  <c r="N38" i="18"/>
  <c r="O38" i="18" s="1"/>
  <c r="L30" i="18"/>
  <c r="L32" i="18" s="1"/>
  <c r="K30" i="18"/>
  <c r="K32" i="18" s="1"/>
  <c r="I30" i="18"/>
  <c r="H30" i="18"/>
  <c r="Q28" i="18"/>
  <c r="Q27" i="18"/>
  <c r="Q26" i="18"/>
  <c r="Q25" i="18"/>
  <c r="I24" i="18"/>
  <c r="Q24" i="18" s="1"/>
  <c r="Q23" i="18"/>
  <c r="Q22" i="18"/>
  <c r="Q21" i="18"/>
  <c r="I20" i="18"/>
  <c r="Q20" i="18" s="1"/>
  <c r="I19" i="18"/>
  <c r="Q19" i="18" s="1"/>
  <c r="Q18" i="18"/>
  <c r="Q17" i="18"/>
  <c r="Q16" i="18"/>
  <c r="Q15" i="18"/>
  <c r="Q14" i="18"/>
  <c r="I13" i="18"/>
  <c r="Q13" i="18" s="1"/>
  <c r="Q12" i="18"/>
  <c r="I11" i="18"/>
  <c r="Q11" i="18" s="1"/>
  <c r="Q10" i="18"/>
  <c r="Q9" i="18"/>
  <c r="Q8" i="18"/>
  <c r="Q7" i="18"/>
  <c r="I6" i="18"/>
  <c r="Q6" i="18" s="1"/>
  <c r="I5" i="18"/>
  <c r="Q5" i="18" s="1"/>
  <c r="H4" i="18"/>
  <c r="O45" i="17"/>
  <c r="N45" i="17"/>
  <c r="K32" i="20" l="1"/>
  <c r="AM24" i="1"/>
  <c r="AN26" i="1"/>
  <c r="Q30" i="18"/>
  <c r="I45" i="17"/>
  <c r="Q28" i="17"/>
  <c r="N44" i="17"/>
  <c r="O44" i="17" s="1"/>
  <c r="N43" i="17"/>
  <c r="O43" i="17" s="1"/>
  <c r="N41" i="17"/>
  <c r="O41" i="17" s="1"/>
  <c r="N40" i="17"/>
  <c r="O40" i="17" s="1"/>
  <c r="N39" i="17"/>
  <c r="I39" i="17"/>
  <c r="N38" i="17"/>
  <c r="O38" i="17" s="1"/>
  <c r="Q27" i="17"/>
  <c r="Q26" i="17"/>
  <c r="Q25" i="17"/>
  <c r="I24" i="17"/>
  <c r="Q24" i="17" s="1"/>
  <c r="Q23" i="17"/>
  <c r="Q22" i="17"/>
  <c r="I20" i="17"/>
  <c r="Q20" i="17" s="1"/>
  <c r="I19" i="17"/>
  <c r="Q19" i="17" s="1"/>
  <c r="Q18" i="17"/>
  <c r="Q17" i="17"/>
  <c r="Q16" i="17"/>
  <c r="Q15" i="17"/>
  <c r="I13" i="17"/>
  <c r="Q13" i="17" s="1"/>
  <c r="Q12" i="17"/>
  <c r="I11" i="17"/>
  <c r="Q11" i="17" s="1"/>
  <c r="Q10" i="17"/>
  <c r="Q9" i="17"/>
  <c r="Q8" i="17"/>
  <c r="Q7" i="17"/>
  <c r="I6" i="17"/>
  <c r="Q6" i="17" s="1"/>
  <c r="Q5" i="17"/>
  <c r="H4" i="17"/>
  <c r="H30" i="17" s="1"/>
  <c r="Q28" i="16"/>
  <c r="Q14" i="16"/>
  <c r="AL25" i="1"/>
  <c r="AL21" i="1"/>
  <c r="AM26" i="1" l="1"/>
  <c r="O39" i="17"/>
  <c r="Q30" i="17"/>
  <c r="I30" i="17"/>
  <c r="I5" i="16" l="1"/>
  <c r="Q5" i="16" s="1"/>
  <c r="N44" i="16"/>
  <c r="O44" i="16" s="1"/>
  <c r="N43" i="16"/>
  <c r="O43" i="16" s="1"/>
  <c r="N41" i="16"/>
  <c r="O41" i="16" s="1"/>
  <c r="N40" i="16"/>
  <c r="O40" i="16" s="1"/>
  <c r="N39" i="16"/>
  <c r="I39" i="16"/>
  <c r="N38" i="16"/>
  <c r="O38" i="16" s="1"/>
  <c r="L30" i="16"/>
  <c r="Q27" i="16"/>
  <c r="Q26" i="16"/>
  <c r="I25" i="16"/>
  <c r="Q25" i="16" s="1"/>
  <c r="Q24" i="16"/>
  <c r="Q23" i="16"/>
  <c r="Q22" i="16"/>
  <c r="I21" i="16"/>
  <c r="Q21" i="16" s="1"/>
  <c r="I20" i="16"/>
  <c r="Q20" i="16" s="1"/>
  <c r="I19" i="16"/>
  <c r="Q19" i="16" s="1"/>
  <c r="Q18" i="16"/>
  <c r="Q17" i="16"/>
  <c r="Q16" i="16"/>
  <c r="Q15" i="16"/>
  <c r="I13" i="16"/>
  <c r="Q13" i="16" s="1"/>
  <c r="Q12" i="16"/>
  <c r="I11" i="16"/>
  <c r="Q11" i="16" s="1"/>
  <c r="Q10" i="16"/>
  <c r="Q9" i="16"/>
  <c r="Q8" i="16"/>
  <c r="Q7" i="16"/>
  <c r="I6" i="16"/>
  <c r="Q6" i="16" s="1"/>
  <c r="H4" i="16"/>
  <c r="H30" i="16" s="1"/>
  <c r="AK25" i="1"/>
  <c r="Q15" i="15"/>
  <c r="Q25" i="15"/>
  <c r="Q29" i="15" s="1"/>
  <c r="L29" i="15"/>
  <c r="AK24" i="1" s="1"/>
  <c r="AK26" i="1" s="1"/>
  <c r="K29" i="15"/>
  <c r="AK21" i="1" s="1"/>
  <c r="N42" i="15"/>
  <c r="O42" i="15" s="1"/>
  <c r="N43" i="15"/>
  <c r="O43" i="15" s="1"/>
  <c r="K12" i="15"/>
  <c r="L32" i="16" l="1"/>
  <c r="AL24" i="1"/>
  <c r="AL26" i="1" s="1"/>
  <c r="I30" i="16"/>
  <c r="O39" i="16"/>
  <c r="K30" i="16"/>
  <c r="K32" i="16" s="1"/>
  <c r="Q30" i="16"/>
  <c r="I25" i="15"/>
  <c r="N40" i="15"/>
  <c r="O40" i="15" s="1"/>
  <c r="N39" i="15"/>
  <c r="O39" i="15" s="1"/>
  <c r="N38" i="15"/>
  <c r="I38" i="15"/>
  <c r="N37" i="15"/>
  <c r="O37" i="15" s="1"/>
  <c r="L31" i="15"/>
  <c r="K31" i="15"/>
  <c r="Q27" i="15"/>
  <c r="Q26" i="15"/>
  <c r="Q24" i="15"/>
  <c r="Q23" i="15"/>
  <c r="Q22" i="15"/>
  <c r="I21" i="15"/>
  <c r="Q21" i="15" s="1"/>
  <c r="I20" i="15"/>
  <c r="Q20" i="15" s="1"/>
  <c r="I19" i="15"/>
  <c r="Q19" i="15" s="1"/>
  <c r="Q18" i="15"/>
  <c r="Q17" i="15"/>
  <c r="Q16" i="15"/>
  <c r="Q14" i="15"/>
  <c r="I13" i="15"/>
  <c r="Q13" i="15" s="1"/>
  <c r="Q12" i="15"/>
  <c r="I11" i="15"/>
  <c r="Q11" i="15" s="1"/>
  <c r="Q10" i="15"/>
  <c r="Q9" i="15"/>
  <c r="Q8" i="15"/>
  <c r="Q7" i="15"/>
  <c r="I6" i="15"/>
  <c r="Q6" i="15" s="1"/>
  <c r="I5" i="15"/>
  <c r="I29" i="15" s="1"/>
  <c r="H4" i="15"/>
  <c r="H29" i="15" s="1"/>
  <c r="AJ25" i="1"/>
  <c r="AJ21" i="1"/>
  <c r="AI21" i="1"/>
  <c r="L31" i="14"/>
  <c r="AJ24" i="1" s="1"/>
  <c r="AJ26" i="1" s="1"/>
  <c r="K31" i="14"/>
  <c r="I31" i="14"/>
  <c r="K12" i="14"/>
  <c r="L33" i="14"/>
  <c r="K33" i="14"/>
  <c r="Q29" i="14"/>
  <c r="N42" i="14"/>
  <c r="O42" i="14" s="1"/>
  <c r="N41" i="14"/>
  <c r="O41" i="14" s="1"/>
  <c r="N40" i="14"/>
  <c r="I40" i="14"/>
  <c r="N39" i="14"/>
  <c r="O39" i="14" s="1"/>
  <c r="Q28" i="14"/>
  <c r="Q27" i="14"/>
  <c r="Q26" i="14"/>
  <c r="Q25" i="14"/>
  <c r="Q24" i="14"/>
  <c r="Q23" i="14"/>
  <c r="Q22" i="14"/>
  <c r="I21" i="14"/>
  <c r="Q21" i="14" s="1"/>
  <c r="I20" i="14"/>
  <c r="Q20" i="14" s="1"/>
  <c r="I19" i="14"/>
  <c r="Q19" i="14" s="1"/>
  <c r="Q18" i="14"/>
  <c r="Q17" i="14"/>
  <c r="Q16" i="14"/>
  <c r="Q15" i="14"/>
  <c r="Q14" i="14"/>
  <c r="I13" i="14"/>
  <c r="Q13" i="14" s="1"/>
  <c r="Q12" i="14"/>
  <c r="Q11" i="14"/>
  <c r="I11" i="14"/>
  <c r="Q10" i="14"/>
  <c r="Q9" i="14"/>
  <c r="Q8" i="14"/>
  <c r="Q7" i="14"/>
  <c r="I6" i="14"/>
  <c r="Q6" i="14" s="1"/>
  <c r="I5" i="14"/>
  <c r="H4" i="14"/>
  <c r="H31" i="14" s="1"/>
  <c r="O38" i="13"/>
  <c r="O39" i="13"/>
  <c r="O40" i="13"/>
  <c r="O41" i="13"/>
  <c r="Q5" i="13"/>
  <c r="O38" i="15" l="1"/>
  <c r="Q5" i="15"/>
  <c r="Q5" i="14"/>
  <c r="Q31" i="14" s="1"/>
  <c r="O40" i="14"/>
  <c r="AI25" i="1"/>
  <c r="N39" i="13"/>
  <c r="N40" i="13"/>
  <c r="N41" i="13"/>
  <c r="Q24" i="13"/>
  <c r="Q25" i="13"/>
  <c r="Q14" i="13"/>
  <c r="L30" i="13"/>
  <c r="AI24" i="1" s="1"/>
  <c r="AI26" i="1" s="1"/>
  <c r="K32" i="13"/>
  <c r="K30" i="13"/>
  <c r="Q27" i="7"/>
  <c r="Q26" i="7"/>
  <c r="Q25" i="7"/>
  <c r="Q21" i="7"/>
  <c r="Q20" i="7"/>
  <c r="Q19" i="7"/>
  <c r="Q18" i="7"/>
  <c r="Q17" i="7"/>
  <c r="Q16" i="7"/>
  <c r="Q15" i="7"/>
  <c r="Q13" i="7"/>
  <c r="Q11" i="7"/>
  <c r="Q10" i="7"/>
  <c r="Q9" i="7"/>
  <c r="Q7" i="7"/>
  <c r="Q28" i="9"/>
  <c r="Q27" i="9"/>
  <c r="Q26" i="9"/>
  <c r="Q25" i="9"/>
  <c r="Q24" i="9"/>
  <c r="Q23" i="9"/>
  <c r="Q22" i="9"/>
  <c r="Q21" i="9"/>
  <c r="Q20" i="9"/>
  <c r="Q19" i="9"/>
  <c r="Q18" i="9"/>
  <c r="Q17" i="9"/>
  <c r="Q16" i="9"/>
  <c r="Q15" i="9"/>
  <c r="Q14" i="9"/>
  <c r="Q13" i="9"/>
  <c r="Q12" i="9"/>
  <c r="Q11" i="9"/>
  <c r="Q10" i="9"/>
  <c r="Q9" i="9"/>
  <c r="Q8" i="9"/>
  <c r="Q7" i="9"/>
  <c r="Q6" i="9"/>
  <c r="Q5" i="9"/>
  <c r="Q30" i="9" s="1"/>
  <c r="Q28" i="11"/>
  <c r="Q27" i="11"/>
  <c r="Q26" i="11"/>
  <c r="Q25" i="11"/>
  <c r="Q24" i="11"/>
  <c r="Q23" i="11"/>
  <c r="Q22" i="11"/>
  <c r="Q21" i="11"/>
  <c r="Q20" i="11"/>
  <c r="Q19" i="11"/>
  <c r="Q18" i="11"/>
  <c r="Q17" i="11"/>
  <c r="Q16" i="11"/>
  <c r="Q15" i="11"/>
  <c r="Q14" i="11"/>
  <c r="Q13" i="11"/>
  <c r="Q12" i="11"/>
  <c r="Q11" i="11"/>
  <c r="Q10" i="11"/>
  <c r="Q9" i="11"/>
  <c r="Q8" i="11"/>
  <c r="Q7" i="11"/>
  <c r="Q6" i="11"/>
  <c r="Q5" i="11"/>
  <c r="Q30" i="11" s="1"/>
  <c r="Q28" i="13"/>
  <c r="Q27" i="13"/>
  <c r="Q26" i="13"/>
  <c r="Q23" i="13"/>
  <c r="Q22" i="13"/>
  <c r="Q21" i="13"/>
  <c r="Q20" i="13"/>
  <c r="Q19" i="13"/>
  <c r="Q18" i="13"/>
  <c r="Q17" i="13"/>
  <c r="Q16" i="13"/>
  <c r="Q15" i="13"/>
  <c r="Q13" i="13"/>
  <c r="Q12" i="13"/>
  <c r="Q11" i="13"/>
  <c r="Q10" i="13"/>
  <c r="Q9" i="13"/>
  <c r="Q8" i="13"/>
  <c r="Q7" i="13"/>
  <c r="Q6" i="13"/>
  <c r="Q7" i="12"/>
  <c r="Q9" i="12"/>
  <c r="Q10" i="12"/>
  <c r="Q13" i="12"/>
  <c r="Q15" i="12"/>
  <c r="Q16" i="12"/>
  <c r="Q17" i="12"/>
  <c r="Q18" i="12"/>
  <c r="Q20" i="12"/>
  <c r="Q21" i="12"/>
  <c r="Q25" i="12"/>
  <c r="Q26" i="12"/>
  <c r="Q27" i="12"/>
  <c r="Q28" i="12"/>
  <c r="Q29" i="12"/>
  <c r="H4" i="13"/>
  <c r="N38" i="13"/>
  <c r="H30" i="13"/>
  <c r="I21" i="13"/>
  <c r="I20" i="13"/>
  <c r="I19" i="13"/>
  <c r="I13" i="13"/>
  <c r="I11" i="13"/>
  <c r="I39" i="13"/>
  <c r="I8" i="13"/>
  <c r="I6" i="13"/>
  <c r="I5" i="13"/>
  <c r="L31" i="12"/>
  <c r="K31" i="12"/>
  <c r="AH25" i="1"/>
  <c r="AH24" i="1"/>
  <c r="N39" i="12"/>
  <c r="O39" i="12" s="1"/>
  <c r="L32" i="13" l="1"/>
  <c r="Q30" i="13"/>
  <c r="I30" i="13"/>
  <c r="AH26" i="1"/>
  <c r="L33" i="12"/>
  <c r="K33" i="12"/>
  <c r="I11" i="12"/>
  <c r="Q11" i="12" s="1"/>
  <c r="I5" i="12"/>
  <c r="Q5" i="12" s="1"/>
  <c r="I6" i="12"/>
  <c r="Q6" i="12" s="1"/>
  <c r="I8" i="12"/>
  <c r="Q8" i="12" s="1"/>
  <c r="I12" i="12"/>
  <c r="Q12" i="12" s="1"/>
  <c r="I14" i="12"/>
  <c r="Q14" i="12" s="1"/>
  <c r="I22" i="12"/>
  <c r="Q22" i="12" s="1"/>
  <c r="I23" i="12"/>
  <c r="Q23" i="12" s="1"/>
  <c r="I24" i="12"/>
  <c r="Q24" i="12" s="1"/>
  <c r="H31" i="12"/>
  <c r="M4" i="11"/>
  <c r="Q31" i="12" l="1"/>
  <c r="I31" i="12"/>
  <c r="AH21" i="1" s="1"/>
  <c r="K31" i="11"/>
  <c r="AG25" i="1" s="1"/>
  <c r="L31" i="11"/>
  <c r="AG24" i="1" s="1"/>
  <c r="AG26" i="1" s="1"/>
  <c r="H31" i="11"/>
  <c r="I24" i="11"/>
  <c r="I23" i="11"/>
  <c r="I22" i="11"/>
  <c r="I14" i="11"/>
  <c r="I12" i="11"/>
  <c r="I8" i="11"/>
  <c r="I6" i="11"/>
  <c r="I5" i="11"/>
  <c r="I31" i="11" s="1"/>
  <c r="J31" i="11"/>
  <c r="M31" i="11"/>
  <c r="M4" i="9"/>
  <c r="M30" i="7"/>
  <c r="K33" i="9"/>
  <c r="L33" i="9"/>
  <c r="K35" i="7"/>
  <c r="L35" i="7"/>
  <c r="AD26" i="1"/>
  <c r="AG21" i="1" l="1"/>
  <c r="I24" i="9"/>
  <c r="I23" i="9"/>
  <c r="I22" i="9"/>
  <c r="I14" i="9"/>
  <c r="I12" i="9"/>
  <c r="I8" i="9"/>
  <c r="I6" i="9"/>
  <c r="I5" i="9"/>
  <c r="I24" i="7"/>
  <c r="Q24" i="7" s="1"/>
  <c r="I23" i="7"/>
  <c r="Q23" i="7" s="1"/>
  <c r="I22" i="7"/>
  <c r="Q22" i="7" s="1"/>
  <c r="I14" i="7"/>
  <c r="Q14" i="7" s="1"/>
  <c r="I12" i="7"/>
  <c r="Q12" i="7" s="1"/>
  <c r="I8" i="7"/>
  <c r="Q8" i="7" s="1"/>
  <c r="I6" i="7"/>
  <c r="Q6" i="7" s="1"/>
  <c r="I5" i="7"/>
  <c r="Q5" i="7" s="1"/>
  <c r="M30" i="9"/>
  <c r="H30" i="9"/>
  <c r="L30" i="9"/>
  <c r="AF24" i="1" s="1"/>
  <c r="K30" i="9"/>
  <c r="AF25" i="1" s="1"/>
  <c r="Q30" i="7" l="1"/>
  <c r="AF26" i="1"/>
  <c r="I30" i="9"/>
  <c r="AF21" i="1" s="1"/>
  <c r="K30" i="7"/>
  <c r="AE25" i="1" s="1"/>
  <c r="L30" i="7"/>
  <c r="J30" i="7"/>
  <c r="I30" i="7"/>
  <c r="H30" i="7"/>
  <c r="AE21" i="1" s="1"/>
  <c r="AE24" i="1" l="1"/>
  <c r="AE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Nasemann, Florian</author>
  </authors>
  <commentList>
    <comment ref="D4" authorId="0" shapeId="0" xr:uid="{33C523AF-DD84-4718-8F55-8F06FB682460}">
      <text>
        <r>
          <rPr>
            <sz val="9"/>
            <color indexed="81"/>
            <rFont val="Segoe UI"/>
            <family val="2"/>
          </rPr>
          <t>werden direkt fakturiert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Nasemann, Florian</author>
  </authors>
  <commentList>
    <comment ref="K25" authorId="0" shapeId="0" xr:uid="{8F40BC2F-B08B-465B-B4D8-63B999EAF7EF}">
      <text>
        <r>
          <rPr>
            <sz val="9"/>
            <color indexed="81"/>
            <rFont val="Segoe UI"/>
            <family val="2"/>
          </rPr>
          <t xml:space="preserve">enthält eine Abschlagsrechnung aus 12/2024 i.H.v. 1.255 TEUR, da Leistung bereits in 11/2024 erbracht wurde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<sst xmlns="http://schemas.openxmlformats.org/spreadsheetml/2006/main" count="3007" uniqueCount="314">
  <si>
    <t>Benötigte Unterlagen</t>
  </si>
  <si>
    <t>GDPDU Datei</t>
  </si>
  <si>
    <t>BWA/SuSa</t>
  </si>
  <si>
    <t>IC Abstimmung</t>
  </si>
  <si>
    <t>OP Liste Forderungen LuL</t>
  </si>
  <si>
    <t>Neue Rechtsstreite</t>
  </si>
  <si>
    <t>Anstehende Betriebsprüfungen (Steuer)</t>
  </si>
  <si>
    <t>Lucanet</t>
  </si>
  <si>
    <t>IST</t>
  </si>
  <si>
    <t>PLAN</t>
  </si>
  <si>
    <t>Brauckmann &amp; Damm</t>
  </si>
  <si>
    <t>Datenebene</t>
  </si>
  <si>
    <t xml:space="preserve">Bewertungsebene </t>
  </si>
  <si>
    <t>Anpassungen im Einzelabschluss</t>
  </si>
  <si>
    <t>Spaltendefinition</t>
  </si>
  <si>
    <t>Konto</t>
  </si>
  <si>
    <t>Wert</t>
  </si>
  <si>
    <t>Buchungsdatum</t>
  </si>
  <si>
    <t>Leistungskennzahlen</t>
  </si>
  <si>
    <t>Geleistete_Stunden</t>
  </si>
  <si>
    <t>Auftragsbestand</t>
  </si>
  <si>
    <t>Bewertung HF</t>
  </si>
  <si>
    <t/>
  </si>
  <si>
    <t>HF gem. HGB</t>
  </si>
  <si>
    <t>HF gem. PoC</t>
  </si>
  <si>
    <t>Delta HF zu PoC</t>
  </si>
  <si>
    <t>Mitarbeiteranzahl (Köpfe)</t>
  </si>
  <si>
    <t>Geschäftsführer</t>
  </si>
  <si>
    <t>Kaufm. Angestellte</t>
  </si>
  <si>
    <t>Gewerbliche Angestellte</t>
  </si>
  <si>
    <t>Auszubildende</t>
  </si>
  <si>
    <t>Mitarbeiteranzahl (VZK)</t>
  </si>
  <si>
    <t>Veränderungen Mitarbeter</t>
  </si>
  <si>
    <t>Eintritte</t>
  </si>
  <si>
    <t>Austritte</t>
  </si>
  <si>
    <t>Gesellschaft</t>
  </si>
  <si>
    <t>Versicherer/Bank</t>
  </si>
  <si>
    <t>Avallinie</t>
  </si>
  <si>
    <t>Inanspruchnahme</t>
  </si>
  <si>
    <t>Freie Avallinie</t>
  </si>
  <si>
    <t>B&amp;D GmbH&amp;Co.KG</t>
  </si>
  <si>
    <t>VHV</t>
  </si>
  <si>
    <t>R+V</t>
  </si>
  <si>
    <t>Sparkasse Stade-Altes Land</t>
  </si>
  <si>
    <t>Kreditgeber</t>
  </si>
  <si>
    <t>Fälligkeit</t>
  </si>
  <si>
    <t>Valuta</t>
  </si>
  <si>
    <t>NULL Meldung</t>
  </si>
  <si>
    <t>Baustellencontrolling</t>
  </si>
  <si>
    <t>Bewertung</t>
  </si>
  <si>
    <t>Rentabilität</t>
  </si>
  <si>
    <t>Kommentare</t>
  </si>
  <si>
    <t>Offene Leistungen</t>
  </si>
  <si>
    <t>Firma</t>
  </si>
  <si>
    <t>Stand</t>
  </si>
  <si>
    <t>Kostenstelle</t>
  </si>
  <si>
    <t>Projekt</t>
  </si>
  <si>
    <t>Kundengruppe</t>
  </si>
  <si>
    <t>Auftragsart</t>
  </si>
  <si>
    <t>Status</t>
  </si>
  <si>
    <t>Auftragssumme</t>
  </si>
  <si>
    <t>Summe Nachträge</t>
  </si>
  <si>
    <t>Ist Vollkosten</t>
  </si>
  <si>
    <t>PoC Bewertung</t>
  </si>
  <si>
    <t>HGB Bewertung</t>
  </si>
  <si>
    <t>Umsatz</t>
  </si>
  <si>
    <t>Gewinn</t>
  </si>
  <si>
    <t>Marge</t>
  </si>
  <si>
    <t>Versch 2024-Kleinbaustellen</t>
  </si>
  <si>
    <t>laufend</t>
  </si>
  <si>
    <t>EEW Stapelfeld TGA MHKW</t>
  </si>
  <si>
    <t>gewerblich</t>
  </si>
  <si>
    <t xml:space="preserve">U4 Horner Geest / 1. BA </t>
  </si>
  <si>
    <t>öffentlich</t>
  </si>
  <si>
    <t>Infrastrukturprojekt</t>
  </si>
  <si>
    <t>U4 Horner Geest / 1. BA</t>
  </si>
  <si>
    <t>A26 Hafenbahntunnel</t>
  </si>
  <si>
    <t>Sportanlage Sachsenweg</t>
  </si>
  <si>
    <t>Sportplatzbau</t>
  </si>
  <si>
    <t>Teilschlussgerechnet</t>
  </si>
  <si>
    <t>Teilschluss</t>
  </si>
  <si>
    <t>Fernwärmetunnel Hamburg FWS-Süd</t>
  </si>
  <si>
    <t>U4 Horner Geest / 2. BA</t>
  </si>
  <si>
    <t>ZRE Bunker Stellingen</t>
  </si>
  <si>
    <t>Baugrube</t>
  </si>
  <si>
    <t>Billhorner Röhrendamm Baugrube</t>
  </si>
  <si>
    <t>privat</t>
  </si>
  <si>
    <t>A26 Hohe Schaar Pfahlprobebel. Tunnel+BW</t>
  </si>
  <si>
    <t>S4 Überwerfungsbauwerk Hasselbrook</t>
  </si>
  <si>
    <t>A26 Pfahlprobebelastung Süderelbquerung</t>
  </si>
  <si>
    <t>Überarbeitung Wegedecken - Ostsee</t>
  </si>
  <si>
    <t>Erdbau</t>
  </si>
  <si>
    <t xml:space="preserve">Westfield HH-Überseequartier    </t>
  </si>
  <si>
    <t xml:space="preserve">Sportanlage Hagenbeckstraße            </t>
  </si>
  <si>
    <t>Levensauer Hochbrücke LOS 6-Baustraße</t>
  </si>
  <si>
    <t xml:space="preserve">JVA Billwerder  Erdarbeiten- Entwässerung-Grundleitungen             </t>
  </si>
  <si>
    <t>Baugrube / Kanalbau</t>
  </si>
  <si>
    <t xml:space="preserve">Sportanlage Walddörferstraße  </t>
  </si>
  <si>
    <t>Sportanlage Öjendorfer Weg</t>
  </si>
  <si>
    <t>Summen:</t>
  </si>
  <si>
    <t>Stand FiBu</t>
  </si>
  <si>
    <t>check</t>
  </si>
  <si>
    <t>Sportanlage MTHC, Tiefbauarbeiten Hockeyplatz</t>
  </si>
  <si>
    <t>Erdbauarbeiten Culinstraße (SAGA)</t>
  </si>
  <si>
    <t>AURUBIS AG Werk Ost Spitztopfplatz</t>
  </si>
  <si>
    <t>Schlussgerechnet:</t>
  </si>
  <si>
    <t>schlussgerechnet</t>
  </si>
  <si>
    <t>Schlussgerechnet</t>
  </si>
  <si>
    <t>Wohnbebauung Oststeinbek</t>
  </si>
  <si>
    <t>UW Ulzburg - Neubau der 380 kV-Schaltanlage</t>
  </si>
  <si>
    <t>Gem. Schönwalde - Umbau Tennenplatz in Naturrasen</t>
  </si>
  <si>
    <t>Geräteverkauf</t>
  </si>
  <si>
    <t>Sonstiges</t>
  </si>
  <si>
    <t>Aurubis</t>
  </si>
  <si>
    <t>FC St. Pauli Leistungszentrum Kollaustraße - Vorabmaßnahmen</t>
  </si>
  <si>
    <t>Sportanlage Rothenhäuser Damm</t>
  </si>
  <si>
    <t>Versch 2025-Kleinbaustellen</t>
  </si>
  <si>
    <t>Abgenommen</t>
  </si>
  <si>
    <t>Teilschlussgerechnet / Gesamtabnahme</t>
  </si>
  <si>
    <t>Baustellenadresse</t>
  </si>
  <si>
    <t>per 31.12.24</t>
  </si>
  <si>
    <t>Ist Vollkosten bestehend aus</t>
  </si>
  <si>
    <t xml:space="preserve">Synergien </t>
  </si>
  <si>
    <t>OID (Automatisch)</t>
  </si>
  <si>
    <t>Projektname</t>
  </si>
  <si>
    <t>Kunde</t>
  </si>
  <si>
    <t>Kundensegment</t>
  </si>
  <si>
    <t>Straße</t>
  </si>
  <si>
    <t>Postleitzahl</t>
  </si>
  <si>
    <t>Stadt</t>
  </si>
  <si>
    <t>Kundenart</t>
  </si>
  <si>
    <t>Gewerk</t>
  </si>
  <si>
    <t>Segment</t>
  </si>
  <si>
    <t>Startdatum</t>
  </si>
  <si>
    <t>Enddatum</t>
  </si>
  <si>
    <t>Nachtragssumme</t>
  </si>
  <si>
    <t>IST Materialkosten</t>
  </si>
  <si>
    <t>IST Personalkosten</t>
  </si>
  <si>
    <t>IST Maschinenkosten</t>
  </si>
  <si>
    <t>Ergebnis</t>
  </si>
  <si>
    <t>Synergieprojekt</t>
  </si>
  <si>
    <t>Beteiligtes Unternehmen</t>
  </si>
  <si>
    <t>Art der Zusammenarbeit</t>
  </si>
  <si>
    <t>Grund Zusammenarbeit</t>
  </si>
  <si>
    <t>SUMME</t>
  </si>
  <si>
    <t>Bitte das monatliche Reporting um die unten aufgelisteten qualitativen Angaben erweitern.</t>
  </si>
  <si>
    <t xml:space="preserve">Qualitatives Reporting </t>
  </si>
  <si>
    <t>Auftragslage/Auftragseingang</t>
  </si>
  <si>
    <t>Auftragslage ist aufgrund der bestehenden Aufträge gut. Es gab keine neuen Auftragseingänge im November</t>
  </si>
  <si>
    <t>Auftragslage ist aufgrund der bestehenden Aufträge gut. Es gab keine neuen Auftragseingänge im Dezember</t>
  </si>
  <si>
    <t xml:space="preserve">Auftragslage ist aufgrund der bestehenden Aufträge gut. Es gab keine neuen Auftragseingänge im Januar. Wir gehen davon aus, dass wir zusammen mit der Firma Gorthe Bau einen größeren Auftrag in Travemünde erhalten. Stand jetzt sind wir als BIEGE Submissions Erster. </t>
  </si>
  <si>
    <t>Auftragslage ist aufgrund der bestehenden Aufträge gut. Es gab keine neuen Auftragseingänge im Januar. Wir sind bei einem Projekt für den Schulbau Hamburg Submissions Sieger.</t>
  </si>
  <si>
    <t>Aktuelle wirtschaftliche Entwicklung</t>
  </si>
  <si>
    <t>Der Markt ist aufgrund der geringen Anfrage hart umkämpft. Viele Abbruchunternehmen drängen in den Erd- und Tiefbaumarkt, da im Abbruchsektor im konventionellen Abbruchgeschäft nahezu brach liegt. Statt 5-6 Bewerber, bieten nun i.M. 15 Bewerber mit. Preise sind schlecht.</t>
  </si>
  <si>
    <t>Operativer Verlauf des aktuellen Monats</t>
  </si>
  <si>
    <t xml:space="preserve">Wetter wird unbeständiger, dadurch immer mehr Behinderungen auf den Baustellen.  Sonst keine besonderen Änderungen zu den Vormonaten. </t>
  </si>
  <si>
    <t xml:space="preserve">Keine besonderen Änderungen zu den Vormonaten. </t>
  </si>
  <si>
    <t>Wesentliche Veränderungen der G&amp;V/Bilanz Posten</t>
  </si>
  <si>
    <t>Siehe Reporting bzw. BWA.</t>
  </si>
  <si>
    <t>Siehe Reporting bzw. BWA. SR U4 1. BA BK 44800</t>
  </si>
  <si>
    <t>Sonstiges/Besonderheiten</t>
  </si>
  <si>
    <t>keine.</t>
  </si>
  <si>
    <t>OID</t>
  </si>
  <si>
    <t>Unternehmensname</t>
  </si>
  <si>
    <t>JA NEIN</t>
  </si>
  <si>
    <t>Art Zusammenarbeit</t>
  </si>
  <si>
    <t>Wiederkehrend</t>
  </si>
  <si>
    <t>Daten Input</t>
  </si>
  <si>
    <t>Auswertung 2022 LucaNet</t>
  </si>
  <si>
    <t>Auswertung 2023 LucaNet</t>
  </si>
  <si>
    <t>Auswertung 2024 LucaNet</t>
  </si>
  <si>
    <t>Asphaltbau</t>
  </si>
  <si>
    <t>Autobahn</t>
  </si>
  <si>
    <t>Neukunde</t>
  </si>
  <si>
    <t>AS Asphaltbau Holding</t>
  </si>
  <si>
    <t>Ja</t>
  </si>
  <si>
    <t>Bietergemeinschaft</t>
  </si>
  <si>
    <t>neuer Markt / Region</t>
  </si>
  <si>
    <t>SR DEZ 2022</t>
  </si>
  <si>
    <t>SR DEZ 2023</t>
  </si>
  <si>
    <t>SR DEZ 2024</t>
  </si>
  <si>
    <t>Land</t>
  </si>
  <si>
    <t>Rahmenvertrag</t>
  </si>
  <si>
    <t>Bahn</t>
  </si>
  <si>
    <t>Bestandskunde</t>
  </si>
  <si>
    <t>AS Asphaltbau Schmidle</t>
  </si>
  <si>
    <t>Nein</t>
  </si>
  <si>
    <t>Subunternehmen</t>
  </si>
  <si>
    <t>neue Projektgröße</t>
  </si>
  <si>
    <t>TF DEZ 2022</t>
  </si>
  <si>
    <t>TF DEZ 2023</t>
  </si>
  <si>
    <t>TF DEZ 2024</t>
  </si>
  <si>
    <t>Bund</t>
  </si>
  <si>
    <t>sonstiges</t>
  </si>
  <si>
    <t>Bodensanierung</t>
  </si>
  <si>
    <t>Brücke</t>
  </si>
  <si>
    <t>Demler Spezialtiefbau (ehm. ASL)</t>
  </si>
  <si>
    <t>Arbeitsgemeinschaft</t>
  </si>
  <si>
    <t>Margensteigerung</t>
  </si>
  <si>
    <t>TF DEZ 2021</t>
  </si>
  <si>
    <t>Projektentwickler</t>
  </si>
  <si>
    <t>Bohrpfähle</t>
  </si>
  <si>
    <t>Energie</t>
  </si>
  <si>
    <t>BBU KG</t>
  </si>
  <si>
    <t>Partnerschaft</t>
  </si>
  <si>
    <t>Risikoteilung</t>
  </si>
  <si>
    <t>GuV 2022 LucaNet L4L</t>
  </si>
  <si>
    <t>GL laut Projektliste 2022</t>
  </si>
  <si>
    <t>GL laut Projektliste 2023</t>
  </si>
  <si>
    <t>GL laut Projektliste 2024</t>
  </si>
  <si>
    <t>KMU</t>
  </si>
  <si>
    <t>Bohrpfahlwände</t>
  </si>
  <si>
    <t>Freileitungsbau</t>
  </si>
  <si>
    <t>Demler Spezialtiefbau (Neu)</t>
  </si>
  <si>
    <t>Erweiterung Know How</t>
  </si>
  <si>
    <t>GuV 2022 JA HGB</t>
  </si>
  <si>
    <t>Delta</t>
  </si>
  <si>
    <t>Konzern</t>
  </si>
  <si>
    <t>Brückenbau</t>
  </si>
  <si>
    <t>Heizung</t>
  </si>
  <si>
    <t>Demler operativ (alt)</t>
  </si>
  <si>
    <t xml:space="preserve"> </t>
  </si>
  <si>
    <t>Zeitersparnis</t>
  </si>
  <si>
    <t xml:space="preserve">TF DEZ 2023 </t>
  </si>
  <si>
    <t>GL laut LucaNet 2022</t>
  </si>
  <si>
    <t>GL laut LucaNet 2023</t>
  </si>
  <si>
    <t>GL laut LucaNet 2024</t>
  </si>
  <si>
    <t>Damm- und Deichbau</t>
  </si>
  <si>
    <t>Industriebau</t>
  </si>
  <si>
    <t>EBK</t>
  </si>
  <si>
    <t>Personalnotwendigkeit</t>
  </si>
  <si>
    <t xml:space="preserve">SR DEZ 2023 </t>
  </si>
  <si>
    <t>Kanal</t>
  </si>
  <si>
    <t>Riedmüller Bau</t>
  </si>
  <si>
    <t>GuV 2023 LucaNet L4L</t>
  </si>
  <si>
    <t>Auswertung 2022 HGB</t>
  </si>
  <si>
    <t>Auswertung 2023 HGB</t>
  </si>
  <si>
    <t>Auswertung 2024 HGB</t>
  </si>
  <si>
    <t>Erschließung</t>
  </si>
  <si>
    <t>Leitungsbau</t>
  </si>
  <si>
    <t>Seidler Holding</t>
  </si>
  <si>
    <t>GuV 2023 JA HGB</t>
  </si>
  <si>
    <t>Gleisbau</t>
  </si>
  <si>
    <t>sonstiger öffentlicher Tiefbau</t>
  </si>
  <si>
    <t>Seidler Tiefbau</t>
  </si>
  <si>
    <t>Gründung</t>
  </si>
  <si>
    <t>sonstiger privater Tiefbau</t>
  </si>
  <si>
    <t>Terras Holding</t>
  </si>
  <si>
    <t>Kabelbau</t>
  </si>
  <si>
    <t>Strasse</t>
  </si>
  <si>
    <t>Terras Service</t>
  </si>
  <si>
    <t>GuV 2024 LucaNet L4L</t>
  </si>
  <si>
    <t>Kanalbau</t>
  </si>
  <si>
    <t>Telekommunikation</t>
  </si>
  <si>
    <t>Terras Spezialtiefbau (Hold.)</t>
  </si>
  <si>
    <t>GuV 2024 JA HGB</t>
  </si>
  <si>
    <t>Pipelinebau</t>
  </si>
  <si>
    <t>Tunnel</t>
  </si>
  <si>
    <t>Terras Süd</t>
  </si>
  <si>
    <t>GL laut HGB 2022</t>
  </si>
  <si>
    <t>GL laut HGB 2023</t>
  </si>
  <si>
    <t>GL laut HGB 2024</t>
  </si>
  <si>
    <t>Rohrleitungsbau</t>
  </si>
  <si>
    <t>Wasserbau</t>
  </si>
  <si>
    <t>Terras West</t>
  </si>
  <si>
    <t>Windkraft</t>
  </si>
  <si>
    <t>WWB Deponie</t>
  </si>
  <si>
    <t>Spezialbau</t>
  </si>
  <si>
    <t>WWB Tiefbau</t>
  </si>
  <si>
    <t>Spundwände</t>
  </si>
  <si>
    <t>Terras Nord</t>
  </si>
  <si>
    <t>Stauanlagen</t>
  </si>
  <si>
    <t>Grothe Holding GmbH</t>
  </si>
  <si>
    <t>Strassenbau</t>
  </si>
  <si>
    <t>Grothe Bau</t>
  </si>
  <si>
    <t>Tiefbau</t>
  </si>
  <si>
    <t>Grothe Kabel</t>
  </si>
  <si>
    <t>Träger</t>
  </si>
  <si>
    <t>B&amp;D Holding</t>
  </si>
  <si>
    <t>Trägerbohlenwände</t>
  </si>
  <si>
    <t>B&amp;D GmbH</t>
  </si>
  <si>
    <t>Tunnelbau</t>
  </si>
  <si>
    <t>Vermessungsbuero Wolfert</t>
  </si>
  <si>
    <t>Verankerungen</t>
  </si>
  <si>
    <t>GIS-EDV Wolfert</t>
  </si>
  <si>
    <t>Vermessungstechnik Wolfert</t>
  </si>
  <si>
    <t>Streetguard</t>
  </si>
  <si>
    <t>Wendt Grundbau GmbH</t>
  </si>
  <si>
    <t>Terras Gruppe</t>
  </si>
  <si>
    <t>Konso Holding</t>
  </si>
  <si>
    <t>Konsolidiert Terras Gruppe</t>
  </si>
  <si>
    <t>Segment Tiefbau</t>
  </si>
  <si>
    <t>Segment Services</t>
  </si>
  <si>
    <t>Segment Spezialtiefbau</t>
  </si>
  <si>
    <t>HTS B</t>
  </si>
  <si>
    <t>HTS L</t>
  </si>
  <si>
    <t>Terras Resources</t>
  </si>
  <si>
    <t>HTS Berichtswesen</t>
  </si>
  <si>
    <t>BBU GmbH (neu)</t>
  </si>
  <si>
    <t>Demler Baugeräte (alt)</t>
  </si>
  <si>
    <t>Demir GmbH</t>
  </si>
  <si>
    <t>InKa GmbH</t>
  </si>
  <si>
    <t>ELKATEC GmbH</t>
  </si>
  <si>
    <t>Oßwald GmbH</t>
  </si>
  <si>
    <t>Demir Holding GmbH</t>
  </si>
  <si>
    <t>Helming Tiefbau Service GmbH</t>
  </si>
  <si>
    <t>Koldewei Straßen- und Tiefbau</t>
  </si>
  <si>
    <t>Konso Resources</t>
  </si>
  <si>
    <t>Achatz Bau</t>
  </si>
  <si>
    <t>Demir Gruppe</t>
  </si>
  <si>
    <t>D&amp;K Spezial Tiefbau</t>
  </si>
  <si>
    <t>Helming Kultur-Tiefbau-Baustoffhandel GmbH</t>
  </si>
  <si>
    <t>RAEDER</t>
  </si>
  <si>
    <t>Konso HTS Berichtswesen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</si>
</sst>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 #,##0.00\ &quot;€&quot;_-;\-* #,##0.00\ &quot;€&quot;_-;_-* &quot;-&quot;??\ &quot;€&quot;_-;_-@_-"/>
    <numFmt numFmtId="43" formatCode="_-* #,##0.00_-;\-* #,##0.00_-;_-* &quot;-&quot;??_-;_-@_-"/>
    <numFmt numFmtId="164" formatCode="#,##0\ ;\-#,##0\ ;[Color24]\-\ "/>
    <numFmt numFmtId="165" formatCode="#,##0.0\ ;\-#,##0.0\ ;[Color24]\-\ "/>
    <numFmt numFmtId="166" formatCode="#,##0.0\ ;\-#,##0.0\ ;\-\ "/>
    <numFmt numFmtId="167" formatCode="dd/mm/yyyy\ "/>
    <numFmt numFmtId="168" formatCode="0\ ;\-0\ ;\-\ "/>
    <numFmt numFmtId="169" formatCode="&quot;[&quot;@&quot;]&quot;"/>
    <numFmt numFmtId="170" formatCode="#,##0\ ;\-#,##0\ ;\-\ "/>
    <numFmt numFmtId="171" formatCode="#,##0.00\ &quot;€&quot;"/>
    <numFmt numFmtId="172" formatCode="#,##0.0_ ;\-#,##0.0\ "/>
    <numFmt numFmtId="173" formatCode="#,##0.00\ ;\-#,##0.00\ ;\-\ "/>
    <numFmt numFmtId="174" formatCode="_-* #,##0_-;\-* #,##0_-;_-* &quot;-&quot;??_-;_-@_-"/>
    <numFmt numFmtId="175" formatCode="_-* #,##0.00\ _€_-;\-* #,##0.00\ _€_-;_-* &quot;-&quot;??\ _€_-;_-@_-"/>
    <numFmt numFmtId="176" formatCode="_-* #,##0.0_-;\-* #,##0.0_-;_-* &quot;-&quot;??_-;_-@_-"/>
    <numFmt numFmtId="177" formatCode="[$-409]dddd\,\ mmmm\ d\,\ yyyy"/>
    <numFmt numFmtId="178" formatCode="dd/mm/yy;@"/>
    <numFmt numFmtId="179" formatCode="#,##0.00_ ;\-#,##0.00\ "/>
  </numFmts>
  <fonts count="35" x14ac:knownFonts="1">
    <font>
      <sz val="11"/>
      <color theme="1"/>
      <name val="Calibri"/>
      <family val="2"/>
      <scheme val="minor"/>
    </font>
    <font>
      <sz val="11"/>
      <color theme="1"/>
      <name val="Calibri"/>
      <family val="2"/>
    </font>
    <font>
      <sz val="10"/>
      <color theme="1"/>
      <name val="Arial"/>
      <family val="2"/>
    </font>
    <font>
      <sz val="11"/>
      <color theme="1"/>
      <name val="Calibri"/>
      <family val="2"/>
      <scheme val="minor"/>
    </font>
    <font>
      <b/>
      <sz val="11"/>
      <color theme="3"/>
      <name val="Calibri"/>
      <family val="2"/>
      <scheme val="minor"/>
    </font>
    <font>
      <sz val="10"/>
      <color rgb="FFFFFFFF"/>
      <name val="Arial"/>
      <family val="2"/>
    </font>
    <font>
      <sz val="10"/>
      <color rgb="FF0C233C"/>
      <name val="Arial"/>
      <family val="2"/>
    </font>
    <font>
      <sz val="10"/>
      <color theme="1"/>
      <name val="Arial"/>
      <family val="2"/>
    </font>
    <font>
      <b/>
      <sz val="10"/>
      <color rgb="FFFF0000"/>
      <name val="Arial"/>
      <family val="2"/>
    </font>
    <font>
      <sz val="8"/>
      <color theme="1"/>
      <name val="Arial"/>
      <family val="2"/>
    </font>
    <font>
      <sz val="10"/>
      <color rgb="FFFF0000"/>
      <name val="Arial"/>
      <family val="2"/>
    </font>
    <font>
      <sz val="10"/>
      <color theme="0"/>
      <name val="Arial"/>
      <family val="2"/>
    </font>
    <font>
      <b/>
      <sz val="12"/>
      <color theme="0"/>
      <name val="Arial"/>
      <family val="2"/>
    </font>
    <font>
      <sz val="12"/>
      <color theme="0"/>
      <name val="Arial"/>
      <family val="2"/>
    </font>
    <font>
      <b/>
      <sz val="11"/>
      <color rgb="FFFFFFFF"/>
      <name val="Calibri"/>
      <family val="2"/>
    </font>
    <font>
      <sz val="11"/>
      <color rgb="FF000000"/>
      <name val="Calibri"/>
      <family val="2"/>
    </font>
    <font>
      <sz val="11"/>
      <name val="Calibri"/>
      <family val="2"/>
    </font>
    <font>
      <sz val="11"/>
      <name val="Calibri"/>
      <family val="2"/>
    </font>
    <font>
      <b/>
      <sz val="11"/>
      <name val="Calibri"/>
      <family val="2"/>
    </font>
    <font>
      <b/>
      <sz val="11"/>
      <color theme="1"/>
      <name val="Calibri"/>
      <family val="2"/>
      <scheme val="minor"/>
    </font>
    <font>
      <b/>
      <sz val="11"/>
      <color rgb="FF000000"/>
      <name val="Calibri"/>
      <family val="2"/>
    </font>
    <font>
      <i/>
      <sz val="11"/>
      <color theme="6"/>
      <name val="Calibri"/>
      <family val="2"/>
      <scheme val="minor"/>
    </font>
    <font>
      <sz val="9"/>
      <color indexed="81"/>
      <name val="Segoe UI"/>
      <family val="2"/>
    </font>
    <font>
      <b/>
      <u/>
      <sz val="11"/>
      <color theme="1"/>
      <name val="Calibri"/>
      <family val="2"/>
      <scheme val="minor"/>
    </font>
    <font>
      <i/>
      <sz val="11"/>
      <color theme="0" tint="-0.34998626667073579"/>
      <name val="Calibri"/>
      <family val="2"/>
      <scheme val="minor"/>
    </font>
    <font>
      <b/>
      <sz val="16"/>
      <color theme="1"/>
      <name val="Calibri"/>
      <family val="2"/>
      <scheme val="minor"/>
    </font>
    <font>
      <b/>
      <sz val="11"/>
      <color theme="0"/>
      <name val="Calibri"/>
      <family val="2"/>
      <scheme val="minor"/>
    </font>
    <font>
      <sz val="10"/>
      <name val="Arial"/>
      <family val="2"/>
    </font>
    <font>
      <b/>
      <sz val="12"/>
      <color rgb="FF000000"/>
      <name val="Arial"/>
      <family val="2"/>
    </font>
    <font>
      <sz val="12"/>
      <color theme="1"/>
      <name val="Arial"/>
      <family val="2"/>
    </font>
    <font>
      <b/>
      <sz val="12"/>
      <color theme="1"/>
      <name val="Arial"/>
      <family val="2"/>
    </font>
    <font>
      <b/>
      <sz val="12"/>
      <name val="Arial"/>
      <family val="2"/>
    </font>
    <font>
      <b/>
      <i/>
      <sz val="12"/>
      <name val="Arial"/>
      <family val="2"/>
    </font>
    <font>
      <sz val="12"/>
      <color rgb="FF000000"/>
      <name val="Arial"/>
      <family val="2"/>
    </font>
    <font>
      <sz val="12"/>
      <name val="Arial"/>
      <family val="2"/>
    </font>
  </fonts>
  <fills count="29">
    <fill>
      <patternFill patternType="none"/>
    </fill>
    <fill>
      <patternFill patternType="gray125"/>
    </fill>
    <fill>
      <patternFill patternType="solid">
        <fgColor rgb="FF00338D"/>
        <bgColor rgb="FF000000"/>
      </patternFill>
    </fill>
    <fill>
      <patternFill patternType="solid">
        <fgColor rgb="FF92CDDC"/>
        <bgColor rgb="FF000000"/>
      </patternFill>
    </fill>
    <fill>
      <patternFill patternType="solid">
        <fgColor rgb="FFFFFFCC"/>
        <bgColor rgb="FF000000"/>
      </patternFill>
    </fill>
    <fill>
      <patternFill patternType="lightUp">
        <fgColor rgb="FF000000"/>
        <bgColor rgb="FFFFFFFF"/>
      </patternFill>
    </fill>
    <fill>
      <patternFill patternType="solid">
        <fgColor rgb="FFCCC0DA"/>
        <bgColor rgb="FF000000"/>
      </patternFill>
    </fill>
    <fill>
      <patternFill patternType="solid">
        <fgColor rgb="FF0C233C"/>
        <bgColor indexed="64"/>
      </patternFill>
    </fill>
    <fill>
      <patternFill patternType="solid">
        <fgColor rgb="FFC52124"/>
        <bgColor rgb="FF000000"/>
      </patternFill>
    </fill>
    <fill>
      <patternFill patternType="solid">
        <fgColor rgb="FFFFFFFF"/>
        <bgColor rgb="FF000000"/>
      </patternFill>
    </fill>
    <fill>
      <patternFill patternType="solid">
        <fgColor rgb="FFAEAAAA"/>
        <bgColor rgb="FF000000"/>
      </patternFill>
    </fill>
    <fill>
      <patternFill patternType="solid">
        <fgColor rgb="FFA5A5A5"/>
        <bgColor rgb="FF000000"/>
      </patternFill>
    </fill>
    <fill>
      <patternFill patternType="solid">
        <fgColor rgb="FF8EA9DB"/>
        <bgColor rgb="FF000000"/>
      </patternFill>
    </fill>
    <fill>
      <patternFill patternType="solid">
        <fgColor rgb="FFF8CBAD"/>
        <bgColor rgb="FF000000"/>
      </patternFill>
    </fill>
    <fill>
      <patternFill patternType="solid">
        <fgColor rgb="FFFFFF00"/>
        <bgColor rgb="FF000000"/>
      </patternFill>
    </fill>
    <fill>
      <patternFill patternType="solid">
        <fgColor theme="0" tint="-4.9989318521683403E-2"/>
        <bgColor indexed="64"/>
      </patternFill>
    </fill>
    <fill>
      <patternFill patternType="solid">
        <fgColor theme="6" tint="0.79998168889431442"/>
        <bgColor indexed="65"/>
      </patternFill>
    </fill>
    <fill>
      <patternFill patternType="solid">
        <fgColor theme="0" tint="-0.34998626667073579"/>
        <bgColor indexed="64"/>
      </patternFill>
    </fill>
    <fill>
      <patternFill patternType="solid">
        <fgColor rgb="FFC00000"/>
        <bgColor indexed="64"/>
      </patternFill>
    </fill>
    <fill>
      <patternFill patternType="solid">
        <fgColor rgb="FFFFFFCC"/>
        <bgColor indexed="64"/>
      </patternFill>
    </fill>
    <fill>
      <patternFill patternType="solid">
        <fgColor theme="0"/>
        <bgColor indexed="64"/>
      </patternFill>
    </fill>
    <fill>
      <patternFill patternType="solid">
        <fgColor theme="0" tint="-0.14999847407452621"/>
        <bgColor indexed="64"/>
      </patternFill>
    </fill>
    <fill>
      <patternFill patternType="solid">
        <fgColor theme="8"/>
        <bgColor rgb="FF000000"/>
      </patternFill>
    </fill>
    <fill>
      <patternFill patternType="solid">
        <fgColor rgb="FF8EA9DB"/>
        <bgColor indexed="64"/>
      </patternFill>
    </fill>
    <fill>
      <patternFill patternType="solid">
        <fgColor theme="0" tint="-0.34998626667073579"/>
        <bgColor rgb="FF000000"/>
      </patternFill>
    </fill>
    <fill>
      <patternFill patternType="solid">
        <fgColor rgb="FF92D050"/>
        <bgColor rgb="FF000000"/>
      </patternFill>
    </fill>
    <fill>
      <patternFill patternType="solid">
        <fgColor rgb="FF92D050"/>
        <bgColor indexed="64"/>
      </patternFill>
    </fill>
    <fill>
      <patternFill patternType="solid">
        <fgColor theme="5" tint="0.79998168889431442"/>
        <bgColor indexed="64"/>
      </patternFill>
    </fill>
    <fill>
      <patternFill patternType="solid">
        <fgColor theme="9" tint="0.79998168889431442"/>
        <bgColor indexed="64"/>
      </patternFill>
    </fill>
  </fills>
  <borders count="28">
    <border>
      <left/>
      <right/>
      <top/>
      <bottom/>
      <diagonal/>
    </border>
    <border>
      <left style="hair">
        <color auto="1"/>
      </left>
      <right style="hair">
        <color auto="1"/>
      </right>
      <top style="hair">
        <color auto="1"/>
      </top>
      <bottom style="hair">
        <color auto="1"/>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auto="1"/>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s>
  <cellStyleXfs count="28">
    <xf numFmtId="0" fontId="0" fillId="0" borderId="0"/>
    <xf numFmtId="0" fontId="4" fillId="0" borderId="0" applyNumberFormat="0" applyFill="0" applyBorder="0" applyAlignment="0" applyProtection="0"/>
    <xf numFmtId="164" fontId="5" fillId="2" borderId="0" applyNumberFormat="0" applyFont="0" applyBorder="0" applyAlignment="0"/>
    <xf numFmtId="169" fontId="9" fillId="0" borderId="0">
      <alignment horizontal="center"/>
    </xf>
    <xf numFmtId="168" fontId="7" fillId="0" borderId="0" applyFill="0" applyBorder="0"/>
    <xf numFmtId="166" fontId="7" fillId="0" borderId="1"/>
    <xf numFmtId="166" fontId="7" fillId="3" borderId="0">
      <alignment horizontal="left"/>
      <protection locked="0"/>
    </xf>
    <xf numFmtId="166" fontId="7" fillId="4" borderId="1">
      <protection locked="0"/>
    </xf>
    <xf numFmtId="166" fontId="7" fillId="3" borderId="1">
      <protection locked="0"/>
    </xf>
    <xf numFmtId="166" fontId="7" fillId="5" borderId="1" applyFont="0" applyAlignment="0"/>
    <xf numFmtId="168" fontId="7" fillId="4" borderId="1">
      <protection locked="0"/>
    </xf>
    <xf numFmtId="166" fontId="7" fillId="6" borderId="0">
      <alignment horizontal="left"/>
      <protection locked="0"/>
    </xf>
    <xf numFmtId="166" fontId="7" fillId="6" borderId="1">
      <protection locked="0"/>
    </xf>
    <xf numFmtId="0" fontId="17" fillId="0" borderId="0"/>
    <xf numFmtId="43" fontId="3" fillId="0" borderId="0" applyFont="0" applyFill="0" applyBorder="0" applyAlignment="0" applyProtection="0"/>
    <xf numFmtId="44" fontId="3" fillId="0" borderId="0" applyFont="0" applyFill="0" applyBorder="0" applyAlignment="0" applyProtection="0"/>
    <xf numFmtId="168" fontId="2" fillId="0" borderId="0" applyFill="0" applyBorder="0"/>
    <xf numFmtId="166" fontId="2" fillId="3" borderId="0">
      <alignment horizontal="left"/>
      <protection locked="0"/>
    </xf>
    <xf numFmtId="166" fontId="2" fillId="4" borderId="1">
      <protection locked="0"/>
    </xf>
    <xf numFmtId="166" fontId="2" fillId="5" borderId="1" applyFont="0" applyAlignment="0"/>
    <xf numFmtId="166" fontId="2" fillId="6" borderId="0">
      <alignment horizontal="left"/>
      <protection locked="0"/>
    </xf>
    <xf numFmtId="0" fontId="16" fillId="0" borderId="0"/>
    <xf numFmtId="43" fontId="3" fillId="0" borderId="0" applyFont="0" applyFill="0" applyBorder="0" applyAlignment="0" applyProtection="0"/>
    <xf numFmtId="9" fontId="3" fillId="0" borderId="0" applyFont="0" applyFill="0" applyBorder="0" applyAlignment="0" applyProtection="0"/>
    <xf numFmtId="0" fontId="3" fillId="16" borderId="0" applyNumberFormat="0" applyBorder="0" applyAlignment="0" applyProtection="0"/>
    <xf numFmtId="44" fontId="3" fillId="0" borderId="0" applyFont="0" applyFill="0" applyBorder="0" applyAlignment="0" applyProtection="0"/>
    <xf numFmtId="166" fontId="2" fillId="19" borderId="1">
      <protection locked="0"/>
    </xf>
    <xf numFmtId="0" fontId="27" fillId="0" borderId="0"/>
  </cellStyleXfs>
  <cellXfs count="170">
    <xf numFmtId="0" fontId="0" fillId="0" borderId="0" xfId="0"/>
    <xf numFmtId="165" fontId="6" fillId="7" borderId="0" xfId="2" applyNumberFormat="1" applyFont="1" applyFill="1"/>
    <xf numFmtId="165" fontId="11" fillId="7" borderId="0" xfId="2" applyNumberFormat="1" applyFont="1" applyFill="1"/>
    <xf numFmtId="164" fontId="5" fillId="7" borderId="0" xfId="2" applyFill="1"/>
    <xf numFmtId="165" fontId="12" fillId="7" borderId="0" xfId="2" applyNumberFormat="1" applyFont="1" applyFill="1"/>
    <xf numFmtId="164" fontId="13" fillId="7" borderId="0" xfId="2" applyFont="1" applyFill="1"/>
    <xf numFmtId="164" fontId="5" fillId="7" borderId="0" xfId="2" applyFill="1" applyAlignment="1">
      <alignment horizontal="right"/>
    </xf>
    <xf numFmtId="167" fontId="11" fillId="7" borderId="0" xfId="2" applyNumberFormat="1" applyFont="1" applyFill="1"/>
    <xf numFmtId="164" fontId="8" fillId="7" borderId="0" xfId="2" applyFont="1" applyFill="1"/>
    <xf numFmtId="0" fontId="5" fillId="7" borderId="0" xfId="2" applyNumberFormat="1" applyFill="1"/>
    <xf numFmtId="0" fontId="4" fillId="0" borderId="0" xfId="1"/>
    <xf numFmtId="166" fontId="7" fillId="3" borderId="0" xfId="6">
      <alignment horizontal="left"/>
      <protection locked="0"/>
    </xf>
    <xf numFmtId="0" fontId="7" fillId="0" borderId="0" xfId="0" applyFont="1" applyAlignment="1">
      <alignment horizontal="left"/>
    </xf>
    <xf numFmtId="166" fontId="7" fillId="4" borderId="1" xfId="7">
      <protection locked="0"/>
    </xf>
    <xf numFmtId="166" fontId="7" fillId="0" borderId="1" xfId="5"/>
    <xf numFmtId="14" fontId="7" fillId="3" borderId="1" xfId="8" applyNumberFormat="1" applyAlignment="1">
      <alignment horizontal="right"/>
      <protection locked="0"/>
    </xf>
    <xf numFmtId="14" fontId="7" fillId="3" borderId="1" xfId="8" applyNumberFormat="1">
      <protection locked="0"/>
    </xf>
    <xf numFmtId="168" fontId="7" fillId="4" borderId="1" xfId="10">
      <protection locked="0"/>
    </xf>
    <xf numFmtId="0" fontId="10" fillId="0" borderId="0" xfId="0" applyFont="1"/>
    <xf numFmtId="170" fontId="7" fillId="4" borderId="1" xfId="7" applyNumberFormat="1">
      <protection locked="0"/>
    </xf>
    <xf numFmtId="0" fontId="14" fillId="8" borderId="2" xfId="0" applyFont="1" applyFill="1" applyBorder="1"/>
    <xf numFmtId="0" fontId="14" fillId="8" borderId="7" xfId="0" applyFont="1" applyFill="1" applyBorder="1"/>
    <xf numFmtId="0" fontId="15" fillId="11" borderId="0" xfId="0" applyFont="1" applyFill="1"/>
    <xf numFmtId="0" fontId="15" fillId="12" borderId="11" xfId="0" applyFont="1" applyFill="1" applyBorder="1" applyAlignment="1">
      <alignment horizontal="center"/>
    </xf>
    <xf numFmtId="0" fontId="16" fillId="14" borderId="6" xfId="0" applyFont="1" applyFill="1" applyBorder="1"/>
    <xf numFmtId="0" fontId="15" fillId="0" borderId="0" xfId="0" applyFont="1"/>
    <xf numFmtId="17" fontId="15" fillId="0" borderId="0" xfId="0" applyNumberFormat="1" applyFont="1"/>
    <xf numFmtId="172" fontId="7" fillId="4" borderId="1" xfId="7" applyNumberFormat="1">
      <protection locked="0"/>
    </xf>
    <xf numFmtId="0" fontId="0" fillId="15" borderId="0" xfId="0" applyFill="1"/>
    <xf numFmtId="0" fontId="14" fillId="8" borderId="0" xfId="0" applyFont="1" applyFill="1"/>
    <xf numFmtId="0" fontId="18" fillId="13" borderId="6" xfId="0" applyFont="1" applyFill="1" applyBorder="1"/>
    <xf numFmtId="43" fontId="0" fillId="0" borderId="0" xfId="14" applyFont="1"/>
    <xf numFmtId="43" fontId="19" fillId="0" borderId="0" xfId="0" applyNumberFormat="1" applyFont="1"/>
    <xf numFmtId="0" fontId="20" fillId="0" borderId="0" xfId="0" applyFont="1"/>
    <xf numFmtId="0" fontId="19" fillId="0" borderId="0" xfId="0" applyFont="1"/>
    <xf numFmtId="173" fontId="7" fillId="4" borderId="1" xfId="7" applyNumberFormat="1">
      <protection locked="0"/>
    </xf>
    <xf numFmtId="43" fontId="19" fillId="0" borderId="0" xfId="14" applyFont="1"/>
    <xf numFmtId="174" fontId="2" fillId="4" borderId="1" xfId="14" applyNumberFormat="1" applyFont="1" applyFill="1" applyBorder="1" applyProtection="1">
      <protection locked="0"/>
    </xf>
    <xf numFmtId="43" fontId="2" fillId="4" borderId="1" xfId="14" applyFont="1" applyFill="1" applyBorder="1" applyProtection="1">
      <protection locked="0"/>
    </xf>
    <xf numFmtId="170" fontId="2" fillId="4" borderId="1" xfId="18" applyNumberFormat="1">
      <protection locked="0"/>
    </xf>
    <xf numFmtId="0" fontId="21" fillId="0" borderId="0" xfId="0" applyFont="1"/>
    <xf numFmtId="43" fontId="21" fillId="0" borderId="0" xfId="14" applyFont="1"/>
    <xf numFmtId="2" fontId="21" fillId="0" borderId="0" xfId="14" applyNumberFormat="1" applyFont="1"/>
    <xf numFmtId="175" fontId="0" fillId="0" borderId="0" xfId="0" applyNumberFormat="1"/>
    <xf numFmtId="166" fontId="2" fillId="4" borderId="1" xfId="18">
      <protection locked="0"/>
    </xf>
    <xf numFmtId="43" fontId="0" fillId="0" borderId="0" xfId="14" applyFont="1" applyFill="1"/>
    <xf numFmtId="0" fontId="23" fillId="0" borderId="0" xfId="0" applyFont="1"/>
    <xf numFmtId="10" fontId="0" fillId="0" borderId="0" xfId="23" applyNumberFormat="1" applyFont="1" applyFill="1"/>
    <xf numFmtId="170" fontId="2" fillId="0" borderId="0" xfId="0" applyNumberFormat="1" applyFont="1"/>
    <xf numFmtId="17" fontId="0" fillId="0" borderId="0" xfId="0" applyNumberFormat="1"/>
    <xf numFmtId="43" fontId="24" fillId="0" borderId="0" xfId="14" applyFont="1"/>
    <xf numFmtId="170" fontId="2" fillId="4" borderId="1" xfId="7" applyNumberFormat="1" applyFont="1">
      <protection locked="0"/>
    </xf>
    <xf numFmtId="173" fontId="2" fillId="4" borderId="1" xfId="18" applyNumberFormat="1">
      <protection locked="0"/>
    </xf>
    <xf numFmtId="4" fontId="0" fillId="0" borderId="0" xfId="0" applyNumberFormat="1"/>
    <xf numFmtId="43" fontId="0" fillId="0" borderId="0" xfId="0" applyNumberFormat="1"/>
    <xf numFmtId="0" fontId="25" fillId="17" borderId="0" xfId="0" applyFont="1" applyFill="1" applyAlignment="1">
      <alignment horizontal="center" vertical="center" wrapText="1"/>
    </xf>
    <xf numFmtId="17" fontId="19" fillId="17" borderId="0" xfId="0" applyNumberFormat="1" applyFont="1" applyFill="1" applyAlignment="1">
      <alignment horizontal="center" vertical="center"/>
    </xf>
    <xf numFmtId="17" fontId="0" fillId="0" borderId="0" xfId="0" applyNumberFormat="1" applyAlignment="1">
      <alignment horizontal="center" vertical="center"/>
    </xf>
    <xf numFmtId="0" fontId="26" fillId="18" borderId="0" xfId="24" applyFont="1" applyFill="1" applyAlignment="1">
      <alignment horizontal="center" vertical="center"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center" vertical="center"/>
    </xf>
    <xf numFmtId="0" fontId="0" fillId="0" borderId="7" xfId="0" applyBorder="1" applyAlignment="1">
      <alignment horizontal="left" vertical="top" wrapText="1"/>
    </xf>
    <xf numFmtId="0" fontId="1" fillId="0" borderId="0" xfId="0" quotePrefix="1" applyFont="1"/>
    <xf numFmtId="0" fontId="1" fillId="9" borderId="3" xfId="0" applyFont="1" applyFill="1" applyBorder="1"/>
    <xf numFmtId="0" fontId="1" fillId="9" borderId="4" xfId="0" applyFont="1" applyFill="1" applyBorder="1"/>
    <xf numFmtId="171" fontId="1" fillId="9" borderId="3" xfId="0" applyNumberFormat="1" applyFont="1" applyFill="1" applyBorder="1"/>
    <xf numFmtId="171" fontId="1" fillId="9" borderId="5" xfId="0" applyNumberFormat="1" applyFont="1" applyFill="1" applyBorder="1"/>
    <xf numFmtId="0" fontId="1" fillId="10" borderId="3" xfId="0" applyFont="1" applyFill="1" applyBorder="1"/>
    <xf numFmtId="0" fontId="1" fillId="10" borderId="4" xfId="0" applyFont="1" applyFill="1" applyBorder="1"/>
    <xf numFmtId="171" fontId="1" fillId="10" borderId="3" xfId="0" applyNumberFormat="1" applyFont="1" applyFill="1" applyBorder="1"/>
    <xf numFmtId="171" fontId="1" fillId="10" borderId="5" xfId="0" applyNumberFormat="1" applyFont="1" applyFill="1" applyBorder="1"/>
    <xf numFmtId="0" fontId="15" fillId="11" borderId="0" xfId="0" applyFont="1" applyFill="1" applyAlignment="1">
      <alignment horizontal="left"/>
    </xf>
    <xf numFmtId="0" fontId="1" fillId="0" borderId="0" xfId="0" quotePrefix="1" applyFont="1" applyAlignment="1">
      <alignment horizontal="left"/>
    </xf>
    <xf numFmtId="0" fontId="0" fillId="0" borderId="0" xfId="0" applyAlignment="1">
      <alignment horizontal="left"/>
    </xf>
    <xf numFmtId="0" fontId="1" fillId="0" borderId="0" xfId="0" applyFont="1" applyAlignment="1">
      <alignment horizontal="left"/>
    </xf>
    <xf numFmtId="0" fontId="2" fillId="0" borderId="0" xfId="26" applyNumberFormat="1" applyFill="1" applyBorder="1" applyAlignment="1">
      <alignment horizontal="left"/>
      <protection locked="0"/>
    </xf>
    <xf numFmtId="0" fontId="27" fillId="0" borderId="0" xfId="27" applyAlignment="1">
      <alignment horizontal="left"/>
    </xf>
    <xf numFmtId="0" fontId="0" fillId="20" borderId="0" xfId="0" applyFill="1"/>
    <xf numFmtId="0" fontId="0" fillId="21" borderId="0" xfId="0" applyFill="1"/>
    <xf numFmtId="177" fontId="0" fillId="0" borderId="0" xfId="0" applyNumberFormat="1"/>
    <xf numFmtId="0" fontId="28" fillId="11" borderId="0" xfId="0" applyFont="1" applyFill="1"/>
    <xf numFmtId="0" fontId="29" fillId="0" borderId="0" xfId="0" applyFont="1"/>
    <xf numFmtId="0" fontId="28" fillId="22" borderId="0" xfId="0" applyFont="1" applyFill="1"/>
    <xf numFmtId="0" fontId="28" fillId="12" borderId="8" xfId="0" applyFont="1" applyFill="1" applyBorder="1"/>
    <xf numFmtId="0" fontId="28" fillId="12" borderId="10" xfId="0" applyFont="1" applyFill="1" applyBorder="1"/>
    <xf numFmtId="0" fontId="28" fillId="12" borderId="11" xfId="0" applyFont="1" applyFill="1" applyBorder="1" applyAlignment="1">
      <alignment horizontal="center"/>
    </xf>
    <xf numFmtId="0" fontId="31" fillId="24" borderId="12" xfId="0" applyFont="1" applyFill="1" applyBorder="1"/>
    <xf numFmtId="0" fontId="31" fillId="13" borderId="13" xfId="0" applyFont="1" applyFill="1" applyBorder="1"/>
    <xf numFmtId="0" fontId="31" fillId="13" borderId="14" xfId="0" applyFont="1" applyFill="1" applyBorder="1"/>
    <xf numFmtId="0" fontId="31" fillId="14" borderId="15" xfId="0" applyFont="1" applyFill="1" applyBorder="1"/>
    <xf numFmtId="0" fontId="32" fillId="13" borderId="16" xfId="0" applyFont="1" applyFill="1" applyBorder="1"/>
    <xf numFmtId="0" fontId="31" fillId="14" borderId="5" xfId="0" applyFont="1" applyFill="1" applyBorder="1"/>
    <xf numFmtId="0" fontId="31" fillId="14" borderId="16" xfId="0" applyFont="1" applyFill="1" applyBorder="1"/>
    <xf numFmtId="0" fontId="31" fillId="14" borderId="13" xfId="0" applyFont="1" applyFill="1" applyBorder="1"/>
    <xf numFmtId="0" fontId="31" fillId="14" borderId="6" xfId="0" applyFont="1" applyFill="1" applyBorder="1"/>
    <xf numFmtId="0" fontId="31" fillId="14" borderId="14" xfId="0" applyFont="1" applyFill="1" applyBorder="1"/>
    <xf numFmtId="0" fontId="31" fillId="14" borderId="17" xfId="0" applyFont="1" applyFill="1" applyBorder="1"/>
    <xf numFmtId="0" fontId="28" fillId="25" borderId="18" xfId="0" applyFont="1" applyFill="1" applyBorder="1"/>
    <xf numFmtId="0" fontId="28" fillId="25" borderId="0" xfId="0" applyFont="1" applyFill="1"/>
    <xf numFmtId="0" fontId="28" fillId="25" borderId="0" xfId="0" applyFont="1" applyFill="1" applyAlignment="1">
      <alignment horizontal="center"/>
    </xf>
    <xf numFmtId="0" fontId="30" fillId="26" borderId="0" xfId="0" applyFont="1" applyFill="1"/>
    <xf numFmtId="0" fontId="30" fillId="26" borderId="19" xfId="0" applyFont="1" applyFill="1" applyBorder="1"/>
    <xf numFmtId="0" fontId="33" fillId="0" borderId="20" xfId="0" applyFont="1" applyBorder="1"/>
    <xf numFmtId="0" fontId="33" fillId="0" borderId="12" xfId="0" applyFont="1" applyBorder="1"/>
    <xf numFmtId="0" fontId="33" fillId="0" borderId="21" xfId="0" applyFont="1" applyBorder="1"/>
    <xf numFmtId="0" fontId="30" fillId="0" borderId="0" xfId="0" applyFont="1"/>
    <xf numFmtId="0" fontId="34" fillId="0" borderId="12" xfId="0" applyFont="1" applyBorder="1"/>
    <xf numFmtId="0" fontId="29" fillId="0" borderId="20" xfId="0" quotePrefix="1" applyFont="1" applyBorder="1"/>
    <xf numFmtId="0" fontId="29" fillId="0" borderId="23" xfId="0" quotePrefix="1" applyFont="1" applyBorder="1"/>
    <xf numFmtId="178" fontId="29" fillId="0" borderId="22" xfId="0" quotePrefix="1" applyNumberFormat="1" applyFont="1" applyBorder="1"/>
    <xf numFmtId="178" fontId="29" fillId="0" borderId="20" xfId="0" quotePrefix="1" applyNumberFormat="1" applyFont="1" applyBorder="1"/>
    <xf numFmtId="4" fontId="31" fillId="27" borderId="23" xfId="0" applyNumberFormat="1" applyFont="1" applyFill="1" applyBorder="1"/>
    <xf numFmtId="4" fontId="29" fillId="0" borderId="12" xfId="25" quotePrefix="1" applyNumberFormat="1" applyFont="1" applyFill="1" applyBorder="1"/>
    <xf numFmtId="179" fontId="34" fillId="0" borderId="20" xfId="0" applyNumberFormat="1" applyFont="1" applyBorder="1"/>
    <xf numFmtId="179" fontId="34" fillId="0" borderId="12" xfId="0" applyNumberFormat="1" applyFont="1" applyBorder="1"/>
    <xf numFmtId="0" fontId="29" fillId="0" borderId="0" xfId="0" applyFont="1" applyAlignment="1">
      <alignment horizontal="center"/>
    </xf>
    <xf numFmtId="179" fontId="34" fillId="0" borderId="23" xfId="0" applyNumberFormat="1" applyFont="1" applyBorder="1"/>
    <xf numFmtId="17" fontId="33" fillId="0" borderId="21" xfId="0" applyNumberFormat="1" applyFont="1" applyBorder="1"/>
    <xf numFmtId="0" fontId="29" fillId="0" borderId="21" xfId="0" applyFont="1" applyBorder="1"/>
    <xf numFmtId="0" fontId="29" fillId="0" borderId="21" xfId="0" quotePrefix="1" applyFont="1" applyBorder="1"/>
    <xf numFmtId="0" fontId="29" fillId="0" borderId="24" xfId="0" applyFont="1" applyBorder="1"/>
    <xf numFmtId="0" fontId="29" fillId="0" borderId="25" xfId="0" applyFont="1" applyBorder="1"/>
    <xf numFmtId="179" fontId="30" fillId="28" borderId="21" xfId="25" quotePrefix="1" applyNumberFormat="1" applyFont="1" applyFill="1" applyBorder="1"/>
    <xf numFmtId="179" fontId="30" fillId="27" borderId="21" xfId="25" quotePrefix="1" applyNumberFormat="1" applyFont="1" applyFill="1" applyBorder="1"/>
    <xf numFmtId="4" fontId="29" fillId="0" borderId="24" xfId="0" applyNumberFormat="1" applyFont="1" applyBorder="1"/>
    <xf numFmtId="179" fontId="34" fillId="0" borderId="21" xfId="0" applyNumberFormat="1" applyFont="1" applyBorder="1"/>
    <xf numFmtId="0" fontId="29" fillId="0" borderId="26" xfId="0" applyFont="1" applyBorder="1" applyAlignment="1">
      <alignment horizontal="center"/>
    </xf>
    <xf numFmtId="179" fontId="34" fillId="0" borderId="25" xfId="0" applyNumberFormat="1" applyFont="1" applyBorder="1"/>
    <xf numFmtId="0" fontId="29" fillId="0" borderId="0" xfId="0" quotePrefix="1" applyFont="1"/>
    <xf numFmtId="44" fontId="29" fillId="0" borderId="0" xfId="0" applyNumberFormat="1" applyFont="1"/>
    <xf numFmtId="179" fontId="29" fillId="0" borderId="0" xfId="0" applyNumberFormat="1" applyFont="1"/>
    <xf numFmtId="0" fontId="30" fillId="0" borderId="0" xfId="0" quotePrefix="1" applyFont="1"/>
    <xf numFmtId="4" fontId="30" fillId="0" borderId="0" xfId="0" applyNumberFormat="1" applyFont="1"/>
    <xf numFmtId="0" fontId="30" fillId="0" borderId="0" xfId="0" applyFont="1" applyAlignment="1">
      <alignment horizontal="center"/>
    </xf>
    <xf numFmtId="179" fontId="30" fillId="0" borderId="0" xfId="0" applyNumberFormat="1" applyFont="1"/>
    <xf numFmtId="4" fontId="29" fillId="0" borderId="0" xfId="0" applyNumberFormat="1" applyFont="1"/>
    <xf numFmtId="4" fontId="29" fillId="0" borderId="0" xfId="0" applyNumberFormat="1" applyFont="1" applyAlignment="1">
      <alignment horizontal="center"/>
    </xf>
    <xf numFmtId="17" fontId="15" fillId="0" borderId="7" xfId="0" applyNumberFormat="1" applyFont="1" applyBorder="1"/>
    <xf numFmtId="0" fontId="0" fillId="0" borderId="7" xfId="0" applyBorder="1"/>
    <xf numFmtId="0" fontId="15" fillId="0" borderId="7" xfId="0" applyFont="1" applyBorder="1"/>
    <xf numFmtId="0" fontId="29" fillId="0" borderId="7" xfId="0" quotePrefix="1" applyFont="1" applyBorder="1"/>
    <xf numFmtId="43" fontId="0" fillId="0" borderId="7" xfId="14" applyFont="1" applyBorder="1"/>
    <xf numFmtId="43" fontId="0" fillId="0" borderId="7" xfId="14" applyFont="1" applyFill="1" applyBorder="1"/>
    <xf numFmtId="4" fontId="34" fillId="0" borderId="20" xfId="0" applyNumberFormat="1" applyFont="1" applyBorder="1"/>
    <xf numFmtId="0" fontId="31" fillId="14" borderId="4" xfId="0" applyFont="1" applyFill="1" applyBorder="1"/>
    <xf numFmtId="0" fontId="0" fillId="28" borderId="7" xfId="0" applyFill="1" applyBorder="1"/>
    <xf numFmtId="0" fontId="0" fillId="27" borderId="7" xfId="0" applyFill="1" applyBorder="1"/>
    <xf numFmtId="43" fontId="0" fillId="28" borderId="7" xfId="14" applyFont="1" applyFill="1" applyBorder="1"/>
    <xf numFmtId="43" fontId="0" fillId="27" borderId="7" xfId="14" applyFont="1" applyFill="1" applyBorder="1"/>
    <xf numFmtId="4" fontId="0" fillId="27" borderId="7" xfId="0" applyNumberFormat="1" applyFill="1" applyBorder="1"/>
    <xf numFmtId="175" fontId="0" fillId="0" borderId="7" xfId="0" applyNumberFormat="1" applyBorder="1"/>
    <xf numFmtId="175" fontId="0" fillId="0" borderId="27" xfId="0" applyNumberFormat="1" applyBorder="1"/>
    <xf numFmtId="0" fontId="29" fillId="0" borderId="27" xfId="0" applyFont="1" applyBorder="1"/>
    <xf numFmtId="0" fontId="1" fillId="9" borderId="0" xfId="0" applyFont="1" applyFill="1"/>
    <xf numFmtId="0" fontId="1" fillId="10" borderId="0" xfId="0" applyFont="1" applyFill="1"/>
    <xf numFmtId="176" fontId="2" fillId="4" borderId="1" xfId="14" applyNumberFormat="1" applyFont="1" applyFill="1" applyBorder="1" applyProtection="1">
      <protection locked="0"/>
    </xf>
    <xf numFmtId="44" fontId="1" fillId="9" borderId="5" xfId="0" applyNumberFormat="1" applyFont="1" applyFill="1" applyBorder="1"/>
    <xf numFmtId="14" fontId="1" fillId="9" borderId="3" xfId="0" applyNumberFormat="1" applyFont="1" applyFill="1" applyBorder="1"/>
    <xf numFmtId="14" fontId="1" fillId="10" borderId="3" xfId="0" applyNumberFormat="1" applyFont="1" applyFill="1" applyBorder="1"/>
    <xf numFmtId="0" fontId="1" fillId="0" borderId="7" xfId="0" quotePrefix="1" applyFont="1" applyBorder="1"/>
    <xf numFmtId="0" fontId="15" fillId="12" borderId="8" xfId="0" applyFont="1" applyFill="1" applyBorder="1" applyAlignment="1">
      <alignment horizontal="center"/>
    </xf>
    <xf numFmtId="0" fontId="15" fillId="12" borderId="9" xfId="0" applyFont="1" applyFill="1" applyBorder="1" applyAlignment="1">
      <alignment horizontal="center"/>
    </xf>
    <xf numFmtId="0" fontId="15" fillId="12" borderId="10" xfId="0" applyFont="1" applyFill="1" applyBorder="1" applyAlignment="1">
      <alignment horizontal="center"/>
    </xf>
    <xf numFmtId="0" fontId="28" fillId="12" borderId="9" xfId="0" applyFont="1" applyFill="1" applyBorder="1" applyAlignment="1">
      <alignment horizontal="center"/>
    </xf>
    <xf numFmtId="0" fontId="28" fillId="12" borderId="8" xfId="0" applyFont="1" applyFill="1" applyBorder="1" applyAlignment="1">
      <alignment horizontal="center"/>
    </xf>
    <xf numFmtId="0" fontId="28" fillId="12" borderId="10" xfId="0" applyFont="1" applyFill="1" applyBorder="1" applyAlignment="1">
      <alignment horizontal="center"/>
    </xf>
    <xf numFmtId="0" fontId="30" fillId="23" borderId="8" xfId="0" applyFont="1" applyFill="1" applyBorder="1" applyAlignment="1">
      <alignment horizontal="center"/>
    </xf>
    <xf numFmtId="0" fontId="30" fillId="23" borderId="9" xfId="0" applyFont="1" applyFill="1" applyBorder="1" applyAlignment="1">
      <alignment horizontal="center"/>
    </xf>
    <xf numFmtId="0" fontId="30" fillId="23" borderId="10" xfId="0" applyFont="1" applyFill="1" applyBorder="1" applyAlignment="1">
      <alignment horizontal="center"/>
    </xf>
  </cellXfs>
  <cellStyles count="28">
    <cellStyle name="20 % - Akzent3 2" xfId="24" xr:uid="{84122AB0-0EDD-402C-A247-845123FF0DBF}"/>
    <cellStyle name="CALC_1_NORM" xfId="5" xr:uid="{4A2A7060-7742-4985-94D5-ADFE30558E6D}"/>
    <cellStyle name="Heading LN DOWN" xfId="11" xr:uid="{5065145C-431A-43EA-A15D-D9AD8C336C65}"/>
    <cellStyle name="Heading LN DOWN 2" xfId="20" xr:uid="{5068FC5F-B8AA-4C1A-89B0-946CFF338F48}"/>
    <cellStyle name="Heading LN UP" xfId="6" xr:uid="{CB093353-0E29-4386-8324-BA7E5C5EF741}"/>
    <cellStyle name="Heading LN UP 2" xfId="17" xr:uid="{6174CE34-6411-4269-9978-201EEC1DCE85}"/>
    <cellStyle name="Heading_top" xfId="2" xr:uid="{D272F8EF-25C8-4925-AFAA-57E463981437}"/>
    <cellStyle name="INDICATOR" xfId="4" xr:uid="{102F0F53-5D9E-4E86-88CF-16764B1161F9}"/>
    <cellStyle name="INDICATOR 2" xfId="16" xr:uid="{B230DF22-99E0-48B4-B181-16B1CC8AB58B}"/>
    <cellStyle name="INP_1.1_NORM" xfId="7" xr:uid="{6DBE00C3-784F-4938-A65C-0F90AAB7BF6E}"/>
    <cellStyle name="INP_1.1_NORM 2" xfId="18" xr:uid="{209A08DD-E48D-4902-B224-29016B810513}"/>
    <cellStyle name="INP_1.1_NORM 2 2" xfId="26" xr:uid="{E828CDCE-697C-4217-8729-863CA556C5AE}"/>
    <cellStyle name="INP_1.4_INDI" xfId="10" xr:uid="{16CEBB98-A2DA-4FCE-B0E6-95390464C454}"/>
    <cellStyle name="Komma" xfId="14" builtinId="3"/>
    <cellStyle name="Komma 2" xfId="22" xr:uid="{C97655A2-EA96-43A7-A804-3F8748A933C5}"/>
    <cellStyle name="LN_DOWN_NORM" xfId="12" xr:uid="{1C76AB63-EB6F-4C37-90DC-5F2DECF402C7}"/>
    <cellStyle name="LN_UP_NORM" xfId="8" xr:uid="{A4E0CEA0-2BB0-4C1C-B86C-FA0D339DFD3C}"/>
    <cellStyle name="Prozent" xfId="23" builtinId="5"/>
    <cellStyle name="Standard" xfId="0" builtinId="0"/>
    <cellStyle name="Standard 2" xfId="13" xr:uid="{8E7504C8-9550-44C5-BD71-780A7A171CE4}"/>
    <cellStyle name="Standard 2 2" xfId="21" xr:uid="{BB82A514-6944-4F35-8318-4C1745B65939}"/>
    <cellStyle name="Standard 3 2" xfId="27" xr:uid="{A9F2C522-1542-480C-BC00-91E6E8735506}"/>
    <cellStyle name="Überschrift 4" xfId="1" builtinId="19"/>
    <cellStyle name="UNIT" xfId="3" xr:uid="{8104191E-5D98-4F7F-BDE6-AE8EA7BE2173}"/>
    <cellStyle name="Währung" xfId="25" builtinId="4"/>
    <cellStyle name="Währung 2" xfId="15" xr:uid="{5081B64B-6DEE-4E32-9C18-8C13E08B3D85}"/>
    <cellStyle name="ZERO" xfId="9" xr:uid="{E9045E59-5DE0-434C-BB96-BBF06BB3DCA1}"/>
    <cellStyle name="ZERO 2" xfId="19" xr:uid="{6121FC5F-C44C-4E59-8CF5-0427571AB26E}"/>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3.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2022</a:t>
            </a:r>
          </a:p>
        </c:rich>
      </c:tx>
      <c:layout>
        <c:manualLayout>
          <c:xMode val="edge"/>
          <c:yMode val="edge"/>
          <c:x val="0.34112634184306662"/>
          <c:y val="2.05479452054794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8.4900775513141166E-2"/>
          <c:y val="0.14460038986354778"/>
          <c:w val="0.90542863006130925"/>
          <c:h val="0.76495802059830242"/>
        </c:manualLayout>
      </c:layout>
      <c:barChart>
        <c:barDir val="col"/>
        <c:grouping val="stacked"/>
        <c:varyColors val="0"/>
        <c:ser>
          <c:idx val="0"/>
          <c:order val="0"/>
          <c:spPr>
            <a:no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0361-4615-B352-D5923AB70675}"/>
              </c:ext>
            </c:extLst>
          </c:dPt>
          <c:dPt>
            <c:idx val="3"/>
            <c:invertIfNegative val="0"/>
            <c:bubble3D val="0"/>
            <c:spPr>
              <a:solidFill>
                <a:schemeClr val="tx1"/>
              </a:solidFill>
              <a:ln>
                <a:noFill/>
              </a:ln>
              <a:effectLst/>
            </c:spPr>
            <c:extLst>
              <c:ext xmlns:c16="http://schemas.microsoft.com/office/drawing/2014/chart" uri="{C3380CC4-5D6E-409C-BE32-E72D297353CC}">
                <c16:uniqueId val="{00000003-0361-4615-B352-D5923AB70675}"/>
              </c:ext>
            </c:extLst>
          </c:dPt>
          <c:dPt>
            <c:idx val="5"/>
            <c:invertIfNegative val="0"/>
            <c:bubble3D val="0"/>
            <c:spPr>
              <a:solidFill>
                <a:srgbClr val="002060"/>
              </a:solidFill>
              <a:ln>
                <a:noFill/>
              </a:ln>
              <a:effectLst/>
            </c:spPr>
            <c:extLst>
              <c:ext xmlns:c16="http://schemas.microsoft.com/office/drawing/2014/chart" uri="{C3380CC4-5D6E-409C-BE32-E72D297353CC}">
                <c16:uniqueId val="{00000005-0361-4615-B352-D5923AB70675}"/>
              </c:ext>
            </c:extLst>
          </c:dPt>
          <c:cat>
            <c:strRef>
              <c:f>Config!$Q$3:$Q$8</c:f>
              <c:strCache>
                <c:ptCount val="6"/>
                <c:pt idx="0">
                  <c:v>SR DEZ 2022</c:v>
                </c:pt>
                <c:pt idx="1">
                  <c:v>TF DEZ 2022</c:v>
                </c:pt>
                <c:pt idx="2">
                  <c:v>TF DEZ 2021</c:v>
                </c:pt>
                <c:pt idx="3">
                  <c:v>GL laut Projektliste 2022</c:v>
                </c:pt>
                <c:pt idx="4">
                  <c:v>Delta</c:v>
                </c:pt>
                <c:pt idx="5">
                  <c:v>GL laut LucaNet 2022</c:v>
                </c:pt>
              </c:strCache>
            </c:strRef>
          </c:cat>
          <c:val>
            <c:numRef>
              <c:f>Config!$R$3:$R$8</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0361-4615-B352-D5923AB70675}"/>
            </c:ext>
          </c:extLst>
        </c:ser>
        <c:ser>
          <c:idx val="1"/>
          <c:order val="1"/>
          <c:spPr>
            <a:solidFill>
              <a:schemeClr val="accent2"/>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8-0361-4615-B352-D5923AB70675}"/>
              </c:ext>
            </c:extLst>
          </c:dPt>
          <c:dPt>
            <c:idx val="2"/>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A-0361-4615-B352-D5923AB70675}"/>
              </c:ext>
            </c:extLst>
          </c:dPt>
          <c:dPt>
            <c:idx val="4"/>
            <c:invertIfNegative val="0"/>
            <c:bubble3D val="0"/>
            <c:spPr>
              <a:solidFill>
                <a:srgbClr val="FF0000"/>
              </a:solidFill>
              <a:ln>
                <a:noFill/>
              </a:ln>
              <a:effectLst/>
            </c:spPr>
            <c:extLst>
              <c:ext xmlns:c16="http://schemas.microsoft.com/office/drawing/2014/chart" uri="{C3380CC4-5D6E-409C-BE32-E72D297353CC}">
                <c16:uniqueId val="{0000000C-0361-4615-B352-D5923AB70675}"/>
              </c:ext>
            </c:extLst>
          </c:dPt>
          <c:cat>
            <c:strRef>
              <c:f>Config!$Q$3:$Q$8</c:f>
              <c:strCache>
                <c:ptCount val="6"/>
                <c:pt idx="0">
                  <c:v>SR DEZ 2022</c:v>
                </c:pt>
                <c:pt idx="1">
                  <c:v>TF DEZ 2022</c:v>
                </c:pt>
                <c:pt idx="2">
                  <c:v>TF DEZ 2021</c:v>
                </c:pt>
                <c:pt idx="3">
                  <c:v>GL laut Projektliste 2022</c:v>
                </c:pt>
                <c:pt idx="4">
                  <c:v>Delta</c:v>
                </c:pt>
                <c:pt idx="5">
                  <c:v>GL laut LucaNet 2022</c:v>
                </c:pt>
              </c:strCache>
            </c:strRef>
          </c:cat>
          <c:val>
            <c:numRef>
              <c:f>Config!$S$3:$S$8</c:f>
              <c:numCache>
                <c:formatCode>#,##0.00</c:formatCode>
                <c:ptCount val="6"/>
                <c:pt idx="1">
                  <c:v>0</c:v>
                </c:pt>
                <c:pt idx="2">
                  <c:v>0</c:v>
                </c:pt>
                <c:pt idx="4">
                  <c:v>0</c:v>
                </c:pt>
              </c:numCache>
            </c:numRef>
          </c:val>
          <c:extLst>
            <c:ext xmlns:c16="http://schemas.microsoft.com/office/drawing/2014/chart" uri="{C3380CC4-5D6E-409C-BE32-E72D297353CC}">
              <c16:uniqueId val="{0000000D-0361-4615-B352-D5923AB70675}"/>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D58D-4399-8A2D-C7B6B6E65CA8}"/>
              </c:ext>
            </c:extLst>
          </c:dPt>
          <c:dPt>
            <c:idx val="1"/>
            <c:invertIfNegative val="0"/>
            <c:bubble3D val="0"/>
            <c:spPr>
              <a:noFill/>
              <a:ln>
                <a:noFill/>
              </a:ln>
              <a:effectLst/>
            </c:spPr>
            <c:extLst>
              <c:ext xmlns:c16="http://schemas.microsoft.com/office/drawing/2014/chart" uri="{C3380CC4-5D6E-409C-BE32-E72D297353CC}">
                <c16:uniqueId val="{00000003-D58D-4399-8A2D-C7B6B6E65CA8}"/>
              </c:ext>
            </c:extLst>
          </c:dPt>
          <c:dPt>
            <c:idx val="2"/>
            <c:invertIfNegative val="0"/>
            <c:bubble3D val="0"/>
            <c:spPr>
              <a:noFill/>
              <a:ln>
                <a:noFill/>
              </a:ln>
              <a:effectLst/>
            </c:spPr>
            <c:extLst>
              <c:ext xmlns:c16="http://schemas.microsoft.com/office/drawing/2014/chart" uri="{C3380CC4-5D6E-409C-BE32-E72D297353CC}">
                <c16:uniqueId val="{00000005-D58D-4399-8A2D-C7B6B6E65CA8}"/>
              </c:ext>
            </c:extLst>
          </c:dPt>
          <c:dPt>
            <c:idx val="3"/>
            <c:invertIfNegative val="0"/>
            <c:bubble3D val="0"/>
            <c:spPr>
              <a:solidFill>
                <a:schemeClr val="tx1"/>
              </a:solidFill>
              <a:ln>
                <a:noFill/>
              </a:ln>
              <a:effectLst/>
            </c:spPr>
            <c:extLst>
              <c:ext xmlns:c16="http://schemas.microsoft.com/office/drawing/2014/chart" uri="{C3380CC4-5D6E-409C-BE32-E72D297353CC}">
                <c16:uniqueId val="{00000007-D58D-4399-8A2D-C7B6B6E65CA8}"/>
              </c:ext>
            </c:extLst>
          </c:dPt>
          <c:dPt>
            <c:idx val="4"/>
            <c:invertIfNegative val="0"/>
            <c:bubble3D val="0"/>
            <c:spPr>
              <a:noFill/>
              <a:ln>
                <a:noFill/>
              </a:ln>
              <a:effectLst/>
            </c:spPr>
            <c:extLst>
              <c:ext xmlns:c16="http://schemas.microsoft.com/office/drawing/2014/chart" uri="{C3380CC4-5D6E-409C-BE32-E72D297353CC}">
                <c16:uniqueId val="{00000009-D58D-4399-8A2D-C7B6B6E65CA8}"/>
              </c:ext>
            </c:extLst>
          </c:dPt>
          <c:dPt>
            <c:idx val="5"/>
            <c:invertIfNegative val="0"/>
            <c:bubble3D val="0"/>
            <c:spPr>
              <a:solidFill>
                <a:srgbClr val="002060"/>
              </a:solidFill>
              <a:ln>
                <a:noFill/>
              </a:ln>
              <a:effectLst/>
            </c:spPr>
            <c:extLst>
              <c:ext xmlns:c16="http://schemas.microsoft.com/office/drawing/2014/chart" uri="{C3380CC4-5D6E-409C-BE32-E72D297353CC}">
                <c16:uniqueId val="{0000000B-D58D-4399-8A2D-C7B6B6E65CA8}"/>
              </c:ext>
            </c:extLst>
          </c:dPt>
          <c:cat>
            <c:strRef>
              <c:f>Config!$U$3:$U$8</c:f>
              <c:strCache>
                <c:ptCount val="6"/>
                <c:pt idx="0">
                  <c:v>SR DEZ 2023</c:v>
                </c:pt>
                <c:pt idx="1">
                  <c:v>TF DEZ 2023</c:v>
                </c:pt>
                <c:pt idx="2">
                  <c:v>TF DEZ 2022</c:v>
                </c:pt>
                <c:pt idx="3">
                  <c:v>GL laut Projektliste 2023</c:v>
                </c:pt>
                <c:pt idx="4">
                  <c:v>Delta</c:v>
                </c:pt>
                <c:pt idx="5">
                  <c:v>GL laut LucaNet 2023</c:v>
                </c:pt>
              </c:strCache>
            </c:strRef>
          </c:cat>
          <c:val>
            <c:numRef>
              <c:f>Config!$V$3:$V$8</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D58D-4399-8A2D-C7B6B6E65CA8}"/>
            </c:ext>
          </c:extLst>
        </c:ser>
        <c:ser>
          <c:idx val="1"/>
          <c:order val="1"/>
          <c:spPr>
            <a:solidFill>
              <a:schemeClr val="accent2"/>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E-D58D-4399-8A2D-C7B6B6E65CA8}"/>
              </c:ext>
            </c:extLst>
          </c:dPt>
          <c:dPt>
            <c:idx val="2"/>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10-D58D-4399-8A2D-C7B6B6E65CA8}"/>
              </c:ext>
            </c:extLst>
          </c:dPt>
          <c:dPt>
            <c:idx val="4"/>
            <c:invertIfNegative val="0"/>
            <c:bubble3D val="0"/>
            <c:spPr>
              <a:solidFill>
                <a:srgbClr val="FF0000"/>
              </a:solidFill>
              <a:ln>
                <a:noFill/>
              </a:ln>
              <a:effectLst/>
            </c:spPr>
            <c:extLst>
              <c:ext xmlns:c16="http://schemas.microsoft.com/office/drawing/2014/chart" uri="{C3380CC4-5D6E-409C-BE32-E72D297353CC}">
                <c16:uniqueId val="{00000012-D58D-4399-8A2D-C7B6B6E65CA8}"/>
              </c:ext>
            </c:extLst>
          </c:dPt>
          <c:cat>
            <c:strRef>
              <c:f>Config!$U$3:$U$8</c:f>
              <c:strCache>
                <c:ptCount val="6"/>
                <c:pt idx="0">
                  <c:v>SR DEZ 2023</c:v>
                </c:pt>
                <c:pt idx="1">
                  <c:v>TF DEZ 2023</c:v>
                </c:pt>
                <c:pt idx="2">
                  <c:v>TF DEZ 2022</c:v>
                </c:pt>
                <c:pt idx="3">
                  <c:v>GL laut Projektliste 2023</c:v>
                </c:pt>
                <c:pt idx="4">
                  <c:v>Delta</c:v>
                </c:pt>
                <c:pt idx="5">
                  <c:v>GL laut LucaNet 2023</c:v>
                </c:pt>
              </c:strCache>
            </c:strRef>
          </c:cat>
          <c:val>
            <c:numRef>
              <c:f>Config!$W$3:$W$8</c:f>
              <c:numCache>
                <c:formatCode>#,##0.00</c:formatCode>
                <c:ptCount val="6"/>
                <c:pt idx="1">
                  <c:v>0</c:v>
                </c:pt>
                <c:pt idx="2">
                  <c:v>0</c:v>
                </c:pt>
                <c:pt idx="4">
                  <c:v>0</c:v>
                </c:pt>
              </c:numCache>
            </c:numRef>
          </c:val>
          <c:extLst>
            <c:ext xmlns:c16="http://schemas.microsoft.com/office/drawing/2014/chart" uri="{C3380CC4-5D6E-409C-BE32-E72D297353CC}">
              <c16:uniqueId val="{00000013-D58D-4399-8A2D-C7B6B6E65CA8}"/>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solidFill>
              <a:schemeClr val="accent1"/>
            </a:solidFill>
            <a:ln>
              <a:noFill/>
            </a:ln>
            <a:effectLst/>
          </c:spPr>
          <c:invertIfNegative val="0"/>
          <c:dPt>
            <c:idx val="2"/>
            <c:invertIfNegative val="0"/>
            <c:bubble3D val="0"/>
            <c:spPr>
              <a:solidFill>
                <a:schemeClr val="bg1"/>
              </a:solidFill>
              <a:ln>
                <a:noFill/>
              </a:ln>
              <a:effectLst/>
            </c:spPr>
            <c:extLst>
              <c:ext xmlns:c16="http://schemas.microsoft.com/office/drawing/2014/chart" uri="{C3380CC4-5D6E-409C-BE32-E72D297353CC}">
                <c16:uniqueId val="{00000001-0E73-41BB-B24E-DFE1A266619C}"/>
              </c:ext>
            </c:extLst>
          </c:dPt>
          <c:dPt>
            <c:idx val="3"/>
            <c:invertIfNegative val="0"/>
            <c:bubble3D val="0"/>
            <c:spPr>
              <a:solidFill>
                <a:schemeClr val="tx1"/>
              </a:solidFill>
              <a:ln>
                <a:noFill/>
              </a:ln>
              <a:effectLst/>
            </c:spPr>
            <c:extLst>
              <c:ext xmlns:c16="http://schemas.microsoft.com/office/drawing/2014/chart" uri="{C3380CC4-5D6E-409C-BE32-E72D297353CC}">
                <c16:uniqueId val="{00000003-0E73-41BB-B24E-DFE1A266619C}"/>
              </c:ext>
            </c:extLst>
          </c:dPt>
          <c:dPt>
            <c:idx val="4"/>
            <c:invertIfNegative val="0"/>
            <c:bubble3D val="0"/>
            <c:spPr>
              <a:solidFill>
                <a:schemeClr val="bg1"/>
              </a:solidFill>
              <a:ln>
                <a:noFill/>
              </a:ln>
              <a:effectLst/>
            </c:spPr>
            <c:extLst>
              <c:ext xmlns:c16="http://schemas.microsoft.com/office/drawing/2014/chart" uri="{C3380CC4-5D6E-409C-BE32-E72D297353CC}">
                <c16:uniqueId val="{00000005-0E73-41BB-B24E-DFE1A266619C}"/>
              </c:ext>
            </c:extLst>
          </c:dPt>
          <c:cat>
            <c:strRef>
              <c:f>Config!$Y$3:$Y$8</c:f>
              <c:strCache>
                <c:ptCount val="6"/>
                <c:pt idx="0">
                  <c:v>SR DEZ 2024</c:v>
                </c:pt>
                <c:pt idx="1">
                  <c:v>TF DEZ 2024</c:v>
                </c:pt>
                <c:pt idx="2">
                  <c:v>TF DEZ 2023</c:v>
                </c:pt>
                <c:pt idx="3">
                  <c:v>GL laut Projektliste 2024</c:v>
                </c:pt>
                <c:pt idx="4">
                  <c:v>Delta</c:v>
                </c:pt>
                <c:pt idx="5">
                  <c:v>GL laut LucaNet 2024</c:v>
                </c:pt>
              </c:strCache>
            </c:strRef>
          </c:cat>
          <c:val>
            <c:numRef>
              <c:f>Config!$Z$3:$Z$8</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0E73-41BB-B24E-DFE1A266619C}"/>
            </c:ext>
          </c:extLst>
        </c:ser>
        <c:ser>
          <c:idx val="1"/>
          <c:order val="1"/>
          <c:spPr>
            <a:solidFill>
              <a:schemeClr val="accent2"/>
            </a:solidFill>
            <a:ln>
              <a:noFill/>
            </a:ln>
            <a:effectLst/>
          </c:spPr>
          <c:invertIfNegative val="0"/>
          <c:dPt>
            <c:idx val="2"/>
            <c:invertIfNegative val="0"/>
            <c:bubble3D val="0"/>
            <c:spPr>
              <a:solidFill>
                <a:schemeClr val="accent2">
                  <a:lumMod val="20000"/>
                  <a:lumOff val="80000"/>
                </a:schemeClr>
              </a:solidFill>
              <a:ln>
                <a:noFill/>
              </a:ln>
              <a:effectLst/>
            </c:spPr>
            <c:extLst>
              <c:ext xmlns:c16="http://schemas.microsoft.com/office/drawing/2014/chart" uri="{C3380CC4-5D6E-409C-BE32-E72D297353CC}">
                <c16:uniqueId val="{00000008-0E73-41BB-B24E-DFE1A266619C}"/>
              </c:ext>
            </c:extLst>
          </c:dPt>
          <c:dPt>
            <c:idx val="4"/>
            <c:invertIfNegative val="0"/>
            <c:bubble3D val="0"/>
            <c:spPr>
              <a:solidFill>
                <a:srgbClr val="FF0000"/>
              </a:solidFill>
              <a:ln>
                <a:noFill/>
              </a:ln>
              <a:effectLst/>
            </c:spPr>
            <c:extLst>
              <c:ext xmlns:c16="http://schemas.microsoft.com/office/drawing/2014/chart" uri="{C3380CC4-5D6E-409C-BE32-E72D297353CC}">
                <c16:uniqueId val="{0000000A-0E73-41BB-B24E-DFE1A266619C}"/>
              </c:ext>
            </c:extLst>
          </c:dPt>
          <c:cat>
            <c:strRef>
              <c:f>Config!$Y$3:$Y$8</c:f>
              <c:strCache>
                <c:ptCount val="6"/>
                <c:pt idx="0">
                  <c:v>SR DEZ 2024</c:v>
                </c:pt>
                <c:pt idx="1">
                  <c:v>TF DEZ 2024</c:v>
                </c:pt>
                <c:pt idx="2">
                  <c:v>TF DEZ 2023</c:v>
                </c:pt>
                <c:pt idx="3">
                  <c:v>GL laut Projektliste 2024</c:v>
                </c:pt>
                <c:pt idx="4">
                  <c:v>Delta</c:v>
                </c:pt>
                <c:pt idx="5">
                  <c:v>GL laut LucaNet 2024</c:v>
                </c:pt>
              </c:strCache>
            </c:strRef>
          </c:cat>
          <c:val>
            <c:numRef>
              <c:f>Config!$AA$3:$AA$8</c:f>
              <c:numCache>
                <c:formatCode>#,##0.00</c:formatCode>
                <c:ptCount val="6"/>
                <c:pt idx="1">
                  <c:v>0</c:v>
                </c:pt>
                <c:pt idx="2">
                  <c:v>0</c:v>
                </c:pt>
                <c:pt idx="4">
                  <c:v>0</c:v>
                </c:pt>
              </c:numCache>
            </c:numRef>
          </c:val>
          <c:extLst>
            <c:ext xmlns:c16="http://schemas.microsoft.com/office/drawing/2014/chart" uri="{C3380CC4-5D6E-409C-BE32-E72D297353CC}">
              <c16:uniqueId val="{0000000B-0E73-41BB-B24E-DFE1A266619C}"/>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2022</a:t>
            </a:r>
          </a:p>
        </c:rich>
      </c:tx>
      <c:layout>
        <c:manualLayout>
          <c:xMode val="edge"/>
          <c:yMode val="edge"/>
          <c:x val="0.34112634184306662"/>
          <c:y val="2.05479452054794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8.4900775513141166E-2"/>
          <c:y val="0.14460038986354778"/>
          <c:w val="0.90542863006130925"/>
          <c:h val="0.76495802059830242"/>
        </c:manualLayout>
      </c:layout>
      <c:barChart>
        <c:barDir val="col"/>
        <c:grouping val="stacked"/>
        <c:varyColors val="0"/>
        <c:ser>
          <c:idx val="0"/>
          <c:order val="0"/>
          <c:spPr>
            <a:no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0902-4776-B28A-F02A060F0782}"/>
              </c:ext>
            </c:extLst>
          </c:dPt>
          <c:dPt>
            <c:idx val="3"/>
            <c:invertIfNegative val="0"/>
            <c:bubble3D val="0"/>
            <c:spPr>
              <a:solidFill>
                <a:schemeClr val="tx1"/>
              </a:solidFill>
              <a:ln>
                <a:noFill/>
              </a:ln>
              <a:effectLst/>
            </c:spPr>
            <c:extLst>
              <c:ext xmlns:c16="http://schemas.microsoft.com/office/drawing/2014/chart" uri="{C3380CC4-5D6E-409C-BE32-E72D297353CC}">
                <c16:uniqueId val="{00000003-0902-4776-B28A-F02A060F0782}"/>
              </c:ext>
            </c:extLst>
          </c:dPt>
          <c:dPt>
            <c:idx val="5"/>
            <c:invertIfNegative val="0"/>
            <c:bubble3D val="0"/>
            <c:spPr>
              <a:solidFill>
                <a:srgbClr val="002060"/>
              </a:solidFill>
              <a:ln>
                <a:noFill/>
              </a:ln>
              <a:effectLst/>
            </c:spPr>
            <c:extLst>
              <c:ext xmlns:c16="http://schemas.microsoft.com/office/drawing/2014/chart" uri="{C3380CC4-5D6E-409C-BE32-E72D297353CC}">
                <c16:uniqueId val="{00000005-0902-4776-B28A-F02A060F0782}"/>
              </c:ext>
            </c:extLst>
          </c:dPt>
          <c:cat>
            <c:strRef>
              <c:f>Config!$Q$11:$Q$16</c:f>
              <c:strCache>
                <c:ptCount val="6"/>
                <c:pt idx="0">
                  <c:v>SR DEZ 2022</c:v>
                </c:pt>
                <c:pt idx="1">
                  <c:v>TF DEZ 2022</c:v>
                </c:pt>
                <c:pt idx="2">
                  <c:v>TF DEZ 2021</c:v>
                </c:pt>
                <c:pt idx="3">
                  <c:v>GL laut Projektliste 2022</c:v>
                </c:pt>
                <c:pt idx="4">
                  <c:v>Delta</c:v>
                </c:pt>
                <c:pt idx="5">
                  <c:v>GL laut HGB 2022</c:v>
                </c:pt>
              </c:strCache>
            </c:strRef>
          </c:cat>
          <c:val>
            <c:numRef>
              <c:f>Config!$R$11:$R$16</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0902-4776-B28A-F02A060F0782}"/>
            </c:ext>
          </c:extLst>
        </c:ser>
        <c:ser>
          <c:idx val="1"/>
          <c:order val="1"/>
          <c:spPr>
            <a:solidFill>
              <a:srgbClr val="FF0000"/>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8-0902-4776-B28A-F02A060F0782}"/>
              </c:ext>
            </c:extLst>
          </c:dPt>
          <c:dPt>
            <c:idx val="2"/>
            <c:invertIfNegative val="0"/>
            <c:bubble3D val="0"/>
            <c:spPr>
              <a:solidFill>
                <a:srgbClr val="FFCDD2"/>
              </a:solidFill>
              <a:ln>
                <a:noFill/>
              </a:ln>
              <a:effectLst/>
            </c:spPr>
            <c:extLst>
              <c:ext xmlns:c16="http://schemas.microsoft.com/office/drawing/2014/chart" uri="{C3380CC4-5D6E-409C-BE32-E72D297353CC}">
                <c16:uniqueId val="{0000000A-0902-4776-B28A-F02A060F0782}"/>
              </c:ext>
            </c:extLst>
          </c:dPt>
          <c:cat>
            <c:strRef>
              <c:f>Config!$Q$11:$Q$16</c:f>
              <c:strCache>
                <c:ptCount val="6"/>
                <c:pt idx="0">
                  <c:v>SR DEZ 2022</c:v>
                </c:pt>
                <c:pt idx="1">
                  <c:v>TF DEZ 2022</c:v>
                </c:pt>
                <c:pt idx="2">
                  <c:v>TF DEZ 2021</c:v>
                </c:pt>
                <c:pt idx="3">
                  <c:v>GL laut Projektliste 2022</c:v>
                </c:pt>
                <c:pt idx="4">
                  <c:v>Delta</c:v>
                </c:pt>
                <c:pt idx="5">
                  <c:v>GL laut HGB 2022</c:v>
                </c:pt>
              </c:strCache>
            </c:strRef>
          </c:cat>
          <c:val>
            <c:numRef>
              <c:f>Config!$S$11:$S$16</c:f>
              <c:numCache>
                <c:formatCode>#,##0.00</c:formatCode>
                <c:ptCount val="6"/>
                <c:pt idx="1">
                  <c:v>0</c:v>
                </c:pt>
                <c:pt idx="2">
                  <c:v>0</c:v>
                </c:pt>
                <c:pt idx="4">
                  <c:v>0</c:v>
                </c:pt>
              </c:numCache>
            </c:numRef>
          </c:val>
          <c:extLst>
            <c:ext xmlns:c16="http://schemas.microsoft.com/office/drawing/2014/chart" uri="{C3380CC4-5D6E-409C-BE32-E72D297353CC}">
              <c16:uniqueId val="{0000000B-0902-4776-B28A-F02A060F0782}"/>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solidFill>
              <a:schemeClr val="accent1"/>
            </a:solidFill>
            <a:ln>
              <a:noFill/>
            </a:ln>
            <a:effectLst/>
          </c:spPr>
          <c:invertIfNegative val="0"/>
          <c:dPt>
            <c:idx val="0"/>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1-D5F5-43BC-8B68-631F78F076A3}"/>
              </c:ext>
            </c:extLst>
          </c:dPt>
          <c:dPt>
            <c:idx val="1"/>
            <c:invertIfNegative val="0"/>
            <c:bubble3D val="0"/>
            <c:spPr>
              <a:noFill/>
              <a:ln>
                <a:noFill/>
              </a:ln>
              <a:effectLst/>
            </c:spPr>
            <c:extLst>
              <c:ext xmlns:c16="http://schemas.microsoft.com/office/drawing/2014/chart" uri="{C3380CC4-5D6E-409C-BE32-E72D297353CC}">
                <c16:uniqueId val="{00000003-D5F5-43BC-8B68-631F78F076A3}"/>
              </c:ext>
            </c:extLst>
          </c:dPt>
          <c:dPt>
            <c:idx val="2"/>
            <c:invertIfNegative val="0"/>
            <c:bubble3D val="0"/>
            <c:spPr>
              <a:noFill/>
              <a:ln>
                <a:noFill/>
              </a:ln>
              <a:effectLst/>
            </c:spPr>
            <c:extLst>
              <c:ext xmlns:c16="http://schemas.microsoft.com/office/drawing/2014/chart" uri="{C3380CC4-5D6E-409C-BE32-E72D297353CC}">
                <c16:uniqueId val="{00000005-D5F5-43BC-8B68-631F78F076A3}"/>
              </c:ext>
            </c:extLst>
          </c:dPt>
          <c:dPt>
            <c:idx val="3"/>
            <c:invertIfNegative val="0"/>
            <c:bubble3D val="0"/>
            <c:spPr>
              <a:solidFill>
                <a:schemeClr val="tx1"/>
              </a:solidFill>
              <a:ln>
                <a:noFill/>
              </a:ln>
              <a:effectLst/>
            </c:spPr>
            <c:extLst>
              <c:ext xmlns:c16="http://schemas.microsoft.com/office/drawing/2014/chart" uri="{C3380CC4-5D6E-409C-BE32-E72D297353CC}">
                <c16:uniqueId val="{00000007-D5F5-43BC-8B68-631F78F076A3}"/>
              </c:ext>
            </c:extLst>
          </c:dPt>
          <c:dPt>
            <c:idx val="4"/>
            <c:invertIfNegative val="0"/>
            <c:bubble3D val="0"/>
            <c:spPr>
              <a:noFill/>
              <a:ln>
                <a:noFill/>
              </a:ln>
              <a:effectLst/>
            </c:spPr>
            <c:extLst>
              <c:ext xmlns:c16="http://schemas.microsoft.com/office/drawing/2014/chart" uri="{C3380CC4-5D6E-409C-BE32-E72D297353CC}">
                <c16:uniqueId val="{00000009-D5F5-43BC-8B68-631F78F076A3}"/>
              </c:ext>
            </c:extLst>
          </c:dPt>
          <c:dPt>
            <c:idx val="5"/>
            <c:invertIfNegative val="0"/>
            <c:bubble3D val="0"/>
            <c:spPr>
              <a:solidFill>
                <a:srgbClr val="002060"/>
              </a:solidFill>
              <a:ln>
                <a:noFill/>
              </a:ln>
              <a:effectLst/>
            </c:spPr>
            <c:extLst>
              <c:ext xmlns:c16="http://schemas.microsoft.com/office/drawing/2014/chart" uri="{C3380CC4-5D6E-409C-BE32-E72D297353CC}">
                <c16:uniqueId val="{0000000B-D5F5-43BC-8B68-631F78F076A3}"/>
              </c:ext>
            </c:extLst>
          </c:dPt>
          <c:cat>
            <c:strRef>
              <c:f>Config!$U$11:$U$16</c:f>
              <c:strCache>
                <c:ptCount val="6"/>
                <c:pt idx="0">
                  <c:v>SR DEZ 2023</c:v>
                </c:pt>
                <c:pt idx="1">
                  <c:v>TF DEZ 2023</c:v>
                </c:pt>
                <c:pt idx="2">
                  <c:v>TF DEZ 2022</c:v>
                </c:pt>
                <c:pt idx="3">
                  <c:v>GL laut Projektliste 2023</c:v>
                </c:pt>
                <c:pt idx="4">
                  <c:v>Delta</c:v>
                </c:pt>
                <c:pt idx="5">
                  <c:v>GL laut HGB 2023</c:v>
                </c:pt>
              </c:strCache>
            </c:strRef>
          </c:cat>
          <c:val>
            <c:numRef>
              <c:f>Config!$V$11:$V$16</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C-D5F5-43BC-8B68-631F78F076A3}"/>
            </c:ext>
          </c:extLst>
        </c:ser>
        <c:ser>
          <c:idx val="1"/>
          <c:order val="1"/>
          <c:spPr>
            <a:solidFill>
              <a:schemeClr val="accent2"/>
            </a:solidFill>
            <a:ln>
              <a:noFill/>
            </a:ln>
            <a:effectLst/>
          </c:spPr>
          <c:invertIfNegative val="0"/>
          <c:dPt>
            <c:idx val="1"/>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E-D5F5-43BC-8B68-631F78F076A3}"/>
              </c:ext>
            </c:extLst>
          </c:dPt>
          <c:dPt>
            <c:idx val="2"/>
            <c:invertIfNegative val="0"/>
            <c:bubble3D val="0"/>
            <c:spPr>
              <a:solidFill>
                <a:srgbClr val="FFCDD2"/>
              </a:solidFill>
              <a:ln>
                <a:noFill/>
              </a:ln>
              <a:effectLst/>
            </c:spPr>
            <c:extLst>
              <c:ext xmlns:c16="http://schemas.microsoft.com/office/drawing/2014/chart" uri="{C3380CC4-5D6E-409C-BE32-E72D297353CC}">
                <c16:uniqueId val="{00000010-D5F5-43BC-8B68-631F78F076A3}"/>
              </c:ext>
            </c:extLst>
          </c:dPt>
          <c:dPt>
            <c:idx val="4"/>
            <c:invertIfNegative val="0"/>
            <c:bubble3D val="0"/>
            <c:spPr>
              <a:solidFill>
                <a:srgbClr val="FF0000"/>
              </a:solidFill>
              <a:ln>
                <a:noFill/>
              </a:ln>
              <a:effectLst/>
            </c:spPr>
            <c:extLst>
              <c:ext xmlns:c16="http://schemas.microsoft.com/office/drawing/2014/chart" uri="{C3380CC4-5D6E-409C-BE32-E72D297353CC}">
                <c16:uniqueId val="{00000012-D5F5-43BC-8B68-631F78F076A3}"/>
              </c:ext>
            </c:extLst>
          </c:dPt>
          <c:cat>
            <c:strRef>
              <c:f>Config!$U$11:$U$16</c:f>
              <c:strCache>
                <c:ptCount val="6"/>
                <c:pt idx="0">
                  <c:v>SR DEZ 2023</c:v>
                </c:pt>
                <c:pt idx="1">
                  <c:v>TF DEZ 2023</c:v>
                </c:pt>
                <c:pt idx="2">
                  <c:v>TF DEZ 2022</c:v>
                </c:pt>
                <c:pt idx="3">
                  <c:v>GL laut Projektliste 2023</c:v>
                </c:pt>
                <c:pt idx="4">
                  <c:v>Delta</c:v>
                </c:pt>
                <c:pt idx="5">
                  <c:v>GL laut HGB 2023</c:v>
                </c:pt>
              </c:strCache>
            </c:strRef>
          </c:cat>
          <c:val>
            <c:numRef>
              <c:f>Config!$W$11:$W$16</c:f>
              <c:numCache>
                <c:formatCode>#,##0.00</c:formatCode>
                <c:ptCount val="6"/>
                <c:pt idx="1">
                  <c:v>0</c:v>
                </c:pt>
                <c:pt idx="2">
                  <c:v>0</c:v>
                </c:pt>
                <c:pt idx="4">
                  <c:v>0</c:v>
                </c:pt>
              </c:numCache>
            </c:numRef>
          </c:val>
          <c:extLst>
            <c:ext xmlns:c16="http://schemas.microsoft.com/office/drawing/2014/chart" uri="{C3380CC4-5D6E-409C-BE32-E72D297353CC}">
              <c16:uniqueId val="{00000013-D5F5-43BC-8B68-631F78F076A3}"/>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r>
              <a:rPr lang="de-DE">
                <a:solidFill>
                  <a:schemeClr val="tx1"/>
                </a:solidFill>
                <a:latin typeface="Roboto" panose="02000000000000000000" pitchFamily="2" charset="0"/>
                <a:ea typeface="Roboto" panose="02000000000000000000" pitchFamily="2" charset="0"/>
                <a:cs typeface="Roboto" panose="02000000000000000000" pitchFamily="2" charset="0"/>
              </a:rPr>
              <a:t>Auswertung</a:t>
            </a:r>
            <a:r>
              <a:rPr lang="de-DE" baseline="0">
                <a:solidFill>
                  <a:schemeClr val="tx1"/>
                </a:solidFill>
                <a:latin typeface="Roboto" panose="02000000000000000000" pitchFamily="2" charset="0"/>
                <a:ea typeface="Roboto" panose="02000000000000000000" pitchFamily="2" charset="0"/>
                <a:cs typeface="Roboto" panose="02000000000000000000" pitchFamily="2" charset="0"/>
              </a:rPr>
              <a:t> Projektlisten</a:t>
            </a:r>
            <a:r>
              <a:rPr lang="de-DE">
                <a:solidFill>
                  <a:schemeClr val="tx1"/>
                </a:solidFill>
                <a:latin typeface="Roboto" panose="02000000000000000000" pitchFamily="2" charset="0"/>
                <a:ea typeface="Roboto" panose="02000000000000000000" pitchFamily="2" charset="0"/>
                <a:cs typeface="Roboto" panose="02000000000000000000" pitchFamily="2" charset="0"/>
              </a:rPr>
              <a:t> 2023</a:t>
            </a:r>
          </a:p>
        </c:rich>
      </c:tx>
      <c:layout>
        <c:manualLayout>
          <c:xMode val="edge"/>
          <c:yMode val="edge"/>
          <c:x val="0.34444703300863849"/>
          <c:y val="2.0547964474961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title>
    <c:autoTitleDeleted val="0"/>
    <c:plotArea>
      <c:layout>
        <c:manualLayout>
          <c:layoutTarget val="inner"/>
          <c:xMode val="edge"/>
          <c:yMode val="edge"/>
          <c:x val="0.14740655705634709"/>
          <c:y val="0.15049129692322213"/>
          <c:w val="0.82099698923638587"/>
          <c:h val="0.76495802059830242"/>
        </c:manualLayout>
      </c:layout>
      <c:barChart>
        <c:barDir val="col"/>
        <c:grouping val="stacked"/>
        <c:varyColors val="0"/>
        <c:ser>
          <c:idx val="0"/>
          <c:order val="0"/>
          <c:spPr>
            <a:noFill/>
            <a:ln>
              <a:noFill/>
            </a:ln>
            <a:effectLst/>
          </c:spPr>
          <c:invertIfNegative val="0"/>
          <c:dPt>
            <c:idx val="3"/>
            <c:invertIfNegative val="0"/>
            <c:bubble3D val="0"/>
            <c:spPr>
              <a:solidFill>
                <a:schemeClr val="tx1"/>
              </a:solidFill>
              <a:ln>
                <a:noFill/>
              </a:ln>
              <a:effectLst/>
            </c:spPr>
            <c:extLst>
              <c:ext xmlns:c16="http://schemas.microsoft.com/office/drawing/2014/chart" uri="{C3380CC4-5D6E-409C-BE32-E72D297353CC}">
                <c16:uniqueId val="{00000001-B38B-4682-8FA5-491F121FAEDF}"/>
              </c:ext>
            </c:extLst>
          </c:dPt>
          <c:cat>
            <c:strRef>
              <c:f>Config!$Y$11:$Y$16</c:f>
              <c:strCache>
                <c:ptCount val="6"/>
                <c:pt idx="0">
                  <c:v>SR DEZ 2024</c:v>
                </c:pt>
                <c:pt idx="1">
                  <c:v>TF DEZ 2024</c:v>
                </c:pt>
                <c:pt idx="2">
                  <c:v>TF DEZ 2023</c:v>
                </c:pt>
                <c:pt idx="3">
                  <c:v>GL laut Projektliste 2024</c:v>
                </c:pt>
                <c:pt idx="4">
                  <c:v>Delta</c:v>
                </c:pt>
                <c:pt idx="5">
                  <c:v>GL laut HGB 2024</c:v>
                </c:pt>
              </c:strCache>
            </c:strRef>
          </c:cat>
          <c:val>
            <c:numRef>
              <c:f>Config!$Z$11:$Z$16</c:f>
              <c:numCache>
                <c:formatCode>#,##0.00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B38B-4682-8FA5-491F121FAEDF}"/>
            </c:ext>
          </c:extLst>
        </c:ser>
        <c:ser>
          <c:idx val="1"/>
          <c:order val="1"/>
          <c:spPr>
            <a:solidFill>
              <a:schemeClr val="accent2">
                <a:lumMod val="20000"/>
                <a:lumOff val="80000"/>
              </a:schemeClr>
            </a:solidFill>
            <a:ln>
              <a:noFill/>
            </a:ln>
            <a:effectLst/>
          </c:spPr>
          <c:invertIfNegative val="0"/>
          <c:dPt>
            <c:idx val="4"/>
            <c:invertIfNegative val="0"/>
            <c:bubble3D val="0"/>
            <c:spPr>
              <a:solidFill>
                <a:srgbClr val="FF0000"/>
              </a:solidFill>
              <a:ln>
                <a:noFill/>
              </a:ln>
              <a:effectLst/>
            </c:spPr>
            <c:extLst>
              <c:ext xmlns:c16="http://schemas.microsoft.com/office/drawing/2014/chart" uri="{C3380CC4-5D6E-409C-BE32-E72D297353CC}">
                <c16:uniqueId val="{00000004-B38B-4682-8FA5-491F121FAEDF}"/>
              </c:ext>
            </c:extLst>
          </c:dPt>
          <c:cat>
            <c:strRef>
              <c:f>Config!$Y$11:$Y$16</c:f>
              <c:strCache>
                <c:ptCount val="6"/>
                <c:pt idx="0">
                  <c:v>SR DEZ 2024</c:v>
                </c:pt>
                <c:pt idx="1">
                  <c:v>TF DEZ 2024</c:v>
                </c:pt>
                <c:pt idx="2">
                  <c:v>TF DEZ 2023</c:v>
                </c:pt>
                <c:pt idx="3">
                  <c:v>GL laut Projektliste 2024</c:v>
                </c:pt>
                <c:pt idx="4">
                  <c:v>Delta</c:v>
                </c:pt>
                <c:pt idx="5">
                  <c:v>GL laut HGB 2024</c:v>
                </c:pt>
              </c:strCache>
            </c:strRef>
          </c:cat>
          <c:val>
            <c:numRef>
              <c:f>Config!$AA$11:$AA$16</c:f>
              <c:numCache>
                <c:formatCode>#,##0.00</c:formatCode>
                <c:ptCount val="6"/>
                <c:pt idx="1">
                  <c:v>0</c:v>
                </c:pt>
                <c:pt idx="2">
                  <c:v>0</c:v>
                </c:pt>
                <c:pt idx="4">
                  <c:v>0</c:v>
                </c:pt>
              </c:numCache>
            </c:numRef>
          </c:val>
          <c:extLst>
            <c:ext xmlns:c16="http://schemas.microsoft.com/office/drawing/2014/chart" uri="{C3380CC4-5D6E-409C-BE32-E72D297353CC}">
              <c16:uniqueId val="{00000005-B38B-4682-8FA5-491F121FAEDF}"/>
            </c:ext>
          </c:extLst>
        </c:ser>
        <c:dLbls>
          <c:showLegendKey val="0"/>
          <c:showVal val="0"/>
          <c:showCatName val="0"/>
          <c:showSerName val="0"/>
          <c:showPercent val="0"/>
          <c:showBubbleSize val="0"/>
        </c:dLbls>
        <c:gapWidth val="50"/>
        <c:overlap val="100"/>
        <c:axId val="724986304"/>
        <c:axId val="724987384"/>
      </c:barChart>
      <c:catAx>
        <c:axId val="72498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7384"/>
        <c:crosses val="autoZero"/>
        <c:auto val="1"/>
        <c:lblAlgn val="ctr"/>
        <c:lblOffset val="100"/>
        <c:noMultiLvlLbl val="0"/>
      </c:catAx>
      <c:valAx>
        <c:axId val="724987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solidFill>
                <a:latin typeface="Roboto" panose="02000000000000000000" pitchFamily="2" charset="0"/>
                <a:ea typeface="Roboto" panose="02000000000000000000" pitchFamily="2" charset="0"/>
                <a:cs typeface="Roboto" panose="02000000000000000000" pitchFamily="2" charset="0"/>
              </a:defRPr>
            </a:pPr>
            <a:endParaRPr lang="de-DE"/>
          </a:p>
        </c:txPr>
        <c:crossAx val="72498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438150</xdr:colOff>
      <xdr:row>27</xdr:row>
      <xdr:rowOff>76199</xdr:rowOff>
    </xdr:from>
    <xdr:to>
      <xdr:col>2</xdr:col>
      <xdr:colOff>95250</xdr:colOff>
      <xdr:row>32</xdr:row>
      <xdr:rowOff>28574</xdr:rowOff>
    </xdr:to>
    <xdr:sp macro="" textlink="">
      <xdr:nvSpPr>
        <xdr:cNvPr id="2" name="Textfeld 1">
          <a:extLst>
            <a:ext uri="{FF2B5EF4-FFF2-40B4-BE49-F238E27FC236}">
              <a16:creationId xmlns:a16="http://schemas.microsoft.com/office/drawing/2014/main" id="{FBE22A81-1273-38E3-437C-0C39F4B33CAA}"/>
            </a:ext>
          </a:extLst>
        </xdr:cNvPr>
        <xdr:cNvSpPr txBox="1"/>
      </xdr:nvSpPr>
      <xdr:spPr>
        <a:xfrm>
          <a:off x="1562100" y="5010149"/>
          <a:ext cx="1485900" cy="904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Hr</a:t>
          </a:r>
          <a:r>
            <a:rPr lang="de-DE" sz="1100" baseline="0"/>
            <a:t> Brauckmann ab 02/24 auf die B&amp;D Holding</a:t>
          </a:r>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436234</xdr:colOff>
      <xdr:row>38</xdr:row>
      <xdr:rowOff>151089</xdr:rowOff>
    </xdr:from>
    <xdr:to>
      <xdr:col>18</xdr:col>
      <xdr:colOff>671889</xdr:colOff>
      <xdr:row>62</xdr:row>
      <xdr:rowOff>62190</xdr:rowOff>
    </xdr:to>
    <xdr:graphicFrame macro="">
      <xdr:nvGraphicFramePr>
        <xdr:cNvPr id="2" name="Chart 1">
          <a:extLst>
            <a:ext uri="{FF2B5EF4-FFF2-40B4-BE49-F238E27FC236}">
              <a16:creationId xmlns:a16="http://schemas.microsoft.com/office/drawing/2014/main" id="{18E82E4B-72AB-491D-8C54-6BA419509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465163</xdr:colOff>
      <xdr:row>63</xdr:row>
      <xdr:rowOff>788</xdr:rowOff>
    </xdr:from>
    <xdr:to>
      <xdr:col>18</xdr:col>
      <xdr:colOff>646259</xdr:colOff>
      <xdr:row>86</xdr:row>
      <xdr:rowOff>93317</xdr:rowOff>
    </xdr:to>
    <xdr:graphicFrame macro="">
      <xdr:nvGraphicFramePr>
        <xdr:cNvPr id="3" name="Chart 2">
          <a:extLst>
            <a:ext uri="{FF2B5EF4-FFF2-40B4-BE49-F238E27FC236}">
              <a16:creationId xmlns:a16="http://schemas.microsoft.com/office/drawing/2014/main" id="{5A623789-BA62-4D70-8736-F8E1B96A30C1}"/>
            </a:ext>
            <a:ext uri="{147F2762-F138-4A5C-976F-8EAC2B608ADB}">
              <a16:predDERef xmlns:a16="http://schemas.microsoft.com/office/drawing/2014/main" pred="{18E82E4B-72AB-491D-8C54-6BA4195095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391584</xdr:colOff>
      <xdr:row>88</xdr:row>
      <xdr:rowOff>31750</xdr:rowOff>
    </xdr:from>
    <xdr:to>
      <xdr:col>18</xdr:col>
      <xdr:colOff>572680</xdr:colOff>
      <xdr:row>111</xdr:row>
      <xdr:rowOff>124279</xdr:rowOff>
    </xdr:to>
    <xdr:graphicFrame macro="">
      <xdr:nvGraphicFramePr>
        <xdr:cNvPr id="4" name="Chart 3">
          <a:extLst>
            <a:ext uri="{FF2B5EF4-FFF2-40B4-BE49-F238E27FC236}">
              <a16:creationId xmlns:a16="http://schemas.microsoft.com/office/drawing/2014/main" id="{A793DDF4-72B0-430F-A4EF-4B3A66BD8B11}"/>
            </a:ext>
            <a:ext uri="{147F2762-F138-4A5C-976F-8EAC2B608ADB}">
              <a16:predDERef xmlns:a16="http://schemas.microsoft.com/office/drawing/2014/main" pred="{5A623789-BA62-4D70-8736-F8E1B96A30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433917</xdr:colOff>
      <xdr:row>38</xdr:row>
      <xdr:rowOff>127000</xdr:rowOff>
    </xdr:from>
    <xdr:to>
      <xdr:col>28</xdr:col>
      <xdr:colOff>309739</xdr:colOff>
      <xdr:row>62</xdr:row>
      <xdr:rowOff>38101</xdr:rowOff>
    </xdr:to>
    <xdr:graphicFrame macro="">
      <xdr:nvGraphicFramePr>
        <xdr:cNvPr id="5" name="Chart 4">
          <a:extLst>
            <a:ext uri="{FF2B5EF4-FFF2-40B4-BE49-F238E27FC236}">
              <a16:creationId xmlns:a16="http://schemas.microsoft.com/office/drawing/2014/main" id="{E792011A-1DFE-43AA-B656-231800F5EAE5}"/>
            </a:ext>
            <a:ext uri="{147F2762-F138-4A5C-976F-8EAC2B608ADB}">
              <a16:predDERef xmlns:a16="http://schemas.microsoft.com/office/drawing/2014/main" pred="{A793DDF4-72B0-430F-A4EF-4B3A66BD8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444500</xdr:colOff>
      <xdr:row>63</xdr:row>
      <xdr:rowOff>31750</xdr:rowOff>
    </xdr:from>
    <xdr:to>
      <xdr:col>28</xdr:col>
      <xdr:colOff>265763</xdr:colOff>
      <xdr:row>86</xdr:row>
      <xdr:rowOff>124279</xdr:rowOff>
    </xdr:to>
    <xdr:graphicFrame macro="">
      <xdr:nvGraphicFramePr>
        <xdr:cNvPr id="6" name="Chart 5">
          <a:extLst>
            <a:ext uri="{FF2B5EF4-FFF2-40B4-BE49-F238E27FC236}">
              <a16:creationId xmlns:a16="http://schemas.microsoft.com/office/drawing/2014/main" id="{B63F6D10-B721-4924-95EE-2370067EFE87}"/>
            </a:ext>
            <a:ext uri="{147F2762-F138-4A5C-976F-8EAC2B608ADB}">
              <a16:predDERef xmlns:a16="http://schemas.microsoft.com/office/drawing/2014/main" pred="{E792011A-1DFE-43AA-B656-231800F5E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503463</xdr:colOff>
      <xdr:row>83</xdr:row>
      <xdr:rowOff>117930</xdr:rowOff>
    </xdr:from>
    <xdr:to>
      <xdr:col>28</xdr:col>
      <xdr:colOff>324726</xdr:colOff>
      <xdr:row>107</xdr:row>
      <xdr:rowOff>29030</xdr:rowOff>
    </xdr:to>
    <xdr:graphicFrame macro="">
      <xdr:nvGraphicFramePr>
        <xdr:cNvPr id="7" name="Chart 6">
          <a:extLst>
            <a:ext uri="{FF2B5EF4-FFF2-40B4-BE49-F238E27FC236}">
              <a16:creationId xmlns:a16="http://schemas.microsoft.com/office/drawing/2014/main" id="{2383033F-619A-4255-9916-7DCC5457FC41}"/>
            </a:ext>
            <a:ext uri="{147F2762-F138-4A5C-976F-8EAC2B608ADB}">
              <a16:predDERef xmlns:a16="http://schemas.microsoft.com/office/drawing/2014/main" pred="{B63F6D10-B721-4924-95EE-2370067EFE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V:/users/terrasintern/Terras/01_Haltephase/01_Financial/Reporting/LucaNet%20Arbeitsordner/Anpassungsbuchungen%20WWB%20Tiefbau.xlsb" TargetMode="External"/><Relationship Id="rId1" Type="http://schemas.openxmlformats.org/officeDocument/2006/relationships/externalLinkPath" Target="file:///V:/users/terrasintern/Terras/01_Haltephase/01_Financial/Reporting/LucaNet%20Arbeitsordner/Anpassungsbuchungen%20WWB%20Tiefbau.xlsb"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terrasholding.sharepoint.com/sites/TerrasGruppe-kfm.Themen/Freigegebene%20Dokumente/TERRAS%20Plattform%20Ablage%20Monatsabschluss/AS%20Asphaltbau/2025/02/KPI_BWA_SuSa/KPI%20AS%20Asphaltbau.xlsx" TargetMode="External"/><Relationship Id="rId1" Type="http://schemas.openxmlformats.org/officeDocument/2006/relationships/externalLinkPath" Target="https://terrasholding.sharepoint.com/sites/TerrasGruppe-kfm.Themen/Freigegebene%20Dokumente/TERRAS%20Plattform%20Ablage%20Monatsabschluss/AS%20Asphaltbau/2025/02/KPI_BWA_SuSa/KPI%20AS%20Asphaltbau.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terrasholding-my.sharepoint.com/personal/s_stueber_terras-tiefbau_group/Documents/Microsoft%20Teams-Chatdateien/Vorlage%20KPI%20Datei.xlsx" TargetMode="External"/><Relationship Id="rId1" Type="http://schemas.openxmlformats.org/officeDocument/2006/relationships/externalLinkPath" Target="https://terrasholding-my.sharepoint.com/personal/s_stueber_terras-tiefbau_group/Documents/Microsoft%20Teams-Chatdateien/Vorlage%20KPI%20Date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_TM_Sheet1"/>
      <sheetName val="_TM_Tabelle1"/>
      <sheetName val="KPI"/>
      <sheetName val="PoC Anpassung"/>
      <sheetName val="IC Deponie Verb. IC"/>
      <sheetName val="IC Deponie Umsätze"/>
      <sheetName val="IC Zinsen West"/>
      <sheetName val="IC EBK sbA"/>
      <sheetName val="Mgmt Fee 22"/>
      <sheetName val="Mgmt Fee 23"/>
      <sheetName val="Keep&gt;"/>
      <sheetName val="ConfigLanguage"/>
      <sheetName val="Formats"/>
      <sheetName val="UPSLIDE_UndoFormatting"/>
      <sheetName val="UPSLIDE_Undo"/>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eckliste"/>
      <sheetName val="KPI"/>
      <sheetName val="Avale"/>
      <sheetName val="Finanzierungen"/>
      <sheetName val="Baustellenreporting"/>
      <sheetName val="Qualitatives Reporting"/>
      <sheetName val="Config"/>
    </sheetNames>
    <sheetDataSet>
      <sheetData sheetId="0" refreshError="1"/>
      <sheetData sheetId="1" refreshError="1"/>
      <sheetData sheetId="2" refreshError="1"/>
      <sheetData sheetId="3" refreshError="1"/>
      <sheetData sheetId="4" refreshError="1"/>
      <sheetData sheetId="5" refreshError="1"/>
      <sheetData sheetId="6" refreshError="1">
        <row r="2">
          <cell r="H2" t="str">
            <v>OID</v>
          </cell>
        </row>
        <row r="3">
          <cell r="H3">
            <v>2409692</v>
          </cell>
          <cell r="I3" t="str">
            <v>AS Asphaltbau Holding</v>
          </cell>
        </row>
        <row r="4">
          <cell r="H4">
            <v>2409698</v>
          </cell>
          <cell r="I4" t="str">
            <v>AS Asphaltbau Schmidle</v>
          </cell>
        </row>
        <row r="5">
          <cell r="H5">
            <v>2411223</v>
          </cell>
          <cell r="I5" t="str">
            <v>Demler Spezialtiefbau (ehm. ASL)</v>
          </cell>
        </row>
        <row r="6">
          <cell r="H6">
            <v>2409716</v>
          </cell>
          <cell r="I6" t="str">
            <v>BBU KG</v>
          </cell>
        </row>
        <row r="7">
          <cell r="H7">
            <v>2409656</v>
          </cell>
          <cell r="I7" t="str">
            <v>Demler Spezialtiefbau (Neu)</v>
          </cell>
        </row>
        <row r="8">
          <cell r="H8">
            <v>2411229</v>
          </cell>
          <cell r="I8" t="str">
            <v>Demler operativ (alt)</v>
          </cell>
        </row>
        <row r="9">
          <cell r="H9">
            <v>2409668</v>
          </cell>
          <cell r="I9" t="str">
            <v>EBK</v>
          </cell>
        </row>
        <row r="10">
          <cell r="H10">
            <v>2409686</v>
          </cell>
          <cell r="I10" t="str">
            <v>Riedmüller Bau</v>
          </cell>
        </row>
        <row r="11">
          <cell r="H11">
            <v>2409674</v>
          </cell>
          <cell r="I11" t="str">
            <v>Seidler Holding</v>
          </cell>
        </row>
        <row r="12">
          <cell r="H12">
            <v>2409680</v>
          </cell>
          <cell r="I12" t="str">
            <v>Seidler Tiefbau</v>
          </cell>
        </row>
        <row r="13">
          <cell r="H13">
            <v>2409632</v>
          </cell>
          <cell r="I13" t="str">
            <v>Terras Holding</v>
          </cell>
        </row>
        <row r="14">
          <cell r="H14">
            <v>2409710</v>
          </cell>
          <cell r="I14" t="str">
            <v>Terras Service</v>
          </cell>
        </row>
        <row r="15">
          <cell r="H15">
            <v>2409704</v>
          </cell>
          <cell r="I15" t="str">
            <v>Terras Spezialtiefbau (Hold.)</v>
          </cell>
        </row>
        <row r="16">
          <cell r="H16">
            <v>2399309</v>
          </cell>
          <cell r="I16" t="str">
            <v>Terras Süd</v>
          </cell>
        </row>
        <row r="17">
          <cell r="H17">
            <v>2409590</v>
          </cell>
          <cell r="I17" t="str">
            <v>Terras West</v>
          </cell>
        </row>
        <row r="18">
          <cell r="H18">
            <v>2409722</v>
          </cell>
          <cell r="I18" t="str">
            <v>WWB Deponie</v>
          </cell>
        </row>
        <row r="19">
          <cell r="H19">
            <v>2409644</v>
          </cell>
          <cell r="I19" t="str">
            <v>WWB Tiefbau</v>
          </cell>
        </row>
        <row r="20">
          <cell r="H20">
            <v>2417289</v>
          </cell>
          <cell r="I20" t="str">
            <v>Terras Nord</v>
          </cell>
        </row>
        <row r="21">
          <cell r="H21">
            <v>2417804</v>
          </cell>
          <cell r="I21" t="str">
            <v>Grothe Holding GmbH</v>
          </cell>
        </row>
        <row r="22">
          <cell r="H22">
            <v>2417256</v>
          </cell>
          <cell r="I22" t="str">
            <v>Grothe Bau</v>
          </cell>
        </row>
        <row r="23">
          <cell r="H23">
            <v>2418946</v>
          </cell>
          <cell r="I23" t="str">
            <v>Grothe Kabel</v>
          </cell>
        </row>
        <row r="24">
          <cell r="H24">
            <v>2417766</v>
          </cell>
          <cell r="I24" t="str">
            <v>B&amp;D Holding</v>
          </cell>
        </row>
        <row r="25">
          <cell r="H25">
            <v>2417235</v>
          </cell>
          <cell r="I25" t="str">
            <v>B&amp;D GmbH</v>
          </cell>
        </row>
        <row r="26">
          <cell r="H26">
            <v>2418977</v>
          </cell>
          <cell r="I26" t="str">
            <v>Vermessungsbuero Wolfert</v>
          </cell>
        </row>
        <row r="27">
          <cell r="H27">
            <v>2419008</v>
          </cell>
          <cell r="I27" t="str">
            <v>GIS-EDV Wolfert</v>
          </cell>
        </row>
        <row r="28">
          <cell r="H28">
            <v>2419039</v>
          </cell>
          <cell r="I28" t="str">
            <v>Vermessungstechnik Wolfert</v>
          </cell>
        </row>
        <row r="29">
          <cell r="H29">
            <v>2419070</v>
          </cell>
          <cell r="I29" t="str">
            <v>Streetguard</v>
          </cell>
        </row>
        <row r="30">
          <cell r="H30">
            <v>2425307</v>
          </cell>
          <cell r="I30" t="str">
            <v>Wendt Grundbau GmbH</v>
          </cell>
        </row>
        <row r="31">
          <cell r="H31">
            <v>2425806</v>
          </cell>
          <cell r="I31" t="str">
            <v>Terras Gruppe</v>
          </cell>
        </row>
        <row r="32">
          <cell r="H32">
            <v>2411453</v>
          </cell>
          <cell r="I32" t="str">
            <v>Konso Holding</v>
          </cell>
        </row>
        <row r="33">
          <cell r="H33">
            <v>2411972</v>
          </cell>
          <cell r="I33" t="str">
            <v>Konsolidiert Terras Gruppe</v>
          </cell>
        </row>
        <row r="34">
          <cell r="H34">
            <v>2425163</v>
          </cell>
          <cell r="I34" t="str">
            <v>Segment Tiefbau</v>
          </cell>
        </row>
        <row r="35">
          <cell r="H35">
            <v>2425145</v>
          </cell>
          <cell r="I35" t="str">
            <v>Segment Services</v>
          </cell>
        </row>
        <row r="36">
          <cell r="H36">
            <v>2425154</v>
          </cell>
          <cell r="I36" t="str">
            <v>Segment Spezialtiefbau</v>
          </cell>
        </row>
        <row r="37">
          <cell r="H37">
            <v>2416110</v>
          </cell>
          <cell r="I37" t="str">
            <v>HTS B</v>
          </cell>
        </row>
        <row r="38">
          <cell r="H38">
            <v>2415031</v>
          </cell>
          <cell r="I38" t="str">
            <v>HTS L</v>
          </cell>
        </row>
        <row r="39">
          <cell r="H39">
            <v>2416142</v>
          </cell>
          <cell r="I39" t="str">
            <v>Terras Resources</v>
          </cell>
        </row>
        <row r="40">
          <cell r="H40">
            <v>2424198</v>
          </cell>
          <cell r="I40" t="str">
            <v>HTS Berichtswesen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ustellenreporting"/>
      <sheetName val="Config"/>
    </sheetNames>
    <sheetDataSet>
      <sheetData sheetId="0">
        <row r="116">
          <cell r="U116">
            <v>0</v>
          </cell>
        </row>
      </sheetData>
      <sheetData sheetId="1">
        <row r="3">
          <cell r="Q3" t="str">
            <v>SR DEZ 2022</v>
          </cell>
        </row>
      </sheetData>
    </sheetDataSet>
  </externalBook>
</externalLink>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E6D4-F020-478A-AF11-32E2264BE431}">
  <dimension ref="A1:C13"/>
  <sheetViews>
    <sheetView workbookViewId="0">
      <selection activeCell="B18" sqref="B18"/>
    </sheetView>
  </sheetViews>
  <sheetFormatPr baseColWidth="10" defaultColWidth="11.5" defaultRowHeight="15" x14ac:dyDescent="0.2"/>
  <cols>
    <col min="2" max="2" width="40" customWidth="1"/>
  </cols>
  <sheetData>
    <row r="1" spans="1:3" x14ac:dyDescent="0.2">
      <c r="A1" s="28"/>
      <c r="B1" s="28"/>
      <c r="C1" s="28"/>
    </row>
    <row r="2" spans="1:3" x14ac:dyDescent="0.2">
      <c r="A2" s="28"/>
      <c r="B2" s="28"/>
      <c r="C2" s="28"/>
    </row>
    <row r="3" spans="1:3" x14ac:dyDescent="0.2">
      <c r="A3" s="28"/>
      <c r="B3" s="29" t="s">
        <v>0</v>
      </c>
      <c r="C3" s="28"/>
    </row>
    <row r="4" spans="1:3" x14ac:dyDescent="0.2">
      <c r="A4" s="28"/>
      <c r="B4" s="154" t="s">
        <v>1</v>
      </c>
      <c r="C4" s="28"/>
    </row>
    <row r="5" spans="1:3" x14ac:dyDescent="0.2">
      <c r="A5" s="28"/>
      <c r="B5" s="155" t="s">
        <v>2</v>
      </c>
      <c r="C5" s="28"/>
    </row>
    <row r="6" spans="1:3" x14ac:dyDescent="0.2">
      <c r="A6" s="28"/>
      <c r="B6" s="154" t="s">
        <v>3</v>
      </c>
      <c r="C6" s="28"/>
    </row>
    <row r="7" spans="1:3" x14ac:dyDescent="0.2">
      <c r="A7" s="28"/>
      <c r="B7" s="155" t="s">
        <v>4</v>
      </c>
      <c r="C7" s="28"/>
    </row>
    <row r="8" spans="1:3" x14ac:dyDescent="0.2">
      <c r="A8" s="28"/>
      <c r="B8" s="154" t="s">
        <v>5</v>
      </c>
      <c r="C8" s="28"/>
    </row>
    <row r="9" spans="1:3" x14ac:dyDescent="0.2">
      <c r="A9" s="28"/>
      <c r="B9" s="155" t="s">
        <v>6</v>
      </c>
      <c r="C9" s="28"/>
    </row>
    <row r="10" spans="1:3" x14ac:dyDescent="0.2">
      <c r="A10" s="28"/>
      <c r="B10" s="154"/>
      <c r="C10" s="28"/>
    </row>
    <row r="11" spans="1:3" x14ac:dyDescent="0.2">
      <c r="A11" s="28"/>
      <c r="B11" s="155"/>
      <c r="C11" s="28"/>
    </row>
    <row r="12" spans="1:3" x14ac:dyDescent="0.2">
      <c r="A12" s="28"/>
      <c r="B12" s="28"/>
      <c r="C12" s="28"/>
    </row>
    <row r="13" spans="1:3" x14ac:dyDescent="0.2">
      <c r="A13" s="28"/>
      <c r="B13" s="28"/>
      <c r="C13" s="28"/>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2F9B8-12E1-488E-8BD8-D10FB2ED0A76}">
  <dimension ref="A1:DJ50"/>
  <sheetViews>
    <sheetView zoomScale="80" zoomScaleNormal="80" workbookViewId="0">
      <pane xSplit="5" ySplit="17" topLeftCell="AI18" activePane="bottomRight" state="frozen"/>
      <selection pane="topRight" activeCell="F1" sqref="F1"/>
      <selection pane="bottomLeft" activeCell="A18" sqref="A18"/>
      <selection pane="bottomRight" activeCell="AR46" sqref="AR46"/>
    </sheetView>
  </sheetViews>
  <sheetFormatPr baseColWidth="10" defaultColWidth="8.6640625" defaultRowHeight="15" outlineLevelCol="1" x14ac:dyDescent="0.2"/>
  <cols>
    <col min="1" max="1" width="16.83203125" customWidth="1"/>
    <col min="2" max="2" width="27.5" customWidth="1"/>
    <col min="3" max="4" width="3.33203125" customWidth="1"/>
    <col min="5" max="5" width="36.6640625" customWidth="1"/>
    <col min="6" max="6" width="21.6640625" customWidth="1"/>
    <col min="7" max="18" width="12.83203125" hidden="1" customWidth="1"/>
    <col min="19" max="29" width="12.83203125" hidden="1" customWidth="1" outlineLevel="1"/>
    <col min="30" max="30" width="15" hidden="1" customWidth="1" outlineLevel="1"/>
    <col min="31" max="31" width="15" bestFit="1" customWidth="1" collapsed="1"/>
    <col min="32" max="34" width="15" bestFit="1" customWidth="1"/>
    <col min="35" max="35" width="14.5" bestFit="1" customWidth="1"/>
    <col min="36" max="41" width="15" bestFit="1" customWidth="1"/>
    <col min="42" max="43" width="15.6640625" bestFit="1" customWidth="1"/>
    <col min="44" max="44" width="15" bestFit="1" customWidth="1"/>
    <col min="45" max="114" width="11.33203125" customWidth="1"/>
  </cols>
  <sheetData>
    <row r="1" spans="1:114" x14ac:dyDescent="0.2">
      <c r="A1" s="1" t="s">
        <v>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row>
    <row r="2" spans="1:114" ht="16" x14ac:dyDescent="0.2">
      <c r="A2" s="3"/>
      <c r="B2" s="4"/>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row>
    <row r="3" spans="1:114" ht="16" x14ac:dyDescent="0.2">
      <c r="A3" s="3"/>
      <c r="B3" s="5"/>
      <c r="C3" s="3"/>
      <c r="D3" s="3"/>
      <c r="E3" s="3"/>
      <c r="F3" s="3"/>
      <c r="G3" s="6" t="s">
        <v>8</v>
      </c>
      <c r="H3" s="6" t="s">
        <v>8</v>
      </c>
      <c r="I3" s="6" t="s">
        <v>8</v>
      </c>
      <c r="J3" s="6" t="s">
        <v>8</v>
      </c>
      <c r="K3" s="6" t="s">
        <v>8</v>
      </c>
      <c r="L3" s="6" t="s">
        <v>8</v>
      </c>
      <c r="M3" s="6" t="s">
        <v>8</v>
      </c>
      <c r="N3" s="6" t="s">
        <v>8</v>
      </c>
      <c r="O3" s="6" t="s">
        <v>8</v>
      </c>
      <c r="P3" s="6" t="s">
        <v>8</v>
      </c>
      <c r="Q3" s="6" t="s">
        <v>8</v>
      </c>
      <c r="R3" s="6" t="s">
        <v>8</v>
      </c>
      <c r="S3" s="6" t="s">
        <v>8</v>
      </c>
      <c r="T3" s="6" t="s">
        <v>8</v>
      </c>
      <c r="U3" s="6" t="s">
        <v>8</v>
      </c>
      <c r="V3" s="6" t="s">
        <v>8</v>
      </c>
      <c r="W3" s="6" t="s">
        <v>8</v>
      </c>
      <c r="X3" s="6" t="s">
        <v>8</v>
      </c>
      <c r="Y3" s="6" t="s">
        <v>8</v>
      </c>
      <c r="Z3" s="6" t="s">
        <v>8</v>
      </c>
      <c r="AA3" s="6" t="s">
        <v>8</v>
      </c>
      <c r="AB3" s="6" t="s">
        <v>8</v>
      </c>
      <c r="AC3" s="6" t="s">
        <v>8</v>
      </c>
      <c r="AD3" s="6" t="s">
        <v>8</v>
      </c>
      <c r="AE3" s="6" t="s">
        <v>8</v>
      </c>
      <c r="AF3" s="6" t="s">
        <v>8</v>
      </c>
      <c r="AG3" s="6" t="s">
        <v>8</v>
      </c>
      <c r="AH3" s="6" t="s">
        <v>9</v>
      </c>
      <c r="AI3" s="6" t="s">
        <v>9</v>
      </c>
      <c r="AJ3" s="6" t="s">
        <v>9</v>
      </c>
      <c r="AK3" s="6" t="s">
        <v>9</v>
      </c>
      <c r="AL3" s="6" t="s">
        <v>9</v>
      </c>
      <c r="AM3" s="6" t="s">
        <v>9</v>
      </c>
      <c r="AN3" s="6" t="s">
        <v>9</v>
      </c>
      <c r="AO3" s="6" t="s">
        <v>9</v>
      </c>
      <c r="AP3" s="6" t="s">
        <v>9</v>
      </c>
      <c r="AQ3" s="6" t="s">
        <v>9</v>
      </c>
      <c r="AR3" s="6" t="s">
        <v>9</v>
      </c>
      <c r="AS3" s="6" t="s">
        <v>9</v>
      </c>
      <c r="AT3" s="6" t="s">
        <v>9</v>
      </c>
      <c r="AU3" s="6" t="s">
        <v>9</v>
      </c>
      <c r="AV3" s="6" t="s">
        <v>9</v>
      </c>
      <c r="AW3" s="6" t="s">
        <v>9</v>
      </c>
      <c r="AX3" s="6" t="s">
        <v>9</v>
      </c>
      <c r="AY3" s="6" t="s">
        <v>9</v>
      </c>
      <c r="AZ3" s="6" t="s">
        <v>9</v>
      </c>
      <c r="BA3" s="6" t="s">
        <v>9</v>
      </c>
      <c r="BB3" s="6" t="s">
        <v>9</v>
      </c>
      <c r="BC3" s="6" t="s">
        <v>9</v>
      </c>
      <c r="BD3" s="6" t="s">
        <v>9</v>
      </c>
      <c r="BE3" s="6" t="s">
        <v>9</v>
      </c>
      <c r="BF3" s="6" t="s">
        <v>9</v>
      </c>
      <c r="BG3" s="6" t="s">
        <v>9</v>
      </c>
      <c r="BH3" s="6" t="s">
        <v>9</v>
      </c>
      <c r="BI3" s="6" t="s">
        <v>9</v>
      </c>
      <c r="BJ3" s="6" t="s">
        <v>9</v>
      </c>
      <c r="BK3" s="6" t="s">
        <v>9</v>
      </c>
      <c r="BL3" s="6" t="s">
        <v>9</v>
      </c>
      <c r="BM3" s="6" t="s">
        <v>9</v>
      </c>
      <c r="BN3" s="6" t="s">
        <v>9</v>
      </c>
      <c r="BO3" s="6" t="s">
        <v>9</v>
      </c>
      <c r="BP3" s="6" t="s">
        <v>9</v>
      </c>
      <c r="BQ3" s="6" t="s">
        <v>9</v>
      </c>
      <c r="BR3" s="6" t="s">
        <v>9</v>
      </c>
      <c r="BS3" s="6" t="s">
        <v>9</v>
      </c>
      <c r="BT3" s="6" t="s">
        <v>9</v>
      </c>
      <c r="BU3" s="6" t="s">
        <v>9</v>
      </c>
      <c r="BV3" s="6" t="s">
        <v>9</v>
      </c>
      <c r="BW3" s="6" t="s">
        <v>9</v>
      </c>
      <c r="BX3" s="6" t="s">
        <v>9</v>
      </c>
      <c r="BY3" s="6" t="s">
        <v>9</v>
      </c>
      <c r="BZ3" s="6" t="s">
        <v>9</v>
      </c>
      <c r="CA3" s="6" t="s">
        <v>9</v>
      </c>
      <c r="CB3" s="6" t="s">
        <v>9</v>
      </c>
      <c r="CC3" s="6" t="s">
        <v>9</v>
      </c>
      <c r="CD3" s="6" t="s">
        <v>9</v>
      </c>
      <c r="CE3" s="6" t="s">
        <v>9</v>
      </c>
      <c r="CF3" s="6" t="s">
        <v>9</v>
      </c>
      <c r="CG3" s="6" t="s">
        <v>9</v>
      </c>
      <c r="CH3" s="6" t="s">
        <v>9</v>
      </c>
      <c r="CI3" s="6" t="s">
        <v>9</v>
      </c>
      <c r="CJ3" s="6" t="s">
        <v>9</v>
      </c>
      <c r="CK3" s="6" t="s">
        <v>9</v>
      </c>
      <c r="CL3" s="6" t="s">
        <v>9</v>
      </c>
      <c r="CM3" s="6" t="s">
        <v>9</v>
      </c>
      <c r="CN3" s="6" t="s">
        <v>9</v>
      </c>
      <c r="CO3" s="6" t="s">
        <v>9</v>
      </c>
      <c r="CP3" s="6" t="s">
        <v>9</v>
      </c>
      <c r="CQ3" s="6" t="s">
        <v>9</v>
      </c>
      <c r="CR3" s="6" t="s">
        <v>9</v>
      </c>
      <c r="CS3" s="6" t="s">
        <v>9</v>
      </c>
      <c r="CT3" s="6" t="s">
        <v>9</v>
      </c>
      <c r="CU3" s="6" t="s">
        <v>9</v>
      </c>
      <c r="CV3" s="6" t="s">
        <v>9</v>
      </c>
      <c r="CW3" s="6" t="s">
        <v>9</v>
      </c>
      <c r="CX3" s="6" t="s">
        <v>9</v>
      </c>
      <c r="CY3" s="6" t="s">
        <v>9</v>
      </c>
      <c r="CZ3" s="6" t="s">
        <v>9</v>
      </c>
      <c r="DA3" s="6" t="s">
        <v>9</v>
      </c>
      <c r="DB3" s="6" t="s">
        <v>9</v>
      </c>
      <c r="DC3" s="6" t="s">
        <v>9</v>
      </c>
      <c r="DD3" s="6" t="s">
        <v>9</v>
      </c>
      <c r="DE3" s="6" t="s">
        <v>9</v>
      </c>
      <c r="DF3" s="6" t="s">
        <v>9</v>
      </c>
      <c r="DG3" s="6" t="s">
        <v>9</v>
      </c>
      <c r="DH3" s="6" t="s">
        <v>9</v>
      </c>
      <c r="DI3" s="6" t="s">
        <v>9</v>
      </c>
      <c r="DJ3" s="6" t="s">
        <v>9</v>
      </c>
    </row>
    <row r="4" spans="1:114" x14ac:dyDescent="0.2">
      <c r="A4" s="3"/>
      <c r="B4" s="3"/>
      <c r="C4" s="3"/>
      <c r="D4" s="3"/>
      <c r="E4" s="3"/>
      <c r="F4" s="3"/>
      <c r="G4" s="7">
        <v>44562</v>
      </c>
      <c r="H4" s="7">
        <v>44593</v>
      </c>
      <c r="I4" s="7">
        <v>44621</v>
      </c>
      <c r="J4" s="7">
        <v>44652</v>
      </c>
      <c r="K4" s="7">
        <v>44682</v>
      </c>
      <c r="L4" s="7">
        <v>44713</v>
      </c>
      <c r="M4" s="7">
        <v>44743</v>
      </c>
      <c r="N4" s="7">
        <v>44774</v>
      </c>
      <c r="O4" s="7">
        <v>44805</v>
      </c>
      <c r="P4" s="7">
        <v>44835</v>
      </c>
      <c r="Q4" s="7">
        <v>44866</v>
      </c>
      <c r="R4" s="7">
        <v>44896</v>
      </c>
      <c r="S4" s="7">
        <v>44927</v>
      </c>
      <c r="T4" s="7">
        <v>44958</v>
      </c>
      <c r="U4" s="7">
        <v>44986</v>
      </c>
      <c r="V4" s="7">
        <v>45017</v>
      </c>
      <c r="W4" s="7">
        <v>45047</v>
      </c>
      <c r="X4" s="7">
        <v>45078</v>
      </c>
      <c r="Y4" s="7">
        <v>45108</v>
      </c>
      <c r="Z4" s="7">
        <v>45139</v>
      </c>
      <c r="AA4" s="7">
        <v>45170</v>
      </c>
      <c r="AB4" s="7">
        <v>45200</v>
      </c>
      <c r="AC4" s="7">
        <v>45231</v>
      </c>
      <c r="AD4" s="7">
        <v>45261</v>
      </c>
      <c r="AE4" s="7">
        <v>45292</v>
      </c>
      <c r="AF4" s="7">
        <v>45323</v>
      </c>
      <c r="AG4" s="7">
        <v>45352</v>
      </c>
      <c r="AH4" s="7">
        <v>45383</v>
      </c>
      <c r="AI4" s="7">
        <v>45413</v>
      </c>
      <c r="AJ4" s="7">
        <v>45444</v>
      </c>
      <c r="AK4" s="7">
        <v>45474</v>
      </c>
      <c r="AL4" s="7">
        <v>45505</v>
      </c>
      <c r="AM4" s="7">
        <v>45536</v>
      </c>
      <c r="AN4" s="7">
        <v>45566</v>
      </c>
      <c r="AO4" s="7">
        <v>45597</v>
      </c>
      <c r="AP4" s="7">
        <v>45627</v>
      </c>
      <c r="AQ4" s="7">
        <v>45658</v>
      </c>
      <c r="AR4" s="7">
        <v>45689</v>
      </c>
      <c r="AS4" s="7">
        <v>45717</v>
      </c>
      <c r="AT4" s="7">
        <v>45748</v>
      </c>
      <c r="AU4" s="7">
        <v>45778</v>
      </c>
      <c r="AV4" s="7">
        <v>45809</v>
      </c>
      <c r="AW4" s="7">
        <v>45839</v>
      </c>
      <c r="AX4" s="7">
        <v>45870</v>
      </c>
      <c r="AY4" s="7">
        <v>45901</v>
      </c>
      <c r="AZ4" s="7">
        <v>45931</v>
      </c>
      <c r="BA4" s="7">
        <v>45962</v>
      </c>
      <c r="BB4" s="7">
        <v>45992</v>
      </c>
      <c r="BC4" s="7">
        <v>46023</v>
      </c>
      <c r="BD4" s="7">
        <v>46054</v>
      </c>
      <c r="BE4" s="7">
        <v>46082</v>
      </c>
      <c r="BF4" s="7">
        <v>46113</v>
      </c>
      <c r="BG4" s="7">
        <v>46143</v>
      </c>
      <c r="BH4" s="7">
        <v>46174</v>
      </c>
      <c r="BI4" s="7">
        <v>46204</v>
      </c>
      <c r="BJ4" s="7">
        <v>46235</v>
      </c>
      <c r="BK4" s="7">
        <v>46266</v>
      </c>
      <c r="BL4" s="7">
        <v>46296</v>
      </c>
      <c r="BM4" s="7">
        <v>46327</v>
      </c>
      <c r="BN4" s="7">
        <v>46357</v>
      </c>
      <c r="BO4" s="7">
        <v>46388</v>
      </c>
      <c r="BP4" s="7">
        <v>46419</v>
      </c>
      <c r="BQ4" s="7">
        <v>46447</v>
      </c>
      <c r="BR4" s="7">
        <v>46478</v>
      </c>
      <c r="BS4" s="7">
        <v>46508</v>
      </c>
      <c r="BT4" s="7">
        <v>46539</v>
      </c>
      <c r="BU4" s="7">
        <v>46569</v>
      </c>
      <c r="BV4" s="7">
        <v>46600</v>
      </c>
      <c r="BW4" s="7">
        <v>46631</v>
      </c>
      <c r="BX4" s="7">
        <v>46661</v>
      </c>
      <c r="BY4" s="7">
        <v>46692</v>
      </c>
      <c r="BZ4" s="7">
        <v>46722</v>
      </c>
      <c r="CA4" s="7">
        <v>46753</v>
      </c>
      <c r="CB4" s="7">
        <v>46784</v>
      </c>
      <c r="CC4" s="7">
        <v>46813</v>
      </c>
      <c r="CD4" s="7">
        <v>46844</v>
      </c>
      <c r="CE4" s="7">
        <v>46874</v>
      </c>
      <c r="CF4" s="7">
        <v>46905</v>
      </c>
      <c r="CG4" s="7">
        <v>46935</v>
      </c>
      <c r="CH4" s="7">
        <v>46966</v>
      </c>
      <c r="CI4" s="7">
        <v>46997</v>
      </c>
      <c r="CJ4" s="7">
        <v>47027</v>
      </c>
      <c r="CK4" s="7">
        <v>47058</v>
      </c>
      <c r="CL4" s="7">
        <v>47088</v>
      </c>
      <c r="CM4" s="7">
        <v>47119</v>
      </c>
      <c r="CN4" s="7">
        <v>47150</v>
      </c>
      <c r="CO4" s="7">
        <v>47178</v>
      </c>
      <c r="CP4" s="7">
        <v>47209</v>
      </c>
      <c r="CQ4" s="7">
        <v>47239</v>
      </c>
      <c r="CR4" s="7">
        <v>47270</v>
      </c>
      <c r="CS4" s="7">
        <v>47300</v>
      </c>
      <c r="CT4" s="7">
        <v>47331</v>
      </c>
      <c r="CU4" s="7">
        <v>47362</v>
      </c>
      <c r="CV4" s="7">
        <v>47392</v>
      </c>
      <c r="CW4" s="7">
        <v>47423</v>
      </c>
      <c r="CX4" s="7">
        <v>47453</v>
      </c>
      <c r="CY4" s="7">
        <v>47484</v>
      </c>
      <c r="CZ4" s="7">
        <v>47515</v>
      </c>
      <c r="DA4" s="7">
        <v>47543</v>
      </c>
      <c r="DB4" s="7">
        <v>47574</v>
      </c>
      <c r="DC4" s="7">
        <v>47604</v>
      </c>
      <c r="DD4" s="7">
        <v>47635</v>
      </c>
      <c r="DE4" s="7">
        <v>47665</v>
      </c>
      <c r="DF4" s="7">
        <v>47696</v>
      </c>
      <c r="DG4" s="7">
        <v>47727</v>
      </c>
      <c r="DH4" s="7">
        <v>47757</v>
      </c>
      <c r="DI4" s="7">
        <v>47788</v>
      </c>
      <c r="DJ4" s="7">
        <v>47818</v>
      </c>
    </row>
    <row r="5" spans="1:114" x14ac:dyDescent="0.2">
      <c r="A5" s="3"/>
      <c r="B5" s="8"/>
      <c r="C5" s="3"/>
      <c r="D5" s="3"/>
      <c r="E5" s="3"/>
      <c r="F5" s="3"/>
      <c r="G5" s="7">
        <v>44592</v>
      </c>
      <c r="H5" s="7">
        <v>44620</v>
      </c>
      <c r="I5" s="7">
        <v>44651</v>
      </c>
      <c r="J5" s="7">
        <v>44681</v>
      </c>
      <c r="K5" s="7">
        <v>44712</v>
      </c>
      <c r="L5" s="7">
        <v>44742</v>
      </c>
      <c r="M5" s="7">
        <v>44773</v>
      </c>
      <c r="N5" s="7">
        <v>44804</v>
      </c>
      <c r="O5" s="7">
        <v>44834</v>
      </c>
      <c r="P5" s="7">
        <v>44865</v>
      </c>
      <c r="Q5" s="7">
        <v>44895</v>
      </c>
      <c r="R5" s="7">
        <v>44926</v>
      </c>
      <c r="S5" s="7">
        <v>44957</v>
      </c>
      <c r="T5" s="7">
        <v>44985</v>
      </c>
      <c r="U5" s="7">
        <v>45016</v>
      </c>
      <c r="V5" s="7">
        <v>45046</v>
      </c>
      <c r="W5" s="7">
        <v>45077</v>
      </c>
      <c r="X5" s="7">
        <v>45107</v>
      </c>
      <c r="Y5" s="7">
        <v>45138</v>
      </c>
      <c r="Z5" s="7">
        <v>45169</v>
      </c>
      <c r="AA5" s="7">
        <v>45199</v>
      </c>
      <c r="AB5" s="7">
        <v>45230</v>
      </c>
      <c r="AC5" s="7">
        <v>45260</v>
      </c>
      <c r="AD5" s="7">
        <v>45291</v>
      </c>
      <c r="AE5" s="7">
        <v>45322</v>
      </c>
      <c r="AF5" s="7">
        <v>45351</v>
      </c>
      <c r="AG5" s="7">
        <v>45382</v>
      </c>
      <c r="AH5" s="7">
        <v>45412</v>
      </c>
      <c r="AI5" s="7">
        <v>45443</v>
      </c>
      <c r="AJ5" s="7">
        <v>45473</v>
      </c>
      <c r="AK5" s="7">
        <v>45504</v>
      </c>
      <c r="AL5" s="7">
        <v>45535</v>
      </c>
      <c r="AM5" s="7">
        <v>45565</v>
      </c>
      <c r="AN5" s="7">
        <v>45596</v>
      </c>
      <c r="AO5" s="7">
        <v>45626</v>
      </c>
      <c r="AP5" s="7">
        <v>45657</v>
      </c>
      <c r="AQ5" s="7">
        <v>45688</v>
      </c>
      <c r="AR5" s="7">
        <v>45716</v>
      </c>
      <c r="AS5" s="7">
        <v>45747</v>
      </c>
      <c r="AT5" s="7">
        <v>45777</v>
      </c>
      <c r="AU5" s="7">
        <v>45808</v>
      </c>
      <c r="AV5" s="7">
        <v>45838</v>
      </c>
      <c r="AW5" s="7">
        <v>45869</v>
      </c>
      <c r="AX5" s="7">
        <v>45900</v>
      </c>
      <c r="AY5" s="7">
        <v>45930</v>
      </c>
      <c r="AZ5" s="7">
        <v>45961</v>
      </c>
      <c r="BA5" s="7">
        <v>45991</v>
      </c>
      <c r="BB5" s="7">
        <v>46022</v>
      </c>
      <c r="BC5" s="7">
        <v>46053</v>
      </c>
      <c r="BD5" s="7">
        <v>46081</v>
      </c>
      <c r="BE5" s="7">
        <v>46112</v>
      </c>
      <c r="BF5" s="7">
        <v>46142</v>
      </c>
      <c r="BG5" s="7">
        <v>46173</v>
      </c>
      <c r="BH5" s="7">
        <v>46203</v>
      </c>
      <c r="BI5" s="7">
        <v>46234</v>
      </c>
      <c r="BJ5" s="7">
        <v>46265</v>
      </c>
      <c r="BK5" s="7">
        <v>46295</v>
      </c>
      <c r="BL5" s="7">
        <v>46326</v>
      </c>
      <c r="BM5" s="7">
        <v>46356</v>
      </c>
      <c r="BN5" s="7">
        <v>46387</v>
      </c>
      <c r="BO5" s="7">
        <v>46418</v>
      </c>
      <c r="BP5" s="7">
        <v>46446</v>
      </c>
      <c r="BQ5" s="7">
        <v>46477</v>
      </c>
      <c r="BR5" s="7">
        <v>46507</v>
      </c>
      <c r="BS5" s="7">
        <v>46538</v>
      </c>
      <c r="BT5" s="7">
        <v>46568</v>
      </c>
      <c r="BU5" s="7">
        <v>46599</v>
      </c>
      <c r="BV5" s="7">
        <v>46630</v>
      </c>
      <c r="BW5" s="7">
        <v>46660</v>
      </c>
      <c r="BX5" s="7">
        <v>46691</v>
      </c>
      <c r="BY5" s="7">
        <v>46721</v>
      </c>
      <c r="BZ5" s="7">
        <v>46752</v>
      </c>
      <c r="CA5" s="7">
        <v>46783</v>
      </c>
      <c r="CB5" s="7">
        <v>46812</v>
      </c>
      <c r="CC5" s="7">
        <v>46843</v>
      </c>
      <c r="CD5" s="7">
        <v>46873</v>
      </c>
      <c r="CE5" s="7">
        <v>46904</v>
      </c>
      <c r="CF5" s="7">
        <v>46934</v>
      </c>
      <c r="CG5" s="7">
        <v>46965</v>
      </c>
      <c r="CH5" s="7">
        <v>46996</v>
      </c>
      <c r="CI5" s="7">
        <v>47026</v>
      </c>
      <c r="CJ5" s="7">
        <v>47057</v>
      </c>
      <c r="CK5" s="7">
        <v>47087</v>
      </c>
      <c r="CL5" s="7">
        <v>47118</v>
      </c>
      <c r="CM5" s="7">
        <v>47149</v>
      </c>
      <c r="CN5" s="7">
        <v>47177</v>
      </c>
      <c r="CO5" s="7">
        <v>47208</v>
      </c>
      <c r="CP5" s="7">
        <v>47238</v>
      </c>
      <c r="CQ5" s="7">
        <v>47269</v>
      </c>
      <c r="CR5" s="7">
        <v>47299</v>
      </c>
      <c r="CS5" s="7">
        <v>47330</v>
      </c>
      <c r="CT5" s="7">
        <v>47361</v>
      </c>
      <c r="CU5" s="7">
        <v>47391</v>
      </c>
      <c r="CV5" s="7">
        <v>47422</v>
      </c>
      <c r="CW5" s="7">
        <v>47452</v>
      </c>
      <c r="CX5" s="7">
        <v>47483</v>
      </c>
      <c r="CY5" s="7">
        <v>47514</v>
      </c>
      <c r="CZ5" s="7">
        <v>47542</v>
      </c>
      <c r="DA5" s="7">
        <v>47573</v>
      </c>
      <c r="DB5" s="7">
        <v>47603</v>
      </c>
      <c r="DC5" s="7">
        <v>47634</v>
      </c>
      <c r="DD5" s="7">
        <v>47664</v>
      </c>
      <c r="DE5" s="7">
        <v>47695</v>
      </c>
      <c r="DF5" s="7">
        <v>47726</v>
      </c>
      <c r="DG5" s="7">
        <v>47756</v>
      </c>
      <c r="DH5" s="7">
        <v>47787</v>
      </c>
      <c r="DI5" s="7">
        <v>47817</v>
      </c>
      <c r="DJ5" s="7">
        <v>47848</v>
      </c>
    </row>
    <row r="6" spans="1:114" x14ac:dyDescent="0.2">
      <c r="A6" s="3"/>
      <c r="B6" s="3"/>
      <c r="C6" s="3"/>
      <c r="D6" s="3"/>
      <c r="E6" s="3"/>
      <c r="F6" s="3"/>
      <c r="G6" s="9">
        <v>2022</v>
      </c>
      <c r="H6" s="9">
        <v>2022</v>
      </c>
      <c r="I6" s="9">
        <v>2022</v>
      </c>
      <c r="J6" s="9">
        <v>2022</v>
      </c>
      <c r="K6" s="9">
        <v>2022</v>
      </c>
      <c r="L6" s="9">
        <v>2022</v>
      </c>
      <c r="M6" s="9">
        <v>2022</v>
      </c>
      <c r="N6" s="9">
        <v>2022</v>
      </c>
      <c r="O6" s="9">
        <v>2022</v>
      </c>
      <c r="P6" s="9">
        <v>2022</v>
      </c>
      <c r="Q6" s="9">
        <v>2022</v>
      </c>
      <c r="R6" s="9">
        <v>2022</v>
      </c>
      <c r="S6" s="9">
        <v>2023</v>
      </c>
      <c r="T6" s="9">
        <v>2023</v>
      </c>
      <c r="U6" s="9">
        <v>2023</v>
      </c>
      <c r="V6" s="9">
        <v>2023</v>
      </c>
      <c r="W6" s="9">
        <v>2023</v>
      </c>
      <c r="X6" s="9">
        <v>2023</v>
      </c>
      <c r="Y6" s="9">
        <v>2023</v>
      </c>
      <c r="Z6" s="9">
        <v>2023</v>
      </c>
      <c r="AA6" s="9">
        <v>2023</v>
      </c>
      <c r="AB6" s="9">
        <v>2023</v>
      </c>
      <c r="AC6" s="9">
        <v>2023</v>
      </c>
      <c r="AD6" s="9">
        <v>2023</v>
      </c>
      <c r="AE6" s="9">
        <v>2024</v>
      </c>
      <c r="AF6" s="9">
        <v>2024</v>
      </c>
      <c r="AG6" s="9">
        <v>2024</v>
      </c>
      <c r="AH6" s="9">
        <v>2024</v>
      </c>
      <c r="AI6" s="9">
        <v>2024</v>
      </c>
      <c r="AJ6" s="9">
        <v>2024</v>
      </c>
      <c r="AK6" s="9">
        <v>2024</v>
      </c>
      <c r="AL6" s="9">
        <v>2024</v>
      </c>
      <c r="AM6" s="9">
        <v>2024</v>
      </c>
      <c r="AN6" s="9">
        <v>2024</v>
      </c>
      <c r="AO6" s="9">
        <v>2024</v>
      </c>
      <c r="AP6" s="9">
        <v>2024</v>
      </c>
      <c r="AQ6" s="9">
        <v>2025</v>
      </c>
      <c r="AR6" s="9">
        <v>2025</v>
      </c>
      <c r="AS6" s="9">
        <v>2025</v>
      </c>
      <c r="AT6" s="9">
        <v>2025</v>
      </c>
      <c r="AU6" s="9">
        <v>2025</v>
      </c>
      <c r="AV6" s="9">
        <v>2025</v>
      </c>
      <c r="AW6" s="9">
        <v>2025</v>
      </c>
      <c r="AX6" s="9">
        <v>2025</v>
      </c>
      <c r="AY6" s="9">
        <v>2025</v>
      </c>
      <c r="AZ6" s="9">
        <v>2025</v>
      </c>
      <c r="BA6" s="9">
        <v>2025</v>
      </c>
      <c r="BB6" s="9">
        <v>2025</v>
      </c>
      <c r="BC6" s="9">
        <v>2026</v>
      </c>
      <c r="BD6" s="9">
        <v>2026</v>
      </c>
      <c r="BE6" s="9">
        <v>2026</v>
      </c>
      <c r="BF6" s="9">
        <v>2026</v>
      </c>
      <c r="BG6" s="9">
        <v>2026</v>
      </c>
      <c r="BH6" s="9">
        <v>2026</v>
      </c>
      <c r="BI6" s="9">
        <v>2026</v>
      </c>
      <c r="BJ6" s="9">
        <v>2026</v>
      </c>
      <c r="BK6" s="9">
        <v>2026</v>
      </c>
      <c r="BL6" s="9">
        <v>2026</v>
      </c>
      <c r="BM6" s="9">
        <v>2026</v>
      </c>
      <c r="BN6" s="9">
        <v>2026</v>
      </c>
      <c r="BO6" s="9">
        <v>2027</v>
      </c>
      <c r="BP6" s="9">
        <v>2027</v>
      </c>
      <c r="BQ6" s="9">
        <v>2027</v>
      </c>
      <c r="BR6" s="9">
        <v>2027</v>
      </c>
      <c r="BS6" s="9">
        <v>2027</v>
      </c>
      <c r="BT6" s="9">
        <v>2027</v>
      </c>
      <c r="BU6" s="9">
        <v>2027</v>
      </c>
      <c r="BV6" s="9">
        <v>2027</v>
      </c>
      <c r="BW6" s="9">
        <v>2027</v>
      </c>
      <c r="BX6" s="9">
        <v>2027</v>
      </c>
      <c r="BY6" s="9">
        <v>2027</v>
      </c>
      <c r="BZ6" s="9">
        <v>2027</v>
      </c>
      <c r="CA6" s="9">
        <v>2028</v>
      </c>
      <c r="CB6" s="9">
        <v>2028</v>
      </c>
      <c r="CC6" s="9">
        <v>2028</v>
      </c>
      <c r="CD6" s="9">
        <v>2028</v>
      </c>
      <c r="CE6" s="9">
        <v>2028</v>
      </c>
      <c r="CF6" s="9">
        <v>2028</v>
      </c>
      <c r="CG6" s="9">
        <v>2028</v>
      </c>
      <c r="CH6" s="9">
        <v>2028</v>
      </c>
      <c r="CI6" s="9">
        <v>2028</v>
      </c>
      <c r="CJ6" s="9">
        <v>2028</v>
      </c>
      <c r="CK6" s="9">
        <v>2028</v>
      </c>
      <c r="CL6" s="9">
        <v>2028</v>
      </c>
      <c r="CM6" s="9">
        <v>2029</v>
      </c>
      <c r="CN6" s="9">
        <v>2029</v>
      </c>
      <c r="CO6" s="9">
        <v>2029</v>
      </c>
      <c r="CP6" s="9">
        <v>2029</v>
      </c>
      <c r="CQ6" s="9">
        <v>2029</v>
      </c>
      <c r="CR6" s="9">
        <v>2029</v>
      </c>
      <c r="CS6" s="9">
        <v>2029</v>
      </c>
      <c r="CT6" s="9">
        <v>2029</v>
      </c>
      <c r="CU6" s="9">
        <v>2029</v>
      </c>
      <c r="CV6" s="9">
        <v>2029</v>
      </c>
      <c r="CW6" s="9">
        <v>2029</v>
      </c>
      <c r="CX6" s="9">
        <v>2029</v>
      </c>
      <c r="CY6" s="9">
        <v>2030</v>
      </c>
      <c r="CZ6" s="9">
        <v>2030</v>
      </c>
      <c r="DA6" s="9">
        <v>2030</v>
      </c>
      <c r="DB6" s="9">
        <v>2030</v>
      </c>
      <c r="DC6" s="9">
        <v>2030</v>
      </c>
      <c r="DD6" s="9">
        <v>2030</v>
      </c>
      <c r="DE6" s="9">
        <v>2030</v>
      </c>
      <c r="DF6" s="9">
        <v>2030</v>
      </c>
      <c r="DG6" s="9">
        <v>2030</v>
      </c>
      <c r="DH6" s="9">
        <v>2030</v>
      </c>
      <c r="DI6" s="9">
        <v>2030</v>
      </c>
      <c r="DJ6" s="9">
        <v>2030</v>
      </c>
    </row>
    <row r="7" spans="1:114" x14ac:dyDescent="0.2">
      <c r="A7" s="3"/>
      <c r="B7" s="3"/>
      <c r="C7" s="3"/>
      <c r="D7" s="3"/>
      <c r="E7" s="3"/>
      <c r="F7" s="3"/>
      <c r="G7" s="9">
        <v>2022</v>
      </c>
      <c r="H7" s="9">
        <v>2022</v>
      </c>
      <c r="I7" s="9">
        <v>2022</v>
      </c>
      <c r="J7" s="9">
        <v>2022</v>
      </c>
      <c r="K7" s="9">
        <v>2022</v>
      </c>
      <c r="L7" s="9">
        <v>2022</v>
      </c>
      <c r="M7" s="9">
        <v>2022</v>
      </c>
      <c r="N7" s="9">
        <v>2022</v>
      </c>
      <c r="O7" s="9">
        <v>2022</v>
      </c>
      <c r="P7" s="9">
        <v>2022</v>
      </c>
      <c r="Q7" s="9">
        <v>2022</v>
      </c>
      <c r="R7" s="9">
        <v>2022</v>
      </c>
      <c r="S7" s="9">
        <v>2023</v>
      </c>
      <c r="T7" s="9">
        <v>2023</v>
      </c>
      <c r="U7" s="9">
        <v>2023</v>
      </c>
      <c r="V7" s="9">
        <v>2023</v>
      </c>
      <c r="W7" s="9">
        <v>2023</v>
      </c>
      <c r="X7" s="9">
        <v>2023</v>
      </c>
      <c r="Y7" s="9">
        <v>2023</v>
      </c>
      <c r="Z7" s="9">
        <v>2023</v>
      </c>
      <c r="AA7" s="9">
        <v>2023</v>
      </c>
      <c r="AB7" s="9">
        <v>2023</v>
      </c>
      <c r="AC7" s="9">
        <v>2023</v>
      </c>
      <c r="AD7" s="9">
        <v>2023</v>
      </c>
      <c r="AE7" s="9">
        <v>2024</v>
      </c>
      <c r="AF7" s="9">
        <v>2024</v>
      </c>
      <c r="AG7" s="9">
        <v>2024</v>
      </c>
      <c r="AH7" s="9">
        <v>2024</v>
      </c>
      <c r="AI7" s="9">
        <v>2024</v>
      </c>
      <c r="AJ7" s="9">
        <v>2024</v>
      </c>
      <c r="AK7" s="9">
        <v>2024</v>
      </c>
      <c r="AL7" s="9">
        <v>2024</v>
      </c>
      <c r="AM7" s="9">
        <v>2024</v>
      </c>
      <c r="AN7" s="9">
        <v>2024</v>
      </c>
      <c r="AO7" s="9">
        <v>2024</v>
      </c>
      <c r="AP7" s="9">
        <v>2024</v>
      </c>
      <c r="AQ7" s="9">
        <v>2025</v>
      </c>
      <c r="AR7" s="9">
        <v>2025</v>
      </c>
      <c r="AS7" s="9">
        <v>2025</v>
      </c>
      <c r="AT7" s="9">
        <v>2025</v>
      </c>
      <c r="AU7" s="9">
        <v>2025</v>
      </c>
      <c r="AV7" s="9">
        <v>2025</v>
      </c>
      <c r="AW7" s="9">
        <v>2025</v>
      </c>
      <c r="AX7" s="9">
        <v>2025</v>
      </c>
      <c r="AY7" s="9">
        <v>2025</v>
      </c>
      <c r="AZ7" s="9">
        <v>2025</v>
      </c>
      <c r="BA7" s="9">
        <v>2025</v>
      </c>
      <c r="BB7" s="9">
        <v>2025</v>
      </c>
      <c r="BC7" s="9">
        <v>2026</v>
      </c>
      <c r="BD7" s="9">
        <v>2026</v>
      </c>
      <c r="BE7" s="9">
        <v>2026</v>
      </c>
      <c r="BF7" s="9">
        <v>2026</v>
      </c>
      <c r="BG7" s="9">
        <v>2026</v>
      </c>
      <c r="BH7" s="9">
        <v>2026</v>
      </c>
      <c r="BI7" s="9">
        <v>2026</v>
      </c>
      <c r="BJ7" s="9">
        <v>2026</v>
      </c>
      <c r="BK7" s="9">
        <v>2026</v>
      </c>
      <c r="BL7" s="9">
        <v>2026</v>
      </c>
      <c r="BM7" s="9">
        <v>2026</v>
      </c>
      <c r="BN7" s="9">
        <v>2026</v>
      </c>
      <c r="BO7" s="9">
        <v>2027</v>
      </c>
      <c r="BP7" s="9">
        <v>2027</v>
      </c>
      <c r="BQ7" s="9">
        <v>2027</v>
      </c>
      <c r="BR7" s="9">
        <v>2027</v>
      </c>
      <c r="BS7" s="9">
        <v>2027</v>
      </c>
      <c r="BT7" s="9">
        <v>2027</v>
      </c>
      <c r="BU7" s="9">
        <v>2027</v>
      </c>
      <c r="BV7" s="9">
        <v>2027</v>
      </c>
      <c r="BW7" s="9">
        <v>2027</v>
      </c>
      <c r="BX7" s="9">
        <v>2027</v>
      </c>
      <c r="BY7" s="9">
        <v>2027</v>
      </c>
      <c r="BZ7" s="9">
        <v>2027</v>
      </c>
      <c r="CA7" s="9">
        <v>2028</v>
      </c>
      <c r="CB7" s="9">
        <v>2028</v>
      </c>
      <c r="CC7" s="9">
        <v>2028</v>
      </c>
      <c r="CD7" s="9">
        <v>2028</v>
      </c>
      <c r="CE7" s="9">
        <v>2028</v>
      </c>
      <c r="CF7" s="9">
        <v>2028</v>
      </c>
      <c r="CG7" s="9">
        <v>2028</v>
      </c>
      <c r="CH7" s="9">
        <v>2028</v>
      </c>
      <c r="CI7" s="9">
        <v>2028</v>
      </c>
      <c r="CJ7" s="9">
        <v>2028</v>
      </c>
      <c r="CK7" s="9">
        <v>2028</v>
      </c>
      <c r="CL7" s="9">
        <v>2028</v>
      </c>
      <c r="CM7" s="9">
        <v>2029</v>
      </c>
      <c r="CN7" s="9">
        <v>2029</v>
      </c>
      <c r="CO7" s="9">
        <v>2029</v>
      </c>
      <c r="CP7" s="9">
        <v>2029</v>
      </c>
      <c r="CQ7" s="9">
        <v>2029</v>
      </c>
      <c r="CR7" s="9">
        <v>2029</v>
      </c>
      <c r="CS7" s="9">
        <v>2029</v>
      </c>
      <c r="CT7" s="9">
        <v>2029</v>
      </c>
      <c r="CU7" s="9">
        <v>2029</v>
      </c>
      <c r="CV7" s="9">
        <v>2029</v>
      </c>
      <c r="CW7" s="9">
        <v>2029</v>
      </c>
      <c r="CX7" s="9">
        <v>2029</v>
      </c>
      <c r="CY7" s="9">
        <v>2030</v>
      </c>
      <c r="CZ7" s="9">
        <v>2030</v>
      </c>
      <c r="DA7" s="9">
        <v>2030</v>
      </c>
      <c r="DB7" s="9">
        <v>2030</v>
      </c>
      <c r="DC7" s="9">
        <v>2030</v>
      </c>
      <c r="DD7" s="9">
        <v>2030</v>
      </c>
      <c r="DE7" s="9">
        <v>2030</v>
      </c>
      <c r="DF7" s="9">
        <v>2030</v>
      </c>
      <c r="DG7" s="9">
        <v>2030</v>
      </c>
      <c r="DH7" s="9">
        <v>2030</v>
      </c>
      <c r="DI7" s="9">
        <v>2030</v>
      </c>
      <c r="DJ7" s="9">
        <v>2030</v>
      </c>
    </row>
    <row r="8" spans="1:114" x14ac:dyDescent="0.2">
      <c r="A8" s="3"/>
      <c r="B8" s="3"/>
      <c r="C8" s="3"/>
      <c r="D8" s="3"/>
      <c r="E8" s="3"/>
      <c r="F8" s="3"/>
      <c r="G8" s="3">
        <v>31</v>
      </c>
      <c r="H8" s="3">
        <v>28</v>
      </c>
      <c r="I8" s="3">
        <v>31</v>
      </c>
      <c r="J8" s="3">
        <v>30</v>
      </c>
      <c r="K8" s="3">
        <v>31</v>
      </c>
      <c r="L8" s="3">
        <v>30</v>
      </c>
      <c r="M8" s="3">
        <v>31</v>
      </c>
      <c r="N8" s="3">
        <v>31</v>
      </c>
      <c r="O8" s="3">
        <v>30</v>
      </c>
      <c r="P8" s="3">
        <v>31</v>
      </c>
      <c r="Q8" s="3">
        <v>30</v>
      </c>
      <c r="R8" s="3">
        <v>31</v>
      </c>
      <c r="S8" s="3">
        <v>31</v>
      </c>
      <c r="T8" s="3">
        <v>28</v>
      </c>
      <c r="U8" s="3">
        <v>31</v>
      </c>
      <c r="V8" s="3">
        <v>30</v>
      </c>
      <c r="W8" s="3">
        <v>31</v>
      </c>
      <c r="X8" s="3">
        <v>30</v>
      </c>
      <c r="Y8" s="3">
        <v>31</v>
      </c>
      <c r="Z8" s="3">
        <v>31</v>
      </c>
      <c r="AA8" s="3">
        <v>30</v>
      </c>
      <c r="AB8" s="3">
        <v>31</v>
      </c>
      <c r="AC8" s="3">
        <v>30</v>
      </c>
      <c r="AD8" s="3">
        <v>31</v>
      </c>
      <c r="AE8" s="3">
        <v>31</v>
      </c>
      <c r="AF8" s="3">
        <v>29</v>
      </c>
      <c r="AG8" s="3">
        <v>31</v>
      </c>
      <c r="AH8" s="3">
        <v>30</v>
      </c>
      <c r="AI8" s="3">
        <v>31</v>
      </c>
      <c r="AJ8" s="3">
        <v>30</v>
      </c>
      <c r="AK8" s="3">
        <v>31</v>
      </c>
      <c r="AL8" s="3">
        <v>31</v>
      </c>
      <c r="AM8" s="3">
        <v>30</v>
      </c>
      <c r="AN8" s="3">
        <v>31</v>
      </c>
      <c r="AO8" s="3">
        <v>30</v>
      </c>
      <c r="AP8" s="3">
        <v>31</v>
      </c>
      <c r="AQ8" s="3">
        <v>31</v>
      </c>
      <c r="AR8" s="3">
        <v>28</v>
      </c>
      <c r="AS8" s="3">
        <v>31</v>
      </c>
      <c r="AT8" s="3">
        <v>30</v>
      </c>
      <c r="AU8" s="3">
        <v>31</v>
      </c>
      <c r="AV8" s="3">
        <v>30</v>
      </c>
      <c r="AW8" s="3">
        <v>31</v>
      </c>
      <c r="AX8" s="3">
        <v>31</v>
      </c>
      <c r="AY8" s="3">
        <v>30</v>
      </c>
      <c r="AZ8" s="3">
        <v>31</v>
      </c>
      <c r="BA8" s="3">
        <v>30</v>
      </c>
      <c r="BB8" s="3">
        <v>31</v>
      </c>
      <c r="BC8" s="3">
        <v>31</v>
      </c>
      <c r="BD8" s="3">
        <v>28</v>
      </c>
      <c r="BE8" s="3">
        <v>31</v>
      </c>
      <c r="BF8" s="3">
        <v>30</v>
      </c>
      <c r="BG8" s="3">
        <v>31</v>
      </c>
      <c r="BH8" s="3">
        <v>30</v>
      </c>
      <c r="BI8" s="3">
        <v>31</v>
      </c>
      <c r="BJ8" s="3">
        <v>31</v>
      </c>
      <c r="BK8" s="3">
        <v>30</v>
      </c>
      <c r="BL8" s="3">
        <v>31</v>
      </c>
      <c r="BM8" s="3">
        <v>30</v>
      </c>
      <c r="BN8" s="3">
        <v>31</v>
      </c>
      <c r="BO8" s="3">
        <v>31</v>
      </c>
      <c r="BP8" s="3">
        <v>28</v>
      </c>
      <c r="BQ8" s="3">
        <v>31</v>
      </c>
      <c r="BR8" s="3">
        <v>30</v>
      </c>
      <c r="BS8" s="3">
        <v>31</v>
      </c>
      <c r="BT8" s="3">
        <v>30</v>
      </c>
      <c r="BU8" s="3">
        <v>31</v>
      </c>
      <c r="BV8" s="3">
        <v>31</v>
      </c>
      <c r="BW8" s="3">
        <v>30</v>
      </c>
      <c r="BX8" s="3">
        <v>31</v>
      </c>
      <c r="BY8" s="3">
        <v>30</v>
      </c>
      <c r="BZ8" s="3">
        <v>31</v>
      </c>
      <c r="CA8" s="3">
        <v>31</v>
      </c>
      <c r="CB8" s="3">
        <v>29</v>
      </c>
      <c r="CC8" s="3">
        <v>31</v>
      </c>
      <c r="CD8" s="3">
        <v>30</v>
      </c>
      <c r="CE8" s="3">
        <v>31</v>
      </c>
      <c r="CF8" s="3">
        <v>30</v>
      </c>
      <c r="CG8" s="3">
        <v>31</v>
      </c>
      <c r="CH8" s="3">
        <v>31</v>
      </c>
      <c r="CI8" s="3">
        <v>30</v>
      </c>
      <c r="CJ8" s="3">
        <v>31</v>
      </c>
      <c r="CK8" s="3">
        <v>30</v>
      </c>
      <c r="CL8" s="3">
        <v>31</v>
      </c>
      <c r="CM8" s="3">
        <v>31</v>
      </c>
      <c r="CN8" s="3">
        <v>28</v>
      </c>
      <c r="CO8" s="3">
        <v>31</v>
      </c>
      <c r="CP8" s="3">
        <v>30</v>
      </c>
      <c r="CQ8" s="3">
        <v>31</v>
      </c>
      <c r="CR8" s="3">
        <v>30</v>
      </c>
      <c r="CS8" s="3">
        <v>31</v>
      </c>
      <c r="CT8" s="3">
        <v>31</v>
      </c>
      <c r="CU8" s="3">
        <v>30</v>
      </c>
      <c r="CV8" s="3">
        <v>31</v>
      </c>
      <c r="CW8" s="3">
        <v>30</v>
      </c>
      <c r="CX8" s="3">
        <v>31</v>
      </c>
      <c r="CY8" s="3">
        <v>31</v>
      </c>
      <c r="CZ8" s="3">
        <v>28</v>
      </c>
      <c r="DA8" s="3">
        <v>31</v>
      </c>
      <c r="DB8" s="3">
        <v>30</v>
      </c>
      <c r="DC8" s="3">
        <v>31</v>
      </c>
      <c r="DD8" s="3">
        <v>30</v>
      </c>
      <c r="DE8" s="3">
        <v>31</v>
      </c>
      <c r="DF8" s="3">
        <v>31</v>
      </c>
      <c r="DG8" s="3">
        <v>30</v>
      </c>
      <c r="DH8" s="3">
        <v>31</v>
      </c>
      <c r="DI8" s="3">
        <v>30</v>
      </c>
      <c r="DJ8" s="3">
        <v>31</v>
      </c>
    </row>
    <row r="9" spans="1:114" x14ac:dyDescent="0.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row>
    <row r="10" spans="1:114" s="12" customFormat="1" ht="13" x14ac:dyDescent="0.15">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row>
    <row r="11" spans="1:114" s="12" customFormat="1" ht="13" x14ac:dyDescent="0.15">
      <c r="A11" s="11"/>
      <c r="B11" s="13" t="s">
        <v>10</v>
      </c>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s="12" customFormat="1" ht="13" x14ac:dyDescent="0.15">
      <c r="A12" s="11" t="s">
        <v>11</v>
      </c>
      <c r="B12" s="13" t="s">
        <v>8</v>
      </c>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row>
    <row r="13" spans="1:114" s="12" customFormat="1" ht="13" x14ac:dyDescent="0.15">
      <c r="A13" s="11" t="s">
        <v>12</v>
      </c>
      <c r="B13" s="13" t="s">
        <v>13</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row>
    <row r="14" spans="1:114" s="12" customFormat="1" ht="13" x14ac:dyDescent="0.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row>
    <row r="15" spans="1:114" s="12" customFormat="1" ht="13" x14ac:dyDescent="0.15">
      <c r="A15" s="11" t="s">
        <v>14</v>
      </c>
      <c r="B15" s="11" t="s">
        <v>15</v>
      </c>
      <c r="C15" s="11"/>
      <c r="D15" s="11"/>
      <c r="E15" s="11"/>
      <c r="F15" s="11"/>
      <c r="G15" s="15" t="s">
        <v>16</v>
      </c>
      <c r="H15" s="15" t="s">
        <v>16</v>
      </c>
      <c r="I15" s="15" t="s">
        <v>16</v>
      </c>
      <c r="J15" s="15" t="s">
        <v>16</v>
      </c>
      <c r="K15" s="15" t="s">
        <v>16</v>
      </c>
      <c r="L15" s="15" t="s">
        <v>16</v>
      </c>
      <c r="M15" s="15" t="s">
        <v>16</v>
      </c>
      <c r="N15" s="15" t="s">
        <v>16</v>
      </c>
      <c r="O15" s="15" t="s">
        <v>16</v>
      </c>
      <c r="P15" s="15" t="s">
        <v>16</v>
      </c>
      <c r="Q15" s="15" t="s">
        <v>16</v>
      </c>
      <c r="R15" s="15" t="s">
        <v>16</v>
      </c>
      <c r="S15" s="15" t="s">
        <v>16</v>
      </c>
      <c r="T15" s="15" t="s">
        <v>16</v>
      </c>
      <c r="U15" s="15" t="s">
        <v>16</v>
      </c>
      <c r="V15" s="15" t="s">
        <v>16</v>
      </c>
      <c r="W15" s="15" t="s">
        <v>16</v>
      </c>
      <c r="X15" s="15" t="s">
        <v>16</v>
      </c>
      <c r="Y15" s="15" t="s">
        <v>16</v>
      </c>
      <c r="Z15" s="15" t="s">
        <v>16</v>
      </c>
      <c r="AA15" s="15" t="s">
        <v>16</v>
      </c>
      <c r="AB15" s="15" t="s">
        <v>16</v>
      </c>
      <c r="AC15" s="15" t="s">
        <v>16</v>
      </c>
      <c r="AD15" s="15" t="s">
        <v>16</v>
      </c>
      <c r="AE15" s="15" t="s">
        <v>16</v>
      </c>
      <c r="AF15" s="15" t="s">
        <v>16</v>
      </c>
      <c r="AG15" s="15" t="s">
        <v>16</v>
      </c>
      <c r="AH15" s="15" t="s">
        <v>16</v>
      </c>
      <c r="AI15" s="15" t="s">
        <v>16</v>
      </c>
      <c r="AJ15" s="15" t="s">
        <v>16</v>
      </c>
      <c r="AK15" s="15" t="s">
        <v>16</v>
      </c>
      <c r="AL15" s="15" t="s">
        <v>16</v>
      </c>
      <c r="AM15" s="15" t="s">
        <v>16</v>
      </c>
      <c r="AN15" s="15" t="s">
        <v>16</v>
      </c>
      <c r="AO15" s="15" t="s">
        <v>16</v>
      </c>
      <c r="AP15" s="15" t="s">
        <v>16</v>
      </c>
      <c r="AQ15" s="15" t="s">
        <v>16</v>
      </c>
      <c r="AR15" s="15" t="s">
        <v>16</v>
      </c>
      <c r="AS15" s="15" t="s">
        <v>16</v>
      </c>
      <c r="AT15" s="15" t="s">
        <v>16</v>
      </c>
      <c r="AU15" s="15" t="s">
        <v>16</v>
      </c>
      <c r="AV15" s="15" t="s">
        <v>16</v>
      </c>
      <c r="AW15" s="15" t="s">
        <v>16</v>
      </c>
      <c r="AX15" s="15" t="s">
        <v>16</v>
      </c>
      <c r="AY15" s="15" t="s">
        <v>16</v>
      </c>
      <c r="AZ15" s="15" t="s">
        <v>16</v>
      </c>
      <c r="BA15" s="15" t="s">
        <v>16</v>
      </c>
      <c r="BB15" s="15" t="s">
        <v>16</v>
      </c>
      <c r="BC15" s="15" t="s">
        <v>16</v>
      </c>
      <c r="BD15" s="15" t="s">
        <v>16</v>
      </c>
      <c r="BE15" s="15" t="s">
        <v>16</v>
      </c>
      <c r="BF15" s="15" t="s">
        <v>16</v>
      </c>
      <c r="BG15" s="15" t="s">
        <v>16</v>
      </c>
      <c r="BH15" s="15" t="s">
        <v>16</v>
      </c>
      <c r="BI15" s="15" t="s">
        <v>16</v>
      </c>
      <c r="BJ15" s="15" t="s">
        <v>16</v>
      </c>
      <c r="BK15" s="15" t="s">
        <v>16</v>
      </c>
      <c r="BL15" s="15" t="s">
        <v>16</v>
      </c>
      <c r="BM15" s="15" t="s">
        <v>16</v>
      </c>
      <c r="BN15" s="15" t="s">
        <v>16</v>
      </c>
      <c r="BO15" s="15" t="s">
        <v>16</v>
      </c>
      <c r="BP15" s="15" t="s">
        <v>16</v>
      </c>
      <c r="BQ15" s="15" t="s">
        <v>16</v>
      </c>
      <c r="BR15" s="15" t="s">
        <v>16</v>
      </c>
      <c r="BS15" s="15" t="s">
        <v>16</v>
      </c>
      <c r="BT15" s="15" t="s">
        <v>16</v>
      </c>
      <c r="BU15" s="15" t="s">
        <v>16</v>
      </c>
      <c r="BV15" s="15" t="s">
        <v>16</v>
      </c>
      <c r="BW15" s="15" t="s">
        <v>16</v>
      </c>
      <c r="BX15" s="15" t="s">
        <v>16</v>
      </c>
      <c r="BY15" s="15" t="s">
        <v>16</v>
      </c>
      <c r="BZ15" s="15" t="s">
        <v>16</v>
      </c>
      <c r="CA15" s="15" t="s">
        <v>16</v>
      </c>
      <c r="CB15" s="15" t="s">
        <v>16</v>
      </c>
      <c r="CC15" s="15" t="s">
        <v>16</v>
      </c>
      <c r="CD15" s="15" t="s">
        <v>16</v>
      </c>
      <c r="CE15" s="15" t="s">
        <v>16</v>
      </c>
      <c r="CF15" s="15" t="s">
        <v>16</v>
      </c>
      <c r="CG15" s="15" t="s">
        <v>16</v>
      </c>
      <c r="CH15" s="15" t="s">
        <v>16</v>
      </c>
      <c r="CI15" s="15" t="s">
        <v>16</v>
      </c>
      <c r="CJ15" s="15" t="s">
        <v>16</v>
      </c>
      <c r="CK15" s="15" t="s">
        <v>16</v>
      </c>
      <c r="CL15" s="15" t="s">
        <v>16</v>
      </c>
      <c r="CM15" s="15" t="s">
        <v>16</v>
      </c>
      <c r="CN15" s="15" t="s">
        <v>16</v>
      </c>
      <c r="CO15" s="15" t="s">
        <v>16</v>
      </c>
      <c r="CP15" s="15" t="s">
        <v>16</v>
      </c>
      <c r="CQ15" s="15" t="s">
        <v>16</v>
      </c>
      <c r="CR15" s="15" t="s">
        <v>16</v>
      </c>
      <c r="CS15" s="15" t="s">
        <v>16</v>
      </c>
      <c r="CT15" s="15" t="s">
        <v>16</v>
      </c>
      <c r="CU15" s="15" t="s">
        <v>16</v>
      </c>
      <c r="CV15" s="15" t="s">
        <v>16</v>
      </c>
      <c r="CW15" s="15" t="s">
        <v>16</v>
      </c>
      <c r="CX15" s="15" t="s">
        <v>16</v>
      </c>
      <c r="CY15" s="15" t="s">
        <v>16</v>
      </c>
      <c r="CZ15" s="15" t="s">
        <v>16</v>
      </c>
      <c r="DA15" s="15" t="s">
        <v>16</v>
      </c>
      <c r="DB15" s="15" t="s">
        <v>16</v>
      </c>
      <c r="DC15" s="15" t="s">
        <v>16</v>
      </c>
      <c r="DD15" s="15" t="s">
        <v>16</v>
      </c>
      <c r="DE15" s="15" t="s">
        <v>16</v>
      </c>
      <c r="DF15" s="15" t="s">
        <v>16</v>
      </c>
      <c r="DG15" s="15" t="s">
        <v>16</v>
      </c>
      <c r="DH15" s="15" t="s">
        <v>16</v>
      </c>
      <c r="DI15" s="15" t="s">
        <v>16</v>
      </c>
      <c r="DJ15" s="15" t="s">
        <v>16</v>
      </c>
    </row>
    <row r="16" spans="1:114" s="12" customFormat="1" ht="13" x14ac:dyDescent="0.15">
      <c r="A16" s="11" t="s">
        <v>17</v>
      </c>
      <c r="B16" s="11"/>
      <c r="C16" s="11"/>
      <c r="D16" s="11"/>
      <c r="E16" s="11"/>
      <c r="F16" s="11"/>
      <c r="G16" s="16">
        <v>44562</v>
      </c>
      <c r="H16" s="16">
        <v>44593</v>
      </c>
      <c r="I16" s="16">
        <v>44621</v>
      </c>
      <c r="J16" s="16">
        <v>44652</v>
      </c>
      <c r="K16" s="16">
        <v>44682</v>
      </c>
      <c r="L16" s="16">
        <v>44713</v>
      </c>
      <c r="M16" s="16">
        <v>44743</v>
      </c>
      <c r="N16" s="16">
        <v>44774</v>
      </c>
      <c r="O16" s="16">
        <v>44805</v>
      </c>
      <c r="P16" s="16">
        <v>44835</v>
      </c>
      <c r="Q16" s="16">
        <v>44866</v>
      </c>
      <c r="R16" s="16">
        <v>44896</v>
      </c>
      <c r="S16" s="16">
        <v>44927</v>
      </c>
      <c r="T16" s="16">
        <v>44958</v>
      </c>
      <c r="U16" s="16">
        <v>44986</v>
      </c>
      <c r="V16" s="16">
        <v>45017</v>
      </c>
      <c r="W16" s="16">
        <v>45047</v>
      </c>
      <c r="X16" s="16">
        <v>45078</v>
      </c>
      <c r="Y16" s="16">
        <v>45108</v>
      </c>
      <c r="Z16" s="16">
        <v>45139</v>
      </c>
      <c r="AA16" s="16">
        <v>45170</v>
      </c>
      <c r="AB16" s="16">
        <v>45200</v>
      </c>
      <c r="AC16" s="16">
        <v>45231</v>
      </c>
      <c r="AD16" s="16">
        <v>45261</v>
      </c>
      <c r="AE16" s="16">
        <v>45292</v>
      </c>
      <c r="AF16" s="16">
        <v>45323</v>
      </c>
      <c r="AG16" s="16">
        <v>45352</v>
      </c>
      <c r="AH16" s="16">
        <v>45383</v>
      </c>
      <c r="AI16" s="16">
        <v>45413</v>
      </c>
      <c r="AJ16" s="16">
        <v>45444</v>
      </c>
      <c r="AK16" s="16">
        <v>45474</v>
      </c>
      <c r="AL16" s="16">
        <v>45505</v>
      </c>
      <c r="AM16" s="16">
        <v>45536</v>
      </c>
      <c r="AN16" s="16">
        <v>45566</v>
      </c>
      <c r="AO16" s="16">
        <v>45597</v>
      </c>
      <c r="AP16" s="16">
        <v>45627</v>
      </c>
      <c r="AQ16" s="16">
        <v>45658</v>
      </c>
      <c r="AR16" s="16">
        <v>45689</v>
      </c>
      <c r="AS16" s="16">
        <v>45717</v>
      </c>
      <c r="AT16" s="16">
        <v>45748</v>
      </c>
      <c r="AU16" s="16">
        <v>45778</v>
      </c>
      <c r="AV16" s="16">
        <v>45809</v>
      </c>
      <c r="AW16" s="16">
        <v>45839</v>
      </c>
      <c r="AX16" s="16">
        <v>45870</v>
      </c>
      <c r="AY16" s="16">
        <v>45901</v>
      </c>
      <c r="AZ16" s="16">
        <v>45931</v>
      </c>
      <c r="BA16" s="16">
        <v>45962</v>
      </c>
      <c r="BB16" s="16">
        <v>45992</v>
      </c>
      <c r="BC16" s="16">
        <v>46023</v>
      </c>
      <c r="BD16" s="16">
        <v>46054</v>
      </c>
      <c r="BE16" s="16">
        <v>46082</v>
      </c>
      <c r="BF16" s="16">
        <v>46113</v>
      </c>
      <c r="BG16" s="16">
        <v>46143</v>
      </c>
      <c r="BH16" s="16">
        <v>46174</v>
      </c>
      <c r="BI16" s="16">
        <v>46204</v>
      </c>
      <c r="BJ16" s="16">
        <v>46235</v>
      </c>
      <c r="BK16" s="16">
        <v>46266</v>
      </c>
      <c r="BL16" s="16">
        <v>46296</v>
      </c>
      <c r="BM16" s="16">
        <v>46327</v>
      </c>
      <c r="BN16" s="16">
        <v>46357</v>
      </c>
      <c r="BO16" s="16">
        <v>46388</v>
      </c>
      <c r="BP16" s="16">
        <v>46419</v>
      </c>
      <c r="BQ16" s="16">
        <v>46447</v>
      </c>
      <c r="BR16" s="16">
        <v>46478</v>
      </c>
      <c r="BS16" s="16">
        <v>46508</v>
      </c>
      <c r="BT16" s="16">
        <v>46539</v>
      </c>
      <c r="BU16" s="16">
        <v>46569</v>
      </c>
      <c r="BV16" s="16">
        <v>46600</v>
      </c>
      <c r="BW16" s="16">
        <v>46631</v>
      </c>
      <c r="BX16" s="16">
        <v>46661</v>
      </c>
      <c r="BY16" s="16">
        <v>46692</v>
      </c>
      <c r="BZ16" s="16">
        <v>46722</v>
      </c>
      <c r="CA16" s="16">
        <v>46753</v>
      </c>
      <c r="CB16" s="16">
        <v>46784</v>
      </c>
      <c r="CC16" s="16">
        <v>46813</v>
      </c>
      <c r="CD16" s="16">
        <v>46844</v>
      </c>
      <c r="CE16" s="16">
        <v>46874</v>
      </c>
      <c r="CF16" s="16">
        <v>46905</v>
      </c>
      <c r="CG16" s="16">
        <v>46935</v>
      </c>
      <c r="CH16" s="16">
        <v>46966</v>
      </c>
      <c r="CI16" s="16">
        <v>46997</v>
      </c>
      <c r="CJ16" s="16">
        <v>47027</v>
      </c>
      <c r="CK16" s="16">
        <v>47058</v>
      </c>
      <c r="CL16" s="16">
        <v>47088</v>
      </c>
      <c r="CM16" s="16">
        <v>47119</v>
      </c>
      <c r="CN16" s="16">
        <v>47150</v>
      </c>
      <c r="CO16" s="16">
        <v>47178</v>
      </c>
      <c r="CP16" s="16">
        <v>47209</v>
      </c>
      <c r="CQ16" s="16">
        <v>47239</v>
      </c>
      <c r="CR16" s="16">
        <v>47270</v>
      </c>
      <c r="CS16" s="16">
        <v>47300</v>
      </c>
      <c r="CT16" s="16">
        <v>47331</v>
      </c>
      <c r="CU16" s="16">
        <v>47362</v>
      </c>
      <c r="CV16" s="16">
        <v>47392</v>
      </c>
      <c r="CW16" s="16">
        <v>47423</v>
      </c>
      <c r="CX16" s="16">
        <v>47453</v>
      </c>
      <c r="CY16" s="16">
        <v>47484</v>
      </c>
      <c r="CZ16" s="16">
        <v>47515</v>
      </c>
      <c r="DA16" s="16">
        <v>47543</v>
      </c>
      <c r="DB16" s="16">
        <v>47574</v>
      </c>
      <c r="DC16" s="16">
        <v>47604</v>
      </c>
      <c r="DD16" s="16">
        <v>47635</v>
      </c>
      <c r="DE16" s="16">
        <v>47665</v>
      </c>
      <c r="DF16" s="16">
        <v>47696</v>
      </c>
      <c r="DG16" s="16">
        <v>47727</v>
      </c>
      <c r="DH16" s="16">
        <v>47757</v>
      </c>
      <c r="DI16" s="16">
        <v>47788</v>
      </c>
      <c r="DJ16" s="16">
        <v>47818</v>
      </c>
    </row>
    <row r="17" spans="1:114" s="12" customFormat="1" ht="13" x14ac:dyDescent="0.15">
      <c r="A17" s="11"/>
      <c r="B17" s="11"/>
      <c r="C17" s="11"/>
      <c r="D17" s="11"/>
      <c r="E17" s="11"/>
      <c r="F17" s="11"/>
      <c r="G17" s="17">
        <v>1</v>
      </c>
      <c r="H17" s="17">
        <v>1</v>
      </c>
      <c r="I17" s="17">
        <v>1</v>
      </c>
      <c r="J17" s="17">
        <v>1</v>
      </c>
      <c r="K17" s="17">
        <v>1</v>
      </c>
      <c r="L17" s="17">
        <v>1</v>
      </c>
      <c r="M17" s="17">
        <v>1</v>
      </c>
      <c r="N17" s="17">
        <v>1</v>
      </c>
      <c r="O17" s="17">
        <v>1</v>
      </c>
      <c r="P17" s="17">
        <v>1</v>
      </c>
      <c r="Q17" s="17">
        <v>1</v>
      </c>
      <c r="R17" s="17">
        <v>1</v>
      </c>
      <c r="S17" s="17">
        <v>1</v>
      </c>
      <c r="T17" s="17">
        <v>1</v>
      </c>
      <c r="U17" s="17">
        <v>1</v>
      </c>
      <c r="V17" s="17">
        <v>1</v>
      </c>
      <c r="W17" s="17">
        <v>1</v>
      </c>
      <c r="X17" s="17">
        <v>1</v>
      </c>
      <c r="Y17" s="17">
        <v>1</v>
      </c>
      <c r="Z17" s="17">
        <v>1</v>
      </c>
      <c r="AA17" s="17">
        <v>1</v>
      </c>
      <c r="AB17" s="17">
        <v>1</v>
      </c>
      <c r="AC17" s="17">
        <v>1</v>
      </c>
      <c r="AD17" s="17">
        <v>1</v>
      </c>
      <c r="AE17" s="17">
        <v>1</v>
      </c>
      <c r="AF17" s="17">
        <v>1</v>
      </c>
      <c r="AG17" s="17">
        <v>1</v>
      </c>
      <c r="AH17" s="17">
        <v>1</v>
      </c>
      <c r="AI17" s="17">
        <v>1</v>
      </c>
      <c r="AJ17" s="17">
        <v>1</v>
      </c>
      <c r="AK17" s="17">
        <v>1</v>
      </c>
      <c r="AL17" s="17">
        <v>1</v>
      </c>
      <c r="AM17" s="17">
        <v>1</v>
      </c>
      <c r="AN17" s="17">
        <v>1</v>
      </c>
      <c r="AO17" s="17">
        <v>1</v>
      </c>
      <c r="AP17" s="17">
        <v>1</v>
      </c>
      <c r="AQ17" s="17">
        <v>1</v>
      </c>
      <c r="AR17" s="17">
        <v>1</v>
      </c>
      <c r="AS17" s="17">
        <v>1</v>
      </c>
      <c r="AT17" s="17">
        <v>1</v>
      </c>
      <c r="AU17" s="17">
        <v>1</v>
      </c>
      <c r="AV17" s="17">
        <v>1</v>
      </c>
      <c r="AW17" s="17">
        <v>1</v>
      </c>
      <c r="AX17" s="17">
        <v>1</v>
      </c>
      <c r="AY17" s="17">
        <v>1</v>
      </c>
      <c r="AZ17" s="17">
        <v>1</v>
      </c>
      <c r="BA17" s="17">
        <v>1</v>
      </c>
      <c r="BB17" s="17">
        <v>1</v>
      </c>
      <c r="BC17" s="17">
        <v>1</v>
      </c>
      <c r="BD17" s="17">
        <v>1</v>
      </c>
      <c r="BE17" s="17">
        <v>1</v>
      </c>
      <c r="BF17" s="17">
        <v>1</v>
      </c>
      <c r="BG17" s="17">
        <v>1</v>
      </c>
      <c r="BH17" s="17">
        <v>1</v>
      </c>
      <c r="BI17" s="17">
        <v>1</v>
      </c>
      <c r="BJ17" s="17">
        <v>1</v>
      </c>
      <c r="BK17" s="17">
        <v>1</v>
      </c>
      <c r="BL17" s="17">
        <v>1</v>
      </c>
      <c r="BM17" s="17">
        <v>1</v>
      </c>
      <c r="BN17" s="17">
        <v>1</v>
      </c>
      <c r="BO17" s="17">
        <v>1</v>
      </c>
      <c r="BP17" s="17">
        <v>1</v>
      </c>
      <c r="BQ17" s="17">
        <v>1</v>
      </c>
      <c r="BR17" s="17">
        <v>1</v>
      </c>
      <c r="BS17" s="17">
        <v>1</v>
      </c>
      <c r="BT17" s="17">
        <v>1</v>
      </c>
      <c r="BU17" s="17">
        <v>1</v>
      </c>
      <c r="BV17" s="17">
        <v>1</v>
      </c>
      <c r="BW17" s="17">
        <v>1</v>
      </c>
      <c r="BX17" s="17">
        <v>1</v>
      </c>
      <c r="BY17" s="17">
        <v>1</v>
      </c>
      <c r="BZ17" s="17">
        <v>1</v>
      </c>
      <c r="CA17" s="17">
        <v>1</v>
      </c>
      <c r="CB17" s="17">
        <v>1</v>
      </c>
      <c r="CC17" s="17">
        <v>1</v>
      </c>
      <c r="CD17" s="17">
        <v>1</v>
      </c>
      <c r="CE17" s="17">
        <v>1</v>
      </c>
      <c r="CF17" s="17">
        <v>1</v>
      </c>
      <c r="CG17" s="17">
        <v>1</v>
      </c>
      <c r="CH17" s="17">
        <v>1</v>
      </c>
      <c r="CI17" s="17">
        <v>1</v>
      </c>
      <c r="CJ17" s="17">
        <v>1</v>
      </c>
      <c r="CK17" s="17">
        <v>1</v>
      </c>
      <c r="CL17" s="17">
        <v>1</v>
      </c>
      <c r="CM17" s="17">
        <v>1</v>
      </c>
      <c r="CN17" s="17">
        <v>1</v>
      </c>
      <c r="CO17" s="17">
        <v>1</v>
      </c>
      <c r="CP17" s="17">
        <v>1</v>
      </c>
      <c r="CQ17" s="17">
        <v>1</v>
      </c>
      <c r="CR17" s="17">
        <v>1</v>
      </c>
      <c r="CS17" s="17">
        <v>1</v>
      </c>
      <c r="CT17" s="17">
        <v>1</v>
      </c>
      <c r="CU17" s="17">
        <v>1</v>
      </c>
      <c r="CV17" s="17">
        <v>1</v>
      </c>
      <c r="CW17" s="17">
        <v>1</v>
      </c>
      <c r="CX17" s="17">
        <v>1</v>
      </c>
      <c r="CY17" s="17">
        <v>1</v>
      </c>
      <c r="CZ17" s="17">
        <v>1</v>
      </c>
      <c r="DA17" s="17">
        <v>1</v>
      </c>
      <c r="DB17" s="17">
        <v>1</v>
      </c>
      <c r="DC17" s="17">
        <v>1</v>
      </c>
      <c r="DD17" s="17">
        <v>1</v>
      </c>
      <c r="DE17" s="17">
        <v>1</v>
      </c>
      <c r="DF17" s="17">
        <v>1</v>
      </c>
      <c r="DG17" s="17">
        <v>1</v>
      </c>
      <c r="DH17" s="17">
        <v>1</v>
      </c>
      <c r="DI17" s="17">
        <v>1</v>
      </c>
      <c r="DJ17" s="17">
        <v>1</v>
      </c>
    </row>
    <row r="19" spans="1:114" x14ac:dyDescent="0.2">
      <c r="E19" s="10" t="s">
        <v>18</v>
      </c>
    </row>
    <row r="20" spans="1:114" x14ac:dyDescent="0.2">
      <c r="A20" s="14"/>
      <c r="D20" s="17"/>
      <c r="E20" s="17" t="s">
        <v>19</v>
      </c>
      <c r="G20" s="13"/>
      <c r="H20" s="13"/>
      <c r="I20" s="13"/>
      <c r="J20" s="13"/>
      <c r="K20" s="13"/>
      <c r="L20" s="13"/>
      <c r="M20" s="13"/>
      <c r="N20" s="13"/>
      <c r="O20" s="13"/>
      <c r="P20" s="13"/>
      <c r="Q20" s="13"/>
      <c r="R20" s="13"/>
      <c r="S20" s="38">
        <v>6033</v>
      </c>
      <c r="T20" s="38">
        <v>5171</v>
      </c>
      <c r="U20" s="38">
        <v>6873</v>
      </c>
      <c r="V20" s="38">
        <v>5236</v>
      </c>
      <c r="W20" s="38">
        <v>5317</v>
      </c>
      <c r="X20" s="38">
        <v>6587</v>
      </c>
      <c r="Y20" s="38">
        <v>4875</v>
      </c>
      <c r="Z20" s="38">
        <v>5461</v>
      </c>
      <c r="AA20" s="38">
        <v>4838</v>
      </c>
      <c r="AB20" s="38">
        <v>5524</v>
      </c>
      <c r="AC20" s="38">
        <v>5912</v>
      </c>
      <c r="AD20" s="38">
        <v>3583</v>
      </c>
      <c r="AE20" s="38">
        <v>5144</v>
      </c>
      <c r="AF20" s="38">
        <v>5300</v>
      </c>
      <c r="AG20" s="44">
        <v>4623</v>
      </c>
      <c r="AH20" s="44">
        <v>5073</v>
      </c>
      <c r="AI20" s="44">
        <v>4103</v>
      </c>
      <c r="AJ20" s="44">
        <v>5070</v>
      </c>
      <c r="AK20" s="38">
        <v>5010.3</v>
      </c>
      <c r="AL20" s="44">
        <v>4832</v>
      </c>
      <c r="AM20" s="38">
        <v>4547</v>
      </c>
      <c r="AN20" s="44">
        <v>4558</v>
      </c>
      <c r="AO20" s="156">
        <v>4506</v>
      </c>
      <c r="AP20" s="44">
        <v>3345</v>
      </c>
      <c r="AQ20" s="44">
        <v>5225.5</v>
      </c>
      <c r="AR20" s="38">
        <v>5791.75</v>
      </c>
      <c r="AS20" s="38">
        <v>0</v>
      </c>
      <c r="AT20" s="38">
        <v>0</v>
      </c>
      <c r="AU20" s="38">
        <v>0</v>
      </c>
      <c r="AV20" s="38">
        <v>0</v>
      </c>
      <c r="AW20" s="38">
        <v>0</v>
      </c>
      <c r="AX20" s="38">
        <v>0</v>
      </c>
      <c r="AY20" s="38">
        <v>0</v>
      </c>
      <c r="AZ20" s="38">
        <v>0</v>
      </c>
      <c r="BA20" s="38">
        <v>0</v>
      </c>
      <c r="BB20" s="38">
        <v>0</v>
      </c>
      <c r="BC20" s="38">
        <v>0</v>
      </c>
      <c r="BD20" s="38">
        <v>0</v>
      </c>
      <c r="BE20" s="38">
        <v>0</v>
      </c>
      <c r="BF20" s="38">
        <v>0</v>
      </c>
      <c r="BG20" s="38">
        <v>0</v>
      </c>
      <c r="BH20" s="38">
        <v>0</v>
      </c>
      <c r="BI20" s="38">
        <v>0</v>
      </c>
      <c r="BJ20" s="38">
        <v>0</v>
      </c>
      <c r="BK20" s="38">
        <v>0</v>
      </c>
      <c r="BL20" s="38">
        <v>0</v>
      </c>
      <c r="BM20" s="38">
        <v>0</v>
      </c>
      <c r="BN20" s="38">
        <v>0</v>
      </c>
      <c r="BO20" s="38">
        <v>0</v>
      </c>
      <c r="BP20" s="38">
        <v>0</v>
      </c>
      <c r="BQ20" s="38">
        <v>0</v>
      </c>
      <c r="BR20" s="38">
        <v>0</v>
      </c>
      <c r="BS20" s="38">
        <v>0</v>
      </c>
      <c r="BT20" s="38">
        <v>0</v>
      </c>
      <c r="BU20" s="38">
        <v>0</v>
      </c>
      <c r="BV20" s="38">
        <v>0</v>
      </c>
      <c r="BW20" s="38">
        <v>0</v>
      </c>
      <c r="BX20" s="38">
        <v>0</v>
      </c>
      <c r="BY20" s="38">
        <v>0</v>
      </c>
      <c r="BZ20" s="38">
        <v>0</v>
      </c>
      <c r="CA20" s="38">
        <v>0</v>
      </c>
      <c r="CB20" s="38">
        <v>0</v>
      </c>
      <c r="CC20" s="38">
        <v>0</v>
      </c>
      <c r="CD20" s="38">
        <v>0</v>
      </c>
      <c r="CE20" s="38">
        <v>0</v>
      </c>
      <c r="CF20" s="38">
        <v>0</v>
      </c>
      <c r="CG20" s="38">
        <v>0</v>
      </c>
      <c r="CH20" s="38">
        <v>0</v>
      </c>
      <c r="CI20" s="38">
        <v>0</v>
      </c>
      <c r="CJ20" s="38">
        <v>0</v>
      </c>
      <c r="CK20" s="38">
        <v>0</v>
      </c>
      <c r="CL20" s="38">
        <v>0</v>
      </c>
      <c r="CM20" s="38">
        <v>0</v>
      </c>
      <c r="CN20" s="38">
        <v>0</v>
      </c>
      <c r="CO20" s="38">
        <v>0</v>
      </c>
      <c r="CP20" s="38">
        <v>0</v>
      </c>
      <c r="CQ20" s="38">
        <v>0</v>
      </c>
      <c r="CR20" s="38">
        <v>0</v>
      </c>
      <c r="CS20" s="38">
        <v>0</v>
      </c>
      <c r="CT20" s="38">
        <v>0</v>
      </c>
      <c r="CU20" s="38">
        <v>0</v>
      </c>
      <c r="CV20" s="38">
        <v>0</v>
      </c>
      <c r="CW20" s="38">
        <v>0</v>
      </c>
      <c r="CX20" s="38">
        <v>0</v>
      </c>
      <c r="CY20" s="38">
        <v>0</v>
      </c>
      <c r="CZ20" s="38">
        <v>0</v>
      </c>
      <c r="DA20" s="38">
        <v>0</v>
      </c>
      <c r="DB20" s="38">
        <v>0</v>
      </c>
      <c r="DC20" s="38">
        <v>0</v>
      </c>
      <c r="DD20" s="38">
        <v>0</v>
      </c>
      <c r="DE20" s="38">
        <v>0</v>
      </c>
      <c r="DF20" s="38">
        <v>0</v>
      </c>
      <c r="DG20" s="38">
        <v>0</v>
      </c>
      <c r="DH20" s="38">
        <v>0</v>
      </c>
      <c r="DI20" s="38">
        <v>0</v>
      </c>
      <c r="DJ20" s="38">
        <v>0</v>
      </c>
    </row>
    <row r="21" spans="1:114" x14ac:dyDescent="0.2">
      <c r="A21" s="14"/>
      <c r="D21" s="17"/>
      <c r="E21" s="17" t="s">
        <v>20</v>
      </c>
      <c r="F21" s="18"/>
      <c r="G21" s="19"/>
      <c r="H21" s="19"/>
      <c r="I21" s="19"/>
      <c r="J21" s="19"/>
      <c r="K21" s="19"/>
      <c r="L21" s="19"/>
      <c r="M21" s="19"/>
      <c r="N21" s="19"/>
      <c r="O21" s="19"/>
      <c r="P21" s="19"/>
      <c r="Q21" s="19"/>
      <c r="R21" s="19"/>
      <c r="S21" s="38"/>
      <c r="T21" s="38"/>
      <c r="U21" s="38"/>
      <c r="V21" s="38"/>
      <c r="W21" s="38"/>
      <c r="X21" s="38"/>
      <c r="Y21" s="38"/>
      <c r="Z21" s="38"/>
      <c r="AA21" s="38"/>
      <c r="AB21" s="38">
        <v>0</v>
      </c>
      <c r="AC21" s="38">
        <v>0</v>
      </c>
      <c r="AD21" s="38">
        <v>0</v>
      </c>
      <c r="AE21" s="38">
        <f>'Baustellenreporting 01-24'!H30+'Baustellenreporting 01-24'!I30-'Baustellenreporting 01-24'!K30</f>
        <v>35357812.579999998</v>
      </c>
      <c r="AF21" s="38">
        <f>'Baustellenreporting 02-24'!H30+'Baustellenreporting 02-24'!I30-'Baustellenreporting 02-24'!K30</f>
        <v>34511100.559999987</v>
      </c>
      <c r="AG21" s="38">
        <f>'Baustellenreporting 03-24'!H31+'Baustellenreporting 03-24'!I31-'Baustellenreporting 03-24'!K31</f>
        <v>32893380.24999997</v>
      </c>
      <c r="AH21" s="38">
        <f>'Baustellenreporting 04-24'!H31+'Baustellenreporting 04-24'!I31-'Baustellenreporting 04-24'!K31</f>
        <v>32039429.419999979</v>
      </c>
      <c r="AI21" s="38">
        <f>'Baustellenreporting 05-24'!H30+'Baustellenreporting 05-24'!I30-'Baustellenreporting 05-24'!K30</f>
        <v>36759645.339999981</v>
      </c>
      <c r="AJ21" s="38">
        <f>'Baustellenreporting 06-24'!H31+'Baustellenreporting 06-24'!I31-'Baustellenreporting 06-24'!K31</f>
        <v>36332995.479999982</v>
      </c>
      <c r="AK21" s="38">
        <f>'Baustellenreporting 07-24'!H29+'Baustellenreporting 07-24'!I29-'Baustellenreporting 07-24'!K29</f>
        <v>35246793.268499993</v>
      </c>
      <c r="AL21" s="38">
        <f>'Baustellenreporting 08-24'!H30+'Baustellenreporting 08-24'!I30-'Baustellenreporting 08-24'!K30</f>
        <v>34956696.008499965</v>
      </c>
      <c r="AM21" s="38">
        <f>'Baustellenreporting 09-24'!H30+'Baustellenreporting 09-24'!I30-'Baustellenreporting 09-24'!K30</f>
        <v>33801823.638499983</v>
      </c>
      <c r="AN21" s="38">
        <f>'Baustellenreporting 10-24'!H30+'Baustellenreporting 10-24'!I30-'Baustellenreporting 10-24'!K30</f>
        <v>32577757.458499983</v>
      </c>
      <c r="AO21" s="38">
        <f>'Baustellenreporting 11-24'!H30+'Baustellenreporting 11-24'!I30-'Baustellenreporting 11-24'!K30</f>
        <v>30853098.458499983</v>
      </c>
      <c r="AP21" s="38">
        <f>'Baustellenreporting 12-24'!H27+'Baustellenreporting 12-24'!I27-'Baustellenreporting 12-24'!K27</f>
        <v>30661382.978499979</v>
      </c>
      <c r="AQ21" s="38">
        <f>'Baustellenreporting 01-25'!H27+'Baustellenreporting 01-25'!I27-'Baustellenreporting 01-25'!K27</f>
        <v>29928268.998499997</v>
      </c>
      <c r="AR21" s="38">
        <f>'Baustellenreporting 02-25'!H27+'Baustellenreporting 02-25'!I27-'Baustellenreporting 02-25'!K27</f>
        <v>27411970.51849997</v>
      </c>
      <c r="AS21" s="38">
        <v>0</v>
      </c>
      <c r="AT21" s="38">
        <v>0</v>
      </c>
      <c r="AU21" s="38">
        <v>0</v>
      </c>
      <c r="AV21" s="38">
        <v>0</v>
      </c>
      <c r="AW21" s="38">
        <v>0</v>
      </c>
      <c r="AX21" s="38">
        <v>0</v>
      </c>
      <c r="AY21" s="38">
        <v>0</v>
      </c>
      <c r="AZ21" s="38">
        <v>0</v>
      </c>
      <c r="BA21" s="38">
        <v>0</v>
      </c>
      <c r="BB21" s="38">
        <v>0</v>
      </c>
      <c r="BC21" s="38">
        <v>0</v>
      </c>
      <c r="BD21" s="38">
        <v>0</v>
      </c>
      <c r="BE21" s="38">
        <v>0</v>
      </c>
      <c r="BF21" s="38">
        <v>0</v>
      </c>
      <c r="BG21" s="38">
        <v>0</v>
      </c>
      <c r="BH21" s="38">
        <v>0</v>
      </c>
      <c r="BI21" s="38">
        <v>0</v>
      </c>
      <c r="BJ21" s="38">
        <v>0</v>
      </c>
      <c r="BK21" s="38">
        <v>0</v>
      </c>
      <c r="BL21" s="38">
        <v>0</v>
      </c>
      <c r="BM21" s="38">
        <v>0</v>
      </c>
      <c r="BN21" s="38">
        <v>0</v>
      </c>
      <c r="BO21" s="38">
        <v>0</v>
      </c>
      <c r="BP21" s="38">
        <v>0</v>
      </c>
      <c r="BQ21" s="38">
        <v>0</v>
      </c>
      <c r="BR21" s="38">
        <v>0</v>
      </c>
      <c r="BS21" s="38">
        <v>0</v>
      </c>
      <c r="BT21" s="38">
        <v>0</v>
      </c>
      <c r="BU21" s="38">
        <v>0</v>
      </c>
      <c r="BV21" s="38">
        <v>0</v>
      </c>
      <c r="BW21" s="38">
        <v>0</v>
      </c>
      <c r="BX21" s="38">
        <v>0</v>
      </c>
      <c r="BY21" s="38">
        <v>0</v>
      </c>
      <c r="BZ21" s="38">
        <v>0</v>
      </c>
      <c r="CA21" s="38">
        <v>0</v>
      </c>
      <c r="CB21" s="38">
        <v>0</v>
      </c>
      <c r="CC21" s="38">
        <v>0</v>
      </c>
      <c r="CD21" s="38">
        <v>0</v>
      </c>
      <c r="CE21" s="38">
        <v>0</v>
      </c>
      <c r="CF21" s="38">
        <v>0</v>
      </c>
      <c r="CG21" s="38">
        <v>0</v>
      </c>
      <c r="CH21" s="38">
        <v>0</v>
      </c>
      <c r="CI21" s="38">
        <v>0</v>
      </c>
      <c r="CJ21" s="38">
        <v>0</v>
      </c>
      <c r="CK21" s="38">
        <v>0</v>
      </c>
      <c r="CL21" s="38">
        <v>0</v>
      </c>
      <c r="CM21" s="38">
        <v>0</v>
      </c>
      <c r="CN21" s="38">
        <v>0</v>
      </c>
      <c r="CO21" s="38">
        <v>0</v>
      </c>
      <c r="CP21" s="38">
        <v>0</v>
      </c>
      <c r="CQ21" s="38">
        <v>0</v>
      </c>
      <c r="CR21" s="38">
        <v>0</v>
      </c>
      <c r="CS21" s="38">
        <v>0</v>
      </c>
      <c r="CT21" s="38">
        <v>0</v>
      </c>
      <c r="CU21" s="38">
        <v>0</v>
      </c>
      <c r="CV21" s="38">
        <v>0</v>
      </c>
      <c r="CW21" s="38">
        <v>0</v>
      </c>
      <c r="CX21" s="38">
        <v>0</v>
      </c>
      <c r="CY21" s="38">
        <v>0</v>
      </c>
      <c r="CZ21" s="38">
        <v>0</v>
      </c>
      <c r="DA21" s="38">
        <v>0</v>
      </c>
      <c r="DB21" s="38">
        <v>0</v>
      </c>
      <c r="DC21" s="38">
        <v>0</v>
      </c>
      <c r="DD21" s="38">
        <v>0</v>
      </c>
      <c r="DE21" s="38">
        <v>0</v>
      </c>
      <c r="DF21" s="38">
        <v>0</v>
      </c>
      <c r="DG21" s="38">
        <v>0</v>
      </c>
      <c r="DH21" s="38">
        <v>0</v>
      </c>
      <c r="DI21" s="38">
        <v>0</v>
      </c>
      <c r="DJ21" s="38">
        <v>0</v>
      </c>
    </row>
    <row r="22" spans="1:114" x14ac:dyDescent="0.2">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8"/>
      <c r="CL22" s="48"/>
      <c r="CM22" s="48"/>
      <c r="CN22" s="48"/>
      <c r="CO22" s="48"/>
      <c r="CP22" s="48"/>
      <c r="CQ22" s="48"/>
      <c r="CR22" s="48"/>
      <c r="CS22" s="48"/>
      <c r="CT22" s="48"/>
      <c r="CU22" s="48"/>
      <c r="CV22" s="48"/>
      <c r="CW22" s="48"/>
      <c r="CX22" s="48"/>
      <c r="CY22" s="48"/>
      <c r="CZ22" s="48"/>
      <c r="DA22" s="48"/>
      <c r="DB22" s="48"/>
      <c r="DC22" s="48"/>
      <c r="DD22" s="48"/>
      <c r="DE22" s="48"/>
      <c r="DF22" s="48"/>
      <c r="DG22" s="48"/>
      <c r="DH22" s="48"/>
      <c r="DI22" s="48"/>
      <c r="DJ22" s="48"/>
    </row>
    <row r="23" spans="1:114" x14ac:dyDescent="0.2">
      <c r="E23" s="10" t="s">
        <v>21</v>
      </c>
    </row>
    <row r="24" spans="1:114" x14ac:dyDescent="0.2">
      <c r="A24" s="14" t="s">
        <v>22</v>
      </c>
      <c r="D24" s="17"/>
      <c r="E24" s="17" t="s">
        <v>23</v>
      </c>
      <c r="G24" s="13"/>
      <c r="H24" s="13"/>
      <c r="I24" s="13"/>
      <c r="J24" s="13"/>
      <c r="K24" s="13"/>
      <c r="L24" s="13"/>
      <c r="M24" s="13"/>
      <c r="N24" s="13"/>
      <c r="O24" s="13"/>
      <c r="P24" s="13"/>
      <c r="Q24" s="13"/>
      <c r="R24" s="13"/>
      <c r="S24" s="38"/>
      <c r="T24" s="38"/>
      <c r="U24" s="38"/>
      <c r="V24" s="38"/>
      <c r="W24" s="38"/>
      <c r="X24" s="38"/>
      <c r="Y24" s="38"/>
      <c r="Z24" s="38"/>
      <c r="AA24" s="38"/>
      <c r="AB24" s="38">
        <v>0</v>
      </c>
      <c r="AC24" s="38">
        <v>0</v>
      </c>
      <c r="AD24" s="38">
        <v>20047404.09</v>
      </c>
      <c r="AE24" s="38">
        <f>'Baustellenreporting 01-24'!L30</f>
        <v>20298304.919999998</v>
      </c>
      <c r="AF24" s="38">
        <f>'Baustellenreporting 02-24'!L30</f>
        <v>21118501.799999997</v>
      </c>
      <c r="AG24" s="38">
        <f>'Baustellenreporting 03-24'!L31</f>
        <v>21946834.850000005</v>
      </c>
      <c r="AH24" s="38">
        <f>'Baustellenreporting 04-24'!L32</f>
        <v>23103341.231000006</v>
      </c>
      <c r="AI24" s="38">
        <f>'Baustellenreporting 05-24'!L30</f>
        <v>24212157.350000001</v>
      </c>
      <c r="AJ24" s="38">
        <f>'Baustellenreporting 06-24'!L31</f>
        <v>24994300.82</v>
      </c>
      <c r="AK24" s="38">
        <f>'Baustellenreporting 07-24'!L29</f>
        <v>26038571.570000008</v>
      </c>
      <c r="AL24" s="38">
        <f>'Baustellenreporting 08-24'!L30</f>
        <v>27448796.800000001</v>
      </c>
      <c r="AM24" s="38">
        <f>'Baustellenreporting 09-24'!L30</f>
        <v>28805496.210000001</v>
      </c>
      <c r="AN24" s="38">
        <f>'Baustellenreporting 10-24'!L30</f>
        <v>29646077.75</v>
      </c>
      <c r="AO24" s="38">
        <f>'Baustellenreporting 11-24'!L30</f>
        <v>31375083.479999997</v>
      </c>
      <c r="AP24" s="38">
        <f>'Baustellenreporting 12-24'!L27</f>
        <v>30692946.579999994</v>
      </c>
      <c r="AQ24" s="38">
        <f>'Baustellenreporting 01-25'!L27</f>
        <v>31878551.67165</v>
      </c>
      <c r="AR24" s="38">
        <f>'Baustellenreporting 02-25'!L27</f>
        <v>33790173.219999999</v>
      </c>
      <c r="AS24" s="38">
        <v>0</v>
      </c>
      <c r="AT24" s="38">
        <v>0</v>
      </c>
      <c r="AU24" s="38">
        <v>0</v>
      </c>
      <c r="AV24" s="38">
        <v>0</v>
      </c>
      <c r="AW24" s="38">
        <v>0</v>
      </c>
      <c r="AX24" s="38">
        <v>0</v>
      </c>
      <c r="AY24" s="38">
        <v>0</v>
      </c>
      <c r="AZ24" s="38">
        <v>0</v>
      </c>
      <c r="BA24" s="38">
        <v>0</v>
      </c>
      <c r="BB24" s="38">
        <v>0</v>
      </c>
      <c r="BC24" s="38">
        <v>0</v>
      </c>
      <c r="BD24" s="38">
        <v>0</v>
      </c>
      <c r="BE24" s="38">
        <v>0</v>
      </c>
      <c r="BF24" s="38">
        <v>0</v>
      </c>
      <c r="BG24" s="38">
        <v>0</v>
      </c>
      <c r="BH24" s="38">
        <v>0</v>
      </c>
      <c r="BI24" s="38">
        <v>0</v>
      </c>
      <c r="BJ24" s="38">
        <v>0</v>
      </c>
      <c r="BK24" s="38">
        <v>0</v>
      </c>
      <c r="BL24" s="38">
        <v>0</v>
      </c>
      <c r="BM24" s="38">
        <v>0</v>
      </c>
      <c r="BN24" s="38">
        <v>0</v>
      </c>
      <c r="BO24" s="38">
        <v>0</v>
      </c>
      <c r="BP24" s="38">
        <v>0</v>
      </c>
      <c r="BQ24" s="38">
        <v>0</v>
      </c>
      <c r="BR24" s="38">
        <v>0</v>
      </c>
      <c r="BS24" s="38">
        <v>0</v>
      </c>
      <c r="BT24" s="38">
        <v>0</v>
      </c>
      <c r="BU24" s="38">
        <v>0</v>
      </c>
      <c r="BV24" s="38">
        <v>0</v>
      </c>
      <c r="BW24" s="38">
        <v>0</v>
      </c>
      <c r="BX24" s="38">
        <v>0</v>
      </c>
      <c r="BY24" s="38">
        <v>0</v>
      </c>
      <c r="BZ24" s="38">
        <v>0</v>
      </c>
      <c r="CA24" s="38">
        <v>0</v>
      </c>
      <c r="CB24" s="38">
        <v>0</v>
      </c>
      <c r="CC24" s="38">
        <v>0</v>
      </c>
      <c r="CD24" s="38">
        <v>0</v>
      </c>
      <c r="CE24" s="38">
        <v>0</v>
      </c>
      <c r="CF24" s="38">
        <v>0</v>
      </c>
      <c r="CG24" s="38">
        <v>0</v>
      </c>
      <c r="CH24" s="38">
        <v>0</v>
      </c>
      <c r="CI24" s="38">
        <v>0</v>
      </c>
      <c r="CJ24" s="38">
        <v>0</v>
      </c>
      <c r="CK24" s="38">
        <v>0</v>
      </c>
      <c r="CL24" s="38">
        <v>0</v>
      </c>
      <c r="CM24" s="38">
        <v>0</v>
      </c>
      <c r="CN24" s="38">
        <v>0</v>
      </c>
      <c r="CO24" s="38">
        <v>0</v>
      </c>
      <c r="CP24" s="38">
        <v>0</v>
      </c>
      <c r="CQ24" s="38">
        <v>0</v>
      </c>
      <c r="CR24" s="38">
        <v>0</v>
      </c>
      <c r="CS24" s="38">
        <v>0</v>
      </c>
      <c r="CT24" s="38">
        <v>0</v>
      </c>
      <c r="CU24" s="38">
        <v>0</v>
      </c>
      <c r="CV24" s="38">
        <v>0</v>
      </c>
      <c r="CW24" s="38">
        <v>0</v>
      </c>
      <c r="CX24" s="38">
        <v>0</v>
      </c>
      <c r="CY24" s="38">
        <v>0</v>
      </c>
      <c r="CZ24" s="38">
        <v>0</v>
      </c>
      <c r="DA24" s="38">
        <v>0</v>
      </c>
      <c r="DB24" s="38">
        <v>0</v>
      </c>
      <c r="DC24" s="38">
        <v>0</v>
      </c>
      <c r="DD24" s="38">
        <v>0</v>
      </c>
      <c r="DE24" s="38">
        <v>0</v>
      </c>
      <c r="DF24" s="38">
        <v>0</v>
      </c>
      <c r="DG24" s="38">
        <v>0</v>
      </c>
      <c r="DH24" s="38">
        <v>0</v>
      </c>
      <c r="DI24" s="38">
        <v>0</v>
      </c>
      <c r="DJ24" s="38">
        <v>0</v>
      </c>
    </row>
    <row r="25" spans="1:114" x14ac:dyDescent="0.2">
      <c r="A25" s="14"/>
      <c r="D25" s="17"/>
      <c r="E25" s="17" t="s">
        <v>24</v>
      </c>
      <c r="G25" s="19"/>
      <c r="H25" s="19"/>
      <c r="I25" s="19"/>
      <c r="J25" s="19"/>
      <c r="K25" s="19"/>
      <c r="L25" s="19"/>
      <c r="M25" s="19"/>
      <c r="N25" s="19"/>
      <c r="O25" s="19"/>
      <c r="P25" s="19"/>
      <c r="Q25" s="19"/>
      <c r="R25" s="19"/>
      <c r="S25" s="38"/>
      <c r="T25" s="38"/>
      <c r="U25" s="38"/>
      <c r="V25" s="38"/>
      <c r="W25" s="38"/>
      <c r="X25" s="38"/>
      <c r="Y25" s="38"/>
      <c r="Z25" s="38"/>
      <c r="AA25" s="38"/>
      <c r="AB25" s="38"/>
      <c r="AC25" s="38"/>
      <c r="AD25" s="38">
        <v>31098439.850000001</v>
      </c>
      <c r="AE25" s="38">
        <f>'Baustellenreporting 01-24'!K30</f>
        <v>31283144.59</v>
      </c>
      <c r="AF25" s="38">
        <f>'Baustellenreporting 02-24'!K30</f>
        <v>32170224.139999997</v>
      </c>
      <c r="AG25" s="38">
        <f>'Baustellenreporting 03-24'!K31</f>
        <v>34634642.650000006</v>
      </c>
      <c r="AH25" s="38">
        <f>'Baustellenreporting 04-24'!K32</f>
        <v>35504358.32</v>
      </c>
      <c r="AI25" s="38">
        <f>'Baustellenreporting 05-24'!K30</f>
        <v>37134901.840000011</v>
      </c>
      <c r="AJ25" s="38">
        <f>'Baustellenreporting 06-24'!K31</f>
        <v>38427210.100000001</v>
      </c>
      <c r="AK25" s="38">
        <f>'Baustellenreporting 07-24'!K29</f>
        <v>39840376.100000001</v>
      </c>
      <c r="AL25" s="38">
        <f>'Baustellenreporting 08-24'!K30</f>
        <v>41499974.470000014</v>
      </c>
      <c r="AM25" s="38">
        <f>'Baustellenreporting 09-24'!K30</f>
        <v>43646248.110000007</v>
      </c>
      <c r="AN25" s="38">
        <f>'Baustellenreporting 10-24'!K30</f>
        <v>44966535.310000002</v>
      </c>
      <c r="AO25" s="38">
        <f>'Baustellenreporting 11-24'!K30</f>
        <v>47197073.400000006</v>
      </c>
      <c r="AP25" s="38">
        <f>'Baustellenreporting 12-24'!K27</f>
        <v>44322472.260000005</v>
      </c>
      <c r="AQ25" s="38">
        <f>'Baustellenreporting 01-25'!K27</f>
        <v>45570811.919999994</v>
      </c>
      <c r="AR25" s="38">
        <f>'Baustellenreporting 02-25'!K27</f>
        <v>48192994.470000014</v>
      </c>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R25" s="38"/>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row>
    <row r="26" spans="1:114" x14ac:dyDescent="0.2">
      <c r="A26" s="14"/>
      <c r="D26" s="17"/>
      <c r="E26" s="17" t="s">
        <v>25</v>
      </c>
      <c r="G26" s="13"/>
      <c r="H26" s="13"/>
      <c r="I26" s="13"/>
      <c r="J26" s="13"/>
      <c r="K26" s="13"/>
      <c r="L26" s="13"/>
      <c r="M26" s="13"/>
      <c r="N26" s="13"/>
      <c r="O26" s="13"/>
      <c r="P26" s="13"/>
      <c r="Q26" s="13"/>
      <c r="R26" s="13"/>
      <c r="S26" s="38"/>
      <c r="T26" s="38"/>
      <c r="U26" s="38"/>
      <c r="V26" s="38"/>
      <c r="W26" s="38"/>
      <c r="X26" s="38"/>
      <c r="Y26" s="38"/>
      <c r="Z26" s="38"/>
      <c r="AA26" s="38"/>
      <c r="AB26" s="38"/>
      <c r="AC26" s="38"/>
      <c r="AD26" s="38">
        <f t="shared" ref="AD26:AK26" si="0">AD25-AD24</f>
        <v>11051035.760000002</v>
      </c>
      <c r="AE26" s="38">
        <f t="shared" si="0"/>
        <v>10984839.670000002</v>
      </c>
      <c r="AF26" s="38">
        <f t="shared" si="0"/>
        <v>11051722.34</v>
      </c>
      <c r="AG26" s="38">
        <f t="shared" si="0"/>
        <v>12687807.800000001</v>
      </c>
      <c r="AH26" s="38">
        <f t="shared" si="0"/>
        <v>12401017.088999994</v>
      </c>
      <c r="AI26" s="38">
        <f t="shared" si="0"/>
        <v>12922744.49000001</v>
      </c>
      <c r="AJ26" s="38">
        <f t="shared" si="0"/>
        <v>13432909.280000001</v>
      </c>
      <c r="AK26" s="38">
        <f t="shared" si="0"/>
        <v>13801804.529999994</v>
      </c>
      <c r="AL26" s="38">
        <f t="shared" ref="AL26:AN26" si="1">AL25-AL24</f>
        <v>14051177.670000013</v>
      </c>
      <c r="AM26" s="38">
        <f t="shared" si="1"/>
        <v>14840751.900000006</v>
      </c>
      <c r="AN26" s="38">
        <f t="shared" si="1"/>
        <v>15320457.560000002</v>
      </c>
      <c r="AO26" s="38">
        <f>AO25-AO24</f>
        <v>15821989.920000009</v>
      </c>
      <c r="AP26" s="38">
        <f>AP25-AP24</f>
        <v>13629525.680000011</v>
      </c>
      <c r="AQ26" s="38">
        <f>AQ25-AQ24</f>
        <v>13692260.248349994</v>
      </c>
      <c r="AR26" s="38">
        <f>AR25-AR24</f>
        <v>14402821.250000015</v>
      </c>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8"/>
      <c r="BT26" s="38"/>
      <c r="BU26" s="38"/>
      <c r="BV26" s="38"/>
      <c r="BW26" s="38"/>
      <c r="BX26" s="38"/>
      <c r="BY26" s="38"/>
      <c r="BZ26" s="38"/>
      <c r="CA26" s="38"/>
      <c r="CB26" s="38"/>
      <c r="CC26" s="38"/>
      <c r="CD26" s="38"/>
      <c r="CE26" s="38"/>
      <c r="CF26" s="38"/>
      <c r="CG26" s="38"/>
      <c r="CH26" s="38"/>
      <c r="CI26" s="38"/>
      <c r="CJ26" s="38"/>
      <c r="CK26" s="38"/>
      <c r="CL26" s="38"/>
      <c r="CM26" s="38"/>
      <c r="CN26" s="38"/>
      <c r="CO26" s="38"/>
      <c r="CP26" s="38"/>
      <c r="CQ26" s="38"/>
      <c r="CR26" s="38"/>
      <c r="CS26" s="38"/>
      <c r="CT26" s="38"/>
      <c r="CU26" s="38"/>
      <c r="CV26" s="38"/>
      <c r="CW26" s="38"/>
      <c r="CX26" s="38"/>
      <c r="CY26" s="38"/>
      <c r="CZ26" s="38"/>
      <c r="DA26" s="38"/>
      <c r="DB26" s="38"/>
      <c r="DC26" s="38"/>
      <c r="DD26" s="38"/>
      <c r="DE26" s="38"/>
      <c r="DF26" s="38"/>
      <c r="DG26" s="38"/>
      <c r="DH26" s="38"/>
      <c r="DI26" s="38"/>
      <c r="DJ26" s="38"/>
    </row>
    <row r="28" spans="1:114" x14ac:dyDescent="0.2">
      <c r="E28" s="10" t="s">
        <v>26</v>
      </c>
    </row>
    <row r="29" spans="1:114" x14ac:dyDescent="0.2">
      <c r="A29" s="14" t="s">
        <v>22</v>
      </c>
      <c r="D29" s="17"/>
      <c r="E29" s="17" t="s">
        <v>27</v>
      </c>
      <c r="G29" s="13"/>
      <c r="H29" s="13"/>
      <c r="I29" s="13"/>
      <c r="J29" s="13"/>
      <c r="K29" s="13"/>
      <c r="L29" s="13"/>
      <c r="M29" s="13"/>
      <c r="N29" s="13"/>
      <c r="O29" s="13"/>
      <c r="P29" s="13"/>
      <c r="Q29" s="13"/>
      <c r="R29" s="13"/>
      <c r="S29" s="19">
        <v>2</v>
      </c>
      <c r="T29" s="19">
        <v>2</v>
      </c>
      <c r="U29" s="19">
        <v>2</v>
      </c>
      <c r="V29" s="19">
        <v>2</v>
      </c>
      <c r="W29" s="19">
        <v>2</v>
      </c>
      <c r="X29" s="19">
        <v>2</v>
      </c>
      <c r="Y29" s="19">
        <v>2</v>
      </c>
      <c r="Z29" s="19">
        <v>2</v>
      </c>
      <c r="AA29" s="19">
        <v>2</v>
      </c>
      <c r="AB29" s="19">
        <v>2</v>
      </c>
      <c r="AC29" s="19">
        <v>2</v>
      </c>
      <c r="AD29" s="19">
        <v>2</v>
      </c>
      <c r="AE29" s="19">
        <v>2</v>
      </c>
      <c r="AF29" s="39">
        <v>0</v>
      </c>
      <c r="AG29" s="19">
        <v>2</v>
      </c>
      <c r="AH29" s="19">
        <v>2</v>
      </c>
      <c r="AI29" s="19">
        <v>2</v>
      </c>
      <c r="AJ29" s="19">
        <v>2</v>
      </c>
      <c r="AK29" s="19">
        <v>2</v>
      </c>
      <c r="AL29" s="51">
        <v>2</v>
      </c>
      <c r="AM29" s="19">
        <v>2</v>
      </c>
      <c r="AN29" s="19">
        <v>2</v>
      </c>
      <c r="AO29" s="19">
        <v>2</v>
      </c>
      <c r="AP29" s="19">
        <v>2</v>
      </c>
      <c r="AQ29" s="19">
        <v>2</v>
      </c>
      <c r="AR29" s="19">
        <v>2</v>
      </c>
      <c r="AS29" s="19">
        <v>0</v>
      </c>
      <c r="AT29" s="19">
        <v>0</v>
      </c>
      <c r="AU29" s="19">
        <v>0</v>
      </c>
      <c r="AV29" s="19">
        <v>0</v>
      </c>
      <c r="AW29" s="19">
        <v>0</v>
      </c>
      <c r="AX29" s="19">
        <v>0</v>
      </c>
      <c r="AY29" s="19">
        <v>0</v>
      </c>
      <c r="AZ29" s="19">
        <v>0</v>
      </c>
      <c r="BA29" s="19">
        <v>0</v>
      </c>
      <c r="BB29" s="19">
        <v>0</v>
      </c>
      <c r="BC29" s="19">
        <v>0</v>
      </c>
      <c r="BD29" s="19">
        <v>0</v>
      </c>
      <c r="BE29" s="19">
        <v>0</v>
      </c>
      <c r="BF29" s="19">
        <v>0</v>
      </c>
      <c r="BG29" s="19">
        <v>0</v>
      </c>
      <c r="BH29" s="19">
        <v>0</v>
      </c>
      <c r="BI29" s="19">
        <v>0</v>
      </c>
      <c r="BJ29" s="19">
        <v>0</v>
      </c>
      <c r="BK29" s="19">
        <v>0</v>
      </c>
      <c r="BL29" s="19">
        <v>0</v>
      </c>
      <c r="BM29" s="19">
        <v>0</v>
      </c>
      <c r="BN29" s="19">
        <v>0</v>
      </c>
      <c r="BO29" s="19">
        <v>0</v>
      </c>
      <c r="BP29" s="19">
        <v>0</v>
      </c>
      <c r="BQ29" s="19">
        <v>0</v>
      </c>
      <c r="BR29" s="19">
        <v>0</v>
      </c>
      <c r="BS29" s="19">
        <v>0</v>
      </c>
      <c r="BT29" s="19">
        <v>0</v>
      </c>
      <c r="BU29" s="19">
        <v>0</v>
      </c>
      <c r="BV29" s="19">
        <v>0</v>
      </c>
      <c r="BW29" s="19">
        <v>0</v>
      </c>
      <c r="BX29" s="19">
        <v>0</v>
      </c>
      <c r="BY29" s="19">
        <v>0</v>
      </c>
      <c r="BZ29" s="19">
        <v>0</v>
      </c>
      <c r="CA29" s="19">
        <v>0</v>
      </c>
      <c r="CB29" s="19">
        <v>0</v>
      </c>
      <c r="CC29" s="19">
        <v>0</v>
      </c>
      <c r="CD29" s="19">
        <v>0</v>
      </c>
      <c r="CE29" s="19">
        <v>0</v>
      </c>
      <c r="CF29" s="19">
        <v>0</v>
      </c>
      <c r="CG29" s="19">
        <v>0</v>
      </c>
      <c r="CH29" s="19">
        <v>0</v>
      </c>
      <c r="CI29" s="19">
        <v>0</v>
      </c>
      <c r="CJ29" s="19">
        <v>0</v>
      </c>
      <c r="CK29" s="19">
        <v>0</v>
      </c>
      <c r="CL29" s="19">
        <v>0</v>
      </c>
      <c r="CM29" s="19">
        <v>0</v>
      </c>
      <c r="CN29" s="19">
        <v>0</v>
      </c>
      <c r="CO29" s="19">
        <v>0</v>
      </c>
      <c r="CP29" s="19">
        <v>0</v>
      </c>
      <c r="CQ29" s="19">
        <v>0</v>
      </c>
      <c r="CR29" s="19">
        <v>0</v>
      </c>
      <c r="CS29" s="19">
        <v>0</v>
      </c>
      <c r="CT29" s="19">
        <v>0</v>
      </c>
      <c r="CU29" s="19">
        <v>0</v>
      </c>
      <c r="CV29" s="19">
        <v>0</v>
      </c>
      <c r="CW29" s="19">
        <v>0</v>
      </c>
      <c r="CX29" s="19">
        <v>0</v>
      </c>
      <c r="CY29" s="19">
        <v>0</v>
      </c>
      <c r="CZ29" s="19">
        <v>0</v>
      </c>
      <c r="DA29" s="19">
        <v>0</v>
      </c>
      <c r="DB29" s="19">
        <v>0</v>
      </c>
      <c r="DC29" s="19">
        <v>0</v>
      </c>
      <c r="DD29" s="19">
        <v>0</v>
      </c>
      <c r="DE29" s="19">
        <v>0</v>
      </c>
      <c r="DF29" s="19">
        <v>0</v>
      </c>
      <c r="DG29" s="19">
        <v>0</v>
      </c>
      <c r="DH29" s="19">
        <v>0</v>
      </c>
      <c r="DI29" s="19">
        <v>0</v>
      </c>
      <c r="DJ29" s="19">
        <v>0</v>
      </c>
    </row>
    <row r="30" spans="1:114" x14ac:dyDescent="0.2">
      <c r="A30" s="14"/>
      <c r="D30" s="17"/>
      <c r="E30" s="17" t="s">
        <v>28</v>
      </c>
      <c r="G30" s="19"/>
      <c r="H30" s="19"/>
      <c r="I30" s="19"/>
      <c r="J30" s="19"/>
      <c r="K30" s="19"/>
      <c r="L30" s="19"/>
      <c r="M30" s="19"/>
      <c r="N30" s="19"/>
      <c r="O30" s="19"/>
      <c r="P30" s="19"/>
      <c r="Q30" s="19"/>
      <c r="R30" s="19"/>
      <c r="S30" s="19">
        <v>14</v>
      </c>
      <c r="T30" s="19">
        <v>14</v>
      </c>
      <c r="U30" s="19">
        <v>14</v>
      </c>
      <c r="V30" s="19">
        <v>14</v>
      </c>
      <c r="W30" s="19">
        <v>13</v>
      </c>
      <c r="X30" s="19">
        <v>13</v>
      </c>
      <c r="Y30" s="19">
        <v>13</v>
      </c>
      <c r="Z30" s="19">
        <v>14</v>
      </c>
      <c r="AA30" s="19">
        <v>14</v>
      </c>
      <c r="AB30" s="19">
        <v>14</v>
      </c>
      <c r="AC30" s="19">
        <v>13</v>
      </c>
      <c r="AD30" s="19">
        <v>13</v>
      </c>
      <c r="AE30" s="19">
        <v>13</v>
      </c>
      <c r="AF30" s="39">
        <v>10</v>
      </c>
      <c r="AG30" s="19">
        <v>8</v>
      </c>
      <c r="AH30" s="19">
        <v>6</v>
      </c>
      <c r="AI30" s="19">
        <v>6</v>
      </c>
      <c r="AJ30" s="19">
        <v>6</v>
      </c>
      <c r="AK30" s="19">
        <v>6</v>
      </c>
      <c r="AL30" s="39">
        <v>5</v>
      </c>
      <c r="AM30" s="19">
        <v>6</v>
      </c>
      <c r="AN30" s="19">
        <v>6</v>
      </c>
      <c r="AO30" s="19">
        <v>6</v>
      </c>
      <c r="AP30" s="19">
        <v>6</v>
      </c>
      <c r="AQ30" s="19">
        <v>6</v>
      </c>
      <c r="AR30" s="19">
        <v>6</v>
      </c>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row>
    <row r="31" spans="1:114" x14ac:dyDescent="0.2">
      <c r="A31" s="14"/>
      <c r="D31" s="17"/>
      <c r="E31" s="17" t="s">
        <v>29</v>
      </c>
      <c r="G31" s="19"/>
      <c r="H31" s="19"/>
      <c r="I31" s="19"/>
      <c r="J31" s="19"/>
      <c r="K31" s="19"/>
      <c r="L31" s="19"/>
      <c r="M31" s="19"/>
      <c r="N31" s="19"/>
      <c r="O31" s="19"/>
      <c r="P31" s="19"/>
      <c r="Q31" s="19"/>
      <c r="R31" s="19"/>
      <c r="S31" s="19">
        <v>31</v>
      </c>
      <c r="T31" s="19">
        <v>31</v>
      </c>
      <c r="U31" s="19">
        <v>31</v>
      </c>
      <c r="V31" s="19">
        <v>32</v>
      </c>
      <c r="W31" s="19">
        <v>33</v>
      </c>
      <c r="X31" s="19">
        <v>34</v>
      </c>
      <c r="Y31" s="19">
        <v>34</v>
      </c>
      <c r="Z31" s="19">
        <v>34</v>
      </c>
      <c r="AA31" s="19">
        <v>32</v>
      </c>
      <c r="AB31" s="19">
        <v>32</v>
      </c>
      <c r="AC31" s="19">
        <v>33</v>
      </c>
      <c r="AD31" s="19">
        <v>33</v>
      </c>
      <c r="AE31" s="19">
        <v>33</v>
      </c>
      <c r="AF31" s="39">
        <v>33</v>
      </c>
      <c r="AG31" s="19">
        <v>29</v>
      </c>
      <c r="AH31" s="19">
        <v>30</v>
      </c>
      <c r="AI31" s="19">
        <v>31</v>
      </c>
      <c r="AJ31" s="19">
        <v>31</v>
      </c>
      <c r="AK31" s="19">
        <v>32</v>
      </c>
      <c r="AL31" s="39">
        <v>32</v>
      </c>
      <c r="AM31" s="19">
        <v>33</v>
      </c>
      <c r="AN31" s="19">
        <v>31</v>
      </c>
      <c r="AO31" s="19">
        <v>31</v>
      </c>
      <c r="AP31" s="19">
        <v>30</v>
      </c>
      <c r="AQ31" s="19">
        <v>36</v>
      </c>
      <c r="AR31" s="19">
        <v>36</v>
      </c>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row>
    <row r="32" spans="1:114" x14ac:dyDescent="0.2">
      <c r="A32" s="14" t="s">
        <v>22</v>
      </c>
      <c r="D32" s="17"/>
      <c r="E32" s="17" t="s">
        <v>30</v>
      </c>
      <c r="G32" s="19"/>
      <c r="H32" s="19"/>
      <c r="I32" s="19"/>
      <c r="J32" s="19"/>
      <c r="K32" s="19"/>
      <c r="L32" s="19"/>
      <c r="M32" s="19"/>
      <c r="N32" s="19"/>
      <c r="O32" s="19"/>
      <c r="P32" s="19"/>
      <c r="Q32" s="19"/>
      <c r="R32" s="19"/>
      <c r="S32" s="19">
        <v>1</v>
      </c>
      <c r="T32" s="19">
        <v>1</v>
      </c>
      <c r="U32" s="19">
        <v>1</v>
      </c>
      <c r="V32" s="19">
        <v>1</v>
      </c>
      <c r="W32" s="19">
        <v>1</v>
      </c>
      <c r="X32" s="19">
        <v>1</v>
      </c>
      <c r="Y32" s="19">
        <v>1</v>
      </c>
      <c r="Z32" s="19">
        <v>1</v>
      </c>
      <c r="AA32" s="19">
        <v>1</v>
      </c>
      <c r="AB32" s="19">
        <v>1</v>
      </c>
      <c r="AC32" s="19">
        <v>1</v>
      </c>
      <c r="AD32" s="19">
        <v>1</v>
      </c>
      <c r="AE32" s="19">
        <v>1</v>
      </c>
      <c r="AF32" s="39">
        <v>1</v>
      </c>
      <c r="AG32" s="19">
        <v>1</v>
      </c>
      <c r="AH32" s="19">
        <v>1</v>
      </c>
      <c r="AI32" s="19">
        <v>1</v>
      </c>
      <c r="AJ32" s="19">
        <v>1</v>
      </c>
      <c r="AK32" s="19">
        <v>1</v>
      </c>
      <c r="AL32" s="39">
        <v>1</v>
      </c>
      <c r="AM32" s="19">
        <v>1</v>
      </c>
      <c r="AN32" s="19">
        <v>1</v>
      </c>
      <c r="AO32" s="19">
        <v>1</v>
      </c>
      <c r="AP32" s="19">
        <v>1</v>
      </c>
      <c r="AQ32" s="19">
        <v>1</v>
      </c>
      <c r="AR32" s="19">
        <v>1</v>
      </c>
      <c r="AS32" s="19">
        <v>0</v>
      </c>
      <c r="AT32" s="19">
        <v>0</v>
      </c>
      <c r="AU32" s="19">
        <v>0</v>
      </c>
      <c r="AV32" s="19">
        <v>0</v>
      </c>
      <c r="AW32" s="19">
        <v>0</v>
      </c>
      <c r="AX32" s="19">
        <v>0</v>
      </c>
      <c r="AY32" s="19">
        <v>0</v>
      </c>
      <c r="AZ32" s="19">
        <v>0</v>
      </c>
      <c r="BA32" s="19">
        <v>0</v>
      </c>
      <c r="BB32" s="19">
        <v>0</v>
      </c>
      <c r="BC32" s="19">
        <v>0</v>
      </c>
      <c r="BD32" s="19">
        <v>0</v>
      </c>
      <c r="BE32" s="19">
        <v>0</v>
      </c>
      <c r="BF32" s="19">
        <v>0</v>
      </c>
      <c r="BG32" s="19">
        <v>0</v>
      </c>
      <c r="BH32" s="19">
        <v>0</v>
      </c>
      <c r="BI32" s="19">
        <v>0</v>
      </c>
      <c r="BJ32" s="19">
        <v>0</v>
      </c>
      <c r="BK32" s="19">
        <v>0</v>
      </c>
      <c r="BL32" s="19">
        <v>0</v>
      </c>
      <c r="BM32" s="19">
        <v>0</v>
      </c>
      <c r="BN32" s="19">
        <v>0</v>
      </c>
      <c r="BO32" s="19">
        <v>0</v>
      </c>
      <c r="BP32" s="19">
        <v>0</v>
      </c>
      <c r="BQ32" s="19">
        <v>0</v>
      </c>
      <c r="BR32" s="19">
        <v>0</v>
      </c>
      <c r="BS32" s="19">
        <v>0</v>
      </c>
      <c r="BT32" s="19">
        <v>0</v>
      </c>
      <c r="BU32" s="19">
        <v>0</v>
      </c>
      <c r="BV32" s="19">
        <v>0</v>
      </c>
      <c r="BW32" s="19">
        <v>0</v>
      </c>
      <c r="BX32" s="19">
        <v>0</v>
      </c>
      <c r="BY32" s="19">
        <v>0</v>
      </c>
      <c r="BZ32" s="19">
        <v>0</v>
      </c>
      <c r="CA32" s="19">
        <v>0</v>
      </c>
      <c r="CB32" s="19">
        <v>0</v>
      </c>
      <c r="CC32" s="19">
        <v>0</v>
      </c>
      <c r="CD32" s="19">
        <v>0</v>
      </c>
      <c r="CE32" s="19">
        <v>0</v>
      </c>
      <c r="CF32" s="19">
        <v>0</v>
      </c>
      <c r="CG32" s="19">
        <v>0</v>
      </c>
      <c r="CH32" s="19">
        <v>0</v>
      </c>
      <c r="CI32" s="19">
        <v>0</v>
      </c>
      <c r="CJ32" s="19">
        <v>0</v>
      </c>
      <c r="CK32" s="19">
        <v>0</v>
      </c>
      <c r="CL32" s="19">
        <v>0</v>
      </c>
      <c r="CM32" s="19">
        <v>0</v>
      </c>
      <c r="CN32" s="19">
        <v>0</v>
      </c>
      <c r="CO32" s="19">
        <v>0</v>
      </c>
      <c r="CP32" s="19">
        <v>0</v>
      </c>
      <c r="CQ32" s="19">
        <v>0</v>
      </c>
      <c r="CR32" s="19">
        <v>0</v>
      </c>
      <c r="CS32" s="19">
        <v>0</v>
      </c>
      <c r="CT32" s="19">
        <v>0</v>
      </c>
      <c r="CU32" s="19">
        <v>0</v>
      </c>
      <c r="CV32" s="19">
        <v>0</v>
      </c>
      <c r="CW32" s="19">
        <v>0</v>
      </c>
      <c r="CX32" s="19">
        <v>0</v>
      </c>
      <c r="CY32" s="19">
        <v>0</v>
      </c>
      <c r="CZ32" s="19">
        <v>0</v>
      </c>
      <c r="DA32" s="19">
        <v>0</v>
      </c>
      <c r="DB32" s="19">
        <v>0</v>
      </c>
      <c r="DC32" s="19">
        <v>0</v>
      </c>
      <c r="DD32" s="19">
        <v>0</v>
      </c>
      <c r="DE32" s="19">
        <v>0</v>
      </c>
      <c r="DF32" s="19">
        <v>0</v>
      </c>
      <c r="DG32" s="19">
        <v>0</v>
      </c>
      <c r="DH32" s="19">
        <v>0</v>
      </c>
      <c r="DI32" s="19">
        <v>0</v>
      </c>
      <c r="DJ32" s="19">
        <v>0</v>
      </c>
    </row>
    <row r="33" spans="1:114" x14ac:dyDescent="0.2">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8"/>
      <c r="CL33" s="48"/>
      <c r="CM33" s="48"/>
      <c r="CN33" s="48"/>
      <c r="CO33" s="48"/>
      <c r="CP33" s="48"/>
      <c r="CQ33" s="48"/>
      <c r="CR33" s="48"/>
      <c r="CS33" s="48"/>
      <c r="CT33" s="48"/>
      <c r="CU33" s="48"/>
      <c r="CV33" s="48"/>
      <c r="CW33" s="48"/>
      <c r="CX33" s="48"/>
      <c r="CY33" s="48"/>
      <c r="CZ33" s="48"/>
      <c r="DA33" s="48"/>
      <c r="DB33" s="48"/>
      <c r="DC33" s="48"/>
      <c r="DD33" s="48"/>
      <c r="DE33" s="48"/>
      <c r="DF33" s="48"/>
      <c r="DG33" s="48"/>
      <c r="DH33" s="48"/>
      <c r="DI33" s="48"/>
      <c r="DJ33" s="48"/>
    </row>
    <row r="34" spans="1:114" x14ac:dyDescent="0.2">
      <c r="E34" s="10" t="s">
        <v>31</v>
      </c>
    </row>
    <row r="35" spans="1:114" x14ac:dyDescent="0.2">
      <c r="A35" s="14" t="s">
        <v>22</v>
      </c>
      <c r="D35" s="17"/>
      <c r="E35" s="17" t="s">
        <v>27</v>
      </c>
      <c r="G35" s="13"/>
      <c r="H35" s="13"/>
      <c r="I35" s="13"/>
      <c r="J35" s="13"/>
      <c r="K35" s="13"/>
      <c r="L35" s="13"/>
      <c r="M35" s="13"/>
      <c r="N35" s="13"/>
      <c r="O35" s="13"/>
      <c r="P35" s="13"/>
      <c r="Q35" s="13"/>
      <c r="R35" s="13"/>
      <c r="S35" s="35">
        <v>2</v>
      </c>
      <c r="T35" s="35">
        <v>2</v>
      </c>
      <c r="U35" s="35">
        <v>2</v>
      </c>
      <c r="V35" s="35">
        <v>2</v>
      </c>
      <c r="W35" s="35">
        <v>2</v>
      </c>
      <c r="X35" s="35">
        <v>2</v>
      </c>
      <c r="Y35" s="35">
        <v>2</v>
      </c>
      <c r="Z35" s="35">
        <v>2</v>
      </c>
      <c r="AA35" s="35">
        <v>2</v>
      </c>
      <c r="AB35" s="35">
        <v>2</v>
      </c>
      <c r="AC35" s="35">
        <v>2</v>
      </c>
      <c r="AD35" s="35">
        <v>2</v>
      </c>
      <c r="AE35" s="35">
        <v>2</v>
      </c>
      <c r="AF35" s="35">
        <v>0</v>
      </c>
      <c r="AG35" s="35">
        <v>2</v>
      </c>
      <c r="AH35" s="35">
        <v>2</v>
      </c>
      <c r="AI35" s="35">
        <v>2</v>
      </c>
      <c r="AJ35" s="35">
        <v>2</v>
      </c>
      <c r="AK35" s="35">
        <v>2</v>
      </c>
      <c r="AL35" s="35">
        <v>2</v>
      </c>
      <c r="AM35" s="35">
        <v>2</v>
      </c>
      <c r="AN35" s="35">
        <v>2</v>
      </c>
      <c r="AO35" s="35">
        <v>2</v>
      </c>
      <c r="AP35" s="35">
        <v>2</v>
      </c>
      <c r="AQ35" s="35">
        <v>2</v>
      </c>
      <c r="AR35" s="35">
        <v>2</v>
      </c>
      <c r="AS35" s="35">
        <v>0</v>
      </c>
      <c r="AT35" s="35">
        <v>0</v>
      </c>
      <c r="AU35" s="35">
        <v>0</v>
      </c>
      <c r="AV35" s="35">
        <v>0</v>
      </c>
      <c r="AW35" s="35">
        <v>0</v>
      </c>
      <c r="AX35" s="35">
        <v>0</v>
      </c>
      <c r="AY35" s="35">
        <v>0</v>
      </c>
      <c r="AZ35" s="35">
        <v>0</v>
      </c>
      <c r="BA35" s="35">
        <v>0</v>
      </c>
      <c r="BB35" s="35">
        <v>0</v>
      </c>
      <c r="BC35" s="35">
        <v>0</v>
      </c>
      <c r="BD35" s="35">
        <v>0</v>
      </c>
      <c r="BE35" s="35">
        <v>0</v>
      </c>
      <c r="BF35" s="35">
        <v>0</v>
      </c>
      <c r="BG35" s="35">
        <v>0</v>
      </c>
      <c r="BH35" s="35">
        <v>0</v>
      </c>
      <c r="BI35" s="35">
        <v>0</v>
      </c>
      <c r="BJ35" s="35">
        <v>0</v>
      </c>
      <c r="BK35" s="35">
        <v>0</v>
      </c>
      <c r="BL35" s="35">
        <v>0</v>
      </c>
      <c r="BM35" s="35">
        <v>0</v>
      </c>
      <c r="BN35" s="35">
        <v>0</v>
      </c>
      <c r="BO35" s="35">
        <v>0</v>
      </c>
      <c r="BP35" s="35">
        <v>0</v>
      </c>
      <c r="BQ35" s="35">
        <v>0</v>
      </c>
      <c r="BR35" s="35">
        <v>0</v>
      </c>
      <c r="BS35" s="35">
        <v>0</v>
      </c>
      <c r="BT35" s="35">
        <v>0</v>
      </c>
      <c r="BU35" s="35">
        <v>0</v>
      </c>
      <c r="BV35" s="35">
        <v>0</v>
      </c>
      <c r="BW35" s="35">
        <v>0</v>
      </c>
      <c r="BX35" s="35">
        <v>0</v>
      </c>
      <c r="BY35" s="35">
        <v>0</v>
      </c>
      <c r="BZ35" s="35">
        <v>0</v>
      </c>
      <c r="CA35" s="35">
        <v>0</v>
      </c>
      <c r="CB35" s="35">
        <v>0</v>
      </c>
      <c r="CC35" s="35">
        <v>0</v>
      </c>
      <c r="CD35" s="35">
        <v>0</v>
      </c>
      <c r="CE35" s="35">
        <v>0</v>
      </c>
      <c r="CF35" s="35">
        <v>0</v>
      </c>
      <c r="CG35" s="35">
        <v>0</v>
      </c>
      <c r="CH35" s="35">
        <v>0</v>
      </c>
      <c r="CI35" s="35">
        <v>0</v>
      </c>
      <c r="CJ35" s="35">
        <v>0</v>
      </c>
      <c r="CK35" s="35">
        <v>0</v>
      </c>
      <c r="CL35" s="35">
        <v>0</v>
      </c>
      <c r="CM35" s="35">
        <v>0</v>
      </c>
      <c r="CN35" s="35">
        <v>0</v>
      </c>
      <c r="CO35" s="35">
        <v>0</v>
      </c>
      <c r="CP35" s="35">
        <v>0</v>
      </c>
      <c r="CQ35" s="35">
        <v>0</v>
      </c>
      <c r="CR35" s="35">
        <v>0</v>
      </c>
      <c r="CS35" s="35">
        <v>0</v>
      </c>
      <c r="CT35" s="35">
        <v>0</v>
      </c>
      <c r="CU35" s="35">
        <v>0</v>
      </c>
      <c r="CV35" s="35">
        <v>0</v>
      </c>
      <c r="CW35" s="35">
        <v>0</v>
      </c>
      <c r="CX35" s="35">
        <v>0</v>
      </c>
      <c r="CY35" s="35">
        <v>0</v>
      </c>
      <c r="CZ35" s="35">
        <v>0</v>
      </c>
      <c r="DA35" s="35">
        <v>0</v>
      </c>
      <c r="DB35" s="35">
        <v>0</v>
      </c>
      <c r="DC35" s="35">
        <v>0</v>
      </c>
      <c r="DD35" s="35">
        <v>0</v>
      </c>
      <c r="DE35" s="35">
        <v>0</v>
      </c>
      <c r="DF35" s="35">
        <v>0</v>
      </c>
      <c r="DG35" s="35">
        <v>0</v>
      </c>
      <c r="DH35" s="35">
        <v>0</v>
      </c>
      <c r="DI35" s="35">
        <v>0</v>
      </c>
      <c r="DJ35" s="35">
        <v>0</v>
      </c>
    </row>
    <row r="36" spans="1:114" x14ac:dyDescent="0.2">
      <c r="A36" s="14"/>
      <c r="D36" s="17"/>
      <c r="E36" s="17" t="s">
        <v>28</v>
      </c>
      <c r="G36" s="13"/>
      <c r="H36" s="13"/>
      <c r="I36" s="13"/>
      <c r="J36" s="13"/>
      <c r="K36" s="13"/>
      <c r="L36" s="13"/>
      <c r="M36" s="13"/>
      <c r="N36" s="13"/>
      <c r="O36" s="13"/>
      <c r="P36" s="13"/>
      <c r="Q36" s="13"/>
      <c r="R36" s="13"/>
      <c r="S36" s="35">
        <v>12.5</v>
      </c>
      <c r="T36" s="35">
        <v>12.5</v>
      </c>
      <c r="U36" s="35">
        <v>12.5</v>
      </c>
      <c r="V36" s="35">
        <v>12.5</v>
      </c>
      <c r="W36" s="35">
        <v>11.5</v>
      </c>
      <c r="X36" s="35">
        <v>11.5</v>
      </c>
      <c r="Y36" s="35">
        <v>11.5</v>
      </c>
      <c r="Z36" s="35">
        <v>12.5</v>
      </c>
      <c r="AA36" s="35">
        <v>12.5</v>
      </c>
      <c r="AB36" s="35">
        <v>12.5</v>
      </c>
      <c r="AC36" s="35">
        <v>11.5</v>
      </c>
      <c r="AD36" s="35">
        <v>11.5</v>
      </c>
      <c r="AE36" s="35">
        <v>11.5</v>
      </c>
      <c r="AF36" s="35">
        <v>9.75</v>
      </c>
      <c r="AG36" s="35">
        <v>7.625</v>
      </c>
      <c r="AH36" s="35">
        <v>5.75</v>
      </c>
      <c r="AI36" s="35">
        <v>5.75</v>
      </c>
      <c r="AJ36" s="35">
        <v>5.75</v>
      </c>
      <c r="AK36" s="35">
        <v>5.75</v>
      </c>
      <c r="AL36" s="52">
        <v>4.75</v>
      </c>
      <c r="AM36" s="35">
        <v>5.75</v>
      </c>
      <c r="AN36" s="35">
        <v>5.75</v>
      </c>
      <c r="AO36" s="35">
        <v>5.75</v>
      </c>
      <c r="AP36" s="35">
        <v>5.75</v>
      </c>
      <c r="AQ36" s="35">
        <v>5.75</v>
      </c>
      <c r="AR36" s="35">
        <v>5.75</v>
      </c>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row>
    <row r="37" spans="1:114" x14ac:dyDescent="0.2">
      <c r="A37" s="14"/>
      <c r="D37" s="17"/>
      <c r="E37" s="17" t="s">
        <v>29</v>
      </c>
      <c r="G37" s="13"/>
      <c r="H37" s="13"/>
      <c r="I37" s="13"/>
      <c r="J37" s="13"/>
      <c r="K37" s="13"/>
      <c r="L37" s="13"/>
      <c r="M37" s="13"/>
      <c r="N37" s="13"/>
      <c r="O37" s="13"/>
      <c r="P37" s="13"/>
      <c r="Q37" s="13"/>
      <c r="R37" s="13"/>
      <c r="S37" s="35">
        <v>31</v>
      </c>
      <c r="T37" s="35">
        <v>31</v>
      </c>
      <c r="U37" s="35">
        <v>31</v>
      </c>
      <c r="V37" s="35">
        <v>32</v>
      </c>
      <c r="W37" s="35">
        <v>33</v>
      </c>
      <c r="X37" s="35">
        <v>34</v>
      </c>
      <c r="Y37" s="35">
        <v>34</v>
      </c>
      <c r="Z37" s="35">
        <v>34</v>
      </c>
      <c r="AA37" s="35">
        <v>32</v>
      </c>
      <c r="AB37" s="35">
        <v>32</v>
      </c>
      <c r="AC37" s="35">
        <v>33</v>
      </c>
      <c r="AD37" s="35">
        <v>33</v>
      </c>
      <c r="AE37" s="35">
        <v>33</v>
      </c>
      <c r="AF37" s="35">
        <v>33</v>
      </c>
      <c r="AG37" s="35">
        <v>29</v>
      </c>
      <c r="AH37" s="35">
        <v>30</v>
      </c>
      <c r="AI37" s="35">
        <v>30</v>
      </c>
      <c r="AJ37" s="35">
        <v>30</v>
      </c>
      <c r="AK37" s="35">
        <v>32</v>
      </c>
      <c r="AL37" s="52">
        <v>32</v>
      </c>
      <c r="AM37" s="35">
        <v>33</v>
      </c>
      <c r="AN37" s="35">
        <v>31</v>
      </c>
      <c r="AO37" s="35">
        <v>31</v>
      </c>
      <c r="AP37" s="35">
        <v>31</v>
      </c>
      <c r="AQ37" s="35">
        <v>36</v>
      </c>
      <c r="AR37" s="35">
        <v>36</v>
      </c>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row>
    <row r="38" spans="1:114" x14ac:dyDescent="0.2">
      <c r="A38" s="14" t="s">
        <v>22</v>
      </c>
      <c r="D38" s="17"/>
      <c r="E38" s="17" t="s">
        <v>30</v>
      </c>
      <c r="G38" s="27"/>
      <c r="H38" s="27"/>
      <c r="I38" s="27"/>
      <c r="J38" s="27"/>
      <c r="K38" s="27"/>
      <c r="L38" s="27"/>
      <c r="M38" s="27"/>
      <c r="N38" s="27"/>
      <c r="O38" s="27"/>
      <c r="P38" s="27"/>
      <c r="Q38" s="27"/>
      <c r="R38" s="27"/>
      <c r="S38" s="35">
        <v>1</v>
      </c>
      <c r="T38" s="35">
        <v>1</v>
      </c>
      <c r="U38" s="35">
        <v>1</v>
      </c>
      <c r="V38" s="35">
        <v>1</v>
      </c>
      <c r="W38" s="35">
        <v>1</v>
      </c>
      <c r="X38" s="35">
        <v>1</v>
      </c>
      <c r="Y38" s="35">
        <v>1</v>
      </c>
      <c r="Z38" s="35">
        <v>1</v>
      </c>
      <c r="AA38" s="35">
        <v>1</v>
      </c>
      <c r="AB38" s="35">
        <v>1</v>
      </c>
      <c r="AC38" s="35">
        <v>1</v>
      </c>
      <c r="AD38" s="35">
        <v>1</v>
      </c>
      <c r="AE38" s="35">
        <v>1</v>
      </c>
      <c r="AF38" s="35">
        <v>1</v>
      </c>
      <c r="AG38" s="35">
        <v>1</v>
      </c>
      <c r="AH38" s="35">
        <v>1</v>
      </c>
      <c r="AI38" s="35">
        <v>1</v>
      </c>
      <c r="AJ38" s="35">
        <v>1</v>
      </c>
      <c r="AK38" s="35">
        <v>1</v>
      </c>
      <c r="AL38" s="52">
        <v>1</v>
      </c>
      <c r="AM38" s="35">
        <v>1</v>
      </c>
      <c r="AN38" s="35">
        <v>1</v>
      </c>
      <c r="AO38" s="35">
        <v>1</v>
      </c>
      <c r="AP38" s="35">
        <v>1</v>
      </c>
      <c r="AQ38" s="35">
        <v>1</v>
      </c>
      <c r="AR38" s="35">
        <v>1</v>
      </c>
      <c r="AS38" s="35">
        <v>0</v>
      </c>
      <c r="AT38" s="35">
        <v>0</v>
      </c>
      <c r="AU38" s="35">
        <v>0</v>
      </c>
      <c r="AV38" s="35">
        <v>0</v>
      </c>
      <c r="AW38" s="35">
        <v>0</v>
      </c>
      <c r="AX38" s="35">
        <v>0</v>
      </c>
      <c r="AY38" s="35">
        <v>0</v>
      </c>
      <c r="AZ38" s="35">
        <v>0</v>
      </c>
      <c r="BA38" s="35">
        <v>0</v>
      </c>
      <c r="BB38" s="35">
        <v>0</v>
      </c>
      <c r="BC38" s="35">
        <v>0</v>
      </c>
      <c r="BD38" s="35">
        <v>0</v>
      </c>
      <c r="BE38" s="35">
        <v>0</v>
      </c>
      <c r="BF38" s="35">
        <v>0</v>
      </c>
      <c r="BG38" s="35">
        <v>0</v>
      </c>
      <c r="BH38" s="35">
        <v>0</v>
      </c>
      <c r="BI38" s="35">
        <v>0</v>
      </c>
      <c r="BJ38" s="35">
        <v>0</v>
      </c>
      <c r="BK38" s="35">
        <v>0</v>
      </c>
      <c r="BL38" s="35">
        <v>0</v>
      </c>
      <c r="BM38" s="35">
        <v>0</v>
      </c>
      <c r="BN38" s="35">
        <v>0</v>
      </c>
      <c r="BO38" s="35">
        <v>0</v>
      </c>
      <c r="BP38" s="35">
        <v>0</v>
      </c>
      <c r="BQ38" s="35">
        <v>0</v>
      </c>
      <c r="BR38" s="35">
        <v>0</v>
      </c>
      <c r="BS38" s="35">
        <v>0</v>
      </c>
      <c r="BT38" s="35">
        <v>0</v>
      </c>
      <c r="BU38" s="35">
        <v>0</v>
      </c>
      <c r="BV38" s="35">
        <v>0</v>
      </c>
      <c r="BW38" s="35">
        <v>0</v>
      </c>
      <c r="BX38" s="35">
        <v>0</v>
      </c>
      <c r="BY38" s="35">
        <v>0</v>
      </c>
      <c r="BZ38" s="35">
        <v>0</v>
      </c>
      <c r="CA38" s="35">
        <v>0</v>
      </c>
      <c r="CB38" s="35">
        <v>0</v>
      </c>
      <c r="CC38" s="35">
        <v>0</v>
      </c>
      <c r="CD38" s="35">
        <v>0</v>
      </c>
      <c r="CE38" s="35">
        <v>0</v>
      </c>
      <c r="CF38" s="35">
        <v>0</v>
      </c>
      <c r="CG38" s="35">
        <v>0</v>
      </c>
      <c r="CH38" s="35">
        <v>0</v>
      </c>
      <c r="CI38" s="35">
        <v>0</v>
      </c>
      <c r="CJ38" s="35">
        <v>0</v>
      </c>
      <c r="CK38" s="35">
        <v>0</v>
      </c>
      <c r="CL38" s="35">
        <v>0</v>
      </c>
      <c r="CM38" s="35">
        <v>0</v>
      </c>
      <c r="CN38" s="35">
        <v>0</v>
      </c>
      <c r="CO38" s="35">
        <v>0</v>
      </c>
      <c r="CP38" s="35">
        <v>0</v>
      </c>
      <c r="CQ38" s="35">
        <v>0</v>
      </c>
      <c r="CR38" s="35">
        <v>0</v>
      </c>
      <c r="CS38" s="35">
        <v>0</v>
      </c>
      <c r="CT38" s="35">
        <v>0</v>
      </c>
      <c r="CU38" s="35">
        <v>0</v>
      </c>
      <c r="CV38" s="35">
        <v>0</v>
      </c>
      <c r="CW38" s="35">
        <v>0</v>
      </c>
      <c r="CX38" s="35">
        <v>0</v>
      </c>
      <c r="CY38" s="35">
        <v>0</v>
      </c>
      <c r="CZ38" s="35">
        <v>0</v>
      </c>
      <c r="DA38" s="35">
        <v>0</v>
      </c>
      <c r="DB38" s="35">
        <v>0</v>
      </c>
      <c r="DC38" s="35">
        <v>0</v>
      </c>
      <c r="DD38" s="35">
        <v>0</v>
      </c>
      <c r="DE38" s="35">
        <v>0</v>
      </c>
      <c r="DF38" s="35">
        <v>0</v>
      </c>
      <c r="DG38" s="35">
        <v>0</v>
      </c>
      <c r="DH38" s="35">
        <v>0</v>
      </c>
      <c r="DI38" s="35">
        <v>0</v>
      </c>
      <c r="DJ38" s="35">
        <v>0</v>
      </c>
    </row>
    <row r="40" spans="1:114" x14ac:dyDescent="0.2">
      <c r="E40" s="10" t="s">
        <v>32</v>
      </c>
    </row>
    <row r="41" spans="1:114" x14ac:dyDescent="0.2">
      <c r="A41" s="14" t="s">
        <v>22</v>
      </c>
      <c r="D41" s="17"/>
      <c r="E41" s="17" t="s">
        <v>33</v>
      </c>
      <c r="G41" s="19"/>
      <c r="H41" s="19"/>
      <c r="I41" s="19"/>
      <c r="J41" s="19"/>
      <c r="K41" s="19"/>
      <c r="L41" s="19"/>
      <c r="M41" s="19"/>
      <c r="N41" s="19"/>
      <c r="O41" s="19"/>
      <c r="P41" s="19"/>
      <c r="Q41" s="19"/>
      <c r="R41" s="19"/>
      <c r="S41" s="37">
        <v>0</v>
      </c>
      <c r="T41" s="37">
        <v>0</v>
      </c>
      <c r="U41" s="37">
        <v>3</v>
      </c>
      <c r="V41" s="37">
        <v>1</v>
      </c>
      <c r="W41" s="37">
        <v>1</v>
      </c>
      <c r="X41" s="37">
        <v>0</v>
      </c>
      <c r="Y41" s="37">
        <v>1</v>
      </c>
      <c r="Z41" s="37">
        <v>0</v>
      </c>
      <c r="AA41" s="37">
        <v>0</v>
      </c>
      <c r="AB41" s="37">
        <v>1</v>
      </c>
      <c r="AC41" s="37">
        <v>0</v>
      </c>
      <c r="AD41" s="37">
        <v>0</v>
      </c>
      <c r="AE41" s="37">
        <v>0</v>
      </c>
      <c r="AF41" s="37">
        <v>0</v>
      </c>
      <c r="AG41" s="37">
        <v>0</v>
      </c>
      <c r="AH41" s="39">
        <v>1</v>
      </c>
      <c r="AI41" s="39">
        <v>1</v>
      </c>
      <c r="AJ41" s="39">
        <v>1</v>
      </c>
      <c r="AK41" s="37">
        <v>2</v>
      </c>
      <c r="AL41" s="39">
        <v>1</v>
      </c>
      <c r="AM41" s="37">
        <v>4</v>
      </c>
      <c r="AN41" s="44">
        <v>0</v>
      </c>
      <c r="AO41" s="37">
        <v>1</v>
      </c>
      <c r="AP41" s="44">
        <v>0</v>
      </c>
      <c r="AQ41" s="37">
        <v>6</v>
      </c>
      <c r="AR41" s="44">
        <v>0</v>
      </c>
      <c r="AS41" s="44">
        <v>0</v>
      </c>
      <c r="AT41" s="44">
        <v>0</v>
      </c>
      <c r="AU41" s="44">
        <v>0</v>
      </c>
      <c r="AV41" s="44">
        <v>0</v>
      </c>
      <c r="AW41" s="44">
        <v>0</v>
      </c>
      <c r="AX41" s="44">
        <v>0</v>
      </c>
      <c r="AY41" s="44">
        <v>0</v>
      </c>
      <c r="AZ41" s="44">
        <v>0</v>
      </c>
      <c r="BA41" s="44">
        <v>0</v>
      </c>
      <c r="BB41" s="44">
        <v>0</v>
      </c>
      <c r="BC41" s="37">
        <v>0</v>
      </c>
      <c r="BD41" s="37">
        <v>0</v>
      </c>
      <c r="BE41" s="37">
        <v>0</v>
      </c>
      <c r="BF41" s="37">
        <v>0</v>
      </c>
      <c r="BG41" s="37">
        <v>0</v>
      </c>
      <c r="BH41" s="37">
        <v>0</v>
      </c>
      <c r="BI41" s="37">
        <v>0</v>
      </c>
      <c r="BJ41" s="37">
        <v>0</v>
      </c>
      <c r="BK41" s="37">
        <v>0</v>
      </c>
      <c r="BL41" s="37">
        <v>0</v>
      </c>
      <c r="BM41" s="37">
        <v>0</v>
      </c>
      <c r="BN41" s="37">
        <v>0</v>
      </c>
      <c r="BO41" s="37">
        <v>0</v>
      </c>
      <c r="BP41" s="37">
        <v>0</v>
      </c>
      <c r="BQ41" s="37">
        <v>0</v>
      </c>
      <c r="BR41" s="37">
        <v>0</v>
      </c>
      <c r="BS41" s="37">
        <v>0</v>
      </c>
      <c r="BT41" s="37">
        <v>0</v>
      </c>
      <c r="BU41" s="37">
        <v>0</v>
      </c>
      <c r="BV41" s="37">
        <v>0</v>
      </c>
      <c r="BW41" s="37">
        <v>0</v>
      </c>
      <c r="BX41" s="37">
        <v>0</v>
      </c>
      <c r="BY41" s="37">
        <v>0</v>
      </c>
      <c r="BZ41" s="37">
        <v>0</v>
      </c>
      <c r="CA41" s="37">
        <v>0</v>
      </c>
      <c r="CB41" s="37">
        <v>0</v>
      </c>
      <c r="CC41" s="37">
        <v>0</v>
      </c>
      <c r="CD41" s="37">
        <v>0</v>
      </c>
      <c r="CE41" s="37">
        <v>0</v>
      </c>
      <c r="CF41" s="37">
        <v>0</v>
      </c>
      <c r="CG41" s="37">
        <v>0</v>
      </c>
      <c r="CH41" s="37">
        <v>0</v>
      </c>
      <c r="CI41" s="37">
        <v>0</v>
      </c>
      <c r="CJ41" s="37">
        <v>0</v>
      </c>
      <c r="CK41" s="37">
        <v>0</v>
      </c>
      <c r="CL41" s="37">
        <v>0</v>
      </c>
      <c r="CM41" s="37">
        <v>0</v>
      </c>
      <c r="CN41" s="37">
        <v>0</v>
      </c>
      <c r="CO41" s="37">
        <v>0</v>
      </c>
      <c r="CP41" s="37">
        <v>0</v>
      </c>
      <c r="CQ41" s="37">
        <v>0</v>
      </c>
      <c r="CR41" s="37">
        <v>0</v>
      </c>
      <c r="CS41" s="37">
        <v>0</v>
      </c>
      <c r="CT41" s="37">
        <v>0</v>
      </c>
      <c r="CU41" s="37">
        <v>0</v>
      </c>
      <c r="CV41" s="37">
        <v>0</v>
      </c>
      <c r="CW41" s="37">
        <v>0</v>
      </c>
      <c r="CX41" s="37">
        <v>0</v>
      </c>
      <c r="CY41" s="37">
        <v>0</v>
      </c>
      <c r="CZ41" s="37">
        <v>0</v>
      </c>
      <c r="DA41" s="37">
        <v>0</v>
      </c>
      <c r="DB41" s="37">
        <v>0</v>
      </c>
      <c r="DC41" s="37">
        <v>0</v>
      </c>
      <c r="DD41" s="37">
        <v>0</v>
      </c>
      <c r="DE41" s="37">
        <v>0</v>
      </c>
      <c r="DF41" s="37">
        <v>0</v>
      </c>
      <c r="DG41" s="37">
        <v>0</v>
      </c>
      <c r="DH41" s="37">
        <v>0</v>
      </c>
      <c r="DI41" s="37">
        <v>0</v>
      </c>
      <c r="DJ41" s="37">
        <v>0</v>
      </c>
    </row>
    <row r="42" spans="1:114" x14ac:dyDescent="0.2">
      <c r="A42" s="14"/>
      <c r="D42" s="17"/>
      <c r="E42" s="17" t="s">
        <v>34</v>
      </c>
      <c r="G42" s="19"/>
      <c r="H42" s="19"/>
      <c r="I42" s="19"/>
      <c r="J42" s="19"/>
      <c r="K42" s="19"/>
      <c r="L42" s="19"/>
      <c r="M42" s="19"/>
      <c r="N42" s="19"/>
      <c r="O42" s="19"/>
      <c r="P42" s="19"/>
      <c r="Q42" s="19"/>
      <c r="R42" s="19"/>
      <c r="S42" s="37">
        <v>0</v>
      </c>
      <c r="T42" s="37">
        <v>0</v>
      </c>
      <c r="U42" s="37">
        <v>1</v>
      </c>
      <c r="V42" s="37">
        <v>1</v>
      </c>
      <c r="W42" s="37">
        <v>0</v>
      </c>
      <c r="X42" s="37">
        <v>0</v>
      </c>
      <c r="Y42" s="37">
        <v>0</v>
      </c>
      <c r="Z42" s="37">
        <v>2</v>
      </c>
      <c r="AA42" s="37">
        <v>0</v>
      </c>
      <c r="AB42" s="37">
        <v>1</v>
      </c>
      <c r="AC42" s="37">
        <v>0</v>
      </c>
      <c r="AD42" s="37">
        <v>0</v>
      </c>
      <c r="AE42" s="37">
        <v>3</v>
      </c>
      <c r="AF42" s="37">
        <v>4</v>
      </c>
      <c r="AG42" s="37">
        <v>2</v>
      </c>
      <c r="AH42" s="39">
        <v>1</v>
      </c>
      <c r="AI42" s="37">
        <v>1</v>
      </c>
      <c r="AJ42" s="44">
        <v>0</v>
      </c>
      <c r="AK42" s="37">
        <v>3</v>
      </c>
      <c r="AL42" s="37">
        <v>0</v>
      </c>
      <c r="AM42" s="37">
        <v>1</v>
      </c>
      <c r="AN42" s="37">
        <v>2</v>
      </c>
      <c r="AO42" s="37">
        <v>1</v>
      </c>
      <c r="AP42" s="37">
        <v>1</v>
      </c>
      <c r="AQ42" s="37">
        <v>0</v>
      </c>
      <c r="AR42" s="44">
        <v>0</v>
      </c>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row>
    <row r="45" spans="1:114" x14ac:dyDescent="0.2">
      <c r="AQ45" s="43"/>
    </row>
    <row r="46" spans="1:114" x14ac:dyDescent="0.2">
      <c r="AN46" s="43"/>
      <c r="AQ46" s="43"/>
      <c r="AR46" s="43"/>
    </row>
    <row r="47" spans="1:114" x14ac:dyDescent="0.2">
      <c r="AL47" s="43"/>
      <c r="AM47" s="43"/>
      <c r="AN47" s="43"/>
      <c r="AO47" s="43"/>
      <c r="AP47" s="43"/>
      <c r="AQ47" s="43"/>
      <c r="AR47" s="43"/>
    </row>
    <row r="48" spans="1:114" x14ac:dyDescent="0.2">
      <c r="AQ48" s="43"/>
    </row>
    <row r="49" spans="40:43" x14ac:dyDescent="0.2">
      <c r="AN49" s="43"/>
      <c r="AP49" s="43"/>
      <c r="AQ49" s="43"/>
    </row>
    <row r="50" spans="40:43" x14ac:dyDescent="0.2">
      <c r="AN50" s="43"/>
    </row>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3C1F2-D795-4A3C-86BC-4885CA8CF6DD}">
  <dimension ref="A1:E16"/>
  <sheetViews>
    <sheetView workbookViewId="0">
      <selection activeCell="E14" sqref="E14"/>
    </sheetView>
  </sheetViews>
  <sheetFormatPr baseColWidth="10" defaultColWidth="11.5" defaultRowHeight="15" x14ac:dyDescent="0.2"/>
  <cols>
    <col min="1" max="1" width="20" customWidth="1"/>
    <col min="2" max="2" width="40.6640625" customWidth="1"/>
    <col min="3" max="5" width="21.83203125" customWidth="1"/>
  </cols>
  <sheetData>
    <row r="1" spans="1:5" x14ac:dyDescent="0.2">
      <c r="A1" s="20" t="s">
        <v>35</v>
      </c>
      <c r="B1" s="20" t="s">
        <v>36</v>
      </c>
      <c r="C1" s="20" t="s">
        <v>37</v>
      </c>
      <c r="D1" s="20" t="s">
        <v>38</v>
      </c>
      <c r="E1" s="20" t="s">
        <v>39</v>
      </c>
    </row>
    <row r="2" spans="1:5" x14ac:dyDescent="0.2">
      <c r="A2" s="64" t="s">
        <v>40</v>
      </c>
      <c r="B2" s="65" t="s">
        <v>41</v>
      </c>
      <c r="C2" s="66">
        <v>2500000</v>
      </c>
      <c r="D2" s="67">
        <v>1724261.48</v>
      </c>
      <c r="E2" s="66">
        <v>775738.52</v>
      </c>
    </row>
    <row r="3" spans="1:5" x14ac:dyDescent="0.2">
      <c r="A3" s="68" t="s">
        <v>40</v>
      </c>
      <c r="B3" s="69" t="s">
        <v>42</v>
      </c>
      <c r="C3" s="70">
        <v>3000000</v>
      </c>
      <c r="D3" s="71">
        <v>1579854.59</v>
      </c>
      <c r="E3" s="70">
        <v>1420145.41</v>
      </c>
    </row>
    <row r="4" spans="1:5" x14ac:dyDescent="0.2">
      <c r="A4" s="64" t="s">
        <v>40</v>
      </c>
      <c r="B4" s="65" t="s">
        <v>43</v>
      </c>
      <c r="C4" s="66">
        <v>240000</v>
      </c>
      <c r="D4" s="67">
        <v>240000</v>
      </c>
      <c r="E4" s="66">
        <v>0</v>
      </c>
    </row>
    <row r="5" spans="1:5" x14ac:dyDescent="0.2">
      <c r="A5" s="68"/>
      <c r="B5" s="69"/>
      <c r="C5" s="70"/>
      <c r="D5" s="71"/>
      <c r="E5" s="70"/>
    </row>
    <row r="6" spans="1:5" x14ac:dyDescent="0.2">
      <c r="A6" s="64"/>
      <c r="B6" s="65"/>
      <c r="C6" s="66"/>
      <c r="D6" s="67"/>
      <c r="E6" s="66"/>
    </row>
    <row r="7" spans="1:5" x14ac:dyDescent="0.2">
      <c r="A7" s="68"/>
      <c r="B7" s="69"/>
      <c r="C7" s="70"/>
      <c r="D7" s="71"/>
      <c r="E7" s="70"/>
    </row>
    <row r="8" spans="1:5" x14ac:dyDescent="0.2">
      <c r="A8" s="64"/>
      <c r="B8" s="65"/>
      <c r="C8" s="66"/>
      <c r="D8" s="67"/>
      <c r="E8" s="66"/>
    </row>
    <row r="9" spans="1:5" x14ac:dyDescent="0.2">
      <c r="A9" s="68"/>
      <c r="B9" s="69"/>
      <c r="C9" s="70"/>
      <c r="D9" s="71"/>
      <c r="E9" s="70"/>
    </row>
    <row r="10" spans="1:5" x14ac:dyDescent="0.2">
      <c r="A10" s="64"/>
      <c r="B10" s="65"/>
      <c r="C10" s="66"/>
      <c r="D10" s="67"/>
      <c r="E10" s="66"/>
    </row>
    <row r="11" spans="1:5" x14ac:dyDescent="0.2">
      <c r="A11" s="68"/>
      <c r="B11" s="69"/>
      <c r="C11" s="70"/>
      <c r="D11" s="71"/>
      <c r="E11" s="70"/>
    </row>
    <row r="12" spans="1:5" x14ac:dyDescent="0.2">
      <c r="A12" s="64"/>
      <c r="B12" s="65"/>
      <c r="C12" s="66"/>
      <c r="D12" s="67"/>
      <c r="E12" s="66"/>
    </row>
    <row r="13" spans="1:5" x14ac:dyDescent="0.2">
      <c r="A13" s="68"/>
      <c r="B13" s="69"/>
      <c r="C13" s="70"/>
      <c r="D13" s="71"/>
      <c r="E13" s="70"/>
    </row>
    <row r="14" spans="1:5" x14ac:dyDescent="0.2">
      <c r="A14" s="64"/>
      <c r="B14" s="65"/>
      <c r="C14" s="66"/>
      <c r="D14" s="157"/>
      <c r="E14" s="66"/>
    </row>
    <row r="15" spans="1:5" x14ac:dyDescent="0.2">
      <c r="A15" s="68"/>
      <c r="B15" s="69"/>
      <c r="C15" s="70"/>
      <c r="D15" s="71"/>
      <c r="E15" s="70"/>
    </row>
    <row r="16" spans="1:5" x14ac:dyDescent="0.2">
      <c r="A16" s="64"/>
      <c r="B16" s="65"/>
      <c r="C16" s="66"/>
      <c r="D16" s="157"/>
      <c r="E16" s="66"/>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FFCAB-6FA9-4948-ACEE-2A0133206B64}">
  <dimension ref="A1:D13"/>
  <sheetViews>
    <sheetView workbookViewId="0">
      <selection activeCell="B16" sqref="B16"/>
    </sheetView>
  </sheetViews>
  <sheetFormatPr baseColWidth="10" defaultColWidth="11.5" defaultRowHeight="15" x14ac:dyDescent="0.2"/>
  <cols>
    <col min="1" max="1" width="18.1640625" customWidth="1"/>
    <col min="2" max="2" width="30.5" customWidth="1"/>
    <col min="3" max="3" width="14.6640625" customWidth="1"/>
    <col min="4" max="4" width="16.5" customWidth="1"/>
  </cols>
  <sheetData>
    <row r="1" spans="1:4" x14ac:dyDescent="0.2">
      <c r="A1" s="20" t="s">
        <v>35</v>
      </c>
      <c r="B1" s="21" t="s">
        <v>44</v>
      </c>
      <c r="C1" s="21" t="s">
        <v>45</v>
      </c>
      <c r="D1" s="21" t="s">
        <v>46</v>
      </c>
    </row>
    <row r="2" spans="1:4" x14ac:dyDescent="0.2">
      <c r="A2" s="64"/>
      <c r="B2" s="64" t="s">
        <v>47</v>
      </c>
      <c r="C2" s="158"/>
      <c r="D2" s="66"/>
    </row>
    <row r="3" spans="1:4" x14ac:dyDescent="0.2">
      <c r="A3" s="68"/>
      <c r="B3" s="68"/>
      <c r="C3" s="159"/>
      <c r="D3" s="70"/>
    </row>
    <row r="4" spans="1:4" x14ac:dyDescent="0.2">
      <c r="A4" s="64"/>
      <c r="B4" s="64"/>
      <c r="C4" s="158"/>
      <c r="D4" s="66"/>
    </row>
    <row r="5" spans="1:4" x14ac:dyDescent="0.2">
      <c r="A5" s="68"/>
      <c r="B5" s="68"/>
      <c r="C5" s="159"/>
      <c r="D5" s="70"/>
    </row>
    <row r="6" spans="1:4" x14ac:dyDescent="0.2">
      <c r="A6" s="64"/>
      <c r="B6" s="64"/>
      <c r="C6" s="158"/>
      <c r="D6" s="66"/>
    </row>
    <row r="7" spans="1:4" x14ac:dyDescent="0.2">
      <c r="A7" s="68"/>
      <c r="B7" s="68"/>
      <c r="C7" s="159"/>
      <c r="D7" s="70"/>
    </row>
    <row r="8" spans="1:4" x14ac:dyDescent="0.2">
      <c r="A8" s="64"/>
      <c r="B8" s="64"/>
      <c r="C8" s="64"/>
      <c r="D8" s="66"/>
    </row>
    <row r="9" spans="1:4" x14ac:dyDescent="0.2">
      <c r="A9" s="68"/>
      <c r="B9" s="68"/>
      <c r="C9" s="68"/>
      <c r="D9" s="70"/>
    </row>
    <row r="10" spans="1:4" x14ac:dyDescent="0.2">
      <c r="A10" s="64"/>
      <c r="B10" s="64"/>
      <c r="C10" s="64"/>
      <c r="D10" s="66"/>
    </row>
    <row r="11" spans="1:4" x14ac:dyDescent="0.2">
      <c r="A11" s="68"/>
      <c r="B11" s="68"/>
      <c r="C11" s="68"/>
      <c r="D11" s="70"/>
    </row>
    <row r="12" spans="1:4" x14ac:dyDescent="0.2">
      <c r="A12" s="64"/>
      <c r="B12" s="64"/>
      <c r="C12" s="64"/>
      <c r="D12" s="66"/>
    </row>
    <row r="13" spans="1:4" x14ac:dyDescent="0.2">
      <c r="A13" s="68"/>
      <c r="B13" s="68"/>
      <c r="C13" s="68"/>
      <c r="D13" s="70"/>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2607A-FD8C-4188-89D5-D792073757EC}">
  <dimension ref="A1:Q180"/>
  <sheetViews>
    <sheetView zoomScale="80" zoomScaleNormal="80" workbookViewId="0">
      <pane xSplit="4" ySplit="3" topLeftCell="E4" activePane="bottomRight" state="frozen"/>
      <selection pane="topRight" activeCell="B14" sqref="B14"/>
      <selection pane="bottomLeft" activeCell="B14" sqref="B14"/>
      <selection pane="bottomRight" activeCell="D43" sqref="D43"/>
    </sheetView>
  </sheetViews>
  <sheetFormatPr baseColWidth="10" defaultColWidth="11.5" defaultRowHeight="15" x14ac:dyDescent="0.2"/>
  <cols>
    <col min="1" max="1" width="28.5" bestFit="1" customWidth="1"/>
    <col min="4" max="4" width="58.5" customWidth="1"/>
    <col min="5" max="5" width="21" customWidth="1"/>
    <col min="6" max="6" width="17.83203125" bestFit="1" customWidth="1"/>
    <col min="7" max="7" width="19.6640625" bestFit="1" customWidth="1"/>
    <col min="8" max="8" width="21.1640625" bestFit="1" customWidth="1"/>
    <col min="9" max="9" width="22.5" bestFit="1" customWidth="1"/>
    <col min="10" max="10" width="15.83203125" customWidth="1"/>
    <col min="11" max="12" width="16.5" bestFit="1" customWidth="1"/>
    <col min="13" max="13" width="20.6640625" bestFit="1" customWidth="1"/>
    <col min="14" max="14" width="13.83203125" bestFit="1" customWidth="1"/>
    <col min="16" max="16" width="27.83203125" customWidth="1"/>
    <col min="17" max="17" width="17.5" bestFit="1" customWidth="1"/>
  </cols>
  <sheetData>
    <row r="1" spans="1:17" ht="16" thickBot="1" x14ac:dyDescent="0.25">
      <c r="A1" s="22"/>
      <c r="B1" s="22"/>
      <c r="C1" s="22"/>
      <c r="D1" s="22"/>
      <c r="E1" s="22"/>
      <c r="F1" s="22"/>
      <c r="G1" s="22"/>
      <c r="H1" s="22"/>
      <c r="I1" s="22"/>
      <c r="J1" s="22"/>
      <c r="K1" s="22"/>
      <c r="L1" s="22"/>
      <c r="M1" s="22"/>
      <c r="N1" s="22"/>
      <c r="O1" s="22"/>
      <c r="P1" s="22"/>
      <c r="Q1" s="22"/>
    </row>
    <row r="2" spans="1:17"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7"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7" x14ac:dyDescent="0.2">
      <c r="A4" s="25" t="s">
        <v>10</v>
      </c>
      <c r="B4" s="26">
        <v>45292</v>
      </c>
      <c r="C4">
        <v>124</v>
      </c>
      <c r="D4" t="s">
        <v>68</v>
      </c>
      <c r="E4" s="63"/>
      <c r="F4" s="63"/>
      <c r="G4" s="63" t="s">
        <v>69</v>
      </c>
      <c r="H4" s="31"/>
      <c r="I4" s="31"/>
      <c r="M4" s="31">
        <v>17999.7</v>
      </c>
    </row>
    <row r="5" spans="1:17" ht="15.75" customHeight="1" x14ac:dyDescent="0.2">
      <c r="A5" s="25" t="s">
        <v>10</v>
      </c>
      <c r="B5" s="26">
        <v>45292</v>
      </c>
      <c r="C5">
        <v>437</v>
      </c>
      <c r="D5" t="s">
        <v>70</v>
      </c>
      <c r="E5" s="63" t="s">
        <v>71</v>
      </c>
      <c r="F5" s="63" t="s">
        <v>56</v>
      </c>
      <c r="G5" s="63" t="s">
        <v>69</v>
      </c>
      <c r="H5" s="31">
        <v>7566949.3899999997</v>
      </c>
      <c r="I5" s="31">
        <f>1607166.01+251055</f>
        <v>1858221.01</v>
      </c>
      <c r="K5" s="31">
        <v>5543554.1500000004</v>
      </c>
      <c r="L5" s="31">
        <v>3377722.36</v>
      </c>
      <c r="M5" s="31"/>
      <c r="N5" s="31"/>
      <c r="Q5" s="43">
        <f>IF(H5+I5-K5&lt;0,0,H5+I5-K5)</f>
        <v>3881616.25</v>
      </c>
    </row>
    <row r="6" spans="1:17" ht="15.75" customHeight="1" x14ac:dyDescent="0.2">
      <c r="A6" s="25" t="s">
        <v>10</v>
      </c>
      <c r="B6" s="26">
        <v>45292</v>
      </c>
      <c r="C6">
        <v>448</v>
      </c>
      <c r="D6" t="s">
        <v>72</v>
      </c>
      <c r="E6" s="63" t="s">
        <v>73</v>
      </c>
      <c r="F6" s="63" t="s">
        <v>74</v>
      </c>
      <c r="G6" s="63" t="s">
        <v>69</v>
      </c>
      <c r="H6" s="31">
        <v>5360736.6900000004</v>
      </c>
      <c r="I6" s="31">
        <f>562051.72+228531.29</f>
        <v>790583.01</v>
      </c>
      <c r="K6" s="31">
        <v>4945547.32</v>
      </c>
      <c r="L6" s="31">
        <v>4835929.84</v>
      </c>
      <c r="M6" s="31"/>
      <c r="Q6" s="43">
        <f t="shared" ref="Q6:Q27" si="0">IF(H6+I6-K6&lt;0,0,H6+I6-K6)</f>
        <v>1205772.3799999999</v>
      </c>
    </row>
    <row r="7" spans="1:17" x14ac:dyDescent="0.2">
      <c r="A7" s="25" t="s">
        <v>10</v>
      </c>
      <c r="B7" s="26">
        <v>45292</v>
      </c>
      <c r="C7">
        <v>449</v>
      </c>
      <c r="D7" t="s">
        <v>75</v>
      </c>
      <c r="E7" s="63" t="s">
        <v>73</v>
      </c>
      <c r="F7" s="63" t="s">
        <v>74</v>
      </c>
      <c r="G7" s="63" t="s">
        <v>69</v>
      </c>
      <c r="H7" s="31">
        <v>1193190.1399999999</v>
      </c>
      <c r="I7" s="31">
        <v>63852.24</v>
      </c>
      <c r="K7" s="31">
        <v>821523.5</v>
      </c>
      <c r="L7" s="31">
        <v>925982.12</v>
      </c>
      <c r="M7" s="31"/>
      <c r="Q7" s="43">
        <f t="shared" si="0"/>
        <v>435518.87999999989</v>
      </c>
    </row>
    <row r="8" spans="1:17" ht="15.75" customHeight="1" x14ac:dyDescent="0.2">
      <c r="A8" s="25" t="s">
        <v>10</v>
      </c>
      <c r="B8" s="26">
        <v>45292</v>
      </c>
      <c r="C8">
        <v>453</v>
      </c>
      <c r="D8" t="s">
        <v>76</v>
      </c>
      <c r="E8" s="63" t="s">
        <v>73</v>
      </c>
      <c r="F8" s="63" t="s">
        <v>74</v>
      </c>
      <c r="G8" s="63" t="s">
        <v>69</v>
      </c>
      <c r="H8" s="31">
        <v>6234410.29</v>
      </c>
      <c r="I8" s="31">
        <f>2740273.31+1346678.25</f>
        <v>4086951.56</v>
      </c>
      <c r="K8" s="31">
        <v>6358049.1600000001</v>
      </c>
      <c r="L8" s="31">
        <v>4702021.74</v>
      </c>
      <c r="M8" s="31"/>
      <c r="Q8" s="43">
        <f t="shared" si="0"/>
        <v>3963312.6899999995</v>
      </c>
    </row>
    <row r="9" spans="1:17" x14ac:dyDescent="0.2">
      <c r="A9" s="25" t="s">
        <v>10</v>
      </c>
      <c r="B9" s="26">
        <v>45292</v>
      </c>
      <c r="C9">
        <v>453500</v>
      </c>
      <c r="D9" t="s">
        <v>76</v>
      </c>
      <c r="E9" s="63" t="s">
        <v>73</v>
      </c>
      <c r="F9" s="63" t="s">
        <v>74</v>
      </c>
      <c r="G9" s="63" t="s">
        <v>69</v>
      </c>
      <c r="H9" s="31">
        <v>132891.97</v>
      </c>
      <c r="I9" s="31"/>
      <c r="K9" s="31">
        <v>118027.96</v>
      </c>
      <c r="L9" s="31">
        <v>22427.16</v>
      </c>
      <c r="M9" s="31"/>
      <c r="Q9" s="43">
        <f t="shared" si="0"/>
        <v>14864.009999999995</v>
      </c>
    </row>
    <row r="10" spans="1:17" ht="15.75" customHeight="1" x14ac:dyDescent="0.2">
      <c r="A10" s="25" t="s">
        <v>10</v>
      </c>
      <c r="B10" s="26">
        <v>45292</v>
      </c>
      <c r="C10">
        <v>453600</v>
      </c>
      <c r="D10" t="s">
        <v>76</v>
      </c>
      <c r="E10" s="63" t="s">
        <v>73</v>
      </c>
      <c r="F10" s="63" t="s">
        <v>74</v>
      </c>
      <c r="G10" s="63" t="s">
        <v>69</v>
      </c>
      <c r="H10" s="31">
        <v>168215.1</v>
      </c>
      <c r="I10" s="31"/>
      <c r="K10" s="31">
        <v>201180.07</v>
      </c>
      <c r="L10" s="31">
        <v>0</v>
      </c>
      <c r="M10" s="31"/>
      <c r="Q10" s="43">
        <f t="shared" si="0"/>
        <v>0</v>
      </c>
    </row>
    <row r="11" spans="1:17" ht="15.75" customHeight="1" x14ac:dyDescent="0.2">
      <c r="A11" s="25" t="s">
        <v>10</v>
      </c>
      <c r="B11" s="26">
        <v>45292</v>
      </c>
      <c r="C11">
        <v>458</v>
      </c>
      <c r="D11" t="s">
        <v>77</v>
      </c>
      <c r="E11" s="63" t="s">
        <v>73</v>
      </c>
      <c r="F11" s="63" t="s">
        <v>78</v>
      </c>
      <c r="G11" s="63" t="s">
        <v>79</v>
      </c>
      <c r="H11" s="31">
        <v>443879.63</v>
      </c>
      <c r="I11" s="31">
        <v>2905.82</v>
      </c>
      <c r="K11" s="31">
        <v>0</v>
      </c>
      <c r="L11" s="31">
        <v>93234.21</v>
      </c>
      <c r="M11" s="31">
        <v>399964.37</v>
      </c>
      <c r="P11" t="s">
        <v>80</v>
      </c>
      <c r="Q11" s="43">
        <f t="shared" si="0"/>
        <v>446785.45</v>
      </c>
    </row>
    <row r="12" spans="1:17" x14ac:dyDescent="0.2">
      <c r="A12" s="25" t="s">
        <v>10</v>
      </c>
      <c r="B12" s="26">
        <v>45292</v>
      </c>
      <c r="C12">
        <v>463</v>
      </c>
      <c r="D12" t="s">
        <v>81</v>
      </c>
      <c r="E12" s="63" t="s">
        <v>73</v>
      </c>
      <c r="F12" s="63" t="s">
        <v>74</v>
      </c>
      <c r="G12" s="63" t="s">
        <v>69</v>
      </c>
      <c r="H12" s="31">
        <v>4688770.38</v>
      </c>
      <c r="I12" s="31">
        <f>1891768.21+80481.16</f>
        <v>1972249.3699999999</v>
      </c>
      <c r="K12" s="31">
        <v>4612762.5199999996</v>
      </c>
      <c r="L12" s="31">
        <v>2809149.91</v>
      </c>
      <c r="M12" s="31"/>
      <c r="Q12" s="43">
        <f t="shared" si="0"/>
        <v>2048257.2300000004</v>
      </c>
    </row>
    <row r="13" spans="1:17" ht="15.75" customHeight="1" x14ac:dyDescent="0.2">
      <c r="A13" s="25" t="s">
        <v>10</v>
      </c>
      <c r="B13" s="26">
        <v>45292</v>
      </c>
      <c r="C13">
        <v>465</v>
      </c>
      <c r="D13" t="s">
        <v>82</v>
      </c>
      <c r="E13" s="63" t="s">
        <v>73</v>
      </c>
      <c r="F13" s="63" t="s">
        <v>74</v>
      </c>
      <c r="G13" s="63" t="s">
        <v>69</v>
      </c>
      <c r="H13" s="31">
        <v>19404233</v>
      </c>
      <c r="I13" s="31">
        <v>146812.45000000001</v>
      </c>
      <c r="K13" s="31">
        <v>4077416.13</v>
      </c>
      <c r="L13" s="31">
        <v>771509.1</v>
      </c>
      <c r="M13" s="31"/>
      <c r="Q13" s="43">
        <f t="shared" si="0"/>
        <v>15473629.32</v>
      </c>
    </row>
    <row r="14" spans="1:17" x14ac:dyDescent="0.2">
      <c r="A14" s="25" t="s">
        <v>10</v>
      </c>
      <c r="B14" s="26">
        <v>45292</v>
      </c>
      <c r="C14">
        <v>470</v>
      </c>
      <c r="D14" t="s">
        <v>83</v>
      </c>
      <c r="E14" s="63" t="s">
        <v>71</v>
      </c>
      <c r="F14" s="63" t="s">
        <v>84</v>
      </c>
      <c r="G14" s="63" t="s">
        <v>69</v>
      </c>
      <c r="H14" s="31">
        <v>1642747.07</v>
      </c>
      <c r="I14" s="31">
        <f>54223.4+173405.8</f>
        <v>227629.19999999998</v>
      </c>
      <c r="K14" s="31">
        <v>1773380.23</v>
      </c>
      <c r="L14" s="31">
        <v>754740.57</v>
      </c>
      <c r="M14" s="31"/>
      <c r="Q14" s="43">
        <f t="shared" si="0"/>
        <v>96996.040000000037</v>
      </c>
    </row>
    <row r="15" spans="1:17" x14ac:dyDescent="0.2">
      <c r="A15" s="25" t="s">
        <v>10</v>
      </c>
      <c r="B15" s="26">
        <v>45292</v>
      </c>
      <c r="C15">
        <v>475</v>
      </c>
      <c r="D15" t="s">
        <v>85</v>
      </c>
      <c r="E15" s="63" t="s">
        <v>86</v>
      </c>
      <c r="F15" s="63" t="s">
        <v>84</v>
      </c>
      <c r="G15" s="63" t="s">
        <v>79</v>
      </c>
      <c r="H15" s="31">
        <v>733113.9</v>
      </c>
      <c r="I15" s="31">
        <v>234206.65</v>
      </c>
      <c r="K15" s="31">
        <v>0</v>
      </c>
      <c r="L15" s="31">
        <v>-7.51</v>
      </c>
      <c r="M15" s="31">
        <v>948485.76</v>
      </c>
      <c r="P15" t="s">
        <v>80</v>
      </c>
      <c r="Q15" s="43">
        <f t="shared" si="0"/>
        <v>967320.55</v>
      </c>
    </row>
    <row r="16" spans="1:17" x14ac:dyDescent="0.2">
      <c r="A16" s="25" t="s">
        <v>10</v>
      </c>
      <c r="B16" s="26">
        <v>45292</v>
      </c>
      <c r="C16">
        <v>476</v>
      </c>
      <c r="D16" t="s">
        <v>87</v>
      </c>
      <c r="E16" s="63" t="s">
        <v>73</v>
      </c>
      <c r="F16" s="63" t="s">
        <v>74</v>
      </c>
      <c r="G16" s="63" t="s">
        <v>69</v>
      </c>
      <c r="H16" s="31">
        <v>328826</v>
      </c>
      <c r="I16" s="31">
        <v>47757.599999999999</v>
      </c>
      <c r="K16" s="31">
        <v>491706.06</v>
      </c>
      <c r="L16" s="31">
        <v>400032.82</v>
      </c>
      <c r="M16" s="31"/>
      <c r="Q16" s="43">
        <f t="shared" si="0"/>
        <v>0</v>
      </c>
    </row>
    <row r="17" spans="1:17" x14ac:dyDescent="0.2">
      <c r="A17" s="25" t="s">
        <v>10</v>
      </c>
      <c r="B17" s="26">
        <v>45292</v>
      </c>
      <c r="C17">
        <v>483</v>
      </c>
      <c r="D17" t="s">
        <v>88</v>
      </c>
      <c r="E17" s="63" t="s">
        <v>73</v>
      </c>
      <c r="F17" s="63" t="s">
        <v>74</v>
      </c>
      <c r="G17" s="63" t="s">
        <v>69</v>
      </c>
      <c r="H17" s="31">
        <v>1842861.44</v>
      </c>
      <c r="I17" s="31">
        <v>0</v>
      </c>
      <c r="K17" s="31">
        <v>14659.82</v>
      </c>
      <c r="L17" s="31">
        <v>4818.7700000000004</v>
      </c>
      <c r="M17" s="31"/>
      <c r="Q17" s="43">
        <f t="shared" si="0"/>
        <v>1828201.6199999999</v>
      </c>
    </row>
    <row r="18" spans="1:17" x14ac:dyDescent="0.2">
      <c r="A18" s="25" t="s">
        <v>10</v>
      </c>
      <c r="B18" s="26">
        <v>45292</v>
      </c>
      <c r="C18">
        <v>486</v>
      </c>
      <c r="D18" t="s">
        <v>89</v>
      </c>
      <c r="E18" s="63" t="s">
        <v>73</v>
      </c>
      <c r="F18" s="63" t="s">
        <v>74</v>
      </c>
      <c r="G18" s="63" t="s">
        <v>69</v>
      </c>
      <c r="H18" s="31">
        <v>490653.21</v>
      </c>
      <c r="I18" s="31">
        <v>60008.56</v>
      </c>
      <c r="K18" s="31">
        <v>322511.15000000002</v>
      </c>
      <c r="L18" s="31">
        <v>215388.2</v>
      </c>
      <c r="M18" s="31"/>
      <c r="Q18" s="43">
        <f t="shared" si="0"/>
        <v>228150.62</v>
      </c>
    </row>
    <row r="19" spans="1:17" x14ac:dyDescent="0.2">
      <c r="A19" s="25" t="s">
        <v>10</v>
      </c>
      <c r="B19" s="26">
        <v>45292</v>
      </c>
      <c r="C19">
        <v>489</v>
      </c>
      <c r="D19" t="s">
        <v>90</v>
      </c>
      <c r="E19" s="63" t="s">
        <v>86</v>
      </c>
      <c r="F19" s="63" t="s">
        <v>91</v>
      </c>
      <c r="G19" s="63" t="s">
        <v>69</v>
      </c>
      <c r="H19" s="31">
        <v>41817</v>
      </c>
      <c r="I19" s="31"/>
      <c r="K19" s="31">
        <v>0</v>
      </c>
      <c r="L19" s="31">
        <v>3869.96</v>
      </c>
      <c r="M19" s="31"/>
      <c r="Q19" s="43">
        <f t="shared" si="0"/>
        <v>41817</v>
      </c>
    </row>
    <row r="20" spans="1:17" x14ac:dyDescent="0.2">
      <c r="A20" s="25" t="s">
        <v>10</v>
      </c>
      <c r="B20" s="26">
        <v>45292</v>
      </c>
      <c r="C20">
        <v>491</v>
      </c>
      <c r="D20" t="s">
        <v>92</v>
      </c>
      <c r="E20" s="63" t="s">
        <v>71</v>
      </c>
      <c r="F20" s="63" t="s">
        <v>84</v>
      </c>
      <c r="G20" s="63" t="s">
        <v>69</v>
      </c>
      <c r="H20" s="31">
        <v>480150</v>
      </c>
      <c r="I20" s="31">
        <v>318249.33</v>
      </c>
      <c r="K20" s="31">
        <v>795634.02</v>
      </c>
      <c r="L20" s="31">
        <v>420890.55</v>
      </c>
      <c r="M20" s="31"/>
      <c r="Q20" s="43">
        <f t="shared" si="0"/>
        <v>2765.3100000000559</v>
      </c>
    </row>
    <row r="21" spans="1:17" x14ac:dyDescent="0.2">
      <c r="A21" s="25" t="s">
        <v>10</v>
      </c>
      <c r="B21" s="26">
        <v>45292</v>
      </c>
      <c r="C21">
        <v>492</v>
      </c>
      <c r="D21" t="s">
        <v>93</v>
      </c>
      <c r="E21" s="63" t="s">
        <v>73</v>
      </c>
      <c r="F21" s="63" t="s">
        <v>78</v>
      </c>
      <c r="G21" s="63" t="s">
        <v>69</v>
      </c>
      <c r="H21" s="31">
        <v>1207738.6599999999</v>
      </c>
      <c r="I21" s="31"/>
      <c r="K21" s="31">
        <v>575962.92000000004</v>
      </c>
      <c r="L21" s="31">
        <v>444899.22</v>
      </c>
      <c r="M21" s="31"/>
      <c r="Q21" s="43">
        <f t="shared" si="0"/>
        <v>631775.73999999987</v>
      </c>
    </row>
    <row r="22" spans="1:17" x14ac:dyDescent="0.2">
      <c r="A22" s="25" t="s">
        <v>10</v>
      </c>
      <c r="B22" s="26">
        <v>45292</v>
      </c>
      <c r="C22">
        <v>493</v>
      </c>
      <c r="D22" t="s">
        <v>94</v>
      </c>
      <c r="E22" s="63" t="s">
        <v>73</v>
      </c>
      <c r="F22" s="63" t="s">
        <v>74</v>
      </c>
      <c r="G22" s="63" t="s">
        <v>69</v>
      </c>
      <c r="H22" s="31">
        <v>91395.5</v>
      </c>
      <c r="I22" s="31">
        <f>35603.44+65687.5</f>
        <v>101290.94</v>
      </c>
      <c r="K22" s="31">
        <v>55324.04</v>
      </c>
      <c r="L22" s="31">
        <v>15238.34</v>
      </c>
      <c r="M22" s="31"/>
      <c r="Q22" s="43">
        <f t="shared" si="0"/>
        <v>137362.4</v>
      </c>
    </row>
    <row r="23" spans="1:17" x14ac:dyDescent="0.2">
      <c r="A23" s="25" t="s">
        <v>10</v>
      </c>
      <c r="B23" s="26">
        <v>45292</v>
      </c>
      <c r="C23">
        <v>494</v>
      </c>
      <c r="D23" t="s">
        <v>95</v>
      </c>
      <c r="E23" s="63" t="s">
        <v>73</v>
      </c>
      <c r="F23" s="63" t="s">
        <v>96</v>
      </c>
      <c r="G23" s="63" t="s">
        <v>69</v>
      </c>
      <c r="H23" s="31">
        <v>2360005.9700000002</v>
      </c>
      <c r="I23" s="31">
        <f>26243.33</f>
        <v>26243.33</v>
      </c>
      <c r="K23" s="31">
        <v>0</v>
      </c>
      <c r="L23" s="31">
        <v>62019.25</v>
      </c>
      <c r="M23" s="31"/>
      <c r="Q23" s="43">
        <f t="shared" si="0"/>
        <v>2386249.3000000003</v>
      </c>
    </row>
    <row r="24" spans="1:17" x14ac:dyDescent="0.2">
      <c r="A24" s="25" t="s">
        <v>10</v>
      </c>
      <c r="B24" s="26">
        <v>45292</v>
      </c>
      <c r="C24">
        <v>496</v>
      </c>
      <c r="D24" t="s">
        <v>97</v>
      </c>
      <c r="E24" s="63" t="s">
        <v>73</v>
      </c>
      <c r="F24" s="63" t="s">
        <v>78</v>
      </c>
      <c r="G24" s="63" t="s">
        <v>69</v>
      </c>
      <c r="H24" s="31">
        <v>996559.49</v>
      </c>
      <c r="I24" s="31">
        <f>16779+1615+10651.12</f>
        <v>29045.120000000003</v>
      </c>
      <c r="K24" s="31">
        <v>575905.54</v>
      </c>
      <c r="L24" s="31">
        <v>406314.95</v>
      </c>
      <c r="M24" s="31"/>
      <c r="Q24" s="43">
        <f t="shared" si="0"/>
        <v>449699.06999999995</v>
      </c>
    </row>
    <row r="25" spans="1:17" x14ac:dyDescent="0.2">
      <c r="A25" s="25" t="s">
        <v>10</v>
      </c>
      <c r="B25" s="26">
        <v>45292</v>
      </c>
      <c r="C25">
        <v>49601</v>
      </c>
      <c r="D25" t="s">
        <v>97</v>
      </c>
      <c r="E25" s="63" t="s">
        <v>73</v>
      </c>
      <c r="F25" s="63" t="s">
        <v>78</v>
      </c>
      <c r="G25" s="63" t="s">
        <v>69</v>
      </c>
      <c r="H25" s="31">
        <v>126115</v>
      </c>
      <c r="I25" s="31"/>
      <c r="K25" s="31">
        <v>0</v>
      </c>
      <c r="L25" s="31">
        <v>0</v>
      </c>
      <c r="M25" s="31"/>
      <c r="Q25" s="43">
        <f t="shared" si="0"/>
        <v>126115</v>
      </c>
    </row>
    <row r="26" spans="1:17" x14ac:dyDescent="0.2">
      <c r="A26" s="25" t="s">
        <v>10</v>
      </c>
      <c r="B26" s="26">
        <v>45292</v>
      </c>
      <c r="C26">
        <v>49602</v>
      </c>
      <c r="D26" t="s">
        <v>97</v>
      </c>
      <c r="E26" s="63" t="s">
        <v>73</v>
      </c>
      <c r="F26" s="63" t="s">
        <v>78</v>
      </c>
      <c r="G26" s="63" t="s">
        <v>69</v>
      </c>
      <c r="H26" s="31">
        <v>46088</v>
      </c>
      <c r="I26" s="31"/>
      <c r="K26" s="31">
        <v>0</v>
      </c>
      <c r="L26" s="31">
        <v>0</v>
      </c>
      <c r="M26" s="31"/>
      <c r="Q26" s="43">
        <f t="shared" si="0"/>
        <v>46088</v>
      </c>
    </row>
    <row r="27" spans="1:17" x14ac:dyDescent="0.2">
      <c r="A27" s="25" t="s">
        <v>10</v>
      </c>
      <c r="B27" s="26">
        <v>45292</v>
      </c>
      <c r="C27">
        <v>497</v>
      </c>
      <c r="D27" t="s">
        <v>98</v>
      </c>
      <c r="E27" s="63" t="s">
        <v>73</v>
      </c>
      <c r="F27" s="63" t="s">
        <v>78</v>
      </c>
      <c r="G27" s="63" t="s">
        <v>69</v>
      </c>
      <c r="H27" s="31">
        <v>915337.15</v>
      </c>
      <c r="I27" s="31">
        <v>178266</v>
      </c>
      <c r="K27" s="31">
        <v>0</v>
      </c>
      <c r="L27" s="31">
        <v>32123.360000000001</v>
      </c>
      <c r="M27" s="31"/>
      <c r="Q27" s="43">
        <f t="shared" si="0"/>
        <v>1093603.1499999999</v>
      </c>
    </row>
    <row r="28" spans="1:17" x14ac:dyDescent="0.2">
      <c r="D28" s="63"/>
      <c r="E28" s="63"/>
      <c r="F28" s="63"/>
      <c r="G28" s="63"/>
      <c r="Q28" s="43"/>
    </row>
    <row r="29" spans="1:17" x14ac:dyDescent="0.2">
      <c r="D29" s="63"/>
      <c r="E29" s="63"/>
      <c r="F29" s="63"/>
      <c r="G29" s="63"/>
    </row>
    <row r="30" spans="1:17" x14ac:dyDescent="0.2">
      <c r="A30" s="33" t="s">
        <v>99</v>
      </c>
      <c r="D30" s="63"/>
      <c r="E30" s="63"/>
      <c r="F30" s="63"/>
      <c r="G30" s="63"/>
      <c r="H30" s="36">
        <f>SUM(H5:H29)</f>
        <v>56496684.979999997</v>
      </c>
      <c r="I30" s="36">
        <f>SUM(I5:I27)</f>
        <v>10144272.189999998</v>
      </c>
      <c r="J30" s="36">
        <f>SUM(J4:J27)</f>
        <v>0</v>
      </c>
      <c r="K30" s="36">
        <f t="shared" ref="K30:L30" si="1">SUM(K4:K27)</f>
        <v>31283144.59</v>
      </c>
      <c r="L30" s="36">
        <f t="shared" si="1"/>
        <v>20298304.919999998</v>
      </c>
      <c r="M30" s="36">
        <f>SUM(M4:M29)</f>
        <v>1366449.83</v>
      </c>
      <c r="Q30" s="32">
        <f>SUM(Q5:Q29)</f>
        <v>35505900.009999998</v>
      </c>
    </row>
    <row r="31" spans="1:17" x14ac:dyDescent="0.2">
      <c r="D31" s="63"/>
      <c r="E31" s="63"/>
      <c r="F31" s="63"/>
      <c r="G31" s="63"/>
    </row>
    <row r="32" spans="1:17" x14ac:dyDescent="0.2">
      <c r="D32" s="63"/>
      <c r="E32" s="63"/>
      <c r="F32" s="63"/>
      <c r="G32" s="63"/>
    </row>
    <row r="33" spans="1:13" x14ac:dyDescent="0.2">
      <c r="D33" s="63"/>
      <c r="E33" s="63"/>
      <c r="F33" s="63"/>
      <c r="G33" s="63"/>
    </row>
    <row r="34" spans="1:13" x14ac:dyDescent="0.2">
      <c r="A34" s="25"/>
      <c r="B34" s="26"/>
      <c r="E34" s="63"/>
      <c r="F34" s="63"/>
      <c r="G34" s="63"/>
      <c r="H34" s="31"/>
      <c r="I34" s="31"/>
      <c r="J34" s="40" t="s">
        <v>100</v>
      </c>
      <c r="K34" s="41">
        <v>31283144.59</v>
      </c>
      <c r="L34" s="41">
        <v>20298304.920999996</v>
      </c>
      <c r="M34" s="31"/>
    </row>
    <row r="35" spans="1:13" x14ac:dyDescent="0.2">
      <c r="A35" s="25"/>
      <c r="B35" s="26"/>
      <c r="E35" s="63"/>
      <c r="F35" s="63"/>
      <c r="G35" s="63"/>
      <c r="H35" s="31"/>
      <c r="I35" s="31"/>
      <c r="J35" s="40" t="s">
        <v>101</v>
      </c>
      <c r="K35" s="42">
        <f>K34-SUM(K5:K27)</f>
        <v>0</v>
      </c>
      <c r="L35" s="41">
        <f>L34-SUM(L5:L27)</f>
        <v>9.999983012676239E-4</v>
      </c>
      <c r="M35" s="31"/>
    </row>
    <row r="36" spans="1:13" x14ac:dyDescent="0.2">
      <c r="A36" s="25"/>
      <c r="B36" s="26"/>
      <c r="E36" s="63"/>
      <c r="F36" s="63"/>
      <c r="G36" s="63"/>
      <c r="H36" s="31"/>
      <c r="I36" s="31"/>
      <c r="M36" s="31"/>
    </row>
    <row r="37" spans="1:13" x14ac:dyDescent="0.2">
      <c r="A37" s="25"/>
      <c r="B37" s="26"/>
      <c r="E37" s="63"/>
      <c r="F37" s="63"/>
      <c r="G37" s="63"/>
      <c r="H37" s="31"/>
      <c r="I37" s="31"/>
      <c r="M37" s="31"/>
    </row>
    <row r="38" spans="1:13" x14ac:dyDescent="0.2">
      <c r="A38" s="25"/>
      <c r="B38" s="26"/>
      <c r="E38" s="63"/>
      <c r="F38" s="63"/>
      <c r="G38" s="63"/>
      <c r="H38" s="31"/>
      <c r="I38" s="31"/>
      <c r="M38" s="31"/>
    </row>
    <row r="39" spans="1:13" x14ac:dyDescent="0.2">
      <c r="A39" s="25"/>
      <c r="B39" s="26"/>
      <c r="E39" s="63"/>
      <c r="F39" s="63"/>
      <c r="G39" s="63"/>
      <c r="H39" s="31"/>
      <c r="I39" s="31"/>
      <c r="M39" s="31"/>
    </row>
    <row r="40" spans="1:13" x14ac:dyDescent="0.2">
      <c r="A40" s="25"/>
      <c r="B40" s="26"/>
      <c r="E40" s="63"/>
      <c r="F40" s="63"/>
      <c r="G40" s="63"/>
      <c r="H40" s="31"/>
      <c r="I40" s="31"/>
      <c r="M40" s="31"/>
    </row>
    <row r="41" spans="1:13" x14ac:dyDescent="0.2">
      <c r="A41" s="25"/>
      <c r="B41" s="26"/>
      <c r="E41" s="63"/>
      <c r="F41" s="63"/>
      <c r="G41" s="63"/>
      <c r="H41" s="31"/>
      <c r="I41" s="31"/>
      <c r="M41" s="31"/>
    </row>
    <row r="42" spans="1:13" x14ac:dyDescent="0.2">
      <c r="A42" s="25"/>
      <c r="B42" s="26"/>
      <c r="E42" s="63"/>
      <c r="F42" s="63"/>
      <c r="G42" s="63"/>
      <c r="H42" s="31"/>
      <c r="I42" s="31"/>
      <c r="M42" s="31"/>
    </row>
    <row r="43" spans="1:13" x14ac:dyDescent="0.2">
      <c r="A43" s="25"/>
      <c r="B43" s="26"/>
      <c r="E43" s="63"/>
      <c r="F43" s="63"/>
      <c r="G43" s="63"/>
      <c r="H43" s="31"/>
      <c r="I43" s="31"/>
      <c r="M43" s="31"/>
    </row>
    <row r="44" spans="1:13" x14ac:dyDescent="0.2">
      <c r="A44" s="25"/>
      <c r="B44" s="26"/>
      <c r="E44" s="63"/>
      <c r="F44" s="63"/>
      <c r="G44" s="63"/>
      <c r="H44" s="31"/>
      <c r="I44" s="31"/>
      <c r="M44" s="31"/>
    </row>
    <row r="45" spans="1:13" x14ac:dyDescent="0.2">
      <c r="A45" s="25"/>
      <c r="B45" s="26"/>
      <c r="E45" s="63"/>
      <c r="F45" s="63"/>
      <c r="G45" s="63"/>
      <c r="H45" s="31"/>
      <c r="I45" s="31"/>
      <c r="M45" s="31"/>
    </row>
    <row r="46" spans="1:13" x14ac:dyDescent="0.2">
      <c r="A46" s="25"/>
      <c r="B46" s="26"/>
      <c r="E46" s="63"/>
      <c r="F46" s="63"/>
      <c r="G46" s="63"/>
      <c r="H46" s="31"/>
      <c r="I46" s="31"/>
      <c r="M46" s="31"/>
    </row>
    <row r="47" spans="1:13" x14ac:dyDescent="0.2">
      <c r="A47" s="25"/>
      <c r="B47" s="26"/>
      <c r="E47" s="63"/>
      <c r="F47" s="63"/>
      <c r="G47" s="63"/>
      <c r="H47" s="31"/>
      <c r="I47" s="31"/>
      <c r="M47" s="31"/>
    </row>
    <row r="48" spans="1:13" x14ac:dyDescent="0.2">
      <c r="A48" s="25"/>
      <c r="B48" s="26"/>
      <c r="E48" s="63"/>
      <c r="F48" s="63"/>
      <c r="G48" s="63"/>
      <c r="H48" s="31"/>
      <c r="I48" s="31"/>
      <c r="M48" s="31"/>
    </row>
    <row r="49" spans="1:13" x14ac:dyDescent="0.2">
      <c r="A49" s="25"/>
      <c r="B49" s="26"/>
      <c r="E49" s="63"/>
      <c r="F49" s="63"/>
      <c r="G49" s="63"/>
      <c r="H49" s="31"/>
      <c r="I49" s="31"/>
      <c r="M49" s="31"/>
    </row>
    <row r="50" spans="1:13" x14ac:dyDescent="0.2">
      <c r="A50" s="25"/>
      <c r="B50" s="26"/>
      <c r="E50" s="63"/>
      <c r="F50" s="63"/>
      <c r="G50" s="63"/>
      <c r="H50" s="31"/>
      <c r="I50" s="31"/>
      <c r="M50" s="31"/>
    </row>
    <row r="51" spans="1:13" x14ac:dyDescent="0.2">
      <c r="A51" s="25"/>
      <c r="B51" s="26"/>
      <c r="E51" s="63"/>
      <c r="F51" s="63"/>
      <c r="G51" s="63"/>
      <c r="H51" s="31"/>
      <c r="I51" s="31"/>
      <c r="M51" s="31"/>
    </row>
    <row r="52" spans="1:13" x14ac:dyDescent="0.2">
      <c r="A52" s="25"/>
      <c r="B52" s="26"/>
      <c r="E52" s="63"/>
      <c r="F52" s="63"/>
      <c r="G52" s="63"/>
      <c r="H52" s="31"/>
      <c r="I52" s="31"/>
      <c r="M52" s="31"/>
    </row>
    <row r="53" spans="1:13" x14ac:dyDescent="0.2">
      <c r="A53" s="25"/>
      <c r="B53" s="26"/>
      <c r="E53" s="63"/>
      <c r="F53" s="63"/>
      <c r="G53" s="63"/>
      <c r="H53" s="31"/>
      <c r="I53" s="31"/>
      <c r="M53" s="31"/>
    </row>
    <row r="54" spans="1:13" x14ac:dyDescent="0.2">
      <c r="A54" s="25"/>
      <c r="B54" s="26"/>
      <c r="E54" s="63"/>
      <c r="F54" s="63"/>
      <c r="G54" s="63"/>
      <c r="H54" s="31"/>
      <c r="I54" s="31"/>
      <c r="M54" s="31"/>
    </row>
    <row r="55" spans="1:13" x14ac:dyDescent="0.2">
      <c r="A55" s="25"/>
      <c r="B55" s="26"/>
      <c r="E55" s="63"/>
      <c r="F55" s="63"/>
      <c r="G55" s="63"/>
      <c r="H55" s="31"/>
      <c r="I55" s="31"/>
      <c r="M55" s="31"/>
    </row>
    <row r="56" spans="1:13" x14ac:dyDescent="0.2">
      <c r="A56" s="25"/>
      <c r="B56" s="26"/>
      <c r="E56" s="63"/>
      <c r="F56" s="63"/>
      <c r="G56" s="63"/>
      <c r="H56" s="31"/>
      <c r="I56" s="31"/>
      <c r="M56" s="31"/>
    </row>
    <row r="57" spans="1:13" x14ac:dyDescent="0.2">
      <c r="A57" s="25"/>
      <c r="B57" s="26"/>
      <c r="E57" s="63"/>
      <c r="F57" s="63"/>
      <c r="G57" s="63"/>
      <c r="H57" s="31"/>
      <c r="I57" s="31"/>
      <c r="M57" s="31"/>
    </row>
    <row r="58" spans="1:13" x14ac:dyDescent="0.2">
      <c r="D58" s="63"/>
      <c r="E58" s="63"/>
      <c r="F58" s="63"/>
      <c r="G58" s="63"/>
    </row>
    <row r="59" spans="1:13" x14ac:dyDescent="0.2">
      <c r="D59" s="63"/>
      <c r="E59" s="63"/>
      <c r="F59" s="63"/>
      <c r="G59" s="63"/>
    </row>
    <row r="60" spans="1:13" x14ac:dyDescent="0.2">
      <c r="D60" s="63"/>
      <c r="E60" s="63"/>
      <c r="F60" s="63"/>
      <c r="G60" s="63"/>
    </row>
    <row r="61" spans="1:13" x14ac:dyDescent="0.2">
      <c r="D61" s="63"/>
      <c r="E61" s="63"/>
      <c r="F61" s="63"/>
      <c r="G61" s="63"/>
    </row>
    <row r="62" spans="1:13" x14ac:dyDescent="0.2">
      <c r="D62" s="63"/>
      <c r="E62" s="63"/>
      <c r="F62" s="63"/>
      <c r="G62" s="63"/>
    </row>
    <row r="63" spans="1:13" x14ac:dyDescent="0.2">
      <c r="D63" s="63"/>
      <c r="E63" s="63"/>
      <c r="F63" s="63"/>
      <c r="G63" s="63"/>
    </row>
    <row r="64" spans="1:13"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c r="F148" s="63"/>
      <c r="G148" s="63"/>
    </row>
    <row r="149" spans="4:7" x14ac:dyDescent="0.2">
      <c r="D149" s="63"/>
      <c r="E149" s="63"/>
      <c r="F149" s="63"/>
      <c r="G149" s="63"/>
    </row>
    <row r="150" spans="4:7" x14ac:dyDescent="0.2">
      <c r="D150" s="63"/>
      <c r="E150" s="63"/>
      <c r="F150" s="63"/>
      <c r="G150" s="63"/>
    </row>
    <row r="151" spans="4:7" x14ac:dyDescent="0.2">
      <c r="D151" s="63"/>
      <c r="E151" s="63"/>
      <c r="F151" s="63"/>
      <c r="G151" s="63"/>
    </row>
    <row r="152" spans="4:7" x14ac:dyDescent="0.2">
      <c r="D152" s="63"/>
      <c r="E152" s="63"/>
      <c r="F152" s="63"/>
      <c r="G152" s="63"/>
    </row>
    <row r="153" spans="4:7" x14ac:dyDescent="0.2">
      <c r="D153" s="63"/>
      <c r="E153" s="63"/>
      <c r="F153" s="63"/>
      <c r="G153" s="63"/>
    </row>
    <row r="154" spans="4:7" x14ac:dyDescent="0.2">
      <c r="D154" s="63"/>
      <c r="E154" s="63"/>
      <c r="F154" s="63"/>
      <c r="G154" s="63"/>
    </row>
    <row r="155" spans="4:7" x14ac:dyDescent="0.2">
      <c r="D155" s="63"/>
      <c r="E155" s="63"/>
      <c r="F155" s="63"/>
      <c r="G155" s="63"/>
    </row>
    <row r="156" spans="4:7" x14ac:dyDescent="0.2">
      <c r="D156" s="63"/>
      <c r="E156" s="63"/>
      <c r="F156" s="63"/>
      <c r="G156" s="63"/>
    </row>
    <row r="157" spans="4:7" x14ac:dyDescent="0.2">
      <c r="D157" s="63"/>
      <c r="E157" s="63"/>
      <c r="F157" s="63"/>
      <c r="G157" s="63"/>
    </row>
    <row r="158" spans="4:7" x14ac:dyDescent="0.2">
      <c r="D158" s="63"/>
      <c r="E158" s="63"/>
      <c r="F158" s="63"/>
      <c r="G158" s="63"/>
    </row>
    <row r="159" spans="4:7" x14ac:dyDescent="0.2">
      <c r="D159" s="63"/>
      <c r="E159" s="63"/>
      <c r="F159" s="63"/>
      <c r="G159" s="63"/>
    </row>
    <row r="160" spans="4:7" x14ac:dyDescent="0.2">
      <c r="D160" s="63"/>
      <c r="E160" s="63"/>
      <c r="F160" s="63"/>
      <c r="G160" s="63"/>
    </row>
    <row r="161" spans="4:7" x14ac:dyDescent="0.2">
      <c r="D161" s="63"/>
      <c r="E161" s="63"/>
      <c r="F161" s="63"/>
      <c r="G161" s="63"/>
    </row>
    <row r="162" spans="4:7" x14ac:dyDescent="0.2">
      <c r="D162" s="63"/>
      <c r="E162" s="63"/>
      <c r="F162" s="63"/>
      <c r="G162" s="63"/>
    </row>
    <row r="163" spans="4:7" x14ac:dyDescent="0.2">
      <c r="D163" s="63"/>
      <c r="E163" s="63"/>
      <c r="F163" s="63"/>
      <c r="G163" s="63"/>
    </row>
    <row r="164" spans="4:7" x14ac:dyDescent="0.2">
      <c r="D164" s="63"/>
      <c r="E164" s="63"/>
      <c r="F164" s="63"/>
      <c r="G164" s="63"/>
    </row>
    <row r="165" spans="4:7" x14ac:dyDescent="0.2">
      <c r="D165" s="63"/>
      <c r="E165" s="63"/>
      <c r="F165" s="63"/>
      <c r="G165" s="63"/>
    </row>
    <row r="166" spans="4:7" x14ac:dyDescent="0.2">
      <c r="D166" s="63"/>
      <c r="E166" s="63"/>
      <c r="F166" s="63"/>
      <c r="G166" s="63"/>
    </row>
    <row r="167" spans="4:7" x14ac:dyDescent="0.2">
      <c r="D167" s="63"/>
      <c r="E167" s="63"/>
      <c r="F167" s="63"/>
      <c r="G167" s="63"/>
    </row>
    <row r="168" spans="4:7" x14ac:dyDescent="0.2">
      <c r="D168" s="63"/>
      <c r="E168" s="63"/>
      <c r="F168" s="63"/>
      <c r="G168" s="63"/>
    </row>
    <row r="169" spans="4:7" x14ac:dyDescent="0.2">
      <c r="D169" s="63"/>
      <c r="E169" s="63"/>
      <c r="F169" s="63"/>
      <c r="G169" s="63"/>
    </row>
    <row r="170" spans="4:7" x14ac:dyDescent="0.2">
      <c r="D170" s="63"/>
      <c r="E170" s="63"/>
      <c r="F170" s="63"/>
      <c r="G170" s="63"/>
    </row>
    <row r="171" spans="4:7" x14ac:dyDescent="0.2">
      <c r="D171" s="63"/>
      <c r="E171" s="63"/>
      <c r="F171" s="63"/>
      <c r="G171" s="63"/>
    </row>
    <row r="172" spans="4:7" x14ac:dyDescent="0.2">
      <c r="D172" s="63"/>
      <c r="E172" s="63"/>
      <c r="F172" s="63"/>
      <c r="G172" s="63"/>
    </row>
    <row r="173" spans="4:7" x14ac:dyDescent="0.2">
      <c r="D173" s="63"/>
      <c r="E173" s="63"/>
    </row>
    <row r="174" spans="4:7" x14ac:dyDescent="0.2">
      <c r="D174" s="63"/>
      <c r="E174" s="63"/>
    </row>
    <row r="175" spans="4:7" x14ac:dyDescent="0.2">
      <c r="D175" s="63"/>
      <c r="E175" s="63"/>
    </row>
    <row r="176" spans="4:7" x14ac:dyDescent="0.2">
      <c r="D176" s="63"/>
      <c r="E176" s="63"/>
    </row>
    <row r="177" spans="4:5" x14ac:dyDescent="0.2">
      <c r="D177" s="63"/>
      <c r="E177" s="63"/>
    </row>
    <row r="178" spans="4:5" x14ac:dyDescent="0.2">
      <c r="D178" s="63"/>
      <c r="E178" s="63"/>
    </row>
    <row r="179" spans="4:5" x14ac:dyDescent="0.2">
      <c r="D179" s="63"/>
      <c r="E179" s="63"/>
    </row>
    <row r="180" spans="4:5" x14ac:dyDescent="0.2">
      <c r="E180" s="63"/>
    </row>
  </sheetData>
  <mergeCells count="3">
    <mergeCell ref="H2:J2"/>
    <mergeCell ref="K2:L2"/>
    <mergeCell ref="M2:O2"/>
  </mergeCells>
  <conditionalFormatting sqref="Q4">
    <cfRule type="cellIs" dxfId="13" priority="1" operator="lessThan">
      <formula>0</formula>
    </cfRule>
  </conditionalFormatting>
  <dataValidations count="1">
    <dataValidation type="list" allowBlank="1" showInputMessage="1" showErrorMessage="1" sqref="E4:E170 F4:G172" xr:uid="{61171486-FCB6-4E42-8F56-E272E8F6EA46}">
      <formula1>#REF!</formula1>
    </dataValidation>
  </dataValidations>
  <pageMargins left="0.7" right="0.7" top="0.78740157499999996" bottom="0.78740157499999996"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45BD2-8DF7-4D00-8FCB-6EB14C81C7B7}">
  <dimension ref="A1:Q154"/>
  <sheetViews>
    <sheetView topLeftCell="B1" zoomScale="80" zoomScaleNormal="80" workbookViewId="0">
      <pane ySplit="3" topLeftCell="A4" activePane="bottomLeft" state="frozen"/>
      <selection activeCell="B14" sqref="B14"/>
      <selection pane="bottomLeft" activeCell="L35" sqref="L35"/>
    </sheetView>
  </sheetViews>
  <sheetFormatPr baseColWidth="10" defaultColWidth="11.5" defaultRowHeight="15" x14ac:dyDescent="0.2"/>
  <cols>
    <col min="1" max="1" width="28.5" bestFit="1" customWidth="1"/>
    <col min="4" max="4" width="60.33203125" bestFit="1" customWidth="1"/>
    <col min="5" max="5" width="21" customWidth="1"/>
    <col min="6" max="6" width="17.83203125"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4" max="14" width="15.5" bestFit="1" customWidth="1"/>
    <col min="16" max="16" width="27.83203125" customWidth="1"/>
    <col min="17" max="17" width="17.5" bestFit="1" customWidth="1"/>
  </cols>
  <sheetData>
    <row r="1" spans="1:17" ht="16" thickBot="1" x14ac:dyDescent="0.25">
      <c r="A1" s="22"/>
      <c r="B1" s="22"/>
      <c r="C1" s="22"/>
      <c r="D1" s="22"/>
      <c r="E1" s="22"/>
      <c r="F1" s="22"/>
      <c r="G1" s="22"/>
      <c r="H1" s="22"/>
      <c r="I1" s="22"/>
      <c r="J1" s="22"/>
      <c r="K1" s="22"/>
      <c r="L1" s="22"/>
      <c r="M1" s="22"/>
      <c r="N1" s="22"/>
      <c r="O1" s="22"/>
      <c r="P1" s="22"/>
      <c r="Q1" s="22"/>
    </row>
    <row r="2" spans="1:17"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7"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7" x14ac:dyDescent="0.2">
      <c r="A4" s="25" t="s">
        <v>10</v>
      </c>
      <c r="B4" s="26">
        <v>45292</v>
      </c>
      <c r="C4">
        <v>124</v>
      </c>
      <c r="D4" t="s">
        <v>68</v>
      </c>
      <c r="E4" s="63"/>
      <c r="F4" s="63"/>
      <c r="G4" s="63" t="s">
        <v>69</v>
      </c>
      <c r="H4" s="31">
        <v>40367.53</v>
      </c>
      <c r="I4" s="31"/>
      <c r="M4" s="31">
        <f>24045.71</f>
        <v>24045.71</v>
      </c>
    </row>
    <row r="5" spans="1:17" ht="15.75" customHeight="1" x14ac:dyDescent="0.2">
      <c r="A5" s="25" t="s">
        <v>10</v>
      </c>
      <c r="B5" s="26">
        <v>45292</v>
      </c>
      <c r="C5">
        <v>437</v>
      </c>
      <c r="D5" t="s">
        <v>70</v>
      </c>
      <c r="E5" s="63" t="s">
        <v>71</v>
      </c>
      <c r="F5" s="63" t="s">
        <v>56</v>
      </c>
      <c r="G5" s="63" t="s">
        <v>69</v>
      </c>
      <c r="H5" s="31">
        <v>7566949.3899999997</v>
      </c>
      <c r="I5" s="31">
        <f>1607166.01+251055</f>
        <v>1858221.01</v>
      </c>
      <c r="K5" s="31">
        <v>5976298.0599999996</v>
      </c>
      <c r="L5" s="31">
        <v>3655049.54</v>
      </c>
      <c r="M5" s="31"/>
      <c r="N5" s="43"/>
      <c r="Q5" s="43">
        <f>IF(H5+I5-K5&lt;0,0,H5+I5-K5)</f>
        <v>3448872.3400000008</v>
      </c>
    </row>
    <row r="6" spans="1:17" ht="15.75" customHeight="1" x14ac:dyDescent="0.2">
      <c r="A6" s="25" t="s">
        <v>10</v>
      </c>
      <c r="B6" s="26">
        <v>45292</v>
      </c>
      <c r="C6">
        <v>448</v>
      </c>
      <c r="D6" t="s">
        <v>72</v>
      </c>
      <c r="E6" s="63" t="s">
        <v>73</v>
      </c>
      <c r="F6" s="63" t="s">
        <v>74</v>
      </c>
      <c r="G6" s="63" t="s">
        <v>69</v>
      </c>
      <c r="H6" s="31">
        <v>5360736.6900000004</v>
      </c>
      <c r="I6" s="31">
        <f>562051.72+228531.29</f>
        <v>790583.01</v>
      </c>
      <c r="K6" s="31">
        <v>4945547.32</v>
      </c>
      <c r="L6" s="31">
        <v>5014525.0199999996</v>
      </c>
      <c r="M6" s="31"/>
      <c r="N6" s="43"/>
      <c r="Q6" s="43">
        <f t="shared" ref="Q6:Q28" si="0">IF(H6+I6-K6&lt;0,0,H6+I6-K6)</f>
        <v>1205772.3799999999</v>
      </c>
    </row>
    <row r="7" spans="1:17" x14ac:dyDescent="0.2">
      <c r="A7" s="25" t="s">
        <v>10</v>
      </c>
      <c r="B7" s="26">
        <v>45292</v>
      </c>
      <c r="C7">
        <v>449</v>
      </c>
      <c r="D7" t="s">
        <v>75</v>
      </c>
      <c r="E7" s="63" t="s">
        <v>73</v>
      </c>
      <c r="F7" s="63" t="s">
        <v>74</v>
      </c>
      <c r="G7" s="63" t="s">
        <v>69</v>
      </c>
      <c r="H7" s="31">
        <v>1193190.1399999999</v>
      </c>
      <c r="I7" s="31">
        <v>63852.24</v>
      </c>
      <c r="K7" s="31">
        <v>984017.62</v>
      </c>
      <c r="L7" s="31">
        <v>927846.34</v>
      </c>
      <c r="M7" s="31"/>
      <c r="N7" s="43"/>
      <c r="Q7" s="43">
        <f t="shared" si="0"/>
        <v>273024.75999999989</v>
      </c>
    </row>
    <row r="8" spans="1:17" ht="15.75" customHeight="1" x14ac:dyDescent="0.2">
      <c r="A8" s="25" t="s">
        <v>10</v>
      </c>
      <c r="B8" s="26">
        <v>45292</v>
      </c>
      <c r="C8">
        <v>453</v>
      </c>
      <c r="D8" t="s">
        <v>76</v>
      </c>
      <c r="E8" s="63" t="s">
        <v>73</v>
      </c>
      <c r="F8" s="63" t="s">
        <v>74</v>
      </c>
      <c r="G8" s="63" t="s">
        <v>69</v>
      </c>
      <c r="H8" s="31">
        <v>6234410.29</v>
      </c>
      <c r="I8" s="31">
        <f>2740273.31+1346678.25</f>
        <v>4086951.56</v>
      </c>
      <c r="K8" s="31">
        <v>6358049.1600000001</v>
      </c>
      <c r="L8" s="31">
        <v>4778272.96</v>
      </c>
      <c r="M8" s="31"/>
      <c r="N8" s="43"/>
      <c r="Q8" s="43">
        <f t="shared" si="0"/>
        <v>3963312.6899999995</v>
      </c>
    </row>
    <row r="9" spans="1:17" x14ac:dyDescent="0.2">
      <c r="A9" s="25" t="s">
        <v>10</v>
      </c>
      <c r="B9" s="26">
        <v>45292</v>
      </c>
      <c r="C9">
        <v>453500</v>
      </c>
      <c r="D9" t="s">
        <v>76</v>
      </c>
      <c r="E9" s="63" t="s">
        <v>73</v>
      </c>
      <c r="F9" s="63" t="s">
        <v>74</v>
      </c>
      <c r="G9" s="63" t="s">
        <v>69</v>
      </c>
      <c r="H9" s="31">
        <v>132891.97</v>
      </c>
      <c r="I9" s="31"/>
      <c r="K9" s="31">
        <v>118027.96</v>
      </c>
      <c r="L9" s="31">
        <v>22427.16</v>
      </c>
      <c r="M9" s="31"/>
      <c r="N9" s="43"/>
      <c r="Q9" s="43">
        <f t="shared" si="0"/>
        <v>14864.009999999995</v>
      </c>
    </row>
    <row r="10" spans="1:17" ht="15.75" customHeight="1" x14ac:dyDescent="0.2">
      <c r="A10" s="25" t="s">
        <v>10</v>
      </c>
      <c r="B10" s="26">
        <v>45292</v>
      </c>
      <c r="C10">
        <v>453600</v>
      </c>
      <c r="D10" t="s">
        <v>76</v>
      </c>
      <c r="E10" s="63" t="s">
        <v>73</v>
      </c>
      <c r="F10" s="63" t="s">
        <v>74</v>
      </c>
      <c r="G10" s="63" t="s">
        <v>69</v>
      </c>
      <c r="H10" s="31">
        <v>168215.1</v>
      </c>
      <c r="I10" s="31"/>
      <c r="K10" s="31">
        <v>201180.07</v>
      </c>
      <c r="L10" s="31">
        <v>0</v>
      </c>
      <c r="M10" s="31"/>
      <c r="N10" s="43"/>
      <c r="Q10" s="43">
        <f t="shared" si="0"/>
        <v>0</v>
      </c>
    </row>
    <row r="11" spans="1:17" ht="15.75" customHeight="1" x14ac:dyDescent="0.2">
      <c r="A11" s="25" t="s">
        <v>10</v>
      </c>
      <c r="B11" s="26">
        <v>45292</v>
      </c>
      <c r="C11">
        <v>458</v>
      </c>
      <c r="D11" t="s">
        <v>77</v>
      </c>
      <c r="E11" s="63" t="s">
        <v>73</v>
      </c>
      <c r="F11" s="63" t="s">
        <v>78</v>
      </c>
      <c r="G11" s="63" t="s">
        <v>79</v>
      </c>
      <c r="H11" s="31">
        <v>443879.63</v>
      </c>
      <c r="I11" s="31">
        <v>2905.82</v>
      </c>
      <c r="K11" s="31">
        <v>0</v>
      </c>
      <c r="L11" s="31">
        <v>93234.21</v>
      </c>
      <c r="M11" s="31">
        <v>399964.37</v>
      </c>
      <c r="N11" s="43"/>
      <c r="P11" t="s">
        <v>80</v>
      </c>
      <c r="Q11" s="43">
        <f t="shared" si="0"/>
        <v>446785.45</v>
      </c>
    </row>
    <row r="12" spans="1:17" x14ac:dyDescent="0.2">
      <c r="A12" s="25" t="s">
        <v>10</v>
      </c>
      <c r="B12" s="26">
        <v>45292</v>
      </c>
      <c r="C12">
        <v>463</v>
      </c>
      <c r="D12" t="s">
        <v>81</v>
      </c>
      <c r="E12" s="63" t="s">
        <v>73</v>
      </c>
      <c r="F12" s="63" t="s">
        <v>74</v>
      </c>
      <c r="G12" s="63" t="s">
        <v>69</v>
      </c>
      <c r="H12" s="31">
        <v>4688770.38</v>
      </c>
      <c r="I12" s="31">
        <f>1891768.21+80481.16</f>
        <v>1972249.3699999999</v>
      </c>
      <c r="K12" s="31">
        <v>4860112.37</v>
      </c>
      <c r="L12" s="31">
        <v>2821755.28</v>
      </c>
      <c r="M12" s="31"/>
      <c r="N12" s="43"/>
      <c r="Q12" s="43">
        <f t="shared" si="0"/>
        <v>1800907.38</v>
      </c>
    </row>
    <row r="13" spans="1:17" ht="15.75" customHeight="1" x14ac:dyDescent="0.2">
      <c r="A13" s="25" t="s">
        <v>10</v>
      </c>
      <c r="B13" s="26">
        <v>45292</v>
      </c>
      <c r="C13">
        <v>465</v>
      </c>
      <c r="D13" t="s">
        <v>82</v>
      </c>
      <c r="E13" s="63" t="s">
        <v>73</v>
      </c>
      <c r="F13" s="63" t="s">
        <v>74</v>
      </c>
      <c r="G13" s="63" t="s">
        <v>69</v>
      </c>
      <c r="H13" s="31">
        <v>19404233</v>
      </c>
      <c r="I13" s="31">
        <v>146812.45000000001</v>
      </c>
      <c r="K13" s="31">
        <v>4077416.13</v>
      </c>
      <c r="L13" s="31">
        <v>828893.43</v>
      </c>
      <c r="M13" s="31"/>
      <c r="N13" s="43"/>
      <c r="Q13" s="43">
        <f t="shared" si="0"/>
        <v>15473629.32</v>
      </c>
    </row>
    <row r="14" spans="1:17" x14ac:dyDescent="0.2">
      <c r="A14" s="25" t="s">
        <v>10</v>
      </c>
      <c r="B14" s="26">
        <v>45292</v>
      </c>
      <c r="C14">
        <v>470</v>
      </c>
      <c r="D14" t="s">
        <v>83</v>
      </c>
      <c r="E14" s="63" t="s">
        <v>71</v>
      </c>
      <c r="F14" s="63" t="s">
        <v>84</v>
      </c>
      <c r="G14" s="63" t="s">
        <v>69</v>
      </c>
      <c r="H14" s="31">
        <v>1642747.07</v>
      </c>
      <c r="I14" s="31">
        <f>54223.4+173405.8</f>
        <v>227629.19999999998</v>
      </c>
      <c r="K14" s="31">
        <v>1773380.23</v>
      </c>
      <c r="L14" s="31">
        <v>780121.89</v>
      </c>
      <c r="M14" s="31"/>
      <c r="N14" s="43"/>
      <c r="Q14" s="43">
        <f t="shared" si="0"/>
        <v>96996.040000000037</v>
      </c>
    </row>
    <row r="15" spans="1:17" x14ac:dyDescent="0.2">
      <c r="A15" s="25" t="s">
        <v>10</v>
      </c>
      <c r="B15" s="26">
        <v>45292</v>
      </c>
      <c r="C15">
        <v>475</v>
      </c>
      <c r="D15" t="s">
        <v>85</v>
      </c>
      <c r="E15" s="63" t="s">
        <v>86</v>
      </c>
      <c r="F15" s="63" t="s">
        <v>84</v>
      </c>
      <c r="G15" s="63" t="s">
        <v>79</v>
      </c>
      <c r="H15" s="31">
        <v>733113.9</v>
      </c>
      <c r="I15" s="31">
        <v>234206.65</v>
      </c>
      <c r="K15" s="31">
        <v>0</v>
      </c>
      <c r="L15" s="31">
        <v>-7.51</v>
      </c>
      <c r="M15" s="31">
        <v>948485.76</v>
      </c>
      <c r="N15" s="43"/>
      <c r="P15" t="s">
        <v>80</v>
      </c>
      <c r="Q15" s="43">
        <f t="shared" si="0"/>
        <v>967320.55</v>
      </c>
    </row>
    <row r="16" spans="1:17" x14ac:dyDescent="0.2">
      <c r="A16" s="25" t="s">
        <v>10</v>
      </c>
      <c r="B16" s="26">
        <v>45292</v>
      </c>
      <c r="C16">
        <v>476</v>
      </c>
      <c r="D16" t="s">
        <v>87</v>
      </c>
      <c r="E16" s="63" t="s">
        <v>73</v>
      </c>
      <c r="F16" s="63" t="s">
        <v>74</v>
      </c>
      <c r="G16" s="63" t="s">
        <v>69</v>
      </c>
      <c r="H16" s="31">
        <v>328826</v>
      </c>
      <c r="I16" s="31">
        <v>47757.599999999999</v>
      </c>
      <c r="K16" s="31">
        <v>491706.06</v>
      </c>
      <c r="L16" s="31">
        <v>400032.82</v>
      </c>
      <c r="M16" s="31"/>
      <c r="N16" s="43"/>
      <c r="Q16" s="43">
        <f t="shared" si="0"/>
        <v>0</v>
      </c>
    </row>
    <row r="17" spans="1:17" x14ac:dyDescent="0.2">
      <c r="A17" s="25" t="s">
        <v>10</v>
      </c>
      <c r="B17" s="26">
        <v>45292</v>
      </c>
      <c r="C17">
        <v>483</v>
      </c>
      <c r="D17" t="s">
        <v>88</v>
      </c>
      <c r="E17" s="63" t="s">
        <v>73</v>
      </c>
      <c r="F17" s="63" t="s">
        <v>74</v>
      </c>
      <c r="G17" s="63" t="s">
        <v>69</v>
      </c>
      <c r="H17" s="31">
        <v>1842861.44</v>
      </c>
      <c r="I17" s="31">
        <v>0</v>
      </c>
      <c r="K17" s="31">
        <v>14659.82</v>
      </c>
      <c r="L17" s="31">
        <v>4818.7700000000004</v>
      </c>
      <c r="M17" s="31"/>
      <c r="N17" s="43"/>
      <c r="Q17" s="43">
        <f t="shared" si="0"/>
        <v>1828201.6199999999</v>
      </c>
    </row>
    <row r="18" spans="1:17" x14ac:dyDescent="0.2">
      <c r="A18" s="25" t="s">
        <v>10</v>
      </c>
      <c r="B18" s="26">
        <v>45292</v>
      </c>
      <c r="C18">
        <v>486</v>
      </c>
      <c r="D18" t="s">
        <v>89</v>
      </c>
      <c r="E18" s="63" t="s">
        <v>73</v>
      </c>
      <c r="F18" s="63" t="s">
        <v>74</v>
      </c>
      <c r="G18" s="63" t="s">
        <v>69</v>
      </c>
      <c r="H18" s="31">
        <v>490653.21</v>
      </c>
      <c r="I18" s="31">
        <v>60008.56</v>
      </c>
      <c r="K18" s="31">
        <v>322511.15999999997</v>
      </c>
      <c r="L18" s="31">
        <v>217316.32</v>
      </c>
      <c r="M18" s="31"/>
      <c r="N18" s="43"/>
      <c r="Q18" s="43">
        <f t="shared" si="0"/>
        <v>228150.61000000004</v>
      </c>
    </row>
    <row r="19" spans="1:17" x14ac:dyDescent="0.2">
      <c r="A19" s="25" t="s">
        <v>10</v>
      </c>
      <c r="B19" s="26">
        <v>45292</v>
      </c>
      <c r="C19">
        <v>489</v>
      </c>
      <c r="D19" t="s">
        <v>90</v>
      </c>
      <c r="E19" s="63" t="s">
        <v>86</v>
      </c>
      <c r="F19" s="63" t="s">
        <v>91</v>
      </c>
      <c r="G19" s="63" t="s">
        <v>69</v>
      </c>
      <c r="H19" s="31">
        <v>41817</v>
      </c>
      <c r="I19" s="31"/>
      <c r="K19" s="31">
        <v>0</v>
      </c>
      <c r="L19" s="31">
        <v>3869.96</v>
      </c>
      <c r="M19" s="31"/>
      <c r="N19" s="43"/>
      <c r="Q19" s="43">
        <f t="shared" si="0"/>
        <v>41817</v>
      </c>
    </row>
    <row r="20" spans="1:17" x14ac:dyDescent="0.2">
      <c r="A20" s="25" t="s">
        <v>10</v>
      </c>
      <c r="B20" s="26">
        <v>45292</v>
      </c>
      <c r="C20">
        <v>491</v>
      </c>
      <c r="D20" t="s">
        <v>92</v>
      </c>
      <c r="E20" s="63" t="s">
        <v>71</v>
      </c>
      <c r="F20" s="63" t="s">
        <v>84</v>
      </c>
      <c r="G20" s="63" t="s">
        <v>69</v>
      </c>
      <c r="H20" s="31">
        <v>480150</v>
      </c>
      <c r="I20" s="31">
        <v>318249.33</v>
      </c>
      <c r="K20" s="31">
        <v>718908.26</v>
      </c>
      <c r="L20" s="31">
        <v>420890.55</v>
      </c>
      <c r="M20" s="31"/>
      <c r="N20" s="43"/>
      <c r="Q20" s="43">
        <f t="shared" si="0"/>
        <v>79491.070000000065</v>
      </c>
    </row>
    <row r="21" spans="1:17" x14ac:dyDescent="0.2">
      <c r="A21" s="25" t="s">
        <v>10</v>
      </c>
      <c r="B21" s="26">
        <v>45292</v>
      </c>
      <c r="C21">
        <v>492</v>
      </c>
      <c r="D21" t="s">
        <v>93</v>
      </c>
      <c r="E21" s="63" t="s">
        <v>73</v>
      </c>
      <c r="F21" s="63" t="s">
        <v>78</v>
      </c>
      <c r="G21" s="63" t="s">
        <v>69</v>
      </c>
      <c r="H21" s="31">
        <v>1207738.6599999999</v>
      </c>
      <c r="I21" s="31"/>
      <c r="K21" s="31">
        <v>575962.91</v>
      </c>
      <c r="L21" s="31">
        <v>444899.22</v>
      </c>
      <c r="M21" s="31"/>
      <c r="N21" s="43"/>
      <c r="Q21" s="43">
        <f t="shared" si="0"/>
        <v>631775.74999999988</v>
      </c>
    </row>
    <row r="22" spans="1:17" x14ac:dyDescent="0.2">
      <c r="A22" s="25" t="s">
        <v>10</v>
      </c>
      <c r="B22" s="26">
        <v>45292</v>
      </c>
      <c r="C22">
        <v>493</v>
      </c>
      <c r="D22" t="s">
        <v>94</v>
      </c>
      <c r="E22" s="63" t="s">
        <v>73</v>
      </c>
      <c r="F22" s="63" t="s">
        <v>74</v>
      </c>
      <c r="G22" s="63" t="s">
        <v>69</v>
      </c>
      <c r="H22" s="31">
        <v>91395.5</v>
      </c>
      <c r="I22" s="31">
        <f>35603.44+65687.5</f>
        <v>101290.94</v>
      </c>
      <c r="K22" s="31">
        <v>55324.04</v>
      </c>
      <c r="L22" s="31">
        <v>27826.11</v>
      </c>
      <c r="M22" s="31"/>
      <c r="N22" s="43"/>
      <c r="Q22" s="43">
        <f t="shared" si="0"/>
        <v>137362.4</v>
      </c>
    </row>
    <row r="23" spans="1:17" x14ac:dyDescent="0.2">
      <c r="A23" s="25" t="s">
        <v>10</v>
      </c>
      <c r="B23" s="26">
        <v>45292</v>
      </c>
      <c r="C23">
        <v>494</v>
      </c>
      <c r="D23" t="s">
        <v>95</v>
      </c>
      <c r="E23" s="63" t="s">
        <v>73</v>
      </c>
      <c r="F23" s="63" t="s">
        <v>96</v>
      </c>
      <c r="G23" s="63" t="s">
        <v>69</v>
      </c>
      <c r="H23" s="31">
        <v>2360005.9700000002</v>
      </c>
      <c r="I23" s="31">
        <f>26243.33</f>
        <v>26243.33</v>
      </c>
      <c r="K23" s="31">
        <v>0</v>
      </c>
      <c r="L23" s="31">
        <v>128343.52</v>
      </c>
      <c r="M23" s="31"/>
      <c r="N23" s="43"/>
      <c r="Q23" s="43">
        <f t="shared" si="0"/>
        <v>2386249.3000000003</v>
      </c>
    </row>
    <row r="24" spans="1:17" x14ac:dyDescent="0.2">
      <c r="A24" s="25" t="s">
        <v>10</v>
      </c>
      <c r="B24" s="26">
        <v>45292</v>
      </c>
      <c r="C24">
        <v>496</v>
      </c>
      <c r="D24" t="s">
        <v>97</v>
      </c>
      <c r="E24" s="63" t="s">
        <v>73</v>
      </c>
      <c r="F24" s="63" t="s">
        <v>78</v>
      </c>
      <c r="G24" s="63" t="s">
        <v>69</v>
      </c>
      <c r="H24" s="31">
        <v>996559.49</v>
      </c>
      <c r="I24" s="31">
        <f>16779+1615+10651.12</f>
        <v>29045.120000000003</v>
      </c>
      <c r="K24" s="31">
        <v>697122.97</v>
      </c>
      <c r="L24" s="31">
        <v>496569.89</v>
      </c>
      <c r="M24" s="31"/>
      <c r="N24" s="43"/>
      <c r="Q24" s="43">
        <f t="shared" si="0"/>
        <v>328481.64</v>
      </c>
    </row>
    <row r="25" spans="1:17" x14ac:dyDescent="0.2">
      <c r="A25" s="25" t="s">
        <v>10</v>
      </c>
      <c r="B25" s="26">
        <v>45292</v>
      </c>
      <c r="C25">
        <v>49601</v>
      </c>
      <c r="D25" t="s">
        <v>97</v>
      </c>
      <c r="E25" s="63" t="s">
        <v>73</v>
      </c>
      <c r="F25" s="63" t="s">
        <v>78</v>
      </c>
      <c r="G25" s="63" t="s">
        <v>69</v>
      </c>
      <c r="H25" s="31">
        <v>126115</v>
      </c>
      <c r="I25" s="31"/>
      <c r="K25" s="31">
        <v>0</v>
      </c>
      <c r="L25" s="31">
        <v>97.49</v>
      </c>
      <c r="M25" s="31"/>
      <c r="N25" s="43"/>
      <c r="Q25" s="43">
        <f t="shared" si="0"/>
        <v>126115</v>
      </c>
    </row>
    <row r="26" spans="1:17" x14ac:dyDescent="0.2">
      <c r="A26" s="25" t="s">
        <v>10</v>
      </c>
      <c r="B26" s="26">
        <v>45292</v>
      </c>
      <c r="C26">
        <v>49602</v>
      </c>
      <c r="D26" t="s">
        <v>97</v>
      </c>
      <c r="E26" s="63" t="s">
        <v>73</v>
      </c>
      <c r="F26" s="63" t="s">
        <v>78</v>
      </c>
      <c r="G26" s="63" t="s">
        <v>69</v>
      </c>
      <c r="H26" s="31">
        <v>46088</v>
      </c>
      <c r="I26" s="31"/>
      <c r="K26" s="31">
        <v>0</v>
      </c>
      <c r="L26" s="31">
        <v>0</v>
      </c>
      <c r="M26" s="31"/>
      <c r="N26" s="43"/>
      <c r="Q26" s="43">
        <f t="shared" si="0"/>
        <v>46088</v>
      </c>
    </row>
    <row r="27" spans="1:17" x14ac:dyDescent="0.2">
      <c r="A27" s="25" t="s">
        <v>10</v>
      </c>
      <c r="B27" s="26">
        <v>45292</v>
      </c>
      <c r="C27">
        <v>497</v>
      </c>
      <c r="D27" t="s">
        <v>98</v>
      </c>
      <c r="E27" s="63" t="s">
        <v>73</v>
      </c>
      <c r="F27" s="63" t="s">
        <v>78</v>
      </c>
      <c r="G27" s="63" t="s">
        <v>69</v>
      </c>
      <c r="H27" s="31">
        <v>915337.15</v>
      </c>
      <c r="I27" s="31">
        <v>178266</v>
      </c>
      <c r="K27" s="31">
        <v>0</v>
      </c>
      <c r="L27" s="31">
        <v>51718.83</v>
      </c>
      <c r="M27" s="31"/>
      <c r="N27" s="43"/>
      <c r="Q27" s="43">
        <f t="shared" si="0"/>
        <v>1093603.1499999999</v>
      </c>
    </row>
    <row r="28" spans="1:17" x14ac:dyDescent="0.2">
      <c r="D28" s="63"/>
      <c r="E28" s="63"/>
      <c r="F28" s="63"/>
      <c r="G28" s="63"/>
      <c r="Q28" s="43">
        <f t="shared" si="0"/>
        <v>0</v>
      </c>
    </row>
    <row r="29" spans="1:17" x14ac:dyDescent="0.2">
      <c r="D29" s="63"/>
      <c r="E29" s="63"/>
      <c r="F29" s="63"/>
      <c r="G29" s="63"/>
    </row>
    <row r="30" spans="1:17" x14ac:dyDescent="0.2">
      <c r="A30" s="33" t="s">
        <v>99</v>
      </c>
      <c r="D30" s="63"/>
      <c r="E30" s="63"/>
      <c r="F30" s="63"/>
      <c r="G30" s="63"/>
      <c r="H30" s="32">
        <f>SUM(H4:H29)</f>
        <v>56537052.50999999</v>
      </c>
      <c r="I30" s="32">
        <f>SUM(I5:I27)</f>
        <v>10144272.189999998</v>
      </c>
      <c r="J30" s="34"/>
      <c r="K30" s="36">
        <f t="shared" ref="K30:L30" si="1">SUM(K4:K27)</f>
        <v>32170224.139999997</v>
      </c>
      <c r="L30" s="36">
        <f t="shared" si="1"/>
        <v>21118501.799999997</v>
      </c>
      <c r="M30" s="32">
        <f>SUM(M4:M29)</f>
        <v>1372495.84</v>
      </c>
      <c r="Q30" s="32">
        <f>SUM(Q5:Q29)</f>
        <v>34618820.460000001</v>
      </c>
    </row>
    <row r="31" spans="1:17" x14ac:dyDescent="0.2">
      <c r="D31" s="63"/>
      <c r="E31" s="63"/>
      <c r="F31" s="63"/>
      <c r="G31" s="63"/>
    </row>
    <row r="32" spans="1:17" x14ac:dyDescent="0.2">
      <c r="D32" s="63"/>
      <c r="E32" s="63"/>
      <c r="F32" s="63"/>
      <c r="G32" s="63"/>
      <c r="J32" s="40" t="s">
        <v>100</v>
      </c>
      <c r="K32" s="41">
        <v>32170224.140000001</v>
      </c>
      <c r="L32" s="41">
        <v>21118501.800999999</v>
      </c>
    </row>
    <row r="33" spans="4:12" x14ac:dyDescent="0.2">
      <c r="D33" s="63"/>
      <c r="E33" s="63"/>
      <c r="F33" s="63"/>
      <c r="G33" s="63"/>
      <c r="J33" s="40" t="s">
        <v>101</v>
      </c>
      <c r="K33" s="41">
        <f>K32-SUM(K4:K27)</f>
        <v>0</v>
      </c>
      <c r="L33" s="41">
        <f>L32-SUM(L4:L27)</f>
        <v>1.0000020265579224E-3</v>
      </c>
    </row>
    <row r="34" spans="4:12" x14ac:dyDescent="0.2">
      <c r="D34" s="63"/>
      <c r="E34" s="63"/>
      <c r="F34" s="63"/>
      <c r="G34" s="63"/>
    </row>
    <row r="35" spans="4:12" x14ac:dyDescent="0.2">
      <c r="D35" s="63"/>
      <c r="E35" s="63"/>
      <c r="F35" s="63"/>
      <c r="G35" s="63"/>
    </row>
    <row r="36" spans="4:12" x14ac:dyDescent="0.2">
      <c r="D36" s="63"/>
      <c r="E36" s="63"/>
      <c r="F36" s="63"/>
      <c r="G36" s="63"/>
    </row>
    <row r="37" spans="4:12" x14ac:dyDescent="0.2">
      <c r="D37" s="63"/>
      <c r="E37" s="63"/>
      <c r="F37" s="63"/>
      <c r="G37" s="63"/>
    </row>
    <row r="38" spans="4:12" x14ac:dyDescent="0.2">
      <c r="D38" s="63"/>
      <c r="E38" s="63"/>
      <c r="F38" s="63"/>
      <c r="G38" s="63"/>
    </row>
    <row r="39" spans="4:12" x14ac:dyDescent="0.2">
      <c r="D39" s="63"/>
      <c r="E39" s="63"/>
      <c r="F39" s="63"/>
      <c r="G39" s="63"/>
    </row>
    <row r="40" spans="4:12" x14ac:dyDescent="0.2">
      <c r="D40" s="63"/>
      <c r="E40" s="63"/>
      <c r="F40" s="63"/>
      <c r="G40" s="63"/>
    </row>
    <row r="41" spans="4:12" x14ac:dyDescent="0.2">
      <c r="D41" s="63"/>
      <c r="E41" s="63"/>
      <c r="F41" s="63"/>
      <c r="G41" s="63"/>
    </row>
    <row r="42" spans="4:12" x14ac:dyDescent="0.2">
      <c r="D42" s="63"/>
      <c r="E42" s="63"/>
      <c r="F42" s="63"/>
      <c r="G42" s="63"/>
    </row>
    <row r="43" spans="4:12" x14ac:dyDescent="0.2">
      <c r="D43" s="63"/>
      <c r="E43" s="63"/>
      <c r="F43" s="63"/>
      <c r="G43" s="63"/>
    </row>
    <row r="44" spans="4:12" x14ac:dyDescent="0.2">
      <c r="D44" s="63"/>
      <c r="E44" s="63"/>
      <c r="F44" s="63"/>
      <c r="G44" s="63"/>
    </row>
    <row r="45" spans="4:12" x14ac:dyDescent="0.2">
      <c r="D45" s="63"/>
      <c r="E45" s="63"/>
      <c r="F45" s="63"/>
      <c r="G45" s="63"/>
    </row>
    <row r="46" spans="4:12" x14ac:dyDescent="0.2">
      <c r="D46" s="63"/>
      <c r="E46" s="63"/>
      <c r="F46" s="63"/>
      <c r="G46" s="63"/>
    </row>
    <row r="47" spans="4:12" x14ac:dyDescent="0.2">
      <c r="D47" s="63"/>
      <c r="E47" s="63"/>
      <c r="F47" s="63"/>
      <c r="G47" s="63"/>
    </row>
    <row r="48" spans="4:12"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row>
    <row r="148" spans="4:7" x14ac:dyDescent="0.2">
      <c r="D148" s="63"/>
      <c r="E148" s="63"/>
    </row>
    <row r="149" spans="4:7" x14ac:dyDescent="0.2">
      <c r="D149" s="63"/>
      <c r="E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E154" s="63"/>
    </row>
  </sheetData>
  <mergeCells count="3">
    <mergeCell ref="H2:J2"/>
    <mergeCell ref="K2:L2"/>
    <mergeCell ref="M2:O2"/>
  </mergeCells>
  <conditionalFormatting sqref="Q4">
    <cfRule type="cellIs" dxfId="12" priority="1" operator="lessThan">
      <formula>0</formula>
    </cfRule>
  </conditionalFormatting>
  <dataValidations count="1">
    <dataValidation type="list" allowBlank="1" showInputMessage="1" showErrorMessage="1" sqref="E4:E144 F4:G146" xr:uid="{195AC454-BA83-4E7B-BD5C-E0AC9056085D}">
      <formula1>#REF!</formula1>
    </dataValidation>
  </dataValidation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1F33E-2089-4B3D-BD12-110CB2BEB6C3}">
  <dimension ref="A1:Q155"/>
  <sheetViews>
    <sheetView zoomScale="80" zoomScaleNormal="80" workbookViewId="0">
      <pane ySplit="3" topLeftCell="A4" activePane="bottomLeft" state="frozen"/>
      <selection activeCell="B14" sqref="B14"/>
      <selection pane="bottomLeft" activeCell="H19" sqref="H19"/>
    </sheetView>
  </sheetViews>
  <sheetFormatPr baseColWidth="10" defaultColWidth="11.5" defaultRowHeight="15" x14ac:dyDescent="0.2"/>
  <cols>
    <col min="1" max="1" width="28.5" bestFit="1" customWidth="1"/>
    <col min="4" max="4" width="60.33203125" bestFit="1" customWidth="1"/>
    <col min="5" max="5" width="21" customWidth="1"/>
    <col min="6" max="6" width="17.83203125"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4" max="14" width="15.5" bestFit="1" customWidth="1"/>
    <col min="16" max="16" width="27.83203125" customWidth="1"/>
    <col min="17" max="17" width="17.5" bestFit="1" customWidth="1"/>
  </cols>
  <sheetData>
    <row r="1" spans="1:17" ht="16" thickBot="1" x14ac:dyDescent="0.25">
      <c r="A1" s="22"/>
      <c r="B1" s="22"/>
      <c r="C1" s="22"/>
      <c r="D1" s="22"/>
      <c r="E1" s="22"/>
      <c r="F1" s="22"/>
      <c r="G1" s="22"/>
      <c r="H1" s="22"/>
      <c r="I1" s="22"/>
      <c r="J1" s="22"/>
      <c r="K1" s="22"/>
      <c r="L1" s="22"/>
      <c r="M1" s="22"/>
      <c r="N1" s="22"/>
      <c r="O1" s="22"/>
      <c r="P1" s="22"/>
      <c r="Q1" s="22"/>
    </row>
    <row r="2" spans="1:17"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7"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7" x14ac:dyDescent="0.2">
      <c r="A4" s="25" t="s">
        <v>10</v>
      </c>
      <c r="B4" s="26">
        <v>45352</v>
      </c>
      <c r="C4">
        <v>124</v>
      </c>
      <c r="D4" t="s">
        <v>68</v>
      </c>
      <c r="E4" s="63"/>
      <c r="F4" s="63"/>
      <c r="G4" s="63" t="s">
        <v>69</v>
      </c>
      <c r="H4" s="31">
        <v>40367.53</v>
      </c>
      <c r="I4" s="31"/>
      <c r="M4" s="31">
        <f>24045.71</f>
        <v>24045.71</v>
      </c>
    </row>
    <row r="5" spans="1:17" ht="15.75" customHeight="1" x14ac:dyDescent="0.2">
      <c r="A5" s="25" t="s">
        <v>10</v>
      </c>
      <c r="B5" s="26">
        <v>45352</v>
      </c>
      <c r="C5">
        <v>437</v>
      </c>
      <c r="D5" t="s">
        <v>70</v>
      </c>
      <c r="E5" s="63" t="s">
        <v>71</v>
      </c>
      <c r="F5" s="63" t="s">
        <v>56</v>
      </c>
      <c r="G5" s="63" t="s">
        <v>69</v>
      </c>
      <c r="H5" s="31">
        <v>7566949.3899999997</v>
      </c>
      <c r="I5" s="31">
        <f>1607166.01+251055</f>
        <v>1858221.01</v>
      </c>
      <c r="K5" s="31">
        <v>6990928.0099999998</v>
      </c>
      <c r="L5" s="31">
        <v>3703955.45</v>
      </c>
      <c r="M5" s="31"/>
      <c r="N5" s="43"/>
      <c r="Q5" s="43">
        <f>IF(H5+I5-K5&lt;0,0,H5+I5-K5)</f>
        <v>2434242.3900000006</v>
      </c>
    </row>
    <row r="6" spans="1:17" ht="15.75" customHeight="1" x14ac:dyDescent="0.2">
      <c r="A6" s="25" t="s">
        <v>10</v>
      </c>
      <c r="B6" s="26">
        <v>45352</v>
      </c>
      <c r="C6">
        <v>448</v>
      </c>
      <c r="D6" t="s">
        <v>72</v>
      </c>
      <c r="E6" s="63" t="s">
        <v>73</v>
      </c>
      <c r="F6" s="63" t="s">
        <v>74</v>
      </c>
      <c r="G6" s="63" t="s">
        <v>69</v>
      </c>
      <c r="H6" s="31">
        <v>5360736.6900000004</v>
      </c>
      <c r="I6" s="31">
        <f>562051.72+228531.29</f>
        <v>790583.01</v>
      </c>
      <c r="K6" s="31">
        <v>5172292.57</v>
      </c>
      <c r="L6" s="31">
        <v>5203096.4800000004</v>
      </c>
      <c r="M6" s="31"/>
      <c r="N6" s="43"/>
      <c r="Q6" s="43">
        <f t="shared" ref="Q6:Q28" si="0">IF(H6+I6-K6&lt;0,0,H6+I6-K6)</f>
        <v>979027.12999999989</v>
      </c>
    </row>
    <row r="7" spans="1:17" x14ac:dyDescent="0.2">
      <c r="A7" s="25" t="s">
        <v>10</v>
      </c>
      <c r="B7" s="26">
        <v>45352</v>
      </c>
      <c r="C7">
        <v>449</v>
      </c>
      <c r="D7" t="s">
        <v>75</v>
      </c>
      <c r="E7" s="63" t="s">
        <v>73</v>
      </c>
      <c r="F7" s="63" t="s">
        <v>74</v>
      </c>
      <c r="G7" s="63" t="s">
        <v>69</v>
      </c>
      <c r="H7" s="31">
        <v>1193190.1399999999</v>
      </c>
      <c r="I7" s="31">
        <v>63852.24</v>
      </c>
      <c r="K7" s="31">
        <v>984017.62</v>
      </c>
      <c r="L7" s="31">
        <v>929952.12</v>
      </c>
      <c r="M7" s="31"/>
      <c r="N7" s="43"/>
      <c r="Q7" s="43">
        <f t="shared" si="0"/>
        <v>273024.75999999989</v>
      </c>
    </row>
    <row r="8" spans="1:17" ht="15.75" customHeight="1" x14ac:dyDescent="0.2">
      <c r="A8" s="25" t="s">
        <v>10</v>
      </c>
      <c r="B8" s="26">
        <v>45352</v>
      </c>
      <c r="C8">
        <v>453</v>
      </c>
      <c r="D8" t="s">
        <v>76</v>
      </c>
      <c r="E8" s="63" t="s">
        <v>73</v>
      </c>
      <c r="F8" s="63" t="s">
        <v>74</v>
      </c>
      <c r="G8" s="63" t="s">
        <v>69</v>
      </c>
      <c r="H8" s="31">
        <v>6234410.29</v>
      </c>
      <c r="I8" s="31">
        <f>2740273.31+1346678.25</f>
        <v>4086951.56</v>
      </c>
      <c r="K8" s="31">
        <v>6529007.5300000003</v>
      </c>
      <c r="L8" s="31">
        <v>4834519.6100000003</v>
      </c>
      <c r="M8" s="31"/>
      <c r="N8" s="43"/>
      <c r="Q8" s="43">
        <f t="shared" si="0"/>
        <v>3792354.3199999994</v>
      </c>
    </row>
    <row r="9" spans="1:17" x14ac:dyDescent="0.2">
      <c r="A9" s="25" t="s">
        <v>10</v>
      </c>
      <c r="B9" s="26">
        <v>45352</v>
      </c>
      <c r="C9">
        <v>453500</v>
      </c>
      <c r="D9" t="s">
        <v>76</v>
      </c>
      <c r="E9" s="63" t="s">
        <v>73</v>
      </c>
      <c r="F9" s="63" t="s">
        <v>74</v>
      </c>
      <c r="G9" s="63" t="s">
        <v>69</v>
      </c>
      <c r="H9" s="31">
        <v>132891.97</v>
      </c>
      <c r="I9" s="31"/>
      <c r="K9" s="31">
        <v>118027.96</v>
      </c>
      <c r="L9" s="31">
        <v>22427.16</v>
      </c>
      <c r="M9" s="31"/>
      <c r="N9" s="43"/>
      <c r="Q9" s="43">
        <f t="shared" si="0"/>
        <v>14864.009999999995</v>
      </c>
    </row>
    <row r="10" spans="1:17" ht="15.75" customHeight="1" x14ac:dyDescent="0.2">
      <c r="A10" s="25" t="s">
        <v>10</v>
      </c>
      <c r="B10" s="26">
        <v>45352</v>
      </c>
      <c r="C10">
        <v>453600</v>
      </c>
      <c r="D10" t="s">
        <v>76</v>
      </c>
      <c r="E10" s="63" t="s">
        <v>73</v>
      </c>
      <c r="F10" s="63" t="s">
        <v>74</v>
      </c>
      <c r="G10" s="63" t="s">
        <v>69</v>
      </c>
      <c r="H10" s="31">
        <v>168215.1</v>
      </c>
      <c r="I10" s="31"/>
      <c r="K10" s="31">
        <v>201180.07</v>
      </c>
      <c r="L10" s="31">
        <v>0</v>
      </c>
      <c r="M10" s="31"/>
      <c r="N10" s="43"/>
      <c r="Q10" s="43">
        <f t="shared" si="0"/>
        <v>0</v>
      </c>
    </row>
    <row r="11" spans="1:17" ht="15.75" customHeight="1" x14ac:dyDescent="0.2">
      <c r="A11" s="25" t="s">
        <v>10</v>
      </c>
      <c r="B11" s="26">
        <v>45352</v>
      </c>
      <c r="C11">
        <v>458</v>
      </c>
      <c r="D11" t="s">
        <v>77</v>
      </c>
      <c r="E11" s="63" t="s">
        <v>73</v>
      </c>
      <c r="F11" s="63" t="s">
        <v>78</v>
      </c>
      <c r="G11" s="63" t="s">
        <v>79</v>
      </c>
      <c r="H11" s="31">
        <v>443879.63</v>
      </c>
      <c r="I11" s="31">
        <v>2905.82</v>
      </c>
      <c r="K11" s="31">
        <v>0</v>
      </c>
      <c r="L11" s="45">
        <v>93234.21</v>
      </c>
      <c r="M11" s="31">
        <v>399964.37</v>
      </c>
      <c r="N11" s="43"/>
      <c r="P11" t="s">
        <v>80</v>
      </c>
      <c r="Q11" s="43">
        <f t="shared" si="0"/>
        <v>446785.45</v>
      </c>
    </row>
    <row r="12" spans="1:17" x14ac:dyDescent="0.2">
      <c r="A12" s="25" t="s">
        <v>10</v>
      </c>
      <c r="B12" s="26">
        <v>45352</v>
      </c>
      <c r="C12">
        <v>463</v>
      </c>
      <c r="D12" t="s">
        <v>81</v>
      </c>
      <c r="E12" s="63" t="s">
        <v>73</v>
      </c>
      <c r="F12" s="63" t="s">
        <v>74</v>
      </c>
      <c r="G12" s="63" t="s">
        <v>69</v>
      </c>
      <c r="H12" s="31">
        <v>4688770.38</v>
      </c>
      <c r="I12" s="31">
        <f>1891768.21+80481.16</f>
        <v>1972249.3699999999</v>
      </c>
      <c r="K12" s="31">
        <v>4799086.6399999997</v>
      </c>
      <c r="L12" s="31">
        <v>2850501.03</v>
      </c>
      <c r="M12" s="31"/>
      <c r="N12" s="43"/>
      <c r="Q12" s="43">
        <f t="shared" si="0"/>
        <v>1861933.1100000003</v>
      </c>
    </row>
    <row r="13" spans="1:17" ht="15.75" customHeight="1" x14ac:dyDescent="0.2">
      <c r="A13" s="25" t="s">
        <v>10</v>
      </c>
      <c r="B13" s="26">
        <v>45352</v>
      </c>
      <c r="C13">
        <v>465</v>
      </c>
      <c r="D13" t="s">
        <v>82</v>
      </c>
      <c r="E13" s="63" t="s">
        <v>73</v>
      </c>
      <c r="F13" s="63" t="s">
        <v>74</v>
      </c>
      <c r="G13" s="63" t="s">
        <v>69</v>
      </c>
      <c r="H13" s="31">
        <v>19404233</v>
      </c>
      <c r="I13" s="31">
        <v>146812.45000000001</v>
      </c>
      <c r="K13" s="31">
        <v>4077416.13</v>
      </c>
      <c r="L13" s="31">
        <v>932594.28</v>
      </c>
      <c r="M13" s="31"/>
      <c r="N13" s="43"/>
      <c r="Q13" s="43">
        <f t="shared" si="0"/>
        <v>15473629.32</v>
      </c>
    </row>
    <row r="14" spans="1:17" x14ac:dyDescent="0.2">
      <c r="A14" s="25" t="s">
        <v>10</v>
      </c>
      <c r="B14" s="26">
        <v>45352</v>
      </c>
      <c r="C14">
        <v>470</v>
      </c>
      <c r="D14" t="s">
        <v>83</v>
      </c>
      <c r="E14" s="63" t="s">
        <v>71</v>
      </c>
      <c r="F14" s="63" t="s">
        <v>84</v>
      </c>
      <c r="G14" s="63" t="s">
        <v>69</v>
      </c>
      <c r="H14" s="31">
        <v>1642747.07</v>
      </c>
      <c r="I14" s="31">
        <f>54223.4+32616.56+10000+248200</f>
        <v>345039.96</v>
      </c>
      <c r="K14" s="31">
        <v>1773380.23</v>
      </c>
      <c r="L14" s="31">
        <v>796970.49</v>
      </c>
      <c r="M14" s="31"/>
      <c r="N14" s="43"/>
      <c r="Q14" s="43">
        <f t="shared" si="0"/>
        <v>214406.80000000005</v>
      </c>
    </row>
    <row r="15" spans="1:17" x14ac:dyDescent="0.2">
      <c r="A15" s="25" t="s">
        <v>10</v>
      </c>
      <c r="B15" s="26">
        <v>45352</v>
      </c>
      <c r="C15">
        <v>475</v>
      </c>
      <c r="D15" t="s">
        <v>85</v>
      </c>
      <c r="E15" s="63" t="s">
        <v>86</v>
      </c>
      <c r="F15" s="63" t="s">
        <v>84</v>
      </c>
      <c r="G15" s="63" t="s">
        <v>79</v>
      </c>
      <c r="H15" s="31">
        <v>733113.9</v>
      </c>
      <c r="I15" s="31">
        <v>234206.65</v>
      </c>
      <c r="K15" s="31">
        <v>0</v>
      </c>
      <c r="L15" s="45">
        <v>-7.51</v>
      </c>
      <c r="M15" s="31">
        <v>938255.78</v>
      </c>
      <c r="N15" s="43"/>
      <c r="P15" t="s">
        <v>80</v>
      </c>
      <c r="Q15" s="43">
        <f t="shared" si="0"/>
        <v>967320.55</v>
      </c>
    </row>
    <row r="16" spans="1:17" x14ac:dyDescent="0.2">
      <c r="A16" s="25" t="s">
        <v>10</v>
      </c>
      <c r="B16" s="26">
        <v>45352</v>
      </c>
      <c r="C16">
        <v>476</v>
      </c>
      <c r="D16" t="s">
        <v>87</v>
      </c>
      <c r="E16" s="63" t="s">
        <v>73</v>
      </c>
      <c r="F16" s="63" t="s">
        <v>74</v>
      </c>
      <c r="G16" s="63" t="s">
        <v>69</v>
      </c>
      <c r="H16" s="31">
        <v>328826</v>
      </c>
      <c r="I16" s="31">
        <v>47757.599999999999</v>
      </c>
      <c r="K16" s="31">
        <v>491706.06</v>
      </c>
      <c r="L16" s="31">
        <v>400032.82</v>
      </c>
      <c r="M16" s="31"/>
      <c r="N16" s="43"/>
      <c r="Q16" s="43">
        <f t="shared" si="0"/>
        <v>0</v>
      </c>
    </row>
    <row r="17" spans="1:17" x14ac:dyDescent="0.2">
      <c r="A17" s="25" t="s">
        <v>10</v>
      </c>
      <c r="B17" s="26">
        <v>45352</v>
      </c>
      <c r="C17">
        <v>483</v>
      </c>
      <c r="D17" t="s">
        <v>88</v>
      </c>
      <c r="E17" s="63" t="s">
        <v>73</v>
      </c>
      <c r="F17" s="63" t="s">
        <v>74</v>
      </c>
      <c r="G17" s="63" t="s">
        <v>69</v>
      </c>
      <c r="H17" s="31">
        <v>1842861.44</v>
      </c>
      <c r="I17" s="31">
        <v>0</v>
      </c>
      <c r="K17" s="31">
        <v>14659.82</v>
      </c>
      <c r="L17" s="31">
        <v>6896.54</v>
      </c>
      <c r="M17" s="31"/>
      <c r="N17" s="43"/>
      <c r="Q17" s="43">
        <f t="shared" si="0"/>
        <v>1828201.6199999999</v>
      </c>
    </row>
    <row r="18" spans="1:17" x14ac:dyDescent="0.2">
      <c r="A18" s="25" t="s">
        <v>10</v>
      </c>
      <c r="B18" s="26">
        <v>45352</v>
      </c>
      <c r="C18">
        <v>486</v>
      </c>
      <c r="D18" t="s">
        <v>89</v>
      </c>
      <c r="E18" s="63" t="s">
        <v>73</v>
      </c>
      <c r="F18" s="63" t="s">
        <v>74</v>
      </c>
      <c r="G18" s="63" t="s">
        <v>69</v>
      </c>
      <c r="H18" s="31">
        <v>490653.21</v>
      </c>
      <c r="I18" s="31">
        <v>60008.56</v>
      </c>
      <c r="K18" s="31">
        <v>335371.95</v>
      </c>
      <c r="L18" s="31">
        <v>227882.17</v>
      </c>
      <c r="M18" s="31"/>
      <c r="N18" s="43"/>
      <c r="Q18" s="43">
        <f t="shared" si="0"/>
        <v>215289.82</v>
      </c>
    </row>
    <row r="19" spans="1:17" x14ac:dyDescent="0.2">
      <c r="A19" s="25" t="s">
        <v>10</v>
      </c>
      <c r="B19" s="26">
        <v>45352</v>
      </c>
      <c r="C19">
        <v>489</v>
      </c>
      <c r="D19" t="s">
        <v>90</v>
      </c>
      <c r="E19" s="63" t="s">
        <v>86</v>
      </c>
      <c r="F19" s="63" t="s">
        <v>91</v>
      </c>
      <c r="G19" s="63" t="s">
        <v>69</v>
      </c>
      <c r="H19" s="31">
        <v>41817</v>
      </c>
      <c r="I19" s="31"/>
      <c r="K19" s="31">
        <v>0</v>
      </c>
      <c r="L19" s="31">
        <v>6153.96</v>
      </c>
      <c r="M19" s="31"/>
      <c r="N19" s="43"/>
      <c r="Q19" s="43">
        <f t="shared" si="0"/>
        <v>41817</v>
      </c>
    </row>
    <row r="20" spans="1:17" x14ac:dyDescent="0.2">
      <c r="A20" s="25" t="s">
        <v>10</v>
      </c>
      <c r="B20" s="26">
        <v>45352</v>
      </c>
      <c r="C20">
        <v>491</v>
      </c>
      <c r="D20" t="s">
        <v>92</v>
      </c>
      <c r="E20" s="63" t="s">
        <v>71</v>
      </c>
      <c r="F20" s="63" t="s">
        <v>84</v>
      </c>
      <c r="G20" s="63" t="s">
        <v>69</v>
      </c>
      <c r="H20" s="31">
        <v>480150</v>
      </c>
      <c r="I20" s="31">
        <v>318249.33</v>
      </c>
      <c r="K20" s="31">
        <v>718908.26</v>
      </c>
      <c r="L20" s="31">
        <v>420890.55</v>
      </c>
      <c r="M20" s="31"/>
      <c r="N20" s="43"/>
      <c r="Q20" s="43">
        <f t="shared" si="0"/>
        <v>79491.070000000065</v>
      </c>
    </row>
    <row r="21" spans="1:17" x14ac:dyDescent="0.2">
      <c r="A21" s="25" t="s">
        <v>10</v>
      </c>
      <c r="B21" s="26">
        <v>45352</v>
      </c>
      <c r="C21">
        <v>492</v>
      </c>
      <c r="D21" t="s">
        <v>93</v>
      </c>
      <c r="E21" s="63" t="s">
        <v>73</v>
      </c>
      <c r="F21" s="63" t="s">
        <v>78</v>
      </c>
      <c r="G21" s="63" t="s">
        <v>69</v>
      </c>
      <c r="H21" s="31">
        <v>1207738.6599999999</v>
      </c>
      <c r="I21" s="31">
        <v>57632.45</v>
      </c>
      <c r="K21" s="31">
        <v>575962.92000000004</v>
      </c>
      <c r="L21" s="31">
        <v>453295.41</v>
      </c>
      <c r="M21" s="31"/>
      <c r="N21" s="43"/>
      <c r="Q21" s="43">
        <f t="shared" si="0"/>
        <v>689408.18999999983</v>
      </c>
    </row>
    <row r="22" spans="1:17" x14ac:dyDescent="0.2">
      <c r="A22" s="25" t="s">
        <v>10</v>
      </c>
      <c r="B22" s="26">
        <v>45352</v>
      </c>
      <c r="C22">
        <v>493</v>
      </c>
      <c r="D22" t="s">
        <v>94</v>
      </c>
      <c r="E22" s="63" t="s">
        <v>73</v>
      </c>
      <c r="F22" s="63" t="s">
        <v>74</v>
      </c>
      <c r="G22" s="63" t="s">
        <v>69</v>
      </c>
      <c r="H22" s="31">
        <v>91395.5</v>
      </c>
      <c r="I22" s="31">
        <f>35603.44+65687.5</f>
        <v>101290.94</v>
      </c>
      <c r="K22" s="31">
        <v>55324.04</v>
      </c>
      <c r="L22" s="31">
        <v>30065.59</v>
      </c>
      <c r="M22" s="31"/>
      <c r="N22" s="43"/>
      <c r="Q22" s="43">
        <f t="shared" si="0"/>
        <v>137362.4</v>
      </c>
    </row>
    <row r="23" spans="1:17" x14ac:dyDescent="0.2">
      <c r="A23" s="25" t="s">
        <v>10</v>
      </c>
      <c r="B23" s="26">
        <v>45352</v>
      </c>
      <c r="C23">
        <v>494</v>
      </c>
      <c r="D23" t="s">
        <v>95</v>
      </c>
      <c r="E23" s="63" t="s">
        <v>73</v>
      </c>
      <c r="F23" s="63" t="s">
        <v>96</v>
      </c>
      <c r="G23" s="63" t="s">
        <v>69</v>
      </c>
      <c r="H23" s="31">
        <v>2360005.9700000002</v>
      </c>
      <c r="I23" s="31">
        <f>26243.33</f>
        <v>26243.33</v>
      </c>
      <c r="K23" s="31">
        <v>676325.32</v>
      </c>
      <c r="L23" s="31">
        <v>332777.5</v>
      </c>
      <c r="M23" s="31"/>
      <c r="N23" s="43"/>
      <c r="Q23" s="43">
        <f t="shared" si="0"/>
        <v>1709923.9800000004</v>
      </c>
    </row>
    <row r="24" spans="1:17" x14ac:dyDescent="0.2">
      <c r="A24" s="25" t="s">
        <v>10</v>
      </c>
      <c r="B24" s="26">
        <v>45352</v>
      </c>
      <c r="C24">
        <v>496</v>
      </c>
      <c r="D24" t="s">
        <v>97</v>
      </c>
      <c r="E24" s="63" t="s">
        <v>73</v>
      </c>
      <c r="F24" s="63" t="s">
        <v>78</v>
      </c>
      <c r="G24" s="63" t="s">
        <v>69</v>
      </c>
      <c r="H24" s="31">
        <v>996559.49</v>
      </c>
      <c r="I24" s="31">
        <f>16779+1615+10651.12</f>
        <v>29045.120000000003</v>
      </c>
      <c r="K24" s="31">
        <v>760785.6</v>
      </c>
      <c r="L24" s="31">
        <v>560748.92000000004</v>
      </c>
      <c r="M24" s="31"/>
      <c r="N24" s="43"/>
      <c r="Q24" s="43">
        <f t="shared" si="0"/>
        <v>264819.01</v>
      </c>
    </row>
    <row r="25" spans="1:17" x14ac:dyDescent="0.2">
      <c r="A25" s="25" t="s">
        <v>10</v>
      </c>
      <c r="B25" s="26">
        <v>45352</v>
      </c>
      <c r="C25">
        <v>49601</v>
      </c>
      <c r="D25" t="s">
        <v>97</v>
      </c>
      <c r="E25" s="63" t="s">
        <v>73</v>
      </c>
      <c r="F25" s="63" t="s">
        <v>78</v>
      </c>
      <c r="G25" s="63" t="s">
        <v>69</v>
      </c>
      <c r="H25" s="31">
        <v>126115</v>
      </c>
      <c r="I25" s="31"/>
      <c r="K25" s="31">
        <v>0</v>
      </c>
      <c r="L25" s="31">
        <v>50526.57</v>
      </c>
      <c r="M25" s="31"/>
      <c r="N25" s="43"/>
      <c r="Q25" s="43">
        <f t="shared" si="0"/>
        <v>126115</v>
      </c>
    </row>
    <row r="26" spans="1:17" x14ac:dyDescent="0.2">
      <c r="A26" s="25" t="s">
        <v>10</v>
      </c>
      <c r="B26" s="26">
        <v>45352</v>
      </c>
      <c r="C26">
        <v>49602</v>
      </c>
      <c r="D26" t="s">
        <v>97</v>
      </c>
      <c r="E26" s="63" t="s">
        <v>73</v>
      </c>
      <c r="F26" s="63" t="s">
        <v>78</v>
      </c>
      <c r="G26" s="63" t="s">
        <v>69</v>
      </c>
      <c r="H26" s="31">
        <v>46088</v>
      </c>
      <c r="I26" s="31"/>
      <c r="K26" s="31">
        <v>0</v>
      </c>
      <c r="L26" s="31">
        <v>5938.02</v>
      </c>
      <c r="M26" s="31"/>
      <c r="N26" s="43"/>
      <c r="Q26" s="43">
        <f t="shared" si="0"/>
        <v>46088</v>
      </c>
    </row>
    <row r="27" spans="1:17" x14ac:dyDescent="0.2">
      <c r="A27" s="25" t="s">
        <v>10</v>
      </c>
      <c r="B27" s="26">
        <v>45352</v>
      </c>
      <c r="C27">
        <v>497</v>
      </c>
      <c r="D27" t="s">
        <v>98</v>
      </c>
      <c r="E27" s="63" t="s">
        <v>73</v>
      </c>
      <c r="F27" s="63" t="s">
        <v>78</v>
      </c>
      <c r="G27" s="63" t="s">
        <v>69</v>
      </c>
      <c r="H27" s="31">
        <v>915337.15</v>
      </c>
      <c r="I27" s="31">
        <v>178266</v>
      </c>
      <c r="K27" s="31">
        <v>360261.92</v>
      </c>
      <c r="L27" s="31">
        <v>84383.48</v>
      </c>
      <c r="M27" s="31"/>
      <c r="N27" s="43"/>
      <c r="Q27" s="43">
        <f t="shared" si="0"/>
        <v>733341.23</v>
      </c>
    </row>
    <row r="28" spans="1:17" x14ac:dyDescent="0.2">
      <c r="A28" s="25" t="s">
        <v>10</v>
      </c>
      <c r="B28" s="26">
        <v>45352</v>
      </c>
      <c r="C28">
        <v>498</v>
      </c>
      <c r="D28" t="s">
        <v>102</v>
      </c>
      <c r="E28" s="63" t="s">
        <v>73</v>
      </c>
      <c r="F28" s="63" t="s">
        <v>78</v>
      </c>
      <c r="G28" s="63" t="s">
        <v>69</v>
      </c>
      <c r="H28" s="31">
        <v>479200.3</v>
      </c>
      <c r="K28" s="31">
        <v>0</v>
      </c>
      <c r="L28" s="31">
        <v>0</v>
      </c>
      <c r="Q28" s="43">
        <f t="shared" si="0"/>
        <v>479200.3</v>
      </c>
    </row>
    <row r="29" spans="1:17" x14ac:dyDescent="0.2">
      <c r="A29" s="25" t="s">
        <v>10</v>
      </c>
      <c r="B29" s="26">
        <v>45352</v>
      </c>
      <c r="C29">
        <v>499</v>
      </c>
      <c r="D29" t="s">
        <v>103</v>
      </c>
      <c r="E29" s="63" t="s">
        <v>86</v>
      </c>
      <c r="F29" s="63" t="s">
        <v>84</v>
      </c>
      <c r="G29" s="63" t="s">
        <v>69</v>
      </c>
      <c r="H29" s="31">
        <v>192454.69</v>
      </c>
      <c r="K29" s="31">
        <v>0</v>
      </c>
      <c r="L29" s="31">
        <v>0</v>
      </c>
    </row>
    <row r="30" spans="1:17" x14ac:dyDescent="0.2">
      <c r="A30" s="25"/>
      <c r="B30" s="26"/>
      <c r="E30" s="63"/>
      <c r="F30" s="63"/>
      <c r="G30" s="63"/>
      <c r="H30" s="31"/>
      <c r="Q30" s="32">
        <f>SUM(Q5:Q29)</f>
        <v>32808645.460000008</v>
      </c>
    </row>
    <row r="31" spans="1:17" x14ac:dyDescent="0.2">
      <c r="A31" s="33" t="s">
        <v>99</v>
      </c>
      <c r="D31" s="63"/>
      <c r="E31" s="63"/>
      <c r="F31" s="63"/>
      <c r="G31" s="63"/>
      <c r="H31" s="32">
        <f>SUM(H4:H29)</f>
        <v>57208707.499999985</v>
      </c>
      <c r="I31" s="32">
        <f>SUM(I5:I27)</f>
        <v>10319315.399999999</v>
      </c>
      <c r="J31" s="34">
        <f>SUM(J4:J27)</f>
        <v>0</v>
      </c>
      <c r="K31" s="36">
        <f>SUM(K4:K29)</f>
        <v>34634642.650000006</v>
      </c>
      <c r="L31" s="36">
        <f>SUM(L4:L29)</f>
        <v>21946834.850000005</v>
      </c>
      <c r="M31" s="32">
        <f>SUM(M4:M29)</f>
        <v>1362265.86</v>
      </c>
    </row>
    <row r="32" spans="1:17" x14ac:dyDescent="0.2">
      <c r="D32" s="63"/>
      <c r="E32" s="63"/>
      <c r="F32" s="63"/>
      <c r="G32" s="63"/>
    </row>
    <row r="33" spans="4:12" x14ac:dyDescent="0.2">
      <c r="D33" s="63"/>
      <c r="E33" s="63"/>
      <c r="F33" s="63"/>
      <c r="G33" s="63"/>
      <c r="J33" s="40" t="s">
        <v>100</v>
      </c>
      <c r="K33" s="41">
        <v>34634642.649999999</v>
      </c>
      <c r="L33" s="41">
        <v>21946834.851000004</v>
      </c>
    </row>
    <row r="34" spans="4:12" x14ac:dyDescent="0.2">
      <c r="D34" s="63"/>
      <c r="E34" s="63"/>
      <c r="F34" s="63"/>
      <c r="G34" s="63"/>
      <c r="J34" s="40" t="s">
        <v>101</v>
      </c>
      <c r="K34" s="41">
        <f>K33-SUM(K4:K29)</f>
        <v>0</v>
      </c>
      <c r="L34" s="41">
        <f>L33-SUM(L4:L29)</f>
        <v>9.999983012676239E-4</v>
      </c>
    </row>
    <row r="35" spans="4:12" x14ac:dyDescent="0.2">
      <c r="D35" s="63"/>
      <c r="E35" s="63"/>
      <c r="F35" s="63"/>
      <c r="G35" s="63"/>
    </row>
    <row r="36" spans="4:12" x14ac:dyDescent="0.2">
      <c r="D36" s="63"/>
      <c r="E36" s="63"/>
      <c r="F36" s="63"/>
      <c r="G36" s="63"/>
    </row>
    <row r="37" spans="4:12" x14ac:dyDescent="0.2">
      <c r="D37" s="63"/>
      <c r="E37" s="63"/>
      <c r="F37" s="63"/>
      <c r="G37" s="63"/>
    </row>
    <row r="38" spans="4:12" x14ac:dyDescent="0.2">
      <c r="D38" s="63"/>
      <c r="E38" s="63"/>
      <c r="F38" s="63"/>
      <c r="G38" s="63"/>
    </row>
    <row r="39" spans="4:12" x14ac:dyDescent="0.2">
      <c r="D39" s="63"/>
      <c r="E39" s="63"/>
      <c r="F39" s="63"/>
      <c r="G39" s="63"/>
    </row>
    <row r="40" spans="4:12" x14ac:dyDescent="0.2">
      <c r="D40" s="63"/>
      <c r="E40" s="63"/>
      <c r="F40" s="63"/>
      <c r="G40" s="63"/>
    </row>
    <row r="41" spans="4:12" x14ac:dyDescent="0.2">
      <c r="D41" s="63"/>
      <c r="E41" s="63"/>
      <c r="F41" s="63"/>
      <c r="G41" s="63"/>
    </row>
    <row r="42" spans="4:12" x14ac:dyDescent="0.2">
      <c r="D42" s="63"/>
      <c r="E42" s="63"/>
      <c r="F42" s="63"/>
      <c r="G42" s="63"/>
    </row>
    <row r="43" spans="4:12" x14ac:dyDescent="0.2">
      <c r="D43" s="63"/>
      <c r="E43" s="63"/>
      <c r="F43" s="63"/>
      <c r="G43" s="63"/>
    </row>
    <row r="44" spans="4:12" x14ac:dyDescent="0.2">
      <c r="D44" s="63"/>
      <c r="E44" s="63"/>
      <c r="F44" s="63"/>
      <c r="G44" s="63"/>
    </row>
    <row r="45" spans="4:12" x14ac:dyDescent="0.2">
      <c r="D45" s="63"/>
      <c r="E45" s="63"/>
      <c r="F45" s="63"/>
      <c r="G45" s="63"/>
    </row>
    <row r="46" spans="4:12" x14ac:dyDescent="0.2">
      <c r="D46" s="63"/>
      <c r="E46" s="63"/>
      <c r="F46" s="63"/>
      <c r="G46" s="63"/>
    </row>
    <row r="47" spans="4:12" x14ac:dyDescent="0.2">
      <c r="D47" s="63"/>
      <c r="E47" s="63"/>
      <c r="F47" s="63"/>
      <c r="G47" s="63"/>
    </row>
    <row r="48" spans="4:12"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row>
    <row r="149" spans="4:7" x14ac:dyDescent="0.2">
      <c r="D149" s="63"/>
      <c r="E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D154" s="63"/>
      <c r="E154" s="63"/>
    </row>
    <row r="155" spans="4:7" x14ac:dyDescent="0.2">
      <c r="E155" s="63"/>
    </row>
  </sheetData>
  <mergeCells count="3">
    <mergeCell ref="H2:J2"/>
    <mergeCell ref="K2:L2"/>
    <mergeCell ref="M2:O2"/>
  </mergeCells>
  <conditionalFormatting sqref="Q4">
    <cfRule type="cellIs" dxfId="11" priority="1" operator="lessThan">
      <formula>0</formula>
    </cfRule>
  </conditionalFormatting>
  <dataValidations count="1">
    <dataValidation type="list" allowBlank="1" showInputMessage="1" showErrorMessage="1" sqref="E4:E145 F4:G147" xr:uid="{ABD05106-0EE1-4E73-A7E1-FF33473DB412}">
      <formula1>#REF!</formula1>
    </dataValidation>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351C-C701-4826-B165-7310640834DF}">
  <dimension ref="A1:Q157"/>
  <sheetViews>
    <sheetView zoomScale="85" zoomScaleNormal="85" workbookViewId="0">
      <pane xSplit="4" ySplit="3" topLeftCell="E4" activePane="bottomRight" state="frozen"/>
      <selection pane="topRight" activeCell="B14" sqref="B14"/>
      <selection pane="bottomLeft" activeCell="B14" sqref="B14"/>
      <selection pane="bottomRight" activeCell="L20" sqref="L20"/>
    </sheetView>
  </sheetViews>
  <sheetFormatPr baseColWidth="10" defaultColWidth="11.5" defaultRowHeight="15" x14ac:dyDescent="0.2"/>
  <cols>
    <col min="1" max="1" width="28.5" bestFit="1" customWidth="1"/>
    <col min="4" max="4" width="60.33203125" bestFit="1" customWidth="1"/>
    <col min="5" max="5" width="21" customWidth="1"/>
    <col min="6" max="6" width="17.83203125"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5" max="15" width="11.5" customWidth="1"/>
    <col min="16" max="16" width="27.83203125" customWidth="1"/>
    <col min="17" max="17" width="17.5" bestFit="1" customWidth="1"/>
  </cols>
  <sheetData>
    <row r="1" spans="1:17" ht="16" thickBot="1" x14ac:dyDescent="0.25">
      <c r="A1" s="22"/>
      <c r="B1" s="22"/>
      <c r="C1" s="22"/>
      <c r="D1" s="22"/>
      <c r="E1" s="22"/>
      <c r="F1" s="22"/>
      <c r="G1" s="22"/>
      <c r="H1" s="22"/>
      <c r="I1" s="22"/>
      <c r="J1" s="22"/>
      <c r="K1" s="22"/>
      <c r="L1" s="22"/>
      <c r="M1" s="22"/>
      <c r="N1" s="22"/>
      <c r="O1" s="22"/>
      <c r="P1" s="22"/>
      <c r="Q1" s="22"/>
    </row>
    <row r="2" spans="1:17"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7"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7" x14ac:dyDescent="0.2">
      <c r="A4" s="25" t="s">
        <v>10</v>
      </c>
      <c r="B4" s="26">
        <v>45383</v>
      </c>
      <c r="C4">
        <v>124</v>
      </c>
      <c r="D4" t="s">
        <v>68</v>
      </c>
      <c r="E4" s="63"/>
      <c r="F4" s="63"/>
      <c r="G4" s="63" t="s">
        <v>69</v>
      </c>
      <c r="H4" s="31">
        <v>40367.53</v>
      </c>
      <c r="I4" s="31"/>
      <c r="M4" s="45">
        <v>25702.95</v>
      </c>
    </row>
    <row r="5" spans="1:17" ht="15.75" customHeight="1" x14ac:dyDescent="0.2">
      <c r="A5" s="25" t="s">
        <v>10</v>
      </c>
      <c r="B5" s="26">
        <v>45383</v>
      </c>
      <c r="C5">
        <v>437</v>
      </c>
      <c r="D5" t="s">
        <v>70</v>
      </c>
      <c r="E5" s="63" t="s">
        <v>71</v>
      </c>
      <c r="F5" s="63" t="s">
        <v>56</v>
      </c>
      <c r="G5" s="63" t="s">
        <v>69</v>
      </c>
      <c r="H5" s="31">
        <v>7566949.3899999997</v>
      </c>
      <c r="I5" s="31">
        <f>1607166.01+251055</f>
        <v>1858221.01</v>
      </c>
      <c r="K5" s="31">
        <v>6901455.9199999999</v>
      </c>
      <c r="L5" s="31">
        <v>4205124.83</v>
      </c>
      <c r="M5" s="45"/>
      <c r="Q5" s="43">
        <f>IF(H5+I5-K5&lt;0,0,H5+I5-K5)</f>
        <v>2523714.4800000004</v>
      </c>
    </row>
    <row r="6" spans="1:17" ht="15.75" customHeight="1" x14ac:dyDescent="0.2">
      <c r="A6" s="25" t="s">
        <v>10</v>
      </c>
      <c r="B6" s="26">
        <v>45383</v>
      </c>
      <c r="C6">
        <v>448</v>
      </c>
      <c r="D6" t="s">
        <v>72</v>
      </c>
      <c r="E6" s="63" t="s">
        <v>73</v>
      </c>
      <c r="F6" s="63" t="s">
        <v>74</v>
      </c>
      <c r="G6" s="63" t="s">
        <v>69</v>
      </c>
      <c r="H6" s="31">
        <v>5360736.6900000004</v>
      </c>
      <c r="I6" s="31">
        <f>562051.72+228531.29</f>
        <v>790583.01</v>
      </c>
      <c r="K6" s="31">
        <v>5172292.57</v>
      </c>
      <c r="L6" s="31">
        <v>5456873.1399999997</v>
      </c>
      <c r="M6" s="45"/>
      <c r="Q6" s="43">
        <f t="shared" ref="Q6:Q29" si="0">IF(H6+I6-K6&lt;0,0,H6+I6-K6)</f>
        <v>979027.12999999989</v>
      </c>
    </row>
    <row r="7" spans="1:17" x14ac:dyDescent="0.2">
      <c r="A7" s="25" t="s">
        <v>10</v>
      </c>
      <c r="B7" s="26">
        <v>45383</v>
      </c>
      <c r="C7">
        <v>449</v>
      </c>
      <c r="D7" t="s">
        <v>75</v>
      </c>
      <c r="E7" s="63" t="s">
        <v>73</v>
      </c>
      <c r="F7" s="63" t="s">
        <v>74</v>
      </c>
      <c r="G7" s="63" t="s">
        <v>69</v>
      </c>
      <c r="H7" s="31">
        <v>1193190.1399999999</v>
      </c>
      <c r="I7" s="31">
        <v>63852.24</v>
      </c>
      <c r="K7" s="31">
        <v>984017.62</v>
      </c>
      <c r="L7" s="31">
        <v>934690.09</v>
      </c>
      <c r="M7" s="45"/>
      <c r="Q7" s="43">
        <f t="shared" si="0"/>
        <v>273024.75999999989</v>
      </c>
    </row>
    <row r="8" spans="1:17" ht="15.75" customHeight="1" x14ac:dyDescent="0.2">
      <c r="A8" s="25" t="s">
        <v>10</v>
      </c>
      <c r="B8" s="26">
        <v>45383</v>
      </c>
      <c r="C8">
        <v>453</v>
      </c>
      <c r="D8" t="s">
        <v>76</v>
      </c>
      <c r="E8" s="63" t="s">
        <v>73</v>
      </c>
      <c r="F8" s="63" t="s">
        <v>74</v>
      </c>
      <c r="G8" s="63" t="s">
        <v>69</v>
      </c>
      <c r="H8" s="31">
        <v>6234410.29</v>
      </c>
      <c r="I8" s="31">
        <f>2740273.31+1346678.25+14404.8</f>
        <v>4101356.36</v>
      </c>
      <c r="K8" s="31">
        <v>6726940.5</v>
      </c>
      <c r="L8" s="31">
        <v>4839909.2300000004</v>
      </c>
      <c r="M8" s="45"/>
      <c r="Q8" s="43">
        <f t="shared" si="0"/>
        <v>3608826.1500000004</v>
      </c>
    </row>
    <row r="9" spans="1:17" x14ac:dyDescent="0.2">
      <c r="A9" s="25" t="s">
        <v>10</v>
      </c>
      <c r="B9" s="26">
        <v>45383</v>
      </c>
      <c r="C9">
        <v>453500</v>
      </c>
      <c r="D9" t="s">
        <v>76</v>
      </c>
      <c r="E9" s="63" t="s">
        <v>73</v>
      </c>
      <c r="F9" s="63" t="s">
        <v>74</v>
      </c>
      <c r="G9" s="63" t="s">
        <v>69</v>
      </c>
      <c r="H9" s="31">
        <v>132891.97</v>
      </c>
      <c r="I9" s="31"/>
      <c r="K9" s="31">
        <v>118027.96</v>
      </c>
      <c r="L9" s="31">
        <v>22427.16</v>
      </c>
      <c r="M9" s="45"/>
      <c r="Q9" s="43">
        <f t="shared" si="0"/>
        <v>14864.009999999995</v>
      </c>
    </row>
    <row r="10" spans="1:17" ht="15.75" customHeight="1" x14ac:dyDescent="0.2">
      <c r="A10" s="25" t="s">
        <v>10</v>
      </c>
      <c r="B10" s="26">
        <v>45383</v>
      </c>
      <c r="C10">
        <v>453600</v>
      </c>
      <c r="D10" t="s">
        <v>76</v>
      </c>
      <c r="E10" s="63" t="s">
        <v>73</v>
      </c>
      <c r="F10" s="63" t="s">
        <v>74</v>
      </c>
      <c r="G10" s="63" t="s">
        <v>69</v>
      </c>
      <c r="H10" s="31">
        <v>168215.1</v>
      </c>
      <c r="I10" s="31"/>
      <c r="K10" s="31">
        <v>201180.07</v>
      </c>
      <c r="L10" s="31">
        <v>0</v>
      </c>
      <c r="M10" s="45"/>
      <c r="Q10" s="43">
        <f t="shared" si="0"/>
        <v>0</v>
      </c>
    </row>
    <row r="11" spans="1:17" ht="15.75" customHeight="1" x14ac:dyDescent="0.2">
      <c r="A11" s="25" t="s">
        <v>10</v>
      </c>
      <c r="B11" s="26">
        <v>45383</v>
      </c>
      <c r="C11">
        <v>458</v>
      </c>
      <c r="D11" t="s">
        <v>77</v>
      </c>
      <c r="E11" s="63" t="s">
        <v>73</v>
      </c>
      <c r="F11" s="63" t="s">
        <v>78</v>
      </c>
      <c r="G11" s="63" t="s">
        <v>79</v>
      </c>
      <c r="H11" s="31">
        <v>443879.63</v>
      </c>
      <c r="I11" s="31">
        <f>2905.82+18095.04</f>
        <v>21000.86</v>
      </c>
      <c r="K11" s="31">
        <v>21146.87</v>
      </c>
      <c r="L11" s="31">
        <v>98060.93</v>
      </c>
      <c r="M11" s="45">
        <v>399964.37</v>
      </c>
      <c r="P11" t="s">
        <v>80</v>
      </c>
      <c r="Q11" s="43">
        <f t="shared" si="0"/>
        <v>443733.62</v>
      </c>
    </row>
    <row r="12" spans="1:17" x14ac:dyDescent="0.2">
      <c r="A12" s="25" t="s">
        <v>10</v>
      </c>
      <c r="B12" s="26">
        <v>45383</v>
      </c>
      <c r="C12">
        <v>463</v>
      </c>
      <c r="D12" t="s">
        <v>81</v>
      </c>
      <c r="E12" s="63" t="s">
        <v>73</v>
      </c>
      <c r="F12" s="63" t="s">
        <v>74</v>
      </c>
      <c r="G12" s="63" t="s">
        <v>69</v>
      </c>
      <c r="H12" s="31">
        <v>4688770.38</v>
      </c>
      <c r="I12" s="31">
        <f>1891768.21+80481.16</f>
        <v>1972249.3699999999</v>
      </c>
      <c r="K12" s="31">
        <v>4799086.6399999997</v>
      </c>
      <c r="L12" s="31">
        <v>2910596.17</v>
      </c>
      <c r="M12" s="45"/>
      <c r="Q12" s="43">
        <f t="shared" si="0"/>
        <v>1861933.1100000003</v>
      </c>
    </row>
    <row r="13" spans="1:17" ht="15.75" customHeight="1" x14ac:dyDescent="0.2">
      <c r="A13" s="25" t="s">
        <v>10</v>
      </c>
      <c r="B13" s="26">
        <v>45383</v>
      </c>
      <c r="C13">
        <v>465</v>
      </c>
      <c r="D13" t="s">
        <v>82</v>
      </c>
      <c r="E13" s="63" t="s">
        <v>73</v>
      </c>
      <c r="F13" s="63" t="s">
        <v>74</v>
      </c>
      <c r="G13" s="63" t="s">
        <v>69</v>
      </c>
      <c r="H13" s="31">
        <v>19404233</v>
      </c>
      <c r="I13" s="31">
        <v>146812.45000000001</v>
      </c>
      <c r="K13" s="31">
        <v>4551468.7699999996</v>
      </c>
      <c r="L13" s="31">
        <v>982005.48</v>
      </c>
      <c r="M13" s="45"/>
      <c r="Q13" s="43">
        <f t="shared" si="0"/>
        <v>14999576.68</v>
      </c>
    </row>
    <row r="14" spans="1:17" x14ac:dyDescent="0.2">
      <c r="A14" s="25" t="s">
        <v>10</v>
      </c>
      <c r="B14" s="26">
        <v>45383</v>
      </c>
      <c r="C14">
        <v>470</v>
      </c>
      <c r="D14" t="s">
        <v>83</v>
      </c>
      <c r="E14" s="63" t="s">
        <v>71</v>
      </c>
      <c r="F14" s="63" t="s">
        <v>84</v>
      </c>
      <c r="G14" s="63" t="s">
        <v>69</v>
      </c>
      <c r="H14" s="31">
        <v>1642747.07</v>
      </c>
      <c r="I14" s="31">
        <f>54223.4+32616.56+10000+248200</f>
        <v>345039.96</v>
      </c>
      <c r="K14" s="31">
        <v>2088652.72</v>
      </c>
      <c r="L14" s="31">
        <v>799398.75</v>
      </c>
      <c r="M14" s="45"/>
      <c r="Q14" s="43">
        <f t="shared" si="0"/>
        <v>0</v>
      </c>
    </row>
    <row r="15" spans="1:17" x14ac:dyDescent="0.2">
      <c r="A15" s="25" t="s">
        <v>10</v>
      </c>
      <c r="B15" s="26">
        <v>45383</v>
      </c>
      <c r="C15">
        <v>475</v>
      </c>
      <c r="D15" t="s">
        <v>85</v>
      </c>
      <c r="E15" s="63" t="s">
        <v>86</v>
      </c>
      <c r="F15" s="63" t="s">
        <v>84</v>
      </c>
      <c r="G15" s="63" t="s">
        <v>79</v>
      </c>
      <c r="H15" s="31">
        <v>733113.9</v>
      </c>
      <c r="I15" s="31">
        <v>234206.65</v>
      </c>
      <c r="K15" s="31">
        <v>0</v>
      </c>
      <c r="L15" s="31">
        <v>-7.51</v>
      </c>
      <c r="M15" s="45">
        <v>938255.78</v>
      </c>
      <c r="P15" t="s">
        <v>80</v>
      </c>
      <c r="Q15" s="43">
        <f t="shared" si="0"/>
        <v>967320.55</v>
      </c>
    </row>
    <row r="16" spans="1:17" x14ac:dyDescent="0.2">
      <c r="A16" s="25" t="s">
        <v>10</v>
      </c>
      <c r="B16" s="26">
        <v>45383</v>
      </c>
      <c r="C16">
        <v>476</v>
      </c>
      <c r="D16" t="s">
        <v>87</v>
      </c>
      <c r="E16" s="63" t="s">
        <v>73</v>
      </c>
      <c r="F16" s="63" t="s">
        <v>74</v>
      </c>
      <c r="G16" s="63" t="s">
        <v>69</v>
      </c>
      <c r="H16" s="31">
        <v>328826</v>
      </c>
      <c r="I16" s="31">
        <v>47757.599999999999</v>
      </c>
      <c r="K16" s="31">
        <v>491706.06</v>
      </c>
      <c r="L16" s="31">
        <v>400032.82</v>
      </c>
      <c r="M16" s="31"/>
      <c r="Q16" s="43">
        <f t="shared" si="0"/>
        <v>0</v>
      </c>
    </row>
    <row r="17" spans="1:17" x14ac:dyDescent="0.2">
      <c r="A17" s="25" t="s">
        <v>10</v>
      </c>
      <c r="B17" s="26">
        <v>45383</v>
      </c>
      <c r="C17">
        <v>483</v>
      </c>
      <c r="D17" t="s">
        <v>88</v>
      </c>
      <c r="E17" s="63" t="s">
        <v>73</v>
      </c>
      <c r="F17" s="63" t="s">
        <v>74</v>
      </c>
      <c r="G17" s="63" t="s">
        <v>69</v>
      </c>
      <c r="H17" s="31">
        <v>1842861.44</v>
      </c>
      <c r="I17" s="31">
        <v>0</v>
      </c>
      <c r="K17" s="31">
        <v>14659.82</v>
      </c>
      <c r="L17" s="31">
        <v>37156.300000000003</v>
      </c>
      <c r="M17" s="31"/>
      <c r="Q17" s="43">
        <f t="shared" si="0"/>
        <v>1828201.6199999999</v>
      </c>
    </row>
    <row r="18" spans="1:17" x14ac:dyDescent="0.2">
      <c r="A18" s="25" t="s">
        <v>10</v>
      </c>
      <c r="B18" s="26">
        <v>45383</v>
      </c>
      <c r="C18">
        <v>486</v>
      </c>
      <c r="D18" t="s">
        <v>89</v>
      </c>
      <c r="E18" s="63" t="s">
        <v>73</v>
      </c>
      <c r="F18" s="63" t="s">
        <v>74</v>
      </c>
      <c r="G18" s="63" t="s">
        <v>69</v>
      </c>
      <c r="H18" s="31">
        <v>490653.21</v>
      </c>
      <c r="I18" s="31">
        <v>60008.56</v>
      </c>
      <c r="K18" s="31">
        <v>335371.95</v>
      </c>
      <c r="L18" s="31">
        <v>229694.03</v>
      </c>
      <c r="M18" s="31"/>
      <c r="Q18" s="43">
        <f t="shared" si="0"/>
        <v>215289.82</v>
      </c>
    </row>
    <row r="19" spans="1:17" x14ac:dyDescent="0.2">
      <c r="A19" s="25" t="s">
        <v>10</v>
      </c>
      <c r="B19" s="26">
        <v>45383</v>
      </c>
      <c r="C19">
        <v>489</v>
      </c>
      <c r="D19" t="s">
        <v>90</v>
      </c>
      <c r="E19" s="63" t="s">
        <v>86</v>
      </c>
      <c r="F19" s="63" t="s">
        <v>91</v>
      </c>
      <c r="G19" s="63" t="s">
        <v>69</v>
      </c>
      <c r="H19" s="31">
        <v>41817</v>
      </c>
      <c r="I19" s="31"/>
      <c r="K19" s="31">
        <v>0</v>
      </c>
      <c r="L19" s="31">
        <v>6153.96</v>
      </c>
      <c r="M19" s="31"/>
      <c r="Q19" s="43"/>
    </row>
    <row r="20" spans="1:17" x14ac:dyDescent="0.2">
      <c r="A20" s="25" t="s">
        <v>10</v>
      </c>
      <c r="B20" s="26">
        <v>45383</v>
      </c>
      <c r="C20">
        <v>491</v>
      </c>
      <c r="D20" t="s">
        <v>92</v>
      </c>
      <c r="E20" s="63" t="s">
        <v>71</v>
      </c>
      <c r="F20" s="63" t="s">
        <v>84</v>
      </c>
      <c r="G20" s="63" t="s">
        <v>69</v>
      </c>
      <c r="H20" s="31">
        <v>480150</v>
      </c>
      <c r="I20" s="31">
        <v>318249.33</v>
      </c>
      <c r="K20" s="31">
        <v>718908.26</v>
      </c>
      <c r="L20" s="31">
        <v>424178.73</v>
      </c>
      <c r="M20" s="31"/>
      <c r="Q20" s="43">
        <f t="shared" si="0"/>
        <v>79491.070000000065</v>
      </c>
    </row>
    <row r="21" spans="1:17" x14ac:dyDescent="0.2">
      <c r="A21" s="25" t="s">
        <v>10</v>
      </c>
      <c r="B21" s="26">
        <v>45383</v>
      </c>
      <c r="C21">
        <v>492</v>
      </c>
      <c r="D21" t="s">
        <v>93</v>
      </c>
      <c r="E21" s="63" t="s">
        <v>73</v>
      </c>
      <c r="F21" s="63" t="s">
        <v>78</v>
      </c>
      <c r="G21" s="63" t="s">
        <v>69</v>
      </c>
      <c r="H21" s="31">
        <v>1207738.6599999999</v>
      </c>
      <c r="I21" s="31">
        <v>57632.45</v>
      </c>
      <c r="K21" s="31">
        <v>575962.92000000004</v>
      </c>
      <c r="L21" s="31">
        <v>453759.51</v>
      </c>
      <c r="M21" s="31"/>
      <c r="Q21" s="43">
        <f t="shared" si="0"/>
        <v>689408.18999999983</v>
      </c>
    </row>
    <row r="22" spans="1:17" x14ac:dyDescent="0.2">
      <c r="A22" s="25" t="s">
        <v>10</v>
      </c>
      <c r="B22" s="26">
        <v>45383</v>
      </c>
      <c r="C22">
        <v>493</v>
      </c>
      <c r="D22" t="s">
        <v>94</v>
      </c>
      <c r="E22" s="63" t="s">
        <v>73</v>
      </c>
      <c r="F22" s="63" t="s">
        <v>74</v>
      </c>
      <c r="G22" s="63" t="s">
        <v>69</v>
      </c>
      <c r="H22" s="31">
        <v>91395.5</v>
      </c>
      <c r="I22" s="31">
        <f>35603.44+65687.5</f>
        <v>101290.94</v>
      </c>
      <c r="K22" s="31">
        <v>55324.04</v>
      </c>
      <c r="L22" s="31">
        <v>33915.72</v>
      </c>
      <c r="M22" s="31"/>
      <c r="Q22" s="43">
        <f t="shared" si="0"/>
        <v>137362.4</v>
      </c>
    </row>
    <row r="23" spans="1:17" x14ac:dyDescent="0.2">
      <c r="A23" s="25" t="s">
        <v>10</v>
      </c>
      <c r="B23" s="26">
        <v>45383</v>
      </c>
      <c r="C23">
        <v>494</v>
      </c>
      <c r="D23" t="s">
        <v>95</v>
      </c>
      <c r="E23" s="63" t="s">
        <v>73</v>
      </c>
      <c r="F23" s="63" t="s">
        <v>96</v>
      </c>
      <c r="G23" s="63" t="s">
        <v>69</v>
      </c>
      <c r="H23" s="31">
        <v>2360005.9700000002</v>
      </c>
      <c r="I23" s="31">
        <f>26243.33</f>
        <v>26243.33</v>
      </c>
      <c r="K23" s="31">
        <v>631275.18000000005</v>
      </c>
      <c r="L23" s="31">
        <v>482322.34</v>
      </c>
      <c r="M23" s="31"/>
      <c r="Q23" s="43">
        <f t="shared" si="0"/>
        <v>1754974.12</v>
      </c>
    </row>
    <row r="24" spans="1:17" x14ac:dyDescent="0.2">
      <c r="A24" s="25" t="s">
        <v>10</v>
      </c>
      <c r="B24" s="26">
        <v>45383</v>
      </c>
      <c r="C24">
        <v>496</v>
      </c>
      <c r="D24" t="s">
        <v>97</v>
      </c>
      <c r="E24" s="63" t="s">
        <v>73</v>
      </c>
      <c r="F24" s="63" t="s">
        <v>78</v>
      </c>
      <c r="G24" s="63" t="s">
        <v>69</v>
      </c>
      <c r="H24" s="31">
        <v>996559.49</v>
      </c>
      <c r="I24" s="31">
        <f>16779+1615+10651.12</f>
        <v>29045.120000000003</v>
      </c>
      <c r="K24" s="31">
        <v>760785.6</v>
      </c>
      <c r="L24" s="31">
        <v>642182.40000000002</v>
      </c>
      <c r="M24" s="31"/>
      <c r="Q24" s="43">
        <f t="shared" si="0"/>
        <v>264819.01</v>
      </c>
    </row>
    <row r="25" spans="1:17" x14ac:dyDescent="0.2">
      <c r="A25" s="25" t="s">
        <v>10</v>
      </c>
      <c r="B25" s="26">
        <v>45383</v>
      </c>
      <c r="C25">
        <v>49602</v>
      </c>
      <c r="D25" t="s">
        <v>97</v>
      </c>
      <c r="E25" s="63" t="s">
        <v>73</v>
      </c>
      <c r="F25" s="63" t="s">
        <v>78</v>
      </c>
      <c r="G25" s="63" t="s">
        <v>69</v>
      </c>
      <c r="H25" s="31">
        <v>46088</v>
      </c>
      <c r="I25" s="31"/>
      <c r="K25" s="31">
        <v>0</v>
      </c>
      <c r="L25" s="31">
        <v>5819.26</v>
      </c>
      <c r="M25" s="31"/>
      <c r="Q25" s="43">
        <f t="shared" si="0"/>
        <v>46088</v>
      </c>
    </row>
    <row r="26" spans="1:17" x14ac:dyDescent="0.2">
      <c r="A26" s="25" t="s">
        <v>10</v>
      </c>
      <c r="B26" s="26">
        <v>45383</v>
      </c>
      <c r="C26">
        <v>497</v>
      </c>
      <c r="D26" t="s">
        <v>98</v>
      </c>
      <c r="E26" s="63" t="s">
        <v>73</v>
      </c>
      <c r="F26" s="63" t="s">
        <v>78</v>
      </c>
      <c r="G26" s="63" t="s">
        <v>69</v>
      </c>
      <c r="H26" s="31">
        <v>915337.15</v>
      </c>
      <c r="I26" s="31">
        <v>178266</v>
      </c>
      <c r="K26" s="31">
        <v>356094.85</v>
      </c>
      <c r="L26" s="31">
        <v>139047.89000000001</v>
      </c>
      <c r="M26" s="31"/>
      <c r="Q26" s="43">
        <f t="shared" si="0"/>
        <v>737508.29999999993</v>
      </c>
    </row>
    <row r="27" spans="1:17" x14ac:dyDescent="0.2">
      <c r="A27" s="25" t="s">
        <v>10</v>
      </c>
      <c r="B27" s="26">
        <v>45383</v>
      </c>
      <c r="C27">
        <v>498</v>
      </c>
      <c r="D27" t="s">
        <v>102</v>
      </c>
      <c r="E27" s="63" t="s">
        <v>73</v>
      </c>
      <c r="F27" s="63" t="s">
        <v>78</v>
      </c>
      <c r="G27" s="63" t="s">
        <v>69</v>
      </c>
      <c r="H27" s="31">
        <v>479200.3</v>
      </c>
      <c r="K27" s="31">
        <v>0</v>
      </c>
      <c r="L27" s="31">
        <v>0</v>
      </c>
      <c r="Q27" s="43">
        <f t="shared" si="0"/>
        <v>479200.3</v>
      </c>
    </row>
    <row r="28" spans="1:17" x14ac:dyDescent="0.2">
      <c r="A28" s="25" t="s">
        <v>10</v>
      </c>
      <c r="B28" s="26">
        <v>45383</v>
      </c>
      <c r="C28">
        <v>499</v>
      </c>
      <c r="D28" t="s">
        <v>103</v>
      </c>
      <c r="E28" s="63" t="s">
        <v>86</v>
      </c>
      <c r="F28" s="63" t="s">
        <v>84</v>
      </c>
      <c r="G28" s="63" t="s">
        <v>69</v>
      </c>
      <c r="H28" s="31">
        <v>192454.69</v>
      </c>
      <c r="K28" s="31">
        <v>0</v>
      </c>
      <c r="L28" s="31">
        <v>0</v>
      </c>
      <c r="Q28" s="43">
        <f t="shared" si="0"/>
        <v>192454.69</v>
      </c>
    </row>
    <row r="29" spans="1:17" x14ac:dyDescent="0.2">
      <c r="A29" s="25" t="s">
        <v>10</v>
      </c>
      <c r="B29" s="26">
        <v>45383</v>
      </c>
      <c r="C29">
        <v>501</v>
      </c>
      <c r="D29" t="s">
        <v>104</v>
      </c>
      <c r="E29" s="63" t="s">
        <v>86</v>
      </c>
      <c r="F29" s="63" t="s">
        <v>91</v>
      </c>
      <c r="G29" s="63" t="s">
        <v>69</v>
      </c>
      <c r="H29" s="31">
        <v>109380</v>
      </c>
      <c r="K29" s="31">
        <v>0</v>
      </c>
      <c r="L29" s="31">
        <v>0</v>
      </c>
      <c r="Q29" s="43">
        <f t="shared" si="0"/>
        <v>109380</v>
      </c>
    </row>
    <row r="30" spans="1:17" x14ac:dyDescent="0.2">
      <c r="D30" s="63"/>
      <c r="E30" s="63"/>
      <c r="F30" s="63"/>
      <c r="G30" s="63"/>
    </row>
    <row r="31" spans="1:17" x14ac:dyDescent="0.2">
      <c r="A31" s="33" t="s">
        <v>99</v>
      </c>
      <c r="D31" s="63"/>
      <c r="E31" s="63"/>
      <c r="F31" s="63"/>
      <c r="G31" s="63"/>
      <c r="H31" s="32">
        <f>SUM(H4:H30)</f>
        <v>57191972.499999985</v>
      </c>
      <c r="I31" s="32">
        <f>SUM(I5:I26)</f>
        <v>10351815.239999998</v>
      </c>
      <c r="J31" s="34"/>
      <c r="K31" s="36">
        <f>SUM(K4:K29)</f>
        <v>35504358.32</v>
      </c>
      <c r="L31" s="36">
        <f>SUM(L4:L29)</f>
        <v>23103341.23</v>
      </c>
      <c r="M31" s="32"/>
      <c r="Q31" s="32">
        <f>SUM(Q5:Q30)</f>
        <v>32206198.010000009</v>
      </c>
    </row>
    <row r="32" spans="1:17" x14ac:dyDescent="0.2">
      <c r="D32" s="63"/>
      <c r="E32" s="63"/>
      <c r="F32" s="63"/>
      <c r="G32" s="63"/>
      <c r="J32" s="40" t="s">
        <v>100</v>
      </c>
      <c r="K32" s="41">
        <v>35504358.32</v>
      </c>
      <c r="L32" s="41">
        <v>23103341.231000006</v>
      </c>
    </row>
    <row r="33" spans="1:16" x14ac:dyDescent="0.2">
      <c r="D33" s="63"/>
      <c r="E33" s="63"/>
      <c r="F33" s="63"/>
      <c r="G33" s="63"/>
      <c r="J33" s="40" t="s">
        <v>101</v>
      </c>
      <c r="K33" s="41">
        <f>K32-SUM(K4:K29)</f>
        <v>0</v>
      </c>
      <c r="L33" s="41">
        <f>L32-SUM(L4:L29)</f>
        <v>1.0000057518482208E-3</v>
      </c>
    </row>
    <row r="34" spans="1:16" x14ac:dyDescent="0.2">
      <c r="D34" s="63"/>
      <c r="E34" s="63"/>
      <c r="F34" s="63"/>
      <c r="G34" s="63"/>
      <c r="J34" s="40"/>
      <c r="K34" s="41"/>
      <c r="L34" s="41"/>
    </row>
    <row r="35" spans="1:16" x14ac:dyDescent="0.2">
      <c r="D35" s="63"/>
      <c r="E35" s="63"/>
      <c r="F35" s="63"/>
      <c r="G35" s="63"/>
      <c r="J35" s="40"/>
      <c r="K35" s="41"/>
      <c r="L35" s="41"/>
    </row>
    <row r="36" spans="1:16" x14ac:dyDescent="0.2">
      <c r="D36" s="63"/>
      <c r="E36" s="63"/>
      <c r="F36" s="63"/>
      <c r="G36" s="63"/>
      <c r="J36" s="40"/>
      <c r="K36" s="41"/>
      <c r="L36" s="41"/>
    </row>
    <row r="37" spans="1:16" x14ac:dyDescent="0.2">
      <c r="D37" s="63"/>
      <c r="E37" s="63"/>
      <c r="F37" s="63"/>
      <c r="G37" s="63"/>
    </row>
    <row r="38" spans="1:16" x14ac:dyDescent="0.2">
      <c r="A38" s="46" t="s">
        <v>105</v>
      </c>
      <c r="D38" s="63"/>
      <c r="E38" s="63"/>
      <c r="F38" s="63"/>
      <c r="G38" s="63"/>
    </row>
    <row r="39" spans="1:16" x14ac:dyDescent="0.2">
      <c r="A39" s="25" t="s">
        <v>10</v>
      </c>
      <c r="B39" s="26">
        <v>45383</v>
      </c>
      <c r="C39">
        <v>49601</v>
      </c>
      <c r="D39" t="s">
        <v>97</v>
      </c>
      <c r="E39" s="63" t="s">
        <v>73</v>
      </c>
      <c r="F39" s="63" t="s">
        <v>78</v>
      </c>
      <c r="G39" s="63" t="s">
        <v>106</v>
      </c>
      <c r="H39" s="45">
        <v>126115</v>
      </c>
      <c r="I39" s="45"/>
      <c r="K39" s="45"/>
      <c r="L39" s="45">
        <v>111672.9</v>
      </c>
      <c r="M39" s="45">
        <v>119103.74</v>
      </c>
      <c r="N39" s="43">
        <f>M39-L39</f>
        <v>7430.8400000000111</v>
      </c>
      <c r="O39" s="47">
        <f>N39/H39</f>
        <v>5.8921143400864379E-2</v>
      </c>
      <c r="P39" t="s">
        <v>107</v>
      </c>
    </row>
    <row r="40" spans="1:16" x14ac:dyDescent="0.2">
      <c r="D40" s="63"/>
      <c r="E40" s="63"/>
      <c r="F40" s="63"/>
      <c r="G40" s="63"/>
    </row>
    <row r="41" spans="1:16" x14ac:dyDescent="0.2">
      <c r="D41" s="63"/>
      <c r="E41" s="63"/>
      <c r="F41" s="63"/>
      <c r="G41" s="63"/>
    </row>
    <row r="42" spans="1:16" x14ac:dyDescent="0.2">
      <c r="D42" s="63"/>
      <c r="E42" s="63"/>
      <c r="F42" s="63"/>
      <c r="G42" s="63"/>
    </row>
    <row r="43" spans="1:16" x14ac:dyDescent="0.2">
      <c r="D43" s="63"/>
      <c r="E43" s="63"/>
      <c r="F43" s="63"/>
      <c r="G43" s="63"/>
    </row>
    <row r="44" spans="1:16" x14ac:dyDescent="0.2">
      <c r="D44" s="63"/>
      <c r="E44" s="63"/>
      <c r="F44" s="63"/>
      <c r="G44" s="63"/>
    </row>
    <row r="45" spans="1:16" x14ac:dyDescent="0.2">
      <c r="D45" s="63"/>
      <c r="E45" s="63"/>
      <c r="F45" s="63"/>
      <c r="G45" s="63"/>
    </row>
    <row r="46" spans="1:16" x14ac:dyDescent="0.2">
      <c r="D46" s="63"/>
      <c r="E46" s="63"/>
      <c r="F46" s="63"/>
      <c r="G46" s="63"/>
    </row>
    <row r="47" spans="1:16" x14ac:dyDescent="0.2">
      <c r="D47" s="63"/>
      <c r="E47" s="63"/>
      <c r="F47" s="63"/>
      <c r="G47" s="63"/>
    </row>
    <row r="48" spans="1:16"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c r="F148" s="63"/>
      <c r="G148" s="63"/>
    </row>
    <row r="149" spans="4:7" x14ac:dyDescent="0.2">
      <c r="D149" s="63"/>
      <c r="E149" s="63"/>
      <c r="F149" s="63"/>
      <c r="G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D154" s="63"/>
      <c r="E154" s="63"/>
    </row>
    <row r="155" spans="4:7" x14ac:dyDescent="0.2">
      <c r="D155" s="63"/>
      <c r="E155" s="63"/>
    </row>
    <row r="156" spans="4:7" x14ac:dyDescent="0.2">
      <c r="D156" s="63"/>
      <c r="E156" s="63"/>
    </row>
    <row r="157" spans="4:7" x14ac:dyDescent="0.2">
      <c r="E157" s="63"/>
    </row>
  </sheetData>
  <mergeCells count="3">
    <mergeCell ref="H2:J2"/>
    <mergeCell ref="K2:L2"/>
    <mergeCell ref="M2:O2"/>
  </mergeCells>
  <conditionalFormatting sqref="Q4">
    <cfRule type="cellIs" dxfId="10" priority="1" operator="lessThan">
      <formula>0</formula>
    </cfRule>
  </conditionalFormatting>
  <dataValidations count="1">
    <dataValidation type="list" allowBlank="1" showInputMessage="1" showErrorMessage="1" sqref="E19:G19" xr:uid="{F0478BA3-E9D4-4ED1-BE96-C64E243A30DB}">
      <formula1>#REF!</formula1>
    </dataValidation>
  </dataValidation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383E-ED07-4340-BB99-A6150317606C}">
  <dimension ref="A1:Q157"/>
  <sheetViews>
    <sheetView zoomScale="85" zoomScaleNormal="85" workbookViewId="0">
      <pane ySplit="3" topLeftCell="A4" activePane="bottomLeft" state="frozen"/>
      <selection activeCell="B14" sqref="B14"/>
      <selection pane="bottomLeft" activeCell="L21" sqref="L21"/>
    </sheetView>
  </sheetViews>
  <sheetFormatPr baseColWidth="10" defaultColWidth="11.5" defaultRowHeight="15" x14ac:dyDescent="0.2"/>
  <cols>
    <col min="1" max="1" width="28.5" bestFit="1" customWidth="1"/>
    <col min="4" max="4" width="60.33203125" bestFit="1" customWidth="1"/>
    <col min="5" max="5" width="21" customWidth="1"/>
    <col min="6" max="6" width="22"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4" max="14" width="12.6640625" bestFit="1" customWidth="1"/>
    <col min="16" max="16" width="27.83203125" customWidth="1"/>
    <col min="17" max="17" width="17.5" bestFit="1" customWidth="1"/>
  </cols>
  <sheetData>
    <row r="1" spans="1:17" ht="16" thickBot="1" x14ac:dyDescent="0.25">
      <c r="A1" s="22"/>
      <c r="B1" s="22"/>
      <c r="C1" s="22"/>
      <c r="D1" s="22"/>
      <c r="E1" s="22"/>
      <c r="F1" s="22"/>
      <c r="G1" s="22"/>
      <c r="H1" s="22"/>
      <c r="I1" s="22"/>
      <c r="J1" s="22"/>
      <c r="K1" s="22"/>
      <c r="L1" s="22"/>
      <c r="M1" s="22"/>
      <c r="N1" s="22"/>
      <c r="O1" s="22"/>
      <c r="P1" s="22"/>
      <c r="Q1" s="22"/>
    </row>
    <row r="2" spans="1:17"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7"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7" x14ac:dyDescent="0.2">
      <c r="A4" s="25" t="s">
        <v>10</v>
      </c>
      <c r="B4" s="26">
        <v>45413</v>
      </c>
      <c r="C4">
        <v>124</v>
      </c>
      <c r="D4" t="s">
        <v>68</v>
      </c>
      <c r="E4" s="63"/>
      <c r="F4" s="63"/>
      <c r="G4" s="63" t="s">
        <v>69</v>
      </c>
      <c r="H4" s="31">
        <f>40367.53+20000+1701.9</f>
        <v>62069.43</v>
      </c>
      <c r="I4" s="31"/>
      <c r="M4" s="45">
        <v>51204.85</v>
      </c>
    </row>
    <row r="5" spans="1:17" ht="15.75" customHeight="1" x14ac:dyDescent="0.2">
      <c r="A5" s="25" t="s">
        <v>10</v>
      </c>
      <c r="B5" s="26">
        <v>45413</v>
      </c>
      <c r="C5">
        <v>437</v>
      </c>
      <c r="D5" t="s">
        <v>70</v>
      </c>
      <c r="E5" s="63" t="s">
        <v>71</v>
      </c>
      <c r="F5" s="63" t="s">
        <v>56</v>
      </c>
      <c r="G5" s="63" t="s">
        <v>69</v>
      </c>
      <c r="H5" s="31">
        <v>7566949.3899999997</v>
      </c>
      <c r="I5" s="31">
        <f>1607166.01+251055</f>
        <v>1858221.01</v>
      </c>
      <c r="K5" s="31">
        <v>7652571.54</v>
      </c>
      <c r="L5" s="31">
        <v>4700749.2699999996</v>
      </c>
      <c r="M5" s="45"/>
      <c r="Q5" s="43">
        <f>IF(H5+I5-K5&lt;0,0,H5+I5-K5)</f>
        <v>1772598.8600000003</v>
      </c>
    </row>
    <row r="6" spans="1:17" ht="15.75" customHeight="1" x14ac:dyDescent="0.2">
      <c r="A6" s="25" t="s">
        <v>10</v>
      </c>
      <c r="B6" s="26">
        <v>45413</v>
      </c>
      <c r="C6">
        <v>448</v>
      </c>
      <c r="D6" t="s">
        <v>72</v>
      </c>
      <c r="E6" s="63" t="s">
        <v>73</v>
      </c>
      <c r="F6" s="63" t="s">
        <v>74</v>
      </c>
      <c r="G6" s="63" t="s">
        <v>69</v>
      </c>
      <c r="H6" s="31">
        <v>5360736.6900000004</v>
      </c>
      <c r="I6" s="31">
        <f>562051.72+228531.29</f>
        <v>790583.01</v>
      </c>
      <c r="K6" s="31">
        <v>5172292.57</v>
      </c>
      <c r="L6" s="31">
        <v>5632065.1900000004</v>
      </c>
      <c r="M6" s="45"/>
      <c r="Q6" s="43">
        <f t="shared" ref="Q6:Q28" si="0">IF(H6+I6-K6&lt;0,0,H6+I6-K6)</f>
        <v>979027.12999999989</v>
      </c>
    </row>
    <row r="7" spans="1:17" x14ac:dyDescent="0.2">
      <c r="A7" s="25" t="s">
        <v>10</v>
      </c>
      <c r="B7" s="26">
        <v>45413</v>
      </c>
      <c r="C7">
        <v>449</v>
      </c>
      <c r="D7" t="s">
        <v>75</v>
      </c>
      <c r="E7" s="63" t="s">
        <v>73</v>
      </c>
      <c r="F7" s="63" t="s">
        <v>74</v>
      </c>
      <c r="G7" s="63" t="s">
        <v>69</v>
      </c>
      <c r="H7" s="31">
        <v>1193190.1399999999</v>
      </c>
      <c r="I7" s="31">
        <v>63852.24</v>
      </c>
      <c r="K7" s="31">
        <v>1145971.69</v>
      </c>
      <c r="L7" s="31">
        <v>1192621.8400000001</v>
      </c>
      <c r="M7" s="45"/>
      <c r="Q7" s="43">
        <f t="shared" si="0"/>
        <v>111070.68999999994</v>
      </c>
    </row>
    <row r="8" spans="1:17" ht="15.75" customHeight="1" x14ac:dyDescent="0.2">
      <c r="A8" s="25" t="s">
        <v>10</v>
      </c>
      <c r="B8" s="26">
        <v>45413</v>
      </c>
      <c r="C8">
        <v>453</v>
      </c>
      <c r="D8" t="s">
        <v>76</v>
      </c>
      <c r="E8" s="63" t="s">
        <v>73</v>
      </c>
      <c r="F8" s="63" t="s">
        <v>74</v>
      </c>
      <c r="G8" s="63" t="s">
        <v>69</v>
      </c>
      <c r="H8" s="31">
        <v>6234410.29</v>
      </c>
      <c r="I8" s="31">
        <f>2740273.31+1346678.25+14404.8</f>
        <v>4101356.36</v>
      </c>
      <c r="K8" s="31">
        <v>6551147.2999999998</v>
      </c>
      <c r="L8" s="31">
        <v>4859891.72</v>
      </c>
      <c r="M8" s="45"/>
      <c r="Q8" s="43">
        <f t="shared" si="0"/>
        <v>3784619.3500000006</v>
      </c>
    </row>
    <row r="9" spans="1:17" x14ac:dyDescent="0.2">
      <c r="A9" s="25" t="s">
        <v>10</v>
      </c>
      <c r="B9" s="26">
        <v>45413</v>
      </c>
      <c r="C9">
        <v>453500</v>
      </c>
      <c r="D9" t="s">
        <v>76</v>
      </c>
      <c r="E9" s="63" t="s">
        <v>73</v>
      </c>
      <c r="F9" s="63" t="s">
        <v>74</v>
      </c>
      <c r="G9" s="63" t="s">
        <v>69</v>
      </c>
      <c r="H9" s="31">
        <v>132891.97</v>
      </c>
      <c r="I9" s="31"/>
      <c r="K9" s="31">
        <v>118027.96</v>
      </c>
      <c r="L9" s="31">
        <v>22427.16</v>
      </c>
      <c r="M9" s="45"/>
      <c r="Q9" s="43">
        <f t="shared" si="0"/>
        <v>14864.009999999995</v>
      </c>
    </row>
    <row r="10" spans="1:17" ht="15.75" customHeight="1" x14ac:dyDescent="0.2">
      <c r="A10" s="25" t="s">
        <v>10</v>
      </c>
      <c r="B10" s="26">
        <v>45413</v>
      </c>
      <c r="C10">
        <v>453600</v>
      </c>
      <c r="D10" t="s">
        <v>76</v>
      </c>
      <c r="E10" s="63" t="s">
        <v>73</v>
      </c>
      <c r="F10" s="63" t="s">
        <v>74</v>
      </c>
      <c r="G10" s="63" t="s">
        <v>69</v>
      </c>
      <c r="H10" s="31">
        <v>168215.1</v>
      </c>
      <c r="I10" s="31"/>
      <c r="K10" s="31">
        <v>201180.07</v>
      </c>
      <c r="L10" s="31">
        <v>0</v>
      </c>
      <c r="M10" s="45"/>
      <c r="Q10" s="43">
        <f t="shared" si="0"/>
        <v>0</v>
      </c>
    </row>
    <row r="11" spans="1:17" x14ac:dyDescent="0.2">
      <c r="A11" s="25" t="s">
        <v>10</v>
      </c>
      <c r="B11" s="26">
        <v>45413</v>
      </c>
      <c r="C11">
        <v>463</v>
      </c>
      <c r="D11" t="s">
        <v>81</v>
      </c>
      <c r="E11" s="63" t="s">
        <v>73</v>
      </c>
      <c r="F11" s="63" t="s">
        <v>74</v>
      </c>
      <c r="G11" s="63" t="s">
        <v>69</v>
      </c>
      <c r="H11" s="31">
        <v>4688770.38</v>
      </c>
      <c r="I11" s="31">
        <f>1891768.21+80481.16</f>
        <v>1972249.3699999999</v>
      </c>
      <c r="K11" s="31">
        <v>5127545.6100000003</v>
      </c>
      <c r="L11" s="31">
        <v>3029260.77</v>
      </c>
      <c r="M11" s="45"/>
      <c r="Q11" s="43">
        <f t="shared" si="0"/>
        <v>1533474.1399999997</v>
      </c>
    </row>
    <row r="12" spans="1:17" ht="15.75" customHeight="1" x14ac:dyDescent="0.2">
      <c r="A12" s="25" t="s">
        <v>10</v>
      </c>
      <c r="B12" s="26">
        <v>45413</v>
      </c>
      <c r="C12">
        <v>465</v>
      </c>
      <c r="D12" t="s">
        <v>82</v>
      </c>
      <c r="E12" s="63" t="s">
        <v>73</v>
      </c>
      <c r="F12" s="63" t="s">
        <v>74</v>
      </c>
      <c r="G12" s="63" t="s">
        <v>69</v>
      </c>
      <c r="H12" s="31">
        <v>19404233</v>
      </c>
      <c r="I12" s="31">
        <v>146812.45000000001</v>
      </c>
      <c r="K12" s="31">
        <v>5289400.9400000004</v>
      </c>
      <c r="L12" s="31">
        <v>1095497.9099999999</v>
      </c>
      <c r="M12" s="45"/>
      <c r="Q12" s="43">
        <f t="shared" si="0"/>
        <v>14261644.509999998</v>
      </c>
    </row>
    <row r="13" spans="1:17" x14ac:dyDescent="0.2">
      <c r="A13" s="25" t="s">
        <v>10</v>
      </c>
      <c r="B13" s="26">
        <v>45413</v>
      </c>
      <c r="C13">
        <v>470</v>
      </c>
      <c r="D13" t="s">
        <v>83</v>
      </c>
      <c r="E13" s="63" t="s">
        <v>71</v>
      </c>
      <c r="F13" s="63" t="s">
        <v>84</v>
      </c>
      <c r="G13" s="63" t="s">
        <v>69</v>
      </c>
      <c r="H13" s="31">
        <v>1642747.07</v>
      </c>
      <c r="I13" s="31">
        <f>54223.4+32616.56+10000+248200</f>
        <v>345039.96</v>
      </c>
      <c r="K13" s="31">
        <v>2088652.72</v>
      </c>
      <c r="L13" s="31">
        <v>799398.75</v>
      </c>
      <c r="M13" s="45"/>
      <c r="Q13" s="43">
        <f t="shared" si="0"/>
        <v>0</v>
      </c>
    </row>
    <row r="14" spans="1:17" x14ac:dyDescent="0.2">
      <c r="A14" s="25" t="s">
        <v>10</v>
      </c>
      <c r="B14" s="26">
        <v>45413</v>
      </c>
      <c r="C14">
        <v>475</v>
      </c>
      <c r="D14" t="s">
        <v>85</v>
      </c>
      <c r="E14" s="63" t="s">
        <v>86</v>
      </c>
      <c r="F14" s="63" t="s">
        <v>84</v>
      </c>
      <c r="G14" s="63" t="s">
        <v>79</v>
      </c>
      <c r="H14" s="31">
        <v>733113.9</v>
      </c>
      <c r="I14" s="31">
        <v>234206.65</v>
      </c>
      <c r="K14" s="31">
        <v>0</v>
      </c>
      <c r="L14" s="31">
        <v>-7.51</v>
      </c>
      <c r="M14" s="45">
        <v>938255.78</v>
      </c>
      <c r="P14" t="s">
        <v>80</v>
      </c>
      <c r="Q14" s="43">
        <f>IF(H14+I14-M14&lt;0,0,H14+I14-M14)</f>
        <v>29064.770000000019</v>
      </c>
    </row>
    <row r="15" spans="1:17" x14ac:dyDescent="0.2">
      <c r="A15" s="25" t="s">
        <v>10</v>
      </c>
      <c r="B15" s="26">
        <v>45413</v>
      </c>
      <c r="C15">
        <v>476</v>
      </c>
      <c r="D15" t="s">
        <v>87</v>
      </c>
      <c r="E15" s="63" t="s">
        <v>73</v>
      </c>
      <c r="F15" s="63" t="s">
        <v>74</v>
      </c>
      <c r="G15" s="63" t="s">
        <v>69</v>
      </c>
      <c r="H15" s="31">
        <v>328826</v>
      </c>
      <c r="I15" s="31">
        <v>47757.599999999999</v>
      </c>
      <c r="K15" s="31">
        <v>491706.06</v>
      </c>
      <c r="L15" s="31">
        <v>400032.82</v>
      </c>
      <c r="M15" s="31"/>
      <c r="Q15" s="43">
        <f t="shared" si="0"/>
        <v>0</v>
      </c>
    </row>
    <row r="16" spans="1:17" x14ac:dyDescent="0.2">
      <c r="A16" s="25" t="s">
        <v>10</v>
      </c>
      <c r="B16" s="26">
        <v>45413</v>
      </c>
      <c r="C16">
        <v>483</v>
      </c>
      <c r="D16" t="s">
        <v>88</v>
      </c>
      <c r="E16" s="63" t="s">
        <v>73</v>
      </c>
      <c r="F16" s="63" t="s">
        <v>74</v>
      </c>
      <c r="G16" s="63" t="s">
        <v>69</v>
      </c>
      <c r="H16" s="31">
        <v>1842861.44</v>
      </c>
      <c r="I16" s="31">
        <v>0</v>
      </c>
      <c r="K16" s="31">
        <v>282302.17</v>
      </c>
      <c r="L16" s="31">
        <v>52774.67</v>
      </c>
      <c r="M16" s="31"/>
      <c r="Q16" s="43">
        <f t="shared" si="0"/>
        <v>1560559.27</v>
      </c>
    </row>
    <row r="17" spans="1:17" x14ac:dyDescent="0.2">
      <c r="A17" s="25" t="s">
        <v>10</v>
      </c>
      <c r="B17" s="26">
        <v>45413</v>
      </c>
      <c r="C17">
        <v>486</v>
      </c>
      <c r="D17" t="s">
        <v>89</v>
      </c>
      <c r="E17" s="63" t="s">
        <v>73</v>
      </c>
      <c r="F17" s="63" t="s">
        <v>74</v>
      </c>
      <c r="G17" s="63" t="s">
        <v>69</v>
      </c>
      <c r="H17" s="31">
        <v>490653.21</v>
      </c>
      <c r="I17" s="31">
        <v>60008.56</v>
      </c>
      <c r="K17" s="31">
        <v>335371.95</v>
      </c>
      <c r="L17" s="31">
        <v>229694.03</v>
      </c>
      <c r="M17" s="31"/>
      <c r="Q17" s="43">
        <f t="shared" si="0"/>
        <v>215289.82</v>
      </c>
    </row>
    <row r="18" spans="1:17" x14ac:dyDescent="0.2">
      <c r="A18" s="25" t="s">
        <v>10</v>
      </c>
      <c r="B18" s="26">
        <v>45413</v>
      </c>
      <c r="C18">
        <v>492</v>
      </c>
      <c r="D18" t="s">
        <v>93</v>
      </c>
      <c r="E18" s="63" t="s">
        <v>73</v>
      </c>
      <c r="F18" s="63" t="s">
        <v>78</v>
      </c>
      <c r="G18" s="63" t="s">
        <v>69</v>
      </c>
      <c r="H18" s="31">
        <v>1207738.6599999999</v>
      </c>
      <c r="I18" s="31">
        <v>57632.45</v>
      </c>
      <c r="K18" s="31">
        <v>575962.92000000004</v>
      </c>
      <c r="L18" s="31">
        <v>464460.97</v>
      </c>
      <c r="M18" s="31"/>
      <c r="Q18" s="43">
        <f t="shared" si="0"/>
        <v>689408.18999999983</v>
      </c>
    </row>
    <row r="19" spans="1:17" x14ac:dyDescent="0.2">
      <c r="A19" s="25" t="s">
        <v>10</v>
      </c>
      <c r="B19" s="26">
        <v>45413</v>
      </c>
      <c r="C19">
        <v>493</v>
      </c>
      <c r="D19" t="s">
        <v>94</v>
      </c>
      <c r="E19" s="63" t="s">
        <v>73</v>
      </c>
      <c r="F19" s="63" t="s">
        <v>74</v>
      </c>
      <c r="G19" s="63" t="s">
        <v>69</v>
      </c>
      <c r="H19" s="31">
        <v>91395.5</v>
      </c>
      <c r="I19" s="31">
        <f>35603.44+65687.5</f>
        <v>101290.94</v>
      </c>
      <c r="K19" s="31">
        <v>145423.1</v>
      </c>
      <c r="L19" s="31">
        <v>44482.559999999998</v>
      </c>
      <c r="M19" s="31"/>
      <c r="Q19" s="43">
        <f t="shared" si="0"/>
        <v>47263.34</v>
      </c>
    </row>
    <row r="20" spans="1:17" x14ac:dyDescent="0.2">
      <c r="A20" s="25" t="s">
        <v>10</v>
      </c>
      <c r="B20" s="26">
        <v>45413</v>
      </c>
      <c r="C20">
        <v>494</v>
      </c>
      <c r="D20" t="s">
        <v>95</v>
      </c>
      <c r="E20" s="63" t="s">
        <v>73</v>
      </c>
      <c r="F20" s="63" t="s">
        <v>96</v>
      </c>
      <c r="G20" s="63" t="s">
        <v>69</v>
      </c>
      <c r="H20" s="31">
        <v>2360005.9700000002</v>
      </c>
      <c r="I20" s="31">
        <f>26243.33</f>
        <v>26243.33</v>
      </c>
      <c r="K20" s="31">
        <v>631275.18000000005</v>
      </c>
      <c r="L20" s="31">
        <v>710892.49</v>
      </c>
      <c r="M20" s="31"/>
      <c r="Q20" s="43">
        <f t="shared" si="0"/>
        <v>1754974.12</v>
      </c>
    </row>
    <row r="21" spans="1:17" x14ac:dyDescent="0.2">
      <c r="A21" s="25" t="s">
        <v>10</v>
      </c>
      <c r="B21" s="26">
        <v>45413</v>
      </c>
      <c r="C21">
        <v>496</v>
      </c>
      <c r="D21" t="s">
        <v>97</v>
      </c>
      <c r="E21" s="63" t="s">
        <v>73</v>
      </c>
      <c r="F21" s="63" t="s">
        <v>78</v>
      </c>
      <c r="G21" s="63" t="s">
        <v>69</v>
      </c>
      <c r="H21" s="31">
        <v>996559.49</v>
      </c>
      <c r="I21" s="31">
        <f>16779+1615+10651.12</f>
        <v>29045.120000000003</v>
      </c>
      <c r="K21" s="31">
        <v>760785.6</v>
      </c>
      <c r="L21" s="31">
        <v>699458.42</v>
      </c>
      <c r="M21" s="31"/>
      <c r="Q21" s="43">
        <f t="shared" si="0"/>
        <v>264819.01</v>
      </c>
    </row>
    <row r="22" spans="1:17" x14ac:dyDescent="0.2">
      <c r="A22" s="25" t="s">
        <v>10</v>
      </c>
      <c r="B22" s="26">
        <v>45413</v>
      </c>
      <c r="C22">
        <v>49602</v>
      </c>
      <c r="D22" t="s">
        <v>97</v>
      </c>
      <c r="E22" s="63" t="s">
        <v>73</v>
      </c>
      <c r="F22" s="63" t="s">
        <v>78</v>
      </c>
      <c r="G22" s="63" t="s">
        <v>69</v>
      </c>
      <c r="H22" s="31">
        <v>46088</v>
      </c>
      <c r="I22" s="31"/>
      <c r="K22" s="31">
        <v>0</v>
      </c>
      <c r="L22" s="31">
        <v>5819.26</v>
      </c>
      <c r="M22" s="31"/>
      <c r="Q22" s="43">
        <f t="shared" si="0"/>
        <v>46088</v>
      </c>
    </row>
    <row r="23" spans="1:17" x14ac:dyDescent="0.2">
      <c r="A23" s="25" t="s">
        <v>10</v>
      </c>
      <c r="B23" s="26">
        <v>45413</v>
      </c>
      <c r="C23">
        <v>497</v>
      </c>
      <c r="D23" t="s">
        <v>98</v>
      </c>
      <c r="E23" s="63" t="s">
        <v>73</v>
      </c>
      <c r="F23" s="63" t="s">
        <v>78</v>
      </c>
      <c r="G23" s="63" t="s">
        <v>69</v>
      </c>
      <c r="H23" s="31">
        <v>915337.15</v>
      </c>
      <c r="I23" s="31">
        <v>178266</v>
      </c>
      <c r="K23" s="31">
        <v>565284.46</v>
      </c>
      <c r="L23" s="31">
        <v>263278.52</v>
      </c>
      <c r="M23" s="31"/>
      <c r="Q23" s="43">
        <f t="shared" si="0"/>
        <v>528318.68999999994</v>
      </c>
    </row>
    <row r="24" spans="1:17" x14ac:dyDescent="0.2">
      <c r="A24" s="25" t="s">
        <v>10</v>
      </c>
      <c r="B24" s="26">
        <v>45413</v>
      </c>
      <c r="C24">
        <v>498</v>
      </c>
      <c r="D24" t="s">
        <v>102</v>
      </c>
      <c r="E24" s="63" t="s">
        <v>73</v>
      </c>
      <c r="F24" s="63" t="s">
        <v>78</v>
      </c>
      <c r="G24" s="63" t="s">
        <v>69</v>
      </c>
      <c r="H24" s="31">
        <v>479200.3</v>
      </c>
      <c r="K24" s="31">
        <v>0</v>
      </c>
      <c r="L24" s="31">
        <v>0</v>
      </c>
      <c r="Q24" s="43">
        <f>IF(H24+I24-K24&lt;0,0,H24+I24-K24)</f>
        <v>479200.3</v>
      </c>
    </row>
    <row r="25" spans="1:17" x14ac:dyDescent="0.2">
      <c r="A25" s="25" t="s">
        <v>10</v>
      </c>
      <c r="B25" s="26">
        <v>45413</v>
      </c>
      <c r="C25">
        <v>499</v>
      </c>
      <c r="D25" t="s">
        <v>103</v>
      </c>
      <c r="E25" s="63" t="s">
        <v>86</v>
      </c>
      <c r="F25" s="63" t="s">
        <v>84</v>
      </c>
      <c r="G25" s="63" t="s">
        <v>69</v>
      </c>
      <c r="H25" s="31">
        <v>192454.69</v>
      </c>
      <c r="K25" s="31">
        <v>0</v>
      </c>
      <c r="L25" s="31">
        <v>2523.48</v>
      </c>
      <c r="Q25" s="43">
        <f>IF(H25+I25-K25&lt;0,0,H25+I25-K25)</f>
        <v>192454.69</v>
      </c>
    </row>
    <row r="26" spans="1:17" x14ac:dyDescent="0.2">
      <c r="A26" s="25" t="s">
        <v>10</v>
      </c>
      <c r="B26" s="26">
        <v>45413</v>
      </c>
      <c r="C26">
        <v>501</v>
      </c>
      <c r="D26" t="s">
        <v>104</v>
      </c>
      <c r="E26" s="63" t="s">
        <v>86</v>
      </c>
      <c r="F26" s="63" t="s">
        <v>91</v>
      </c>
      <c r="G26" s="63" t="s">
        <v>69</v>
      </c>
      <c r="H26" s="31">
        <v>109380</v>
      </c>
      <c r="K26" s="31">
        <v>0</v>
      </c>
      <c r="L26" s="31">
        <v>3149.92</v>
      </c>
      <c r="Q26" s="43">
        <f t="shared" si="0"/>
        <v>109380</v>
      </c>
    </row>
    <row r="27" spans="1:17" x14ac:dyDescent="0.2">
      <c r="A27" s="25" t="s">
        <v>10</v>
      </c>
      <c r="B27" s="26">
        <v>45413</v>
      </c>
      <c r="C27">
        <v>502</v>
      </c>
      <c r="D27" t="s">
        <v>108</v>
      </c>
      <c r="E27" s="63" t="s">
        <v>86</v>
      </c>
      <c r="F27" s="63" t="s">
        <v>84</v>
      </c>
      <c r="G27" s="63" t="s">
        <v>69</v>
      </c>
      <c r="H27" s="31">
        <v>93153.72</v>
      </c>
      <c r="K27" s="31">
        <v>0</v>
      </c>
      <c r="L27" s="31">
        <v>3685.11</v>
      </c>
      <c r="Q27" s="43">
        <f t="shared" si="0"/>
        <v>93153.72</v>
      </c>
    </row>
    <row r="28" spans="1:17" x14ac:dyDescent="0.2">
      <c r="A28" s="25" t="s">
        <v>10</v>
      </c>
      <c r="B28" s="26">
        <v>45413</v>
      </c>
      <c r="C28">
        <v>503</v>
      </c>
      <c r="D28" t="s">
        <v>109</v>
      </c>
      <c r="E28" s="63" t="s">
        <v>71</v>
      </c>
      <c r="F28" s="63" t="s">
        <v>74</v>
      </c>
      <c r="G28" s="63" t="s">
        <v>69</v>
      </c>
      <c r="H28" s="31">
        <v>7541000.6399999997</v>
      </c>
      <c r="K28" s="31">
        <v>0</v>
      </c>
      <c r="L28" s="31">
        <v>0</v>
      </c>
      <c r="Q28" s="43">
        <f t="shared" si="0"/>
        <v>7541000.6399999997</v>
      </c>
    </row>
    <row r="29" spans="1:17" x14ac:dyDescent="0.2">
      <c r="D29" s="63"/>
      <c r="E29" s="63"/>
      <c r="F29" s="63"/>
      <c r="G29" s="63"/>
    </row>
    <row r="30" spans="1:17" x14ac:dyDescent="0.2">
      <c r="A30" s="33" t="s">
        <v>99</v>
      </c>
      <c r="D30" s="63"/>
      <c r="E30" s="63"/>
      <c r="F30" s="63"/>
      <c r="G30" s="63"/>
      <c r="H30" s="32">
        <f>SUM(H4:H29)</f>
        <v>63881982.129999988</v>
      </c>
      <c r="I30" s="32">
        <f>SUM(I5:I23)</f>
        <v>10012565.049999999</v>
      </c>
      <c r="J30" s="34"/>
      <c r="K30" s="36">
        <f>SUM(K4:K28)</f>
        <v>37134901.840000011</v>
      </c>
      <c r="L30" s="36">
        <f>SUM(L4:L28)</f>
        <v>24212157.350000001</v>
      </c>
      <c r="M30" s="32"/>
      <c r="Q30" s="32">
        <f>SUM(Q5:Q29)</f>
        <v>36008273.25</v>
      </c>
    </row>
    <row r="31" spans="1:17" x14ac:dyDescent="0.2">
      <c r="D31" s="63"/>
      <c r="E31" s="63"/>
      <c r="F31" s="63"/>
      <c r="G31" s="63"/>
      <c r="J31" s="40" t="s">
        <v>100</v>
      </c>
      <c r="K31" s="41">
        <v>37134901.840000004</v>
      </c>
      <c r="L31" s="41">
        <v>24212157.350000001</v>
      </c>
    </row>
    <row r="32" spans="1:17" x14ac:dyDescent="0.2">
      <c r="D32" s="63"/>
      <c r="E32" s="63"/>
      <c r="F32" s="63"/>
      <c r="G32" s="63"/>
      <c r="J32" s="40" t="s">
        <v>101</v>
      </c>
      <c r="K32" s="41">
        <f>K31-SUM(K4:K28)</f>
        <v>0</v>
      </c>
      <c r="L32" s="41">
        <f>L31-SUM(L4:L28)</f>
        <v>0</v>
      </c>
    </row>
    <row r="33" spans="1:16" x14ac:dyDescent="0.2">
      <c r="D33" s="63"/>
      <c r="E33" s="63"/>
      <c r="F33" s="63"/>
      <c r="G33" s="63"/>
      <c r="J33" s="40"/>
      <c r="K33" s="41"/>
      <c r="L33" s="41"/>
    </row>
    <row r="34" spans="1:16" x14ac:dyDescent="0.2">
      <c r="D34" s="63"/>
      <c r="E34" s="63"/>
      <c r="F34" s="63"/>
      <c r="G34" s="63"/>
      <c r="J34" s="40"/>
      <c r="K34" s="41"/>
      <c r="L34" s="41"/>
    </row>
    <row r="35" spans="1:16" x14ac:dyDescent="0.2">
      <c r="D35" s="63"/>
      <c r="E35" s="63"/>
      <c r="F35" s="63"/>
      <c r="G35" s="63"/>
      <c r="J35" s="40"/>
      <c r="K35" s="41"/>
      <c r="L35" s="41"/>
    </row>
    <row r="36" spans="1:16" x14ac:dyDescent="0.2">
      <c r="D36" s="63"/>
      <c r="E36" s="63"/>
      <c r="F36" s="63"/>
      <c r="G36" s="63"/>
    </row>
    <row r="37" spans="1:16" x14ac:dyDescent="0.2">
      <c r="A37" s="46" t="s">
        <v>105</v>
      </c>
      <c r="D37" s="63"/>
      <c r="E37" s="63"/>
      <c r="F37" s="63"/>
      <c r="G37" s="63"/>
    </row>
    <row r="38" spans="1:16" x14ac:dyDescent="0.2">
      <c r="A38" s="25" t="s">
        <v>10</v>
      </c>
      <c r="B38" s="26">
        <v>45383</v>
      </c>
      <c r="C38">
        <v>49601</v>
      </c>
      <c r="D38" t="s">
        <v>97</v>
      </c>
      <c r="E38" s="63" t="s">
        <v>73</v>
      </c>
      <c r="F38" s="63" t="s">
        <v>78</v>
      </c>
      <c r="G38" s="63" t="s">
        <v>106</v>
      </c>
      <c r="H38" s="45">
        <v>126115</v>
      </c>
      <c r="I38" s="45"/>
      <c r="K38" s="45"/>
      <c r="L38" s="45">
        <v>111672.9</v>
      </c>
      <c r="M38" s="45">
        <v>119103.74</v>
      </c>
      <c r="N38" s="43">
        <f>M38-L38</f>
        <v>7430.8400000000111</v>
      </c>
      <c r="O38" s="47">
        <f t="shared" ref="O38:O40" si="1">N38/(H38+I38)</f>
        <v>5.8921143400864379E-2</v>
      </c>
      <c r="P38" t="s">
        <v>107</v>
      </c>
    </row>
    <row r="39" spans="1:16" ht="15.75" customHeight="1" x14ac:dyDescent="0.2">
      <c r="A39" s="25" t="s">
        <v>10</v>
      </c>
      <c r="B39" s="26">
        <v>45413</v>
      </c>
      <c r="C39">
        <v>458</v>
      </c>
      <c r="D39" t="s">
        <v>77</v>
      </c>
      <c r="E39" s="63" t="s">
        <v>73</v>
      </c>
      <c r="F39" s="63" t="s">
        <v>78</v>
      </c>
      <c r="G39" s="63" t="s">
        <v>106</v>
      </c>
      <c r="H39" s="31">
        <v>443879.63</v>
      </c>
      <c r="I39" s="31">
        <f>2905.82+18095.04</f>
        <v>21000.86</v>
      </c>
      <c r="K39" s="31"/>
      <c r="L39" s="31">
        <v>390013.95</v>
      </c>
      <c r="M39" s="45">
        <v>437477.38</v>
      </c>
      <c r="N39" s="43">
        <f t="shared" ref="N39:N41" si="2">M39-L39</f>
        <v>47463.429999999993</v>
      </c>
      <c r="O39" s="47">
        <f t="shared" si="1"/>
        <v>0.10209813279107496</v>
      </c>
      <c r="P39" t="s">
        <v>107</v>
      </c>
    </row>
    <row r="40" spans="1:16" x14ac:dyDescent="0.2">
      <c r="A40" s="25" t="s">
        <v>10</v>
      </c>
      <c r="B40" s="26">
        <v>45413</v>
      </c>
      <c r="C40">
        <v>489</v>
      </c>
      <c r="D40" t="s">
        <v>90</v>
      </c>
      <c r="E40" s="63" t="s">
        <v>86</v>
      </c>
      <c r="F40" s="63" t="s">
        <v>91</v>
      </c>
      <c r="G40" s="63" t="s">
        <v>106</v>
      </c>
      <c r="H40" s="31">
        <v>41817</v>
      </c>
      <c r="I40" s="31"/>
      <c r="K40" s="31"/>
      <c r="L40" s="31">
        <v>6153.96</v>
      </c>
      <c r="M40" s="31">
        <v>9164.7099999999991</v>
      </c>
      <c r="N40" s="43">
        <f t="shared" si="2"/>
        <v>3010.7499999999991</v>
      </c>
      <c r="O40" s="47">
        <f t="shared" si="1"/>
        <v>7.1998230384771725E-2</v>
      </c>
      <c r="P40" t="s">
        <v>107</v>
      </c>
    </row>
    <row r="41" spans="1:16" x14ac:dyDescent="0.2">
      <c r="A41" s="25" t="s">
        <v>10</v>
      </c>
      <c r="B41" s="26">
        <v>45413</v>
      </c>
      <c r="C41">
        <v>491</v>
      </c>
      <c r="D41" t="s">
        <v>92</v>
      </c>
      <c r="E41" s="63" t="s">
        <v>71</v>
      </c>
      <c r="F41" s="63" t="s">
        <v>84</v>
      </c>
      <c r="G41" s="63" t="s">
        <v>106</v>
      </c>
      <c r="H41" s="31">
        <v>480150</v>
      </c>
      <c r="I41" s="31">
        <v>318249.33</v>
      </c>
      <c r="K41" s="31"/>
      <c r="L41" s="31">
        <v>424095.66</v>
      </c>
      <c r="M41" s="31">
        <v>784535.04000000004</v>
      </c>
      <c r="N41" s="43">
        <f t="shared" si="2"/>
        <v>360439.38000000006</v>
      </c>
      <c r="O41" s="47">
        <f>N41/(H41+I41)</f>
        <v>0.45145250810769094</v>
      </c>
      <c r="P41" t="s">
        <v>107</v>
      </c>
    </row>
    <row r="42" spans="1:16" x14ac:dyDescent="0.2">
      <c r="D42" s="63"/>
      <c r="E42" s="63"/>
      <c r="F42" s="63"/>
      <c r="G42" s="63"/>
    </row>
    <row r="43" spans="1:16" x14ac:dyDescent="0.2">
      <c r="D43" s="63"/>
      <c r="E43" s="63"/>
      <c r="F43" s="63"/>
      <c r="G43" s="63"/>
    </row>
    <row r="44" spans="1:16" x14ac:dyDescent="0.2">
      <c r="D44" s="63"/>
      <c r="E44" s="63"/>
      <c r="F44" s="63"/>
      <c r="G44" s="63"/>
    </row>
    <row r="45" spans="1:16" x14ac:dyDescent="0.2">
      <c r="D45" s="63"/>
      <c r="E45" s="63"/>
      <c r="F45" s="63"/>
      <c r="G45" s="63"/>
    </row>
    <row r="46" spans="1:16" x14ac:dyDescent="0.2">
      <c r="D46" s="63"/>
      <c r="E46" s="63"/>
      <c r="F46" s="63"/>
      <c r="G46" s="63"/>
    </row>
    <row r="47" spans="1:16" x14ac:dyDescent="0.2">
      <c r="D47" s="63"/>
      <c r="E47" s="63"/>
      <c r="F47" s="63"/>
      <c r="G47" s="63"/>
    </row>
    <row r="48" spans="1:16"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c r="F148" s="63"/>
      <c r="G148" s="63"/>
    </row>
    <row r="149" spans="4:7" x14ac:dyDescent="0.2">
      <c r="D149" s="63"/>
      <c r="E149" s="63"/>
      <c r="F149" s="63"/>
      <c r="G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D154" s="63"/>
      <c r="E154" s="63"/>
    </row>
    <row r="155" spans="4:7" x14ac:dyDescent="0.2">
      <c r="D155" s="63"/>
      <c r="E155" s="63"/>
    </row>
    <row r="156" spans="4:7" x14ac:dyDescent="0.2">
      <c r="D156" s="63"/>
      <c r="E156" s="63"/>
    </row>
    <row r="157" spans="4:7" x14ac:dyDescent="0.2">
      <c r="E157" s="63"/>
    </row>
  </sheetData>
  <mergeCells count="3">
    <mergeCell ref="H2:J2"/>
    <mergeCell ref="K2:L2"/>
    <mergeCell ref="M2:O2"/>
  </mergeCells>
  <conditionalFormatting sqref="Q4">
    <cfRule type="cellIs" dxfId="9" priority="1" operator="lessThan">
      <formula>0</formula>
    </cfRule>
  </conditionalFormatting>
  <dataValidations count="1">
    <dataValidation type="list" allowBlank="1" showInputMessage="1" showErrorMessage="1" sqref="E5:F28" xr:uid="{50EA7524-7963-4FAC-963E-FAE83EB7FC0C}">
      <formula1>#REF!</formula1>
    </dataValidation>
  </dataValidation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32F4-A04B-44BB-8502-B2DE553C9A0C}">
  <dimension ref="A1:Q158"/>
  <sheetViews>
    <sheetView zoomScale="85" zoomScaleNormal="85" workbookViewId="0">
      <pane ySplit="3" topLeftCell="A4" activePane="bottomLeft" state="frozen"/>
      <selection activeCell="B14" sqref="B14"/>
      <selection pane="bottomLeft" activeCell="L21" sqref="L21"/>
    </sheetView>
  </sheetViews>
  <sheetFormatPr baseColWidth="10" defaultColWidth="11.5" defaultRowHeight="15" x14ac:dyDescent="0.2"/>
  <cols>
    <col min="1" max="1" width="28.5" bestFit="1" customWidth="1"/>
    <col min="4" max="4" width="60.33203125" bestFit="1" customWidth="1"/>
    <col min="5" max="5" width="21" customWidth="1"/>
    <col min="6" max="6" width="22"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4" max="14" width="12.6640625" bestFit="1" customWidth="1"/>
    <col min="16" max="16" width="27.83203125" customWidth="1"/>
    <col min="17" max="17" width="17.5" bestFit="1" customWidth="1"/>
  </cols>
  <sheetData>
    <row r="1" spans="1:17" ht="16" thickBot="1" x14ac:dyDescent="0.25">
      <c r="A1" s="22"/>
      <c r="B1" s="22"/>
      <c r="C1" s="22"/>
      <c r="D1" s="22"/>
      <c r="E1" s="22"/>
      <c r="F1" s="22"/>
      <c r="G1" s="22"/>
      <c r="H1" s="22"/>
      <c r="I1" s="22"/>
      <c r="J1" s="22"/>
      <c r="K1" s="22"/>
      <c r="L1" s="22"/>
      <c r="M1" s="22"/>
      <c r="N1" s="22"/>
      <c r="O1" s="22"/>
      <c r="P1" s="22"/>
      <c r="Q1" s="22"/>
    </row>
    <row r="2" spans="1:17"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7"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7" x14ac:dyDescent="0.2">
      <c r="A4" s="25" t="s">
        <v>10</v>
      </c>
      <c r="B4" s="26">
        <v>45444</v>
      </c>
      <c r="C4">
        <v>124</v>
      </c>
      <c r="D4" t="s">
        <v>68</v>
      </c>
      <c r="E4" s="63"/>
      <c r="F4" s="63"/>
      <c r="G4" s="63" t="s">
        <v>69</v>
      </c>
      <c r="H4" s="31">
        <f>40367.53+20000+1701.9</f>
        <v>62069.43</v>
      </c>
      <c r="I4" s="31"/>
      <c r="M4" s="45">
        <v>51204.85</v>
      </c>
    </row>
    <row r="5" spans="1:17" ht="15.75" customHeight="1" x14ac:dyDescent="0.2">
      <c r="A5" s="25" t="s">
        <v>10</v>
      </c>
      <c r="B5" s="26">
        <v>45444</v>
      </c>
      <c r="C5">
        <v>437</v>
      </c>
      <c r="D5" t="s">
        <v>70</v>
      </c>
      <c r="E5" s="63" t="s">
        <v>71</v>
      </c>
      <c r="F5" s="63" t="s">
        <v>56</v>
      </c>
      <c r="G5" s="63" t="s">
        <v>69</v>
      </c>
      <c r="H5" s="31">
        <v>7566949.3899999997</v>
      </c>
      <c r="I5" s="31">
        <f>1607166.01+251055</f>
        <v>1858221.01</v>
      </c>
      <c r="K5" s="31">
        <v>7652571.54</v>
      </c>
      <c r="L5" s="31">
        <v>4706282.2699999996</v>
      </c>
      <c r="M5" s="45"/>
      <c r="Q5" s="43">
        <f>IF(H5+I5-K5&lt;0,0,H5+I5-K5)</f>
        <v>1772598.8600000003</v>
      </c>
    </row>
    <row r="6" spans="1:17" ht="15.75" customHeight="1" x14ac:dyDescent="0.2">
      <c r="A6" s="25" t="s">
        <v>10</v>
      </c>
      <c r="B6" s="26">
        <v>45444</v>
      </c>
      <c r="C6">
        <v>448</v>
      </c>
      <c r="D6" t="s">
        <v>72</v>
      </c>
      <c r="E6" s="63" t="s">
        <v>73</v>
      </c>
      <c r="F6" s="63" t="s">
        <v>74</v>
      </c>
      <c r="G6" s="63" t="s">
        <v>69</v>
      </c>
      <c r="H6" s="31">
        <v>5360736.6900000004</v>
      </c>
      <c r="I6" s="31">
        <f>562051.72+228531.29</f>
        <v>790583.01</v>
      </c>
      <c r="K6" s="31">
        <v>5172292.57</v>
      </c>
      <c r="L6" s="31">
        <v>5894042.9500000002</v>
      </c>
      <c r="M6" s="45"/>
      <c r="Q6" s="43">
        <f t="shared" ref="Q6:Q29" si="0">IF(H6+I6-K6&lt;0,0,H6+I6-K6)</f>
        <v>979027.12999999989</v>
      </c>
    </row>
    <row r="7" spans="1:17" x14ac:dyDescent="0.2">
      <c r="A7" s="25" t="s">
        <v>10</v>
      </c>
      <c r="B7" s="26">
        <v>45444</v>
      </c>
      <c r="C7">
        <v>449</v>
      </c>
      <c r="D7" t="s">
        <v>75</v>
      </c>
      <c r="E7" s="63" t="s">
        <v>73</v>
      </c>
      <c r="F7" s="63" t="s">
        <v>74</v>
      </c>
      <c r="G7" s="63" t="s">
        <v>69</v>
      </c>
      <c r="H7" s="31">
        <v>1193190.1399999999</v>
      </c>
      <c r="I7" s="31">
        <v>63852.24</v>
      </c>
      <c r="K7" s="31">
        <v>1145971.69</v>
      </c>
      <c r="L7" s="31">
        <v>1200180.75</v>
      </c>
      <c r="M7" s="45"/>
      <c r="Q7" s="43">
        <f t="shared" si="0"/>
        <v>111070.68999999994</v>
      </c>
    </row>
    <row r="8" spans="1:17" ht="15.75" customHeight="1" x14ac:dyDescent="0.2">
      <c r="A8" s="25" t="s">
        <v>10</v>
      </c>
      <c r="B8" s="26">
        <v>45444</v>
      </c>
      <c r="C8">
        <v>453</v>
      </c>
      <c r="D8" t="s">
        <v>76</v>
      </c>
      <c r="E8" s="63" t="s">
        <v>73</v>
      </c>
      <c r="F8" s="63" t="s">
        <v>74</v>
      </c>
      <c r="G8" s="63" t="s">
        <v>69</v>
      </c>
      <c r="H8" s="31">
        <v>6234410.29</v>
      </c>
      <c r="I8" s="31">
        <v>4620546.91</v>
      </c>
      <c r="K8" s="31">
        <v>7282371.9100000001</v>
      </c>
      <c r="L8" s="31">
        <v>4870621.25</v>
      </c>
      <c r="M8" s="45"/>
      <c r="Q8" s="43">
        <f t="shared" si="0"/>
        <v>3572585.2899999991</v>
      </c>
    </row>
    <row r="9" spans="1:17" x14ac:dyDescent="0.2">
      <c r="A9" s="25" t="s">
        <v>10</v>
      </c>
      <c r="B9" s="26">
        <v>45444</v>
      </c>
      <c r="C9">
        <v>453500</v>
      </c>
      <c r="D9" t="s">
        <v>76</v>
      </c>
      <c r="E9" s="63" t="s">
        <v>73</v>
      </c>
      <c r="F9" s="63" t="s">
        <v>74</v>
      </c>
      <c r="G9" s="63" t="s">
        <v>69</v>
      </c>
      <c r="H9" s="31">
        <v>132891.97</v>
      </c>
      <c r="I9" s="31"/>
      <c r="K9" s="31">
        <v>118027.96</v>
      </c>
      <c r="L9" s="31">
        <v>22427.16</v>
      </c>
      <c r="M9" s="45"/>
      <c r="Q9" s="43">
        <f t="shared" si="0"/>
        <v>14864.009999999995</v>
      </c>
    </row>
    <row r="10" spans="1:17" ht="15.75" customHeight="1" x14ac:dyDescent="0.2">
      <c r="A10" s="25" t="s">
        <v>10</v>
      </c>
      <c r="B10" s="26">
        <v>45444</v>
      </c>
      <c r="C10">
        <v>453600</v>
      </c>
      <c r="D10" t="s">
        <v>76</v>
      </c>
      <c r="E10" s="63" t="s">
        <v>73</v>
      </c>
      <c r="F10" s="63" t="s">
        <v>74</v>
      </c>
      <c r="G10" s="63" t="s">
        <v>69</v>
      </c>
      <c r="H10" s="31">
        <v>168215.1</v>
      </c>
      <c r="I10" s="31"/>
      <c r="K10" s="31">
        <v>201180.07</v>
      </c>
      <c r="L10" s="31">
        <v>0</v>
      </c>
      <c r="M10" s="45"/>
      <c r="Q10" s="43">
        <f t="shared" si="0"/>
        <v>0</v>
      </c>
    </row>
    <row r="11" spans="1:17" x14ac:dyDescent="0.2">
      <c r="A11" s="25" t="s">
        <v>10</v>
      </c>
      <c r="B11" s="26">
        <v>45444</v>
      </c>
      <c r="C11">
        <v>463</v>
      </c>
      <c r="D11" t="s">
        <v>81</v>
      </c>
      <c r="E11" s="63" t="s">
        <v>73</v>
      </c>
      <c r="F11" s="63" t="s">
        <v>74</v>
      </c>
      <c r="G11" s="63" t="s">
        <v>69</v>
      </c>
      <c r="H11" s="31">
        <v>4688770.38</v>
      </c>
      <c r="I11" s="31">
        <f>1891768.21+80481.16</f>
        <v>1972249.3699999999</v>
      </c>
      <c r="K11" s="31">
        <v>5127545.6100000003</v>
      </c>
      <c r="L11" s="31">
        <v>3107688.04</v>
      </c>
      <c r="M11" s="45"/>
      <c r="Q11" s="43">
        <f t="shared" si="0"/>
        <v>1533474.1399999997</v>
      </c>
    </row>
    <row r="12" spans="1:17" ht="15.75" customHeight="1" x14ac:dyDescent="0.2">
      <c r="A12" s="25" t="s">
        <v>10</v>
      </c>
      <c r="B12" s="26">
        <v>45444</v>
      </c>
      <c r="C12">
        <v>465</v>
      </c>
      <c r="D12" t="s">
        <v>82</v>
      </c>
      <c r="E12" s="63" t="s">
        <v>73</v>
      </c>
      <c r="F12" s="63" t="s">
        <v>74</v>
      </c>
      <c r="G12" s="63" t="s">
        <v>69</v>
      </c>
      <c r="H12" s="31">
        <v>19404233</v>
      </c>
      <c r="I12" s="31">
        <v>146812.45000000001</v>
      </c>
      <c r="K12" s="31">
        <f>5097988.31+41412.63</f>
        <v>5139400.9399999995</v>
      </c>
      <c r="L12" s="31">
        <v>1167028.3</v>
      </c>
      <c r="M12" s="45"/>
      <c r="Q12" s="43">
        <f t="shared" si="0"/>
        <v>14411644.51</v>
      </c>
    </row>
    <row r="13" spans="1:17" x14ac:dyDescent="0.2">
      <c r="A13" s="25" t="s">
        <v>10</v>
      </c>
      <c r="B13" s="26">
        <v>45444</v>
      </c>
      <c r="C13">
        <v>470</v>
      </c>
      <c r="D13" t="s">
        <v>83</v>
      </c>
      <c r="E13" s="63" t="s">
        <v>71</v>
      </c>
      <c r="F13" s="63" t="s">
        <v>84</v>
      </c>
      <c r="G13" s="63" t="s">
        <v>69</v>
      </c>
      <c r="H13" s="31">
        <v>1642747.07</v>
      </c>
      <c r="I13" s="31">
        <f>54223.4+32616.56+10000+248200</f>
        <v>345039.96</v>
      </c>
      <c r="K13" s="31">
        <v>2341688.7200000002</v>
      </c>
      <c r="L13" s="31">
        <v>799398.75</v>
      </c>
      <c r="M13" s="45"/>
      <c r="Q13" s="43">
        <f t="shared" si="0"/>
        <v>0</v>
      </c>
    </row>
    <row r="14" spans="1:17" x14ac:dyDescent="0.2">
      <c r="A14" s="25" t="s">
        <v>10</v>
      </c>
      <c r="B14" s="26">
        <v>45444</v>
      </c>
      <c r="C14">
        <v>475</v>
      </c>
      <c r="D14" t="s">
        <v>85</v>
      </c>
      <c r="E14" s="63" t="s">
        <v>86</v>
      </c>
      <c r="F14" s="63" t="s">
        <v>84</v>
      </c>
      <c r="G14" s="63" t="s">
        <v>79</v>
      </c>
      <c r="H14" s="31">
        <v>733113.9</v>
      </c>
      <c r="I14" s="31">
        <v>234206.65</v>
      </c>
      <c r="K14" s="31">
        <v>0</v>
      </c>
      <c r="L14" s="31">
        <v>-7.51</v>
      </c>
      <c r="M14" s="45">
        <v>938255.78</v>
      </c>
      <c r="P14" t="s">
        <v>80</v>
      </c>
      <c r="Q14" s="43">
        <f>IF(H14+I14-M14&lt;0,0,H14+I14-M14)</f>
        <v>29064.770000000019</v>
      </c>
    </row>
    <row r="15" spans="1:17" x14ac:dyDescent="0.2">
      <c r="A15" s="25" t="s">
        <v>10</v>
      </c>
      <c r="B15" s="26">
        <v>45444</v>
      </c>
      <c r="C15">
        <v>476</v>
      </c>
      <c r="D15" t="s">
        <v>87</v>
      </c>
      <c r="E15" s="63" t="s">
        <v>73</v>
      </c>
      <c r="F15" s="63" t="s">
        <v>74</v>
      </c>
      <c r="G15" s="63" t="s">
        <v>69</v>
      </c>
      <c r="H15" s="31">
        <v>328826</v>
      </c>
      <c r="I15" s="31">
        <v>47757.599999999999</v>
      </c>
      <c r="K15" s="31">
        <v>491706.06</v>
      </c>
      <c r="L15" s="31">
        <v>400032.82</v>
      </c>
      <c r="M15" s="31"/>
      <c r="Q15" s="43">
        <f t="shared" si="0"/>
        <v>0</v>
      </c>
    </row>
    <row r="16" spans="1:17" x14ac:dyDescent="0.2">
      <c r="A16" s="25" t="s">
        <v>10</v>
      </c>
      <c r="B16" s="26">
        <v>45444</v>
      </c>
      <c r="C16">
        <v>483</v>
      </c>
      <c r="D16" t="s">
        <v>88</v>
      </c>
      <c r="E16" s="63" t="s">
        <v>73</v>
      </c>
      <c r="F16" s="63" t="s">
        <v>74</v>
      </c>
      <c r="G16" s="63" t="s">
        <v>69</v>
      </c>
      <c r="H16" s="31">
        <v>1842861.44</v>
      </c>
      <c r="I16" s="31">
        <v>0</v>
      </c>
      <c r="K16" s="31">
        <v>241170.87</v>
      </c>
      <c r="L16" s="31">
        <v>52774.67</v>
      </c>
      <c r="M16" s="31"/>
      <c r="Q16" s="43">
        <f t="shared" si="0"/>
        <v>1601690.5699999998</v>
      </c>
    </row>
    <row r="17" spans="1:17" x14ac:dyDescent="0.2">
      <c r="A17" s="25" t="s">
        <v>10</v>
      </c>
      <c r="B17" s="26">
        <v>45444</v>
      </c>
      <c r="C17">
        <v>486</v>
      </c>
      <c r="D17" t="s">
        <v>89</v>
      </c>
      <c r="E17" s="63" t="s">
        <v>73</v>
      </c>
      <c r="F17" s="63" t="s">
        <v>74</v>
      </c>
      <c r="G17" s="63" t="s">
        <v>69</v>
      </c>
      <c r="H17" s="31">
        <v>490653.21</v>
      </c>
      <c r="I17" s="31">
        <v>60008.56</v>
      </c>
      <c r="K17" s="31">
        <v>335371.95</v>
      </c>
      <c r="L17" s="31">
        <v>229694.03</v>
      </c>
      <c r="M17" s="31"/>
      <c r="Q17" s="43">
        <f t="shared" si="0"/>
        <v>215289.82</v>
      </c>
    </row>
    <row r="18" spans="1:17" x14ac:dyDescent="0.2">
      <c r="A18" s="25" t="s">
        <v>10</v>
      </c>
      <c r="B18" s="26">
        <v>45444</v>
      </c>
      <c r="C18">
        <v>492</v>
      </c>
      <c r="D18" t="s">
        <v>93</v>
      </c>
      <c r="E18" s="63" t="s">
        <v>73</v>
      </c>
      <c r="F18" s="63" t="s">
        <v>78</v>
      </c>
      <c r="G18" s="63" t="s">
        <v>69</v>
      </c>
      <c r="H18" s="31">
        <v>1207738.6599999999</v>
      </c>
      <c r="I18" s="31">
        <v>57632.45</v>
      </c>
      <c r="K18" s="31">
        <v>575962.92000000004</v>
      </c>
      <c r="L18" s="31">
        <v>477534.91</v>
      </c>
      <c r="M18" s="31"/>
      <c r="Q18" s="43">
        <f t="shared" si="0"/>
        <v>689408.18999999983</v>
      </c>
    </row>
    <row r="19" spans="1:17" x14ac:dyDescent="0.2">
      <c r="A19" s="25" t="s">
        <v>10</v>
      </c>
      <c r="B19" s="26">
        <v>45444</v>
      </c>
      <c r="C19">
        <v>493</v>
      </c>
      <c r="D19" t="s">
        <v>94</v>
      </c>
      <c r="E19" s="63" t="s">
        <v>73</v>
      </c>
      <c r="F19" s="63" t="s">
        <v>74</v>
      </c>
      <c r="G19" s="63" t="s">
        <v>69</v>
      </c>
      <c r="H19" s="31">
        <v>91395.5</v>
      </c>
      <c r="I19" s="31">
        <f>35603.44+65687.5</f>
        <v>101290.94</v>
      </c>
      <c r="K19" s="31">
        <v>145423.1</v>
      </c>
      <c r="L19" s="31">
        <v>44482.559999999998</v>
      </c>
      <c r="M19" s="31"/>
      <c r="Q19" s="43">
        <f t="shared" si="0"/>
        <v>47263.34</v>
      </c>
    </row>
    <row r="20" spans="1:17" x14ac:dyDescent="0.2">
      <c r="A20" s="25" t="s">
        <v>10</v>
      </c>
      <c r="B20" s="26">
        <v>45444</v>
      </c>
      <c r="C20">
        <v>494</v>
      </c>
      <c r="D20" t="s">
        <v>95</v>
      </c>
      <c r="E20" s="63" t="s">
        <v>73</v>
      </c>
      <c r="F20" s="63" t="s">
        <v>96</v>
      </c>
      <c r="G20" s="63" t="s">
        <v>69</v>
      </c>
      <c r="H20" s="31">
        <v>2360005.9700000002</v>
      </c>
      <c r="I20" s="31">
        <f>26243.33</f>
        <v>26243.33</v>
      </c>
      <c r="K20" s="31">
        <v>979120.72</v>
      </c>
      <c r="L20" s="31">
        <v>829293.76</v>
      </c>
      <c r="M20" s="31"/>
      <c r="Q20" s="43">
        <f t="shared" si="0"/>
        <v>1407128.5800000003</v>
      </c>
    </row>
    <row r="21" spans="1:17" x14ac:dyDescent="0.2">
      <c r="A21" s="25" t="s">
        <v>10</v>
      </c>
      <c r="B21" s="26">
        <v>45444</v>
      </c>
      <c r="C21">
        <v>496</v>
      </c>
      <c r="D21" t="s">
        <v>97</v>
      </c>
      <c r="E21" s="63" t="s">
        <v>73</v>
      </c>
      <c r="F21" s="63" t="s">
        <v>78</v>
      </c>
      <c r="G21" s="63" t="s">
        <v>69</v>
      </c>
      <c r="H21" s="31">
        <v>996559.49</v>
      </c>
      <c r="I21" s="31">
        <f>16779+1615+10651.12</f>
        <v>29045.120000000003</v>
      </c>
      <c r="K21" s="31">
        <v>760785.6</v>
      </c>
      <c r="L21" s="31">
        <v>718834.54</v>
      </c>
      <c r="M21" s="31"/>
      <c r="Q21" s="43">
        <f t="shared" si="0"/>
        <v>264819.01</v>
      </c>
    </row>
    <row r="22" spans="1:17" x14ac:dyDescent="0.2">
      <c r="A22" s="25" t="s">
        <v>10</v>
      </c>
      <c r="B22" s="26">
        <v>45444</v>
      </c>
      <c r="C22">
        <v>49602</v>
      </c>
      <c r="D22" t="s">
        <v>97</v>
      </c>
      <c r="E22" s="63" t="s">
        <v>73</v>
      </c>
      <c r="F22" s="63" t="s">
        <v>78</v>
      </c>
      <c r="G22" s="63" t="s">
        <v>69</v>
      </c>
      <c r="H22" s="31">
        <v>46088</v>
      </c>
      <c r="I22" s="31"/>
      <c r="K22" s="31">
        <v>0</v>
      </c>
      <c r="L22" s="31">
        <v>6442.25</v>
      </c>
      <c r="M22" s="31"/>
      <c r="Q22" s="43">
        <f t="shared" si="0"/>
        <v>46088</v>
      </c>
    </row>
    <row r="23" spans="1:17" x14ac:dyDescent="0.2">
      <c r="A23" s="25" t="s">
        <v>10</v>
      </c>
      <c r="B23" s="26">
        <v>45444</v>
      </c>
      <c r="C23">
        <v>497</v>
      </c>
      <c r="D23" t="s">
        <v>98</v>
      </c>
      <c r="E23" s="63" t="s">
        <v>73</v>
      </c>
      <c r="F23" s="63" t="s">
        <v>78</v>
      </c>
      <c r="G23" s="63" t="s">
        <v>69</v>
      </c>
      <c r="H23" s="31">
        <v>915337.15</v>
      </c>
      <c r="I23" s="31">
        <v>178266</v>
      </c>
      <c r="K23" s="31">
        <v>524355.01</v>
      </c>
      <c r="L23" s="31">
        <v>364052.53</v>
      </c>
      <c r="M23" s="31"/>
      <c r="Q23" s="43">
        <f t="shared" si="0"/>
        <v>569248.1399999999</v>
      </c>
    </row>
    <row r="24" spans="1:17" x14ac:dyDescent="0.2">
      <c r="A24" s="25" t="s">
        <v>10</v>
      </c>
      <c r="B24" s="26">
        <v>45444</v>
      </c>
      <c r="C24">
        <v>498</v>
      </c>
      <c r="D24" t="s">
        <v>102</v>
      </c>
      <c r="E24" s="63" t="s">
        <v>73</v>
      </c>
      <c r="F24" s="63" t="s">
        <v>78</v>
      </c>
      <c r="G24" s="63" t="s">
        <v>69</v>
      </c>
      <c r="H24" s="31">
        <v>479200.3</v>
      </c>
      <c r="K24" s="31">
        <v>0</v>
      </c>
      <c r="L24" s="31">
        <v>34737.910000000003</v>
      </c>
      <c r="Q24" s="43">
        <f>IF(H24+I24-K24&lt;0,0,H24+I24-K24)</f>
        <v>479200.3</v>
      </c>
    </row>
    <row r="25" spans="1:17" x14ac:dyDescent="0.2">
      <c r="A25" s="25" t="s">
        <v>10</v>
      </c>
      <c r="B25" s="26">
        <v>45444</v>
      </c>
      <c r="C25">
        <v>499</v>
      </c>
      <c r="D25" t="s">
        <v>103</v>
      </c>
      <c r="E25" s="63" t="s">
        <v>86</v>
      </c>
      <c r="F25" s="63" t="s">
        <v>84</v>
      </c>
      <c r="G25" s="63" t="s">
        <v>69</v>
      </c>
      <c r="H25" s="31">
        <v>192454.69</v>
      </c>
      <c r="K25" s="31">
        <v>130585</v>
      </c>
      <c r="L25" s="31">
        <v>36953.54</v>
      </c>
      <c r="Q25" s="43">
        <f>IF(H25+I25-K25&lt;0,0,H25+I25-K25)</f>
        <v>61869.69</v>
      </c>
    </row>
    <row r="26" spans="1:17" x14ac:dyDescent="0.2">
      <c r="A26" s="25" t="s">
        <v>10</v>
      </c>
      <c r="B26" s="26">
        <v>45444</v>
      </c>
      <c r="C26">
        <v>501</v>
      </c>
      <c r="D26" t="s">
        <v>104</v>
      </c>
      <c r="E26" s="63" t="s">
        <v>86</v>
      </c>
      <c r="F26" s="63" t="s">
        <v>91</v>
      </c>
      <c r="G26" s="63" t="s">
        <v>69</v>
      </c>
      <c r="H26" s="31">
        <v>109380</v>
      </c>
      <c r="K26" s="31"/>
      <c r="L26" s="31">
        <v>11447.46</v>
      </c>
      <c r="Q26" s="43">
        <f t="shared" si="0"/>
        <v>109380</v>
      </c>
    </row>
    <row r="27" spans="1:17" x14ac:dyDescent="0.2">
      <c r="A27" s="25" t="s">
        <v>10</v>
      </c>
      <c r="B27" s="26">
        <v>45444</v>
      </c>
      <c r="C27">
        <v>502</v>
      </c>
      <c r="D27" t="s">
        <v>108</v>
      </c>
      <c r="E27" s="63" t="s">
        <v>86</v>
      </c>
      <c r="F27" s="63" t="s">
        <v>84</v>
      </c>
      <c r="G27" s="63" t="s">
        <v>69</v>
      </c>
      <c r="H27" s="31">
        <v>93153.72</v>
      </c>
      <c r="K27" s="31">
        <v>61677.86</v>
      </c>
      <c r="L27" s="31">
        <v>19801.88</v>
      </c>
      <c r="Q27" s="43">
        <f t="shared" si="0"/>
        <v>31475.86</v>
      </c>
    </row>
    <row r="28" spans="1:17" x14ac:dyDescent="0.2">
      <c r="A28" s="25" t="s">
        <v>10</v>
      </c>
      <c r="B28" s="26">
        <v>45444</v>
      </c>
      <c r="C28">
        <v>503</v>
      </c>
      <c r="D28" t="s">
        <v>109</v>
      </c>
      <c r="E28" s="63" t="s">
        <v>71</v>
      </c>
      <c r="F28" s="63" t="s">
        <v>74</v>
      </c>
      <c r="G28" s="63" t="s">
        <v>69</v>
      </c>
      <c r="H28" s="31">
        <v>7541000.6399999997</v>
      </c>
      <c r="K28" s="31">
        <v>0</v>
      </c>
      <c r="L28" s="31">
        <v>556</v>
      </c>
      <c r="Q28" s="43">
        <f t="shared" si="0"/>
        <v>7541000.6399999997</v>
      </c>
    </row>
    <row r="29" spans="1:17" x14ac:dyDescent="0.2">
      <c r="A29" s="25" t="s">
        <v>10</v>
      </c>
      <c r="B29" s="26">
        <v>45444</v>
      </c>
      <c r="C29">
        <v>504</v>
      </c>
      <c r="D29" t="s">
        <v>110</v>
      </c>
      <c r="E29" s="63" t="s">
        <v>73</v>
      </c>
      <c r="F29" s="63" t="s">
        <v>78</v>
      </c>
      <c r="G29" s="63" t="s">
        <v>69</v>
      </c>
      <c r="H29" s="31">
        <v>346467.85</v>
      </c>
      <c r="K29" s="31">
        <v>0</v>
      </c>
      <c r="L29" s="31">
        <v>0</v>
      </c>
      <c r="Q29" s="43">
        <f t="shared" si="0"/>
        <v>346467.85</v>
      </c>
    </row>
    <row r="30" spans="1:17" x14ac:dyDescent="0.2">
      <c r="D30" s="63"/>
      <c r="E30" s="63"/>
      <c r="F30" s="63"/>
      <c r="G30" s="63"/>
    </row>
    <row r="31" spans="1:17" x14ac:dyDescent="0.2">
      <c r="A31" s="33" t="s">
        <v>99</v>
      </c>
      <c r="D31" s="63"/>
      <c r="E31" s="63"/>
      <c r="F31" s="63"/>
      <c r="G31" s="63"/>
      <c r="H31" s="32">
        <f>SUM(H4:H30)</f>
        <v>64228449.979999989</v>
      </c>
      <c r="I31" s="32">
        <f>SUM(I4:I30)</f>
        <v>10531755.599999998</v>
      </c>
      <c r="J31" s="40"/>
      <c r="K31" s="32">
        <f>SUM(K4:K30)</f>
        <v>38427210.100000001</v>
      </c>
      <c r="L31" s="32">
        <f>SUM(L4:L30)</f>
        <v>24994300.82</v>
      </c>
      <c r="M31" s="32"/>
      <c r="Q31" s="32">
        <f>SUM(Q5:Q30)</f>
        <v>35834659.390000008</v>
      </c>
    </row>
    <row r="32" spans="1:17" x14ac:dyDescent="0.2">
      <c r="D32" s="63"/>
      <c r="E32" s="63"/>
      <c r="F32" s="63"/>
      <c r="G32" s="63"/>
      <c r="J32" s="40" t="s">
        <v>100</v>
      </c>
      <c r="K32" s="41">
        <v>38427210.100000001</v>
      </c>
      <c r="L32" s="41">
        <v>24994300.82</v>
      </c>
    </row>
    <row r="33" spans="1:16" x14ac:dyDescent="0.2">
      <c r="D33" s="63"/>
      <c r="E33" s="63"/>
      <c r="F33" s="63"/>
      <c r="G33" s="63"/>
      <c r="J33" s="40" t="s">
        <v>101</v>
      </c>
      <c r="K33" s="41">
        <f>K32-SUM(K5:K29)</f>
        <v>0</v>
      </c>
      <c r="L33" s="41">
        <f>L32-SUM(L5:L29)</f>
        <v>0</v>
      </c>
    </row>
    <row r="34" spans="1:16" x14ac:dyDescent="0.2">
      <c r="D34" s="63"/>
      <c r="E34" s="63"/>
      <c r="F34" s="63"/>
      <c r="G34" s="63"/>
      <c r="J34" s="40"/>
      <c r="K34" s="41"/>
      <c r="L34" s="41"/>
    </row>
    <row r="35" spans="1:16" x14ac:dyDescent="0.2">
      <c r="D35" s="63"/>
      <c r="E35" s="63"/>
      <c r="F35" s="63"/>
      <c r="G35" s="63"/>
      <c r="J35" s="40"/>
      <c r="K35" s="41"/>
      <c r="L35" s="41"/>
    </row>
    <row r="36" spans="1:16" x14ac:dyDescent="0.2">
      <c r="D36" s="63"/>
      <c r="E36" s="63"/>
      <c r="F36" s="63"/>
      <c r="G36" s="63"/>
      <c r="J36" s="40"/>
      <c r="K36" s="41"/>
      <c r="L36" s="41"/>
    </row>
    <row r="37" spans="1:16" x14ac:dyDescent="0.2">
      <c r="D37" s="63"/>
      <c r="E37" s="63"/>
      <c r="F37" s="63"/>
      <c r="G37" s="63"/>
    </row>
    <row r="38" spans="1:16" x14ac:dyDescent="0.2">
      <c r="A38" s="46" t="s">
        <v>105</v>
      </c>
      <c r="D38" s="63"/>
      <c r="E38" s="63"/>
      <c r="F38" s="63"/>
      <c r="G38" s="63"/>
    </row>
    <row r="39" spans="1:16" x14ac:dyDescent="0.2">
      <c r="A39" s="25" t="s">
        <v>10</v>
      </c>
      <c r="B39" s="26">
        <v>45383</v>
      </c>
      <c r="C39">
        <v>49601</v>
      </c>
      <c r="D39" t="s">
        <v>97</v>
      </c>
      <c r="E39" s="63" t="s">
        <v>73</v>
      </c>
      <c r="F39" s="63" t="s">
        <v>78</v>
      </c>
      <c r="G39" s="63" t="s">
        <v>106</v>
      </c>
      <c r="H39" s="45">
        <v>126115</v>
      </c>
      <c r="I39" s="45"/>
      <c r="K39" s="45"/>
      <c r="L39" s="45">
        <v>111672.9</v>
      </c>
      <c r="M39" s="45">
        <v>119103.74</v>
      </c>
      <c r="N39" s="43">
        <f>M39-L39</f>
        <v>7430.8400000000111</v>
      </c>
      <c r="O39" s="47">
        <f t="shared" ref="O39:O41" si="1">N39/(H39+I39)</f>
        <v>5.8921143400864379E-2</v>
      </c>
      <c r="P39" t="s">
        <v>107</v>
      </c>
    </row>
    <row r="40" spans="1:16" ht="15.75" customHeight="1" x14ac:dyDescent="0.2">
      <c r="A40" s="25" t="s">
        <v>10</v>
      </c>
      <c r="B40" s="26">
        <v>45413</v>
      </c>
      <c r="C40">
        <v>458</v>
      </c>
      <c r="D40" t="s">
        <v>77</v>
      </c>
      <c r="E40" s="63" t="s">
        <v>73</v>
      </c>
      <c r="F40" s="63" t="s">
        <v>78</v>
      </c>
      <c r="G40" s="63" t="s">
        <v>106</v>
      </c>
      <c r="H40" s="31">
        <v>443879.63</v>
      </c>
      <c r="I40" s="31">
        <f>2905.82+18095.04</f>
        <v>21000.86</v>
      </c>
      <c r="K40" s="31"/>
      <c r="L40" s="31">
        <v>390013.95</v>
      </c>
      <c r="M40" s="45">
        <v>437477.38</v>
      </c>
      <c r="N40" s="43">
        <f t="shared" ref="N40:N42" si="2">M40-L40</f>
        <v>47463.429999999993</v>
      </c>
      <c r="O40" s="47">
        <f t="shared" si="1"/>
        <v>0.10209813279107496</v>
      </c>
      <c r="P40" t="s">
        <v>107</v>
      </c>
    </row>
    <row r="41" spans="1:16" x14ac:dyDescent="0.2">
      <c r="A41" s="25" t="s">
        <v>10</v>
      </c>
      <c r="B41" s="26">
        <v>45413</v>
      </c>
      <c r="C41">
        <v>489</v>
      </c>
      <c r="D41" t="s">
        <v>90</v>
      </c>
      <c r="E41" s="63" t="s">
        <v>86</v>
      </c>
      <c r="F41" s="63" t="s">
        <v>91</v>
      </c>
      <c r="G41" s="63" t="s">
        <v>106</v>
      </c>
      <c r="H41" s="31">
        <v>41817</v>
      </c>
      <c r="I41" s="31"/>
      <c r="K41" s="31"/>
      <c r="L41" s="31">
        <v>6153.96</v>
      </c>
      <c r="M41" s="31">
        <v>9164.7099999999991</v>
      </c>
      <c r="N41" s="43">
        <f t="shared" si="2"/>
        <v>3010.7499999999991</v>
      </c>
      <c r="O41" s="47">
        <f t="shared" si="1"/>
        <v>7.1998230384771725E-2</v>
      </c>
      <c r="P41" t="s">
        <v>107</v>
      </c>
    </row>
    <row r="42" spans="1:16" x14ac:dyDescent="0.2">
      <c r="A42" s="25" t="s">
        <v>10</v>
      </c>
      <c r="B42" s="26">
        <v>45413</v>
      </c>
      <c r="C42">
        <v>491</v>
      </c>
      <c r="D42" t="s">
        <v>92</v>
      </c>
      <c r="E42" s="63" t="s">
        <v>71</v>
      </c>
      <c r="F42" s="63" t="s">
        <v>84</v>
      </c>
      <c r="G42" s="63" t="s">
        <v>106</v>
      </c>
      <c r="H42" s="31">
        <v>480150</v>
      </c>
      <c r="I42" s="31">
        <v>318249.33</v>
      </c>
      <c r="K42" s="31"/>
      <c r="L42" s="31">
        <v>424095.66</v>
      </c>
      <c r="M42" s="31">
        <v>784535.04000000004</v>
      </c>
      <c r="N42" s="43">
        <f t="shared" si="2"/>
        <v>360439.38000000006</v>
      </c>
      <c r="O42" s="47">
        <f>N42/(H42+I42)</f>
        <v>0.45145250810769094</v>
      </c>
      <c r="P42" t="s">
        <v>107</v>
      </c>
    </row>
    <row r="43" spans="1:16" x14ac:dyDescent="0.2">
      <c r="D43" s="63"/>
      <c r="E43" s="63"/>
      <c r="F43" s="63"/>
      <c r="G43" s="63"/>
    </row>
    <row r="44" spans="1:16" x14ac:dyDescent="0.2">
      <c r="D44" s="63"/>
      <c r="E44" s="63"/>
      <c r="F44" s="63"/>
      <c r="G44" s="63"/>
    </row>
    <row r="45" spans="1:16" x14ac:dyDescent="0.2">
      <c r="D45" s="63"/>
      <c r="E45" s="63"/>
      <c r="F45" s="63"/>
      <c r="G45" s="63"/>
    </row>
    <row r="46" spans="1:16" x14ac:dyDescent="0.2">
      <c r="D46" s="63"/>
      <c r="E46" s="63"/>
      <c r="F46" s="63"/>
      <c r="G46" s="63"/>
    </row>
    <row r="47" spans="1:16" x14ac:dyDescent="0.2">
      <c r="D47" s="63"/>
      <c r="E47" s="63"/>
      <c r="F47" s="63"/>
      <c r="G47" s="63"/>
    </row>
    <row r="48" spans="1:16"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c r="F148" s="63"/>
      <c r="G148" s="63"/>
    </row>
    <row r="149" spans="4:7" x14ac:dyDescent="0.2">
      <c r="D149" s="63"/>
      <c r="E149" s="63"/>
      <c r="F149" s="63"/>
      <c r="G149" s="63"/>
    </row>
    <row r="150" spans="4:7" x14ac:dyDescent="0.2">
      <c r="D150" s="63"/>
      <c r="E150" s="63"/>
      <c r="F150" s="63"/>
      <c r="G150" s="63"/>
    </row>
    <row r="151" spans="4:7" x14ac:dyDescent="0.2">
      <c r="D151" s="63"/>
      <c r="E151" s="63"/>
    </row>
    <row r="152" spans="4:7" x14ac:dyDescent="0.2">
      <c r="D152" s="63"/>
      <c r="E152" s="63"/>
    </row>
    <row r="153" spans="4:7" x14ac:dyDescent="0.2">
      <c r="D153" s="63"/>
      <c r="E153" s="63"/>
    </row>
    <row r="154" spans="4:7" x14ac:dyDescent="0.2">
      <c r="D154" s="63"/>
      <c r="E154" s="63"/>
    </row>
    <row r="155" spans="4:7" x14ac:dyDescent="0.2">
      <c r="D155" s="63"/>
      <c r="E155" s="63"/>
    </row>
    <row r="156" spans="4:7" x14ac:dyDescent="0.2">
      <c r="D156" s="63"/>
      <c r="E156" s="63"/>
    </row>
    <row r="157" spans="4:7" x14ac:dyDescent="0.2">
      <c r="D157" s="63"/>
      <c r="E157" s="63"/>
    </row>
    <row r="158" spans="4:7" x14ac:dyDescent="0.2">
      <c r="E158" s="63"/>
    </row>
  </sheetData>
  <mergeCells count="3">
    <mergeCell ref="H2:J2"/>
    <mergeCell ref="K2:L2"/>
    <mergeCell ref="M2:O2"/>
  </mergeCells>
  <conditionalFormatting sqref="Q4">
    <cfRule type="cellIs" dxfId="8" priority="1" operator="lessThan">
      <formula>0</formula>
    </cfRule>
  </conditionalFormatting>
  <dataValidations count="1">
    <dataValidation type="list" allowBlank="1" showInputMessage="1" showErrorMessage="1" sqref="E5:F29" xr:uid="{C8720533-68CF-4604-A528-D11D142FA798}">
      <formula1>#REF!</formula1>
    </dataValidation>
  </dataValidation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69AFE-C663-44B9-8D50-4D8298A802F0}">
  <dimension ref="A1:R156"/>
  <sheetViews>
    <sheetView topLeftCell="B1" zoomScale="85" zoomScaleNormal="85" workbookViewId="0">
      <pane ySplit="3" topLeftCell="A4" activePane="bottomLeft" state="frozen"/>
      <selection pane="bottomLeft" activeCell="L33" sqref="L33"/>
    </sheetView>
  </sheetViews>
  <sheetFormatPr baseColWidth="10" defaultColWidth="11.5" defaultRowHeight="15" x14ac:dyDescent="0.2"/>
  <cols>
    <col min="1" max="1" width="28.5" bestFit="1" customWidth="1"/>
    <col min="4" max="4" width="60.33203125" bestFit="1" customWidth="1"/>
    <col min="5" max="5" width="21" customWidth="1"/>
    <col min="6" max="6" width="22"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4" max="14" width="12.6640625" bestFit="1" customWidth="1"/>
    <col min="16" max="16" width="27.83203125" customWidth="1"/>
    <col min="17" max="17" width="17.5" bestFit="1" customWidth="1"/>
    <col min="18" max="18" width="15.5" bestFit="1" customWidth="1"/>
  </cols>
  <sheetData>
    <row r="1" spans="1:18" ht="16" thickBot="1" x14ac:dyDescent="0.25">
      <c r="A1" s="22"/>
      <c r="B1" s="22"/>
      <c r="C1" s="22"/>
      <c r="D1" s="22"/>
      <c r="E1" s="22"/>
      <c r="F1" s="22"/>
      <c r="G1" s="22"/>
      <c r="H1" s="22"/>
      <c r="I1" s="22"/>
      <c r="J1" s="22"/>
      <c r="K1" s="22"/>
      <c r="L1" s="22"/>
      <c r="M1" s="22"/>
      <c r="N1" s="22"/>
      <c r="O1" s="22"/>
      <c r="P1" s="22"/>
      <c r="Q1" s="22"/>
    </row>
    <row r="2" spans="1:18"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8"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8" x14ac:dyDescent="0.2">
      <c r="A4" s="25" t="s">
        <v>10</v>
      </c>
      <c r="B4" s="26">
        <v>45504</v>
      </c>
      <c r="C4">
        <v>124</v>
      </c>
      <c r="D4" t="s">
        <v>68</v>
      </c>
      <c r="E4" s="63"/>
      <c r="F4" s="63"/>
      <c r="G4" s="63" t="s">
        <v>69</v>
      </c>
      <c r="H4" s="31">
        <f>40367.53+20000+1701.9</f>
        <v>62069.43</v>
      </c>
      <c r="I4" s="31"/>
      <c r="M4" s="45">
        <v>57562.51</v>
      </c>
    </row>
    <row r="5" spans="1:18" ht="15.75" customHeight="1" x14ac:dyDescent="0.2">
      <c r="A5" s="25" t="s">
        <v>10</v>
      </c>
      <c r="B5" s="26">
        <v>45504</v>
      </c>
      <c r="C5">
        <v>437</v>
      </c>
      <c r="D5" t="s">
        <v>70</v>
      </c>
      <c r="E5" s="63" t="s">
        <v>71</v>
      </c>
      <c r="F5" s="63" t="s">
        <v>56</v>
      </c>
      <c r="G5" s="63" t="s">
        <v>69</v>
      </c>
      <c r="H5" s="31">
        <v>7566949.3899999997</v>
      </c>
      <c r="I5" s="31">
        <f>1607166.01+251055</f>
        <v>1858221.01</v>
      </c>
      <c r="K5" s="31">
        <v>7652571.54</v>
      </c>
      <c r="L5" s="31">
        <v>4738036.07</v>
      </c>
      <c r="M5" s="45"/>
      <c r="Q5" s="43">
        <f>IF(H5+I5-K5&lt;0,0,H5+I5-K5)</f>
        <v>1772598.8600000003</v>
      </c>
      <c r="R5" s="43"/>
    </row>
    <row r="6" spans="1:18" ht="15.75" customHeight="1" x14ac:dyDescent="0.2">
      <c r="A6" s="25" t="s">
        <v>10</v>
      </c>
      <c r="B6" s="26">
        <v>45504</v>
      </c>
      <c r="C6">
        <v>448</v>
      </c>
      <c r="D6" t="s">
        <v>72</v>
      </c>
      <c r="E6" s="63" t="s">
        <v>73</v>
      </c>
      <c r="F6" s="63" t="s">
        <v>74</v>
      </c>
      <c r="G6" s="63" t="s">
        <v>69</v>
      </c>
      <c r="H6" s="31">
        <v>5360736.6900000004</v>
      </c>
      <c r="I6" s="31">
        <f>562051.72+228531.29</f>
        <v>790583.01</v>
      </c>
      <c r="K6" s="31">
        <v>5445510.0800000001</v>
      </c>
      <c r="L6" s="31">
        <v>6015468.8899999997</v>
      </c>
      <c r="M6" s="45"/>
      <c r="Q6" s="43">
        <f t="shared" ref="Q6:Q27" si="0">IF(H6+I6-K6&lt;0,0,H6+I6-K6)</f>
        <v>705809.62000000011</v>
      </c>
      <c r="R6" s="43"/>
    </row>
    <row r="7" spans="1:18" x14ac:dyDescent="0.2">
      <c r="A7" s="25" t="s">
        <v>10</v>
      </c>
      <c r="B7" s="26">
        <v>45504</v>
      </c>
      <c r="C7">
        <v>449</v>
      </c>
      <c r="D7" t="s">
        <v>75</v>
      </c>
      <c r="E7" s="63" t="s">
        <v>73</v>
      </c>
      <c r="F7" s="63" t="s">
        <v>74</v>
      </c>
      <c r="G7" s="63" t="s">
        <v>69</v>
      </c>
      <c r="H7" s="31">
        <v>1193190.1399999999</v>
      </c>
      <c r="I7" s="31">
        <v>63852.24</v>
      </c>
      <c r="K7" s="31">
        <v>1145971.69</v>
      </c>
      <c r="L7" s="31">
        <v>1200922.97</v>
      </c>
      <c r="M7" s="45"/>
      <c r="Q7" s="43">
        <f t="shared" si="0"/>
        <v>111070.68999999994</v>
      </c>
      <c r="R7" s="43"/>
    </row>
    <row r="8" spans="1:18" ht="15.75" customHeight="1" x14ac:dyDescent="0.2">
      <c r="A8" s="25" t="s">
        <v>10</v>
      </c>
      <c r="B8" s="26">
        <v>45504</v>
      </c>
      <c r="C8">
        <v>453</v>
      </c>
      <c r="D8" t="s">
        <v>76</v>
      </c>
      <c r="E8" s="63" t="s">
        <v>73</v>
      </c>
      <c r="F8" s="63" t="s">
        <v>74</v>
      </c>
      <c r="G8" s="63" t="s">
        <v>69</v>
      </c>
      <c r="H8" s="31">
        <v>6234410.29</v>
      </c>
      <c r="I8" s="45">
        <v>5051680.76</v>
      </c>
      <c r="K8" s="31">
        <v>7274900.5899999999</v>
      </c>
      <c r="L8" s="31">
        <v>4889505.1399999997</v>
      </c>
      <c r="M8" s="45"/>
      <c r="Q8" s="43">
        <f t="shared" si="0"/>
        <v>4011190.4600000009</v>
      </c>
      <c r="R8" s="43"/>
    </row>
    <row r="9" spans="1:18" x14ac:dyDescent="0.2">
      <c r="A9" s="25" t="s">
        <v>10</v>
      </c>
      <c r="B9" s="26">
        <v>45504</v>
      </c>
      <c r="C9">
        <v>453500</v>
      </c>
      <c r="D9" t="s">
        <v>76</v>
      </c>
      <c r="E9" s="63" t="s">
        <v>73</v>
      </c>
      <c r="F9" s="63" t="s">
        <v>74</v>
      </c>
      <c r="G9" s="63" t="s">
        <v>69</v>
      </c>
      <c r="H9" s="31">
        <v>132891.97</v>
      </c>
      <c r="I9" s="31"/>
      <c r="K9" s="31">
        <v>136855.1</v>
      </c>
      <c r="L9" s="31">
        <v>22427.16</v>
      </c>
      <c r="M9" s="45"/>
      <c r="Q9" s="43">
        <f t="shared" si="0"/>
        <v>0</v>
      </c>
      <c r="R9" s="43"/>
    </row>
    <row r="10" spans="1:18" ht="15.75" customHeight="1" x14ac:dyDescent="0.2">
      <c r="A10" s="25" t="s">
        <v>10</v>
      </c>
      <c r="B10" s="26">
        <v>45504</v>
      </c>
      <c r="C10">
        <v>453600</v>
      </c>
      <c r="D10" t="s">
        <v>76</v>
      </c>
      <c r="E10" s="63" t="s">
        <v>73</v>
      </c>
      <c r="F10" s="63" t="s">
        <v>74</v>
      </c>
      <c r="G10" s="63" t="s">
        <v>69</v>
      </c>
      <c r="H10" s="31">
        <v>168215.1</v>
      </c>
      <c r="I10" s="31"/>
      <c r="K10" s="31">
        <v>201180.07</v>
      </c>
      <c r="L10" s="31">
        <v>0</v>
      </c>
      <c r="M10" s="45"/>
      <c r="Q10" s="43">
        <f t="shared" si="0"/>
        <v>0</v>
      </c>
      <c r="R10" s="43"/>
    </row>
    <row r="11" spans="1:18" x14ac:dyDescent="0.2">
      <c r="A11" s="25" t="s">
        <v>10</v>
      </c>
      <c r="B11" s="26">
        <v>45504</v>
      </c>
      <c r="C11">
        <v>463</v>
      </c>
      <c r="D11" t="s">
        <v>81</v>
      </c>
      <c r="E11" s="63" t="s">
        <v>73</v>
      </c>
      <c r="F11" s="63" t="s">
        <v>74</v>
      </c>
      <c r="G11" s="63" t="s">
        <v>69</v>
      </c>
      <c r="H11" s="31">
        <v>4688770.38</v>
      </c>
      <c r="I11" s="31">
        <f>1891768.21+80481.16</f>
        <v>1972249.3699999999</v>
      </c>
      <c r="K11" s="31">
        <v>5165496.79</v>
      </c>
      <c r="L11" s="31">
        <v>3139651.56</v>
      </c>
      <c r="M11" s="45"/>
      <c r="Q11" s="43">
        <f t="shared" si="0"/>
        <v>1495522.96</v>
      </c>
      <c r="R11" s="43"/>
    </row>
    <row r="12" spans="1:18" ht="15.75" customHeight="1" x14ac:dyDescent="0.2">
      <c r="A12" s="25" t="s">
        <v>10</v>
      </c>
      <c r="B12" s="26">
        <v>45504</v>
      </c>
      <c r="C12">
        <v>465</v>
      </c>
      <c r="D12" t="s">
        <v>82</v>
      </c>
      <c r="E12" s="63" t="s">
        <v>73</v>
      </c>
      <c r="F12" s="63" t="s">
        <v>74</v>
      </c>
      <c r="G12" s="63" t="s">
        <v>69</v>
      </c>
      <c r="H12" s="31">
        <v>19404233</v>
      </c>
      <c r="I12" s="31">
        <v>146812.45000000001</v>
      </c>
      <c r="K12" s="31">
        <f>41412.63+6110693.84</f>
        <v>6152106.4699999997</v>
      </c>
      <c r="L12" s="31">
        <v>1255534.96</v>
      </c>
      <c r="M12" s="45"/>
      <c r="Q12" s="43">
        <f t="shared" si="0"/>
        <v>13398938.98</v>
      </c>
      <c r="R12" s="43"/>
    </row>
    <row r="13" spans="1:18" x14ac:dyDescent="0.2">
      <c r="A13" s="25" t="s">
        <v>10</v>
      </c>
      <c r="B13" s="26">
        <v>45504</v>
      </c>
      <c r="C13">
        <v>470</v>
      </c>
      <c r="D13" t="s">
        <v>83</v>
      </c>
      <c r="E13" s="63" t="s">
        <v>71</v>
      </c>
      <c r="F13" s="63" t="s">
        <v>84</v>
      </c>
      <c r="G13" s="63" t="s">
        <v>69</v>
      </c>
      <c r="H13" s="31">
        <v>1642747.07</v>
      </c>
      <c r="I13" s="31">
        <f>54223.4+32616.56+10000+248200</f>
        <v>345039.96</v>
      </c>
      <c r="K13" s="31">
        <v>2256377.42</v>
      </c>
      <c r="L13" s="31">
        <v>815470.01</v>
      </c>
      <c r="M13" s="45"/>
      <c r="Q13" s="43">
        <f t="shared" si="0"/>
        <v>0</v>
      </c>
      <c r="R13" s="43"/>
    </row>
    <row r="14" spans="1:18" x14ac:dyDescent="0.2">
      <c r="A14" s="25" t="s">
        <v>10</v>
      </c>
      <c r="B14" s="26">
        <v>45504</v>
      </c>
      <c r="C14">
        <v>475</v>
      </c>
      <c r="D14" t="s">
        <v>85</v>
      </c>
      <c r="E14" s="63" t="s">
        <v>86</v>
      </c>
      <c r="F14" s="63" t="s">
        <v>84</v>
      </c>
      <c r="G14" s="63" t="s">
        <v>79</v>
      </c>
      <c r="H14" s="31">
        <v>733113.9</v>
      </c>
      <c r="I14" s="31">
        <v>234206.65</v>
      </c>
      <c r="K14" s="31">
        <v>0</v>
      </c>
      <c r="L14" s="31">
        <v>-7.51</v>
      </c>
      <c r="M14" s="45">
        <v>938255.78</v>
      </c>
      <c r="P14" t="s">
        <v>80</v>
      </c>
      <c r="Q14" s="43">
        <f>IF(H14+I14-M14&lt;0,0,H14+I14-M14)</f>
        <v>29064.770000000019</v>
      </c>
      <c r="R14" s="43"/>
    </row>
    <row r="15" spans="1:18" x14ac:dyDescent="0.2">
      <c r="A15" s="25" t="s">
        <v>10</v>
      </c>
      <c r="B15" s="26">
        <v>45504</v>
      </c>
      <c r="C15">
        <v>476</v>
      </c>
      <c r="D15" t="s">
        <v>87</v>
      </c>
      <c r="E15" s="63" t="s">
        <v>73</v>
      </c>
      <c r="F15" s="63" t="s">
        <v>74</v>
      </c>
      <c r="G15" s="63" t="s">
        <v>69</v>
      </c>
      <c r="H15" s="31">
        <v>328826</v>
      </c>
      <c r="I15" s="31">
        <v>47757.599999999999</v>
      </c>
      <c r="K15" s="31">
        <v>491706.06</v>
      </c>
      <c r="L15" s="31">
        <v>410701.85</v>
      </c>
      <c r="M15" s="31"/>
      <c r="Q15" s="43">
        <f>IF(H15+I15-K15&lt;0,0,H15+I15-K15)</f>
        <v>0</v>
      </c>
      <c r="R15" s="43"/>
    </row>
    <row r="16" spans="1:18" x14ac:dyDescent="0.2">
      <c r="A16" s="25" t="s">
        <v>10</v>
      </c>
      <c r="B16" s="26">
        <v>45504</v>
      </c>
      <c r="C16">
        <v>483</v>
      </c>
      <c r="D16" t="s">
        <v>88</v>
      </c>
      <c r="E16" s="63" t="s">
        <v>73</v>
      </c>
      <c r="F16" s="63" t="s">
        <v>74</v>
      </c>
      <c r="G16" s="63" t="s">
        <v>69</v>
      </c>
      <c r="H16" s="31">
        <v>1842861.44</v>
      </c>
      <c r="I16" s="31">
        <v>0</v>
      </c>
      <c r="K16" s="31">
        <v>241170.87</v>
      </c>
      <c r="L16" s="31">
        <v>52774.67</v>
      </c>
      <c r="M16" s="31"/>
      <c r="Q16" s="43">
        <f t="shared" si="0"/>
        <v>1601690.5699999998</v>
      </c>
      <c r="R16" s="43"/>
    </row>
    <row r="17" spans="1:18" x14ac:dyDescent="0.2">
      <c r="A17" s="25" t="s">
        <v>10</v>
      </c>
      <c r="B17" s="26">
        <v>45504</v>
      </c>
      <c r="C17">
        <v>486</v>
      </c>
      <c r="D17" t="s">
        <v>89</v>
      </c>
      <c r="E17" s="63" t="s">
        <v>73</v>
      </c>
      <c r="F17" s="63" t="s">
        <v>74</v>
      </c>
      <c r="G17" s="63" t="s">
        <v>69</v>
      </c>
      <c r="H17" s="31">
        <v>490653.21</v>
      </c>
      <c r="I17" s="31">
        <v>60008.56</v>
      </c>
      <c r="K17" s="31">
        <v>335371.95</v>
      </c>
      <c r="L17" s="31">
        <v>245517.77</v>
      </c>
      <c r="M17" s="31"/>
      <c r="Q17" s="43">
        <f t="shared" si="0"/>
        <v>215289.82</v>
      </c>
      <c r="R17" s="43"/>
    </row>
    <row r="18" spans="1:18" x14ac:dyDescent="0.2">
      <c r="A18" s="25" t="s">
        <v>10</v>
      </c>
      <c r="B18" s="26">
        <v>45504</v>
      </c>
      <c r="C18">
        <v>492</v>
      </c>
      <c r="D18" t="s">
        <v>93</v>
      </c>
      <c r="E18" s="63" t="s">
        <v>73</v>
      </c>
      <c r="F18" s="63" t="s">
        <v>78</v>
      </c>
      <c r="G18" s="63" t="s">
        <v>69</v>
      </c>
      <c r="H18" s="31">
        <v>1207738.6599999999</v>
      </c>
      <c r="I18" s="31">
        <v>57632.45</v>
      </c>
      <c r="K18" s="31">
        <v>575962.92000000004</v>
      </c>
      <c r="L18" s="31">
        <v>618405.67000000004</v>
      </c>
      <c r="M18" s="31"/>
      <c r="Q18" s="43">
        <f t="shared" si="0"/>
        <v>689408.18999999983</v>
      </c>
      <c r="R18" s="43"/>
    </row>
    <row r="19" spans="1:18" x14ac:dyDescent="0.2">
      <c r="A19" s="25" t="s">
        <v>10</v>
      </c>
      <c r="B19" s="26">
        <v>45504</v>
      </c>
      <c r="C19">
        <v>493</v>
      </c>
      <c r="D19" t="s">
        <v>94</v>
      </c>
      <c r="E19" s="63" t="s">
        <v>73</v>
      </c>
      <c r="F19" s="63" t="s">
        <v>74</v>
      </c>
      <c r="G19" s="63" t="s">
        <v>69</v>
      </c>
      <c r="H19" s="31">
        <v>91395.5</v>
      </c>
      <c r="I19" s="31">
        <f>35603.44+65687.5</f>
        <v>101290.94</v>
      </c>
      <c r="K19" s="31">
        <v>145423.1</v>
      </c>
      <c r="L19" s="31">
        <v>44482.559999999998</v>
      </c>
      <c r="M19" s="31"/>
      <c r="Q19" s="43">
        <f t="shared" si="0"/>
        <v>47263.34</v>
      </c>
      <c r="R19" s="43"/>
    </row>
    <row r="20" spans="1:18" x14ac:dyDescent="0.2">
      <c r="A20" s="25" t="s">
        <v>10</v>
      </c>
      <c r="B20" s="26">
        <v>45504</v>
      </c>
      <c r="C20">
        <v>494</v>
      </c>
      <c r="D20" t="s">
        <v>95</v>
      </c>
      <c r="E20" s="63" t="s">
        <v>73</v>
      </c>
      <c r="F20" s="63" t="s">
        <v>96</v>
      </c>
      <c r="G20" s="63" t="s">
        <v>69</v>
      </c>
      <c r="H20" s="31">
        <v>2360005.9700000002</v>
      </c>
      <c r="I20" s="31">
        <f>26243.33</f>
        <v>26243.33</v>
      </c>
      <c r="K20" s="31">
        <v>979120.72</v>
      </c>
      <c r="L20" s="31">
        <v>951358.84</v>
      </c>
      <c r="M20" s="31"/>
      <c r="Q20" s="43">
        <f t="shared" si="0"/>
        <v>1407128.5800000003</v>
      </c>
      <c r="R20" s="43"/>
    </row>
    <row r="21" spans="1:18" x14ac:dyDescent="0.2">
      <c r="A21" s="25" t="s">
        <v>10</v>
      </c>
      <c r="B21" s="26">
        <v>45504</v>
      </c>
      <c r="C21">
        <v>496</v>
      </c>
      <c r="D21" t="s">
        <v>97</v>
      </c>
      <c r="E21" s="63" t="s">
        <v>73</v>
      </c>
      <c r="F21" s="63" t="s">
        <v>78</v>
      </c>
      <c r="G21" s="63" t="s">
        <v>69</v>
      </c>
      <c r="H21" s="31">
        <v>996559.49</v>
      </c>
      <c r="I21" s="31">
        <f>16779+1615+10651.12</f>
        <v>29045.120000000003</v>
      </c>
      <c r="K21" s="31">
        <v>760785.6</v>
      </c>
      <c r="L21" s="31">
        <v>719433.46</v>
      </c>
      <c r="M21" s="31"/>
      <c r="Q21" s="43">
        <f t="shared" si="0"/>
        <v>264819.01</v>
      </c>
      <c r="R21" s="43"/>
    </row>
    <row r="22" spans="1:18" x14ac:dyDescent="0.2">
      <c r="A22" s="25" t="s">
        <v>10</v>
      </c>
      <c r="B22" s="26">
        <v>45504</v>
      </c>
      <c r="C22">
        <v>497</v>
      </c>
      <c r="D22" t="s">
        <v>98</v>
      </c>
      <c r="E22" s="63" t="s">
        <v>73</v>
      </c>
      <c r="F22" s="63" t="s">
        <v>78</v>
      </c>
      <c r="G22" s="63" t="s">
        <v>69</v>
      </c>
      <c r="H22" s="31">
        <v>915337.15</v>
      </c>
      <c r="I22" s="31">
        <v>178266</v>
      </c>
      <c r="K22" s="31">
        <v>524355.01</v>
      </c>
      <c r="L22" s="31">
        <v>513589.03</v>
      </c>
      <c r="M22" s="31"/>
      <c r="Q22" s="43">
        <f t="shared" si="0"/>
        <v>569248.1399999999</v>
      </c>
      <c r="R22" s="43"/>
    </row>
    <row r="23" spans="1:18" x14ac:dyDescent="0.2">
      <c r="A23" s="25" t="s">
        <v>10</v>
      </c>
      <c r="B23" s="26">
        <v>45504</v>
      </c>
      <c r="C23">
        <v>498</v>
      </c>
      <c r="D23" t="s">
        <v>102</v>
      </c>
      <c r="E23" s="63" t="s">
        <v>73</v>
      </c>
      <c r="F23" s="63" t="s">
        <v>78</v>
      </c>
      <c r="G23" s="63" t="s">
        <v>69</v>
      </c>
      <c r="H23" s="31">
        <v>479200.3</v>
      </c>
      <c r="K23" s="31">
        <v>163247.26</v>
      </c>
      <c r="L23" s="31">
        <v>104998.82</v>
      </c>
      <c r="Q23" s="43">
        <f>IF(H23+I23-K23&lt;0,0,H23+I23-K23)</f>
        <v>315953.03999999998</v>
      </c>
      <c r="R23" s="43"/>
    </row>
    <row r="24" spans="1:18" x14ac:dyDescent="0.2">
      <c r="A24" s="25" t="s">
        <v>10</v>
      </c>
      <c r="B24" s="26">
        <v>45504</v>
      </c>
      <c r="C24">
        <v>499</v>
      </c>
      <c r="D24" t="s">
        <v>103</v>
      </c>
      <c r="E24" s="63" t="s">
        <v>86</v>
      </c>
      <c r="F24" s="63" t="s">
        <v>84</v>
      </c>
      <c r="G24" s="63" t="s">
        <v>69</v>
      </c>
      <c r="H24" s="31">
        <v>192454.69</v>
      </c>
      <c r="K24" s="31">
        <v>130585</v>
      </c>
      <c r="L24" s="31">
        <v>40439.64</v>
      </c>
      <c r="Q24" s="43">
        <f>IF(H24+I24-K24&lt;0,0,H24+I24-K24)</f>
        <v>61869.69</v>
      </c>
      <c r="R24" s="43"/>
    </row>
    <row r="25" spans="1:18" x14ac:dyDescent="0.2">
      <c r="A25" s="25" t="s">
        <v>10</v>
      </c>
      <c r="B25" s="26">
        <v>45504</v>
      </c>
      <c r="C25">
        <v>502</v>
      </c>
      <c r="D25" t="s">
        <v>108</v>
      </c>
      <c r="E25" s="63" t="s">
        <v>86</v>
      </c>
      <c r="F25" s="63" t="s">
        <v>84</v>
      </c>
      <c r="G25" s="63" t="s">
        <v>69</v>
      </c>
      <c r="H25" s="31">
        <v>93153.72</v>
      </c>
      <c r="I25" s="45">
        <f>53997.83*0.95</f>
        <v>51297.938499999997</v>
      </c>
      <c r="K25" s="31">
        <v>61677.86</v>
      </c>
      <c r="L25" s="31">
        <v>48636.71</v>
      </c>
      <c r="Q25" s="43">
        <f>IF(H25+I25-K25&lt;0,0,H25+I25-K25)</f>
        <v>82773.79849999999</v>
      </c>
      <c r="R25" s="43"/>
    </row>
    <row r="26" spans="1:18" x14ac:dyDescent="0.2">
      <c r="A26" s="25" t="s">
        <v>10</v>
      </c>
      <c r="B26" s="26">
        <v>45504</v>
      </c>
      <c r="C26">
        <v>503</v>
      </c>
      <c r="D26" t="s">
        <v>109</v>
      </c>
      <c r="E26" s="63" t="s">
        <v>71</v>
      </c>
      <c r="F26" s="63" t="s">
        <v>74</v>
      </c>
      <c r="G26" s="63" t="s">
        <v>69</v>
      </c>
      <c r="H26" s="31">
        <v>7541000.6399999997</v>
      </c>
      <c r="K26" s="31">
        <v>0</v>
      </c>
      <c r="L26" s="31">
        <v>211223.3</v>
      </c>
      <c r="Q26" s="43">
        <f t="shared" si="0"/>
        <v>7541000.6399999997</v>
      </c>
      <c r="R26" s="43"/>
    </row>
    <row r="27" spans="1:18" x14ac:dyDescent="0.2">
      <c r="A27" s="25" t="s">
        <v>10</v>
      </c>
      <c r="B27" s="26">
        <v>45504</v>
      </c>
      <c r="C27">
        <v>504</v>
      </c>
      <c r="D27" t="s">
        <v>110</v>
      </c>
      <c r="E27" s="63" t="s">
        <v>73</v>
      </c>
      <c r="F27" s="63" t="s">
        <v>78</v>
      </c>
      <c r="G27" s="63" t="s">
        <v>69</v>
      </c>
      <c r="H27" s="31">
        <v>346467.85</v>
      </c>
      <c r="K27" s="31">
        <v>0</v>
      </c>
      <c r="L27" s="31">
        <v>0</v>
      </c>
      <c r="Q27" s="43">
        <f t="shared" si="0"/>
        <v>346467.85</v>
      </c>
      <c r="R27" s="43"/>
    </row>
    <row r="28" spans="1:18" x14ac:dyDescent="0.2">
      <c r="D28" s="63"/>
      <c r="E28" s="63"/>
      <c r="F28" s="63"/>
      <c r="G28" s="63"/>
    </row>
    <row r="29" spans="1:18" x14ac:dyDescent="0.2">
      <c r="A29" s="33" t="s">
        <v>99</v>
      </c>
      <c r="D29" s="63"/>
      <c r="E29" s="63"/>
      <c r="F29" s="63"/>
      <c r="G29" s="63"/>
      <c r="H29" s="32">
        <f>SUM(H4:H28)</f>
        <v>64072981.979999989</v>
      </c>
      <c r="I29" s="32">
        <f>SUM(I4:I28)</f>
        <v>11014187.388499998</v>
      </c>
      <c r="J29" s="40"/>
      <c r="K29" s="32">
        <f>SUM(K5:K28)</f>
        <v>39840376.100000001</v>
      </c>
      <c r="L29" s="32">
        <f>SUM(L5:L28)</f>
        <v>26038571.570000008</v>
      </c>
      <c r="M29" s="32"/>
      <c r="Q29" s="32">
        <f>SUM(Q5:Q28)</f>
        <v>34667109.00850001</v>
      </c>
    </row>
    <row r="30" spans="1:18" x14ac:dyDescent="0.2">
      <c r="D30" s="63"/>
      <c r="E30" s="63"/>
      <c r="F30" s="63"/>
      <c r="G30" s="63"/>
      <c r="J30" s="40"/>
      <c r="K30" s="50">
        <v>39840376.100000001</v>
      </c>
      <c r="L30" s="50">
        <v>26038571.57</v>
      </c>
    </row>
    <row r="31" spans="1:18" x14ac:dyDescent="0.2">
      <c r="D31" s="63"/>
      <c r="E31" s="63"/>
      <c r="F31" s="63"/>
      <c r="G31" s="63"/>
      <c r="J31" s="40"/>
      <c r="K31" s="41">
        <f>K30-SUM(K5:K27)</f>
        <v>0</v>
      </c>
      <c r="L31" s="41">
        <f>L30-SUM(L5:L27)</f>
        <v>0</v>
      </c>
    </row>
    <row r="32" spans="1:18" x14ac:dyDescent="0.2">
      <c r="D32" s="63"/>
      <c r="E32" s="63"/>
      <c r="F32" s="63"/>
      <c r="G32" s="63"/>
      <c r="J32" s="40"/>
      <c r="K32" s="41"/>
      <c r="L32" s="41"/>
    </row>
    <row r="33" spans="1:16" x14ac:dyDescent="0.2">
      <c r="D33" s="63"/>
      <c r="E33" s="63"/>
      <c r="F33" s="63"/>
      <c r="G33" s="63"/>
      <c r="J33" s="40"/>
      <c r="K33" s="41"/>
      <c r="L33" s="41"/>
    </row>
    <row r="34" spans="1:16" x14ac:dyDescent="0.2">
      <c r="D34" s="63"/>
      <c r="E34" s="63"/>
      <c r="F34" s="63"/>
      <c r="G34" s="63"/>
      <c r="J34" s="40"/>
      <c r="K34" s="41"/>
      <c r="L34" s="41"/>
    </row>
    <row r="35" spans="1:16" x14ac:dyDescent="0.2">
      <c r="D35" s="63"/>
      <c r="E35" s="63"/>
      <c r="F35" s="63"/>
      <c r="G35" s="63"/>
    </row>
    <row r="36" spans="1:16" x14ac:dyDescent="0.2">
      <c r="A36" s="46" t="s">
        <v>105</v>
      </c>
      <c r="D36" s="63"/>
      <c r="E36" s="63"/>
      <c r="F36" s="63"/>
      <c r="G36" s="63"/>
    </row>
    <row r="37" spans="1:16" x14ac:dyDescent="0.2">
      <c r="A37" s="25" t="s">
        <v>10</v>
      </c>
      <c r="B37" s="26">
        <v>45383</v>
      </c>
      <c r="C37">
        <v>49601</v>
      </c>
      <c r="D37" t="s">
        <v>97</v>
      </c>
      <c r="E37" s="63" t="s">
        <v>73</v>
      </c>
      <c r="F37" s="63" t="s">
        <v>78</v>
      </c>
      <c r="G37" s="63" t="s">
        <v>106</v>
      </c>
      <c r="H37" s="45">
        <v>126115</v>
      </c>
      <c r="I37" s="45"/>
      <c r="K37" s="45"/>
      <c r="L37" s="45">
        <v>111672.9</v>
      </c>
      <c r="M37" s="45">
        <v>119103.74</v>
      </c>
      <c r="N37" s="43">
        <f>M37-L37</f>
        <v>7430.8400000000111</v>
      </c>
      <c r="O37" s="47">
        <f t="shared" ref="O37:O39" si="1">N37/(H37+I37)</f>
        <v>5.8921143400864379E-2</v>
      </c>
      <c r="P37" t="s">
        <v>107</v>
      </c>
    </row>
    <row r="38" spans="1:16" ht="15.75" customHeight="1" x14ac:dyDescent="0.2">
      <c r="A38" s="25" t="s">
        <v>10</v>
      </c>
      <c r="B38" s="26">
        <v>45413</v>
      </c>
      <c r="C38">
        <v>458</v>
      </c>
      <c r="D38" t="s">
        <v>77</v>
      </c>
      <c r="E38" s="63" t="s">
        <v>73</v>
      </c>
      <c r="F38" s="63" t="s">
        <v>78</v>
      </c>
      <c r="G38" s="63" t="s">
        <v>106</v>
      </c>
      <c r="H38" s="31">
        <v>443879.63</v>
      </c>
      <c r="I38" s="31">
        <f>2905.82+18095.04</f>
        <v>21000.86</v>
      </c>
      <c r="K38" s="31"/>
      <c r="L38" s="31">
        <v>390013.95</v>
      </c>
      <c r="M38" s="45">
        <v>437477.38</v>
      </c>
      <c r="N38" s="43">
        <f t="shared" ref="N38:N42" si="2">M38-L38</f>
        <v>47463.429999999993</v>
      </c>
      <c r="O38" s="47">
        <f t="shared" si="1"/>
        <v>0.10209813279107496</v>
      </c>
      <c r="P38" t="s">
        <v>107</v>
      </c>
    </row>
    <row r="39" spans="1:16" x14ac:dyDescent="0.2">
      <c r="A39" s="25" t="s">
        <v>10</v>
      </c>
      <c r="B39" s="26">
        <v>45413</v>
      </c>
      <c r="C39">
        <v>489</v>
      </c>
      <c r="D39" t="s">
        <v>90</v>
      </c>
      <c r="E39" s="63" t="s">
        <v>86</v>
      </c>
      <c r="F39" s="63" t="s">
        <v>91</v>
      </c>
      <c r="G39" s="63" t="s">
        <v>106</v>
      </c>
      <c r="H39" s="31">
        <v>41817</v>
      </c>
      <c r="I39" s="31"/>
      <c r="K39" s="31"/>
      <c r="L39" s="31">
        <v>6153.96</v>
      </c>
      <c r="M39" s="31">
        <v>9164.7099999999991</v>
      </c>
      <c r="N39" s="43">
        <f t="shared" si="2"/>
        <v>3010.7499999999991</v>
      </c>
      <c r="O39" s="47">
        <f t="shared" si="1"/>
        <v>7.1998230384771725E-2</v>
      </c>
      <c r="P39" t="s">
        <v>107</v>
      </c>
    </row>
    <row r="40" spans="1:16" x14ac:dyDescent="0.2">
      <c r="A40" s="25" t="s">
        <v>10</v>
      </c>
      <c r="B40" s="26">
        <v>45413</v>
      </c>
      <c r="C40">
        <v>491</v>
      </c>
      <c r="D40" t="s">
        <v>92</v>
      </c>
      <c r="E40" s="63" t="s">
        <v>71</v>
      </c>
      <c r="F40" s="63" t="s">
        <v>84</v>
      </c>
      <c r="G40" s="63" t="s">
        <v>106</v>
      </c>
      <c r="H40" s="31">
        <v>480150</v>
      </c>
      <c r="I40" s="31">
        <v>318249.33</v>
      </c>
      <c r="K40" s="31"/>
      <c r="L40" s="31">
        <v>424095.66</v>
      </c>
      <c r="M40" s="31">
        <v>784535.04000000004</v>
      </c>
      <c r="N40" s="43">
        <f t="shared" si="2"/>
        <v>360439.38000000006</v>
      </c>
      <c r="O40" s="47">
        <f>N40/(H40+I40)</f>
        <v>0.45145250810769094</v>
      </c>
      <c r="P40" t="s">
        <v>107</v>
      </c>
    </row>
    <row r="41" spans="1:16" x14ac:dyDescent="0.2">
      <c r="A41" s="25" t="s">
        <v>10</v>
      </c>
      <c r="B41" s="49">
        <v>45474</v>
      </c>
      <c r="C41">
        <v>820</v>
      </c>
      <c r="D41" s="63" t="s">
        <v>111</v>
      </c>
      <c r="E41" s="63" t="s">
        <v>71</v>
      </c>
      <c r="F41" s="63" t="s">
        <v>112</v>
      </c>
      <c r="G41" s="63" t="s">
        <v>106</v>
      </c>
      <c r="H41" s="31">
        <v>25000</v>
      </c>
    </row>
    <row r="42" spans="1:16" x14ac:dyDescent="0.2">
      <c r="A42" s="25" t="s">
        <v>10</v>
      </c>
      <c r="B42" s="49">
        <v>45474</v>
      </c>
      <c r="C42">
        <v>501</v>
      </c>
      <c r="D42" s="63" t="s">
        <v>113</v>
      </c>
      <c r="E42" s="63" t="s">
        <v>71</v>
      </c>
      <c r="F42" s="63" t="s">
        <v>74</v>
      </c>
      <c r="G42" s="63" t="s">
        <v>106</v>
      </c>
      <c r="H42" s="31">
        <v>39100</v>
      </c>
      <c r="L42" s="31">
        <v>19607.330000000002</v>
      </c>
      <c r="M42" s="31">
        <v>39100</v>
      </c>
      <c r="N42" s="43">
        <f t="shared" si="2"/>
        <v>19492.669999999998</v>
      </c>
      <c r="O42" s="47">
        <f>N42/(H42+I42)</f>
        <v>0.49853375959079277</v>
      </c>
      <c r="P42" t="s">
        <v>107</v>
      </c>
    </row>
    <row r="43" spans="1:16" x14ac:dyDescent="0.2">
      <c r="A43" s="25" t="s">
        <v>10</v>
      </c>
      <c r="B43" s="49">
        <v>45474</v>
      </c>
      <c r="C43">
        <v>49602</v>
      </c>
      <c r="D43" s="63" t="s">
        <v>97</v>
      </c>
      <c r="E43" s="63" t="s">
        <v>73</v>
      </c>
      <c r="F43" s="63" t="s">
        <v>78</v>
      </c>
      <c r="G43" s="63" t="s">
        <v>106</v>
      </c>
      <c r="H43" s="31">
        <v>46088</v>
      </c>
      <c r="L43" s="31">
        <v>19830.419999999998</v>
      </c>
      <c r="M43" s="31">
        <v>46518</v>
      </c>
      <c r="N43" s="43">
        <f t="shared" ref="N43" si="3">M43-L43</f>
        <v>26687.58</v>
      </c>
      <c r="O43" s="47">
        <f>N43/(H43+I43)</f>
        <v>0.57905702135046</v>
      </c>
      <c r="P43" t="s">
        <v>107</v>
      </c>
    </row>
    <row r="44" spans="1:16" x14ac:dyDescent="0.2">
      <c r="A44" s="25"/>
      <c r="D44" s="63"/>
      <c r="E44" s="63"/>
      <c r="F44" s="63"/>
      <c r="G44" s="63"/>
    </row>
    <row r="45" spans="1:16" x14ac:dyDescent="0.2">
      <c r="D45" s="63"/>
      <c r="E45" s="63"/>
      <c r="F45" s="63"/>
      <c r="G45" s="63"/>
    </row>
    <row r="46" spans="1:16" x14ac:dyDescent="0.2">
      <c r="D46" s="63"/>
      <c r="E46" s="63"/>
      <c r="F46" s="63"/>
      <c r="G46" s="63"/>
    </row>
    <row r="47" spans="1:16" x14ac:dyDescent="0.2">
      <c r="D47" s="63"/>
      <c r="E47" s="63"/>
      <c r="F47" s="63"/>
      <c r="G47" s="63"/>
    </row>
    <row r="48" spans="1:16"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c r="F148" s="63"/>
      <c r="G148" s="63"/>
    </row>
    <row r="149" spans="4:7" x14ac:dyDescent="0.2">
      <c r="D149" s="63"/>
      <c r="E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D154" s="63"/>
      <c r="E154" s="63"/>
    </row>
    <row r="155" spans="4:7" x14ac:dyDescent="0.2">
      <c r="D155" s="63"/>
      <c r="E155" s="63"/>
    </row>
    <row r="156" spans="4:7" x14ac:dyDescent="0.2">
      <c r="E156" s="63"/>
    </row>
  </sheetData>
  <mergeCells count="3">
    <mergeCell ref="H2:J2"/>
    <mergeCell ref="K2:L2"/>
    <mergeCell ref="M2:O2"/>
  </mergeCells>
  <conditionalFormatting sqref="Q4">
    <cfRule type="cellIs" dxfId="7" priority="1" operator="lessThan">
      <formula>0</formula>
    </cfRule>
  </conditionalFormatting>
  <dataValidations count="1">
    <dataValidation type="list" allowBlank="1" showInputMessage="1" showErrorMessage="1" sqref="F42 E5:F27" xr:uid="{5E657870-5899-4396-BF78-3BC8F4CC36CF}">
      <formula1>#REF!</formula1>
    </dataValidation>
  </dataValidation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1091-6710-4566-9D1D-CBC6BC70CBF8}">
  <dimension ref="A1:R157"/>
  <sheetViews>
    <sheetView topLeftCell="B1" zoomScale="85" zoomScaleNormal="85" workbookViewId="0">
      <pane ySplit="3" topLeftCell="A4" activePane="bottomLeft" state="frozen"/>
      <selection pane="bottomLeft" activeCell="L13" sqref="L13"/>
    </sheetView>
  </sheetViews>
  <sheetFormatPr baseColWidth="10" defaultColWidth="11.5" defaultRowHeight="15" x14ac:dyDescent="0.2"/>
  <cols>
    <col min="1" max="1" width="28.5" bestFit="1" customWidth="1"/>
    <col min="4" max="4" width="60.33203125" bestFit="1" customWidth="1"/>
    <col min="5" max="5" width="21" customWidth="1"/>
    <col min="6" max="6" width="22"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4" max="14" width="12.6640625" bestFit="1" customWidth="1"/>
    <col min="16" max="16" width="27.83203125" customWidth="1"/>
    <col min="17" max="17" width="17.5" bestFit="1" customWidth="1"/>
    <col min="18" max="18" width="15.5" bestFit="1" customWidth="1"/>
  </cols>
  <sheetData>
    <row r="1" spans="1:18" ht="16" thickBot="1" x14ac:dyDescent="0.25">
      <c r="A1" s="22"/>
      <c r="B1" s="22"/>
      <c r="C1" s="22"/>
      <c r="D1" s="22"/>
      <c r="E1" s="22"/>
      <c r="F1" s="22"/>
      <c r="G1" s="22"/>
      <c r="H1" s="22"/>
      <c r="I1" s="22"/>
      <c r="J1" s="22"/>
      <c r="K1" s="22"/>
      <c r="L1" s="22"/>
      <c r="M1" s="22"/>
      <c r="N1" s="22"/>
      <c r="O1" s="22"/>
      <c r="P1" s="22"/>
      <c r="Q1" s="22"/>
    </row>
    <row r="2" spans="1:18"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8"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8" x14ac:dyDescent="0.2">
      <c r="A4" s="25" t="s">
        <v>10</v>
      </c>
      <c r="B4" s="26">
        <v>45505</v>
      </c>
      <c r="C4">
        <v>124</v>
      </c>
      <c r="D4" t="s">
        <v>68</v>
      </c>
      <c r="E4" s="63"/>
      <c r="F4" s="63"/>
      <c r="G4" s="63" t="s">
        <v>69</v>
      </c>
      <c r="H4" s="31">
        <f>40367.53+20000+1701.9</f>
        <v>62069.43</v>
      </c>
      <c r="I4" s="31"/>
      <c r="M4" s="45"/>
    </row>
    <row r="5" spans="1:18" ht="15.75" customHeight="1" x14ac:dyDescent="0.2">
      <c r="A5" s="25" t="s">
        <v>10</v>
      </c>
      <c r="B5" s="26">
        <v>45505</v>
      </c>
      <c r="C5">
        <v>437</v>
      </c>
      <c r="D5" t="s">
        <v>70</v>
      </c>
      <c r="E5" s="63" t="s">
        <v>71</v>
      </c>
      <c r="F5" s="63" t="s">
        <v>56</v>
      </c>
      <c r="G5" s="63" t="s">
        <v>69</v>
      </c>
      <c r="H5" s="31">
        <v>7566949.3899999997</v>
      </c>
      <c r="I5" s="31">
        <f>1607166.01+251055+703887.12</f>
        <v>2562108.13</v>
      </c>
      <c r="K5" s="31">
        <v>7652571.540000001</v>
      </c>
      <c r="L5" s="31">
        <v>4973825.42</v>
      </c>
      <c r="M5" s="45"/>
      <c r="Q5" s="43">
        <f>IF(H5+I5-K5&lt;0,0,H5+I5-K5)</f>
        <v>2476485.9799999986</v>
      </c>
      <c r="R5" s="43"/>
    </row>
    <row r="6" spans="1:18" ht="15.75" customHeight="1" x14ac:dyDescent="0.2">
      <c r="A6" s="25" t="s">
        <v>10</v>
      </c>
      <c r="B6" s="26">
        <v>45505</v>
      </c>
      <c r="C6">
        <v>448</v>
      </c>
      <c r="D6" t="s">
        <v>72</v>
      </c>
      <c r="E6" s="63" t="s">
        <v>73</v>
      </c>
      <c r="F6" s="63" t="s">
        <v>74</v>
      </c>
      <c r="G6" s="63" t="s">
        <v>69</v>
      </c>
      <c r="H6" s="31">
        <v>5360736.6900000004</v>
      </c>
      <c r="I6" s="31">
        <f>562051.72+228531.29</f>
        <v>790583.01</v>
      </c>
      <c r="K6" s="31">
        <v>5445510.0800000001</v>
      </c>
      <c r="L6" s="31">
        <v>6174607.7000000002</v>
      </c>
      <c r="M6" s="45"/>
      <c r="Q6" s="43">
        <f t="shared" ref="Q6:Q27" si="0">IF(H6+I6-K6&lt;0,0,H6+I6-K6)</f>
        <v>705809.62000000011</v>
      </c>
      <c r="R6" s="43"/>
    </row>
    <row r="7" spans="1:18" x14ac:dyDescent="0.2">
      <c r="A7" s="25" t="s">
        <v>10</v>
      </c>
      <c r="B7" s="26">
        <v>45505</v>
      </c>
      <c r="C7">
        <v>449</v>
      </c>
      <c r="D7" t="s">
        <v>75</v>
      </c>
      <c r="E7" s="63" t="s">
        <v>73</v>
      </c>
      <c r="F7" s="63" t="s">
        <v>74</v>
      </c>
      <c r="G7" s="63" t="s">
        <v>69</v>
      </c>
      <c r="H7" s="31">
        <v>1193190.1399999999</v>
      </c>
      <c r="I7" s="31">
        <v>63852.24</v>
      </c>
      <c r="K7" s="31">
        <v>1145971.69</v>
      </c>
      <c r="L7" s="31">
        <v>1201688.97</v>
      </c>
      <c r="M7" s="45"/>
      <c r="Q7" s="43">
        <f t="shared" si="0"/>
        <v>111070.68999999994</v>
      </c>
      <c r="R7" s="43"/>
    </row>
    <row r="8" spans="1:18" ht="15.75" customHeight="1" x14ac:dyDescent="0.2">
      <c r="A8" s="25" t="s">
        <v>10</v>
      </c>
      <c r="B8" s="26">
        <v>45505</v>
      </c>
      <c r="C8">
        <v>453</v>
      </c>
      <c r="D8" t="s">
        <v>76</v>
      </c>
      <c r="E8" s="63" t="s">
        <v>73</v>
      </c>
      <c r="F8" s="63" t="s">
        <v>74</v>
      </c>
      <c r="G8" s="63" t="s">
        <v>69</v>
      </c>
      <c r="H8" s="31">
        <v>6234410.29</v>
      </c>
      <c r="I8" s="45">
        <v>5589477.2000000002</v>
      </c>
      <c r="K8" s="31">
        <v>7428710.7699999996</v>
      </c>
      <c r="L8" s="31">
        <v>4889647.54</v>
      </c>
      <c r="M8" s="45"/>
      <c r="Q8" s="43">
        <f t="shared" si="0"/>
        <v>4395176.7200000007</v>
      </c>
      <c r="R8" s="43"/>
    </row>
    <row r="9" spans="1:18" x14ac:dyDescent="0.2">
      <c r="A9" s="25" t="s">
        <v>10</v>
      </c>
      <c r="B9" s="26">
        <v>45505</v>
      </c>
      <c r="C9">
        <v>453500</v>
      </c>
      <c r="D9" t="s">
        <v>76</v>
      </c>
      <c r="E9" s="63" t="s">
        <v>73</v>
      </c>
      <c r="F9" s="63" t="s">
        <v>74</v>
      </c>
      <c r="G9" s="63" t="s">
        <v>69</v>
      </c>
      <c r="H9" s="31">
        <v>132891.97</v>
      </c>
      <c r="I9" s="31"/>
      <c r="K9" s="31">
        <v>136855.1</v>
      </c>
      <c r="L9" s="31">
        <v>22427.16</v>
      </c>
      <c r="M9" s="45"/>
      <c r="Q9" s="43">
        <f t="shared" si="0"/>
        <v>0</v>
      </c>
      <c r="R9" s="43"/>
    </row>
    <row r="10" spans="1:18" ht="15.75" customHeight="1" x14ac:dyDescent="0.2">
      <c r="A10" s="25" t="s">
        <v>10</v>
      </c>
      <c r="B10" s="26">
        <v>45505</v>
      </c>
      <c r="C10">
        <v>453600</v>
      </c>
      <c r="D10" t="s">
        <v>76</v>
      </c>
      <c r="E10" s="63" t="s">
        <v>73</v>
      </c>
      <c r="F10" s="63" t="s">
        <v>74</v>
      </c>
      <c r="G10" s="63" t="s">
        <v>69</v>
      </c>
      <c r="H10" s="31">
        <v>168215.1</v>
      </c>
      <c r="I10" s="31"/>
      <c r="K10" s="31">
        <v>201180.07</v>
      </c>
      <c r="L10" s="31">
        <v>0</v>
      </c>
      <c r="M10" s="45"/>
      <c r="Q10" s="43">
        <f t="shared" si="0"/>
        <v>0</v>
      </c>
      <c r="R10" s="43"/>
    </row>
    <row r="11" spans="1:18" x14ac:dyDescent="0.2">
      <c r="A11" s="25" t="s">
        <v>10</v>
      </c>
      <c r="B11" s="26">
        <v>45505</v>
      </c>
      <c r="C11">
        <v>463</v>
      </c>
      <c r="D11" t="s">
        <v>81</v>
      </c>
      <c r="E11" s="63" t="s">
        <v>73</v>
      </c>
      <c r="F11" s="63" t="s">
        <v>74</v>
      </c>
      <c r="G11" s="63" t="s">
        <v>69</v>
      </c>
      <c r="H11" s="31">
        <v>4688770.38</v>
      </c>
      <c r="I11" s="31">
        <f>1891768.21+80481.16</f>
        <v>1972249.3699999999</v>
      </c>
      <c r="K11" s="31">
        <v>5165496.79</v>
      </c>
      <c r="L11" s="31">
        <v>3167952.16</v>
      </c>
      <c r="M11" s="45"/>
      <c r="Q11" s="43">
        <f t="shared" si="0"/>
        <v>1495522.96</v>
      </c>
      <c r="R11" s="43"/>
    </row>
    <row r="12" spans="1:18" ht="15.75" customHeight="1" x14ac:dyDescent="0.2">
      <c r="A12" s="25" t="s">
        <v>10</v>
      </c>
      <c r="B12" s="26">
        <v>45505</v>
      </c>
      <c r="C12">
        <v>465</v>
      </c>
      <c r="D12" t="s">
        <v>82</v>
      </c>
      <c r="E12" s="63" t="s">
        <v>73</v>
      </c>
      <c r="F12" s="63" t="s">
        <v>74</v>
      </c>
      <c r="G12" s="63" t="s">
        <v>69</v>
      </c>
      <c r="H12" s="31">
        <v>19404233</v>
      </c>
      <c r="I12" s="31">
        <v>146812.45000000001</v>
      </c>
      <c r="K12" s="31">
        <v>5639400.9400000004</v>
      </c>
      <c r="L12" s="31">
        <v>1331096.31</v>
      </c>
      <c r="M12" s="45"/>
      <c r="Q12" s="43">
        <f t="shared" si="0"/>
        <v>13911644.509999998</v>
      </c>
      <c r="R12" s="43"/>
    </row>
    <row r="13" spans="1:18" x14ac:dyDescent="0.2">
      <c r="A13" s="25" t="s">
        <v>10</v>
      </c>
      <c r="B13" s="26">
        <v>45505</v>
      </c>
      <c r="C13">
        <v>470</v>
      </c>
      <c r="D13" t="s">
        <v>83</v>
      </c>
      <c r="E13" s="63" t="s">
        <v>71</v>
      </c>
      <c r="F13" s="63" t="s">
        <v>84</v>
      </c>
      <c r="G13" s="63" t="s">
        <v>69</v>
      </c>
      <c r="H13" s="31">
        <v>1642747.07</v>
      </c>
      <c r="I13" s="31">
        <f>54223.4+32616.56+10000+248200</f>
        <v>345039.96</v>
      </c>
      <c r="K13" s="31">
        <v>2256377.42</v>
      </c>
      <c r="L13" s="31">
        <v>821427.93</v>
      </c>
      <c r="M13" s="45"/>
      <c r="Q13" s="43">
        <f t="shared" si="0"/>
        <v>0</v>
      </c>
      <c r="R13" s="43"/>
    </row>
    <row r="14" spans="1:18" x14ac:dyDescent="0.2">
      <c r="A14" s="25" t="s">
        <v>10</v>
      </c>
      <c r="B14" s="26">
        <v>45505</v>
      </c>
      <c r="C14">
        <v>475</v>
      </c>
      <c r="D14" t="s">
        <v>85</v>
      </c>
      <c r="E14" s="63" t="s">
        <v>86</v>
      </c>
      <c r="F14" s="63" t="s">
        <v>84</v>
      </c>
      <c r="G14" s="63" t="s">
        <v>79</v>
      </c>
      <c r="H14" s="31">
        <v>733113.9</v>
      </c>
      <c r="I14" s="31">
        <v>234206.65</v>
      </c>
      <c r="K14" s="31">
        <v>0</v>
      </c>
      <c r="L14" s="31">
        <v>-7.51</v>
      </c>
      <c r="M14" s="45">
        <v>938255.78</v>
      </c>
      <c r="P14" t="s">
        <v>80</v>
      </c>
      <c r="Q14" s="43">
        <f>IF(H14+I14-M14&lt;0,0,H14+I14-M14)</f>
        <v>29064.770000000019</v>
      </c>
      <c r="R14" s="43"/>
    </row>
    <row r="15" spans="1:18" x14ac:dyDescent="0.2">
      <c r="A15" s="25" t="s">
        <v>10</v>
      </c>
      <c r="B15" s="26">
        <v>45505</v>
      </c>
      <c r="C15">
        <v>476</v>
      </c>
      <c r="D15" t="s">
        <v>87</v>
      </c>
      <c r="E15" s="63" t="s">
        <v>73</v>
      </c>
      <c r="F15" s="63" t="s">
        <v>74</v>
      </c>
      <c r="G15" s="63" t="s">
        <v>69</v>
      </c>
      <c r="H15" s="31">
        <v>328826</v>
      </c>
      <c r="I15" s="31">
        <v>47757.599999999999</v>
      </c>
      <c r="K15" s="31">
        <v>491706.06</v>
      </c>
      <c r="L15" s="31">
        <v>410934.45</v>
      </c>
      <c r="M15" s="31"/>
      <c r="Q15" s="43">
        <f>IF(H15+I15-K15&lt;0,0,H15+I15-K15)</f>
        <v>0</v>
      </c>
      <c r="R15" s="43"/>
    </row>
    <row r="16" spans="1:18" x14ac:dyDescent="0.2">
      <c r="A16" s="25" t="s">
        <v>10</v>
      </c>
      <c r="B16" s="26">
        <v>45505</v>
      </c>
      <c r="C16">
        <v>483</v>
      </c>
      <c r="D16" t="s">
        <v>88</v>
      </c>
      <c r="E16" s="63" t="s">
        <v>73</v>
      </c>
      <c r="F16" s="63" t="s">
        <v>74</v>
      </c>
      <c r="G16" s="63" t="s">
        <v>69</v>
      </c>
      <c r="H16" s="31">
        <v>1842861.44</v>
      </c>
      <c r="I16" s="31">
        <v>0</v>
      </c>
      <c r="K16" s="31">
        <v>241170.87</v>
      </c>
      <c r="L16" s="31">
        <v>52774.67</v>
      </c>
      <c r="M16" s="31"/>
      <c r="Q16" s="43">
        <f t="shared" si="0"/>
        <v>1601690.5699999998</v>
      </c>
      <c r="R16" s="43"/>
    </row>
    <row r="17" spans="1:18" x14ac:dyDescent="0.2">
      <c r="A17" s="25" t="s">
        <v>10</v>
      </c>
      <c r="B17" s="26">
        <v>45505</v>
      </c>
      <c r="C17">
        <v>486</v>
      </c>
      <c r="D17" t="s">
        <v>89</v>
      </c>
      <c r="E17" s="63" t="s">
        <v>73</v>
      </c>
      <c r="F17" s="63" t="s">
        <v>74</v>
      </c>
      <c r="G17" s="63" t="s">
        <v>69</v>
      </c>
      <c r="H17" s="31">
        <v>490653.21</v>
      </c>
      <c r="I17" s="31">
        <v>60008.56</v>
      </c>
      <c r="K17" s="31">
        <v>335371.95</v>
      </c>
      <c r="L17" s="31">
        <v>248199.44</v>
      </c>
      <c r="M17" s="31"/>
      <c r="Q17" s="43">
        <f t="shared" si="0"/>
        <v>215289.82</v>
      </c>
      <c r="R17" s="43"/>
    </row>
    <row r="18" spans="1:18" x14ac:dyDescent="0.2">
      <c r="A18" s="25" t="s">
        <v>10</v>
      </c>
      <c r="B18" s="26">
        <v>45505</v>
      </c>
      <c r="C18">
        <v>492</v>
      </c>
      <c r="D18" t="s">
        <v>93</v>
      </c>
      <c r="E18" s="63" t="s">
        <v>73</v>
      </c>
      <c r="F18" s="63" t="s">
        <v>78</v>
      </c>
      <c r="G18" s="63" t="s">
        <v>69</v>
      </c>
      <c r="H18" s="31">
        <v>1207738.6599999999</v>
      </c>
      <c r="I18" s="31">
        <v>57632.45</v>
      </c>
      <c r="K18" s="31">
        <v>959781.31</v>
      </c>
      <c r="L18" s="53">
        <v>779123.5</v>
      </c>
      <c r="M18" s="31"/>
      <c r="Q18" s="43">
        <f t="shared" si="0"/>
        <v>305589.79999999981</v>
      </c>
      <c r="R18" s="43"/>
    </row>
    <row r="19" spans="1:18" x14ac:dyDescent="0.2">
      <c r="A19" s="25" t="s">
        <v>10</v>
      </c>
      <c r="B19" s="26">
        <v>45505</v>
      </c>
      <c r="C19">
        <v>493</v>
      </c>
      <c r="D19" t="s">
        <v>94</v>
      </c>
      <c r="E19" s="63" t="s">
        <v>73</v>
      </c>
      <c r="F19" s="63" t="s">
        <v>74</v>
      </c>
      <c r="G19" s="63" t="s">
        <v>69</v>
      </c>
      <c r="H19" s="31">
        <v>91395.5</v>
      </c>
      <c r="I19" s="31">
        <f>35603.44+65687.5</f>
        <v>101290.94</v>
      </c>
      <c r="K19" s="31">
        <v>145423.1</v>
      </c>
      <c r="L19" s="31">
        <v>44922.34</v>
      </c>
      <c r="M19" s="31"/>
      <c r="Q19" s="43">
        <f t="shared" si="0"/>
        <v>47263.34</v>
      </c>
      <c r="R19" s="43"/>
    </row>
    <row r="20" spans="1:18" x14ac:dyDescent="0.2">
      <c r="A20" s="25" t="s">
        <v>10</v>
      </c>
      <c r="B20" s="26">
        <v>45505</v>
      </c>
      <c r="C20">
        <v>494</v>
      </c>
      <c r="D20" t="s">
        <v>95</v>
      </c>
      <c r="E20" s="63" t="s">
        <v>73</v>
      </c>
      <c r="F20" s="63" t="s">
        <v>96</v>
      </c>
      <c r="G20" s="63" t="s">
        <v>69</v>
      </c>
      <c r="H20" s="31">
        <v>2360005.9700000002</v>
      </c>
      <c r="I20" s="31">
        <f>26243.33</f>
        <v>26243.33</v>
      </c>
      <c r="K20" s="31">
        <v>979120.72</v>
      </c>
      <c r="L20" s="31">
        <v>942367.39</v>
      </c>
      <c r="M20" s="31"/>
      <c r="Q20" s="43">
        <f t="shared" si="0"/>
        <v>1407128.5800000003</v>
      </c>
      <c r="R20" s="43"/>
    </row>
    <row r="21" spans="1:18" x14ac:dyDescent="0.2">
      <c r="A21" s="25" t="s">
        <v>10</v>
      </c>
      <c r="B21" s="26">
        <v>45505</v>
      </c>
      <c r="C21">
        <v>496</v>
      </c>
      <c r="D21" t="s">
        <v>97</v>
      </c>
      <c r="E21" s="63" t="s">
        <v>73</v>
      </c>
      <c r="F21" s="63" t="s">
        <v>78</v>
      </c>
      <c r="G21" s="63" t="s">
        <v>69</v>
      </c>
      <c r="H21" s="31">
        <v>996559.49</v>
      </c>
      <c r="I21" s="31">
        <f>16779+1615+10651.12</f>
        <v>29045.120000000003</v>
      </c>
      <c r="K21" s="31">
        <v>760785.6</v>
      </c>
      <c r="L21" s="31">
        <v>719433.46</v>
      </c>
      <c r="M21" s="31"/>
      <c r="Q21" s="43">
        <f t="shared" si="0"/>
        <v>264819.01</v>
      </c>
      <c r="R21" s="43"/>
    </row>
    <row r="22" spans="1:18" x14ac:dyDescent="0.2">
      <c r="A22" s="25" t="s">
        <v>10</v>
      </c>
      <c r="B22" s="26">
        <v>45505</v>
      </c>
      <c r="C22">
        <v>497</v>
      </c>
      <c r="D22" t="s">
        <v>98</v>
      </c>
      <c r="E22" s="63" t="s">
        <v>73</v>
      </c>
      <c r="F22" s="63" t="s">
        <v>78</v>
      </c>
      <c r="G22" s="63" t="s">
        <v>69</v>
      </c>
      <c r="H22" s="31">
        <v>915337.15</v>
      </c>
      <c r="I22" s="31">
        <v>178266</v>
      </c>
      <c r="K22" s="31">
        <v>1064533.1000000001</v>
      </c>
      <c r="L22" s="31">
        <v>624943.24</v>
      </c>
      <c r="M22" s="31"/>
      <c r="Q22" s="43">
        <f t="shared" si="0"/>
        <v>29070.049999999814</v>
      </c>
      <c r="R22" s="43"/>
    </row>
    <row r="23" spans="1:18" x14ac:dyDescent="0.2">
      <c r="A23" s="25" t="s">
        <v>10</v>
      </c>
      <c r="B23" s="26">
        <v>45505</v>
      </c>
      <c r="C23">
        <v>498</v>
      </c>
      <c r="D23" t="s">
        <v>102</v>
      </c>
      <c r="E23" s="63" t="s">
        <v>73</v>
      </c>
      <c r="F23" s="63" t="s">
        <v>78</v>
      </c>
      <c r="G23" s="63" t="s">
        <v>69</v>
      </c>
      <c r="H23" s="31">
        <v>479200.3</v>
      </c>
      <c r="I23" s="31">
        <v>97230.399999999994</v>
      </c>
      <c r="K23" s="31">
        <v>373542.02</v>
      </c>
      <c r="L23" s="31">
        <v>192580.93</v>
      </c>
      <c r="Q23" s="43">
        <f>IF(H23+I23-K23&lt;0,0,H23+I23-K23)</f>
        <v>202888.67999999993</v>
      </c>
      <c r="R23" s="43"/>
    </row>
    <row r="24" spans="1:18" x14ac:dyDescent="0.2">
      <c r="A24" s="25" t="s">
        <v>10</v>
      </c>
      <c r="B24" s="26">
        <v>45505</v>
      </c>
      <c r="C24">
        <v>499</v>
      </c>
      <c r="D24" t="s">
        <v>103</v>
      </c>
      <c r="E24" s="63" t="s">
        <v>86</v>
      </c>
      <c r="F24" s="63" t="s">
        <v>84</v>
      </c>
      <c r="G24" s="63" t="s">
        <v>69</v>
      </c>
      <c r="H24" s="31">
        <v>192454.69</v>
      </c>
      <c r="K24" s="31">
        <v>130585</v>
      </c>
      <c r="L24" s="31">
        <v>65676.69</v>
      </c>
      <c r="Q24" s="43">
        <f>IF(H24+I24-K24&lt;0,0,H24+I24-K24)</f>
        <v>61869.69</v>
      </c>
      <c r="R24" s="43"/>
    </row>
    <row r="25" spans="1:18" x14ac:dyDescent="0.2">
      <c r="A25" s="25" t="s">
        <v>10</v>
      </c>
      <c r="B25" s="26">
        <v>45505</v>
      </c>
      <c r="C25">
        <v>502</v>
      </c>
      <c r="D25" t="s">
        <v>108</v>
      </c>
      <c r="E25" s="63" t="s">
        <v>86</v>
      </c>
      <c r="F25" s="63" t="s">
        <v>84</v>
      </c>
      <c r="G25" s="63" t="s">
        <v>69</v>
      </c>
      <c r="H25" s="31">
        <v>93153.72</v>
      </c>
      <c r="I25" s="45">
        <f>53997.83*0.95</f>
        <v>51297.938499999997</v>
      </c>
      <c r="K25" s="31">
        <v>61677.86</v>
      </c>
      <c r="L25" s="31">
        <v>75063.72</v>
      </c>
      <c r="Q25" s="43">
        <f>IF(H25+I25-K25&lt;0,0,H25+I25-K25)</f>
        <v>82773.79849999999</v>
      </c>
      <c r="R25" s="43"/>
    </row>
    <row r="26" spans="1:18" x14ac:dyDescent="0.2">
      <c r="A26" s="25" t="s">
        <v>10</v>
      </c>
      <c r="B26" s="26">
        <v>45505</v>
      </c>
      <c r="C26">
        <v>503</v>
      </c>
      <c r="D26" t="s">
        <v>109</v>
      </c>
      <c r="E26" s="63" t="s">
        <v>71</v>
      </c>
      <c r="F26" s="63" t="s">
        <v>74</v>
      </c>
      <c r="G26" s="63" t="s">
        <v>69</v>
      </c>
      <c r="H26" s="31">
        <v>7541000.6399999997</v>
      </c>
      <c r="K26" s="31">
        <v>822784.81</v>
      </c>
      <c r="L26" s="31">
        <v>689033.68</v>
      </c>
      <c r="Q26" s="43">
        <f t="shared" si="0"/>
        <v>6718215.8300000001</v>
      </c>
      <c r="R26" s="43"/>
    </row>
    <row r="27" spans="1:18" x14ac:dyDescent="0.2">
      <c r="A27" s="25" t="s">
        <v>10</v>
      </c>
      <c r="B27" s="26">
        <v>45505</v>
      </c>
      <c r="C27">
        <v>504</v>
      </c>
      <c r="D27" t="s">
        <v>110</v>
      </c>
      <c r="E27" s="63" t="s">
        <v>73</v>
      </c>
      <c r="F27" s="63" t="s">
        <v>78</v>
      </c>
      <c r="G27" s="63" t="s">
        <v>69</v>
      </c>
      <c r="H27" s="31">
        <v>346467.85</v>
      </c>
      <c r="K27" s="31">
        <v>54910</v>
      </c>
      <c r="L27" s="31">
        <v>21077.61</v>
      </c>
      <c r="Q27" s="43">
        <f t="shared" si="0"/>
        <v>291557.84999999998</v>
      </c>
      <c r="R27" s="43"/>
    </row>
    <row r="28" spans="1:18" x14ac:dyDescent="0.2">
      <c r="A28" s="25" t="s">
        <v>10</v>
      </c>
      <c r="B28" s="26">
        <v>45505</v>
      </c>
      <c r="C28">
        <v>505</v>
      </c>
      <c r="D28" t="s">
        <v>114</v>
      </c>
      <c r="E28" s="63" t="s">
        <v>86</v>
      </c>
      <c r="F28" s="63" t="s">
        <v>78</v>
      </c>
      <c r="G28" s="63" t="s">
        <v>69</v>
      </c>
      <c r="H28" s="31">
        <v>30587.15</v>
      </c>
      <c r="K28" s="31">
        <v>6507.67</v>
      </c>
      <c r="L28" s="31">
        <v>0</v>
      </c>
      <c r="M28" s="31">
        <v>24079.48</v>
      </c>
      <c r="Q28" s="43">
        <f>H28-M28</f>
        <v>6507.6700000000019</v>
      </c>
      <c r="R28" s="43"/>
    </row>
    <row r="29" spans="1:18" x14ac:dyDescent="0.2">
      <c r="D29" s="63"/>
      <c r="E29" s="63"/>
      <c r="F29" s="63"/>
      <c r="G29" s="63"/>
    </row>
    <row r="30" spans="1:18" x14ac:dyDescent="0.2">
      <c r="A30" s="33" t="s">
        <v>99</v>
      </c>
      <c r="D30" s="63"/>
      <c r="E30" s="63"/>
      <c r="F30" s="63"/>
      <c r="G30" s="63"/>
      <c r="H30" s="32">
        <f>SUM(H4:H29)</f>
        <v>64103569.129999988</v>
      </c>
      <c r="I30" s="32">
        <f>SUM(I4:I29)</f>
        <v>12353101.348499998</v>
      </c>
      <c r="J30" s="40"/>
      <c r="K30" s="32">
        <f>SUM(K5:K29)</f>
        <v>41499974.470000014</v>
      </c>
      <c r="L30" s="32">
        <f>SUM(L5:L29)</f>
        <v>27448796.800000001</v>
      </c>
      <c r="M30" s="32"/>
      <c r="Q30" s="32">
        <f>SUM(Q5:Q29)</f>
        <v>34359439.938500009</v>
      </c>
    </row>
    <row r="31" spans="1:18" x14ac:dyDescent="0.2">
      <c r="D31" s="63"/>
      <c r="E31" s="63"/>
      <c r="F31" s="63"/>
      <c r="G31" s="63"/>
      <c r="J31" s="40"/>
      <c r="K31" s="50">
        <v>41499974.469999991</v>
      </c>
      <c r="L31" s="50">
        <v>27448796.800000001</v>
      </c>
    </row>
    <row r="32" spans="1:18" x14ac:dyDescent="0.2">
      <c r="D32" s="63"/>
      <c r="E32" s="63"/>
      <c r="F32" s="63"/>
      <c r="G32" s="63"/>
      <c r="J32" s="40"/>
      <c r="K32" s="41">
        <f>K30-K31</f>
        <v>0</v>
      </c>
      <c r="L32" s="41">
        <f>L30-L31</f>
        <v>0</v>
      </c>
    </row>
    <row r="33" spans="1:16" x14ac:dyDescent="0.2">
      <c r="D33" s="63"/>
      <c r="E33" s="63"/>
      <c r="F33" s="63"/>
      <c r="G33" s="63"/>
      <c r="H33" s="54"/>
      <c r="J33" s="40"/>
      <c r="K33" s="41"/>
      <c r="L33" s="41"/>
    </row>
    <row r="34" spans="1:16" x14ac:dyDescent="0.2">
      <c r="D34" s="63"/>
      <c r="E34" s="63"/>
      <c r="F34" s="63"/>
      <c r="G34" s="63"/>
      <c r="J34" s="40"/>
      <c r="K34" s="41"/>
      <c r="L34" s="41"/>
    </row>
    <row r="35" spans="1:16" x14ac:dyDescent="0.2">
      <c r="D35" s="63"/>
      <c r="E35" s="63"/>
      <c r="F35" s="63"/>
      <c r="G35" s="63"/>
      <c r="J35" s="40"/>
      <c r="K35" s="41"/>
      <c r="L35" s="41"/>
    </row>
    <row r="36" spans="1:16" x14ac:dyDescent="0.2">
      <c r="D36" s="63"/>
      <c r="E36" s="63"/>
      <c r="F36" s="63"/>
      <c r="G36" s="63"/>
    </row>
    <row r="37" spans="1:16" x14ac:dyDescent="0.2">
      <c r="A37" s="46" t="s">
        <v>105</v>
      </c>
      <c r="D37" s="63"/>
      <c r="E37" s="63"/>
      <c r="F37" s="63"/>
      <c r="G37" s="63"/>
    </row>
    <row r="38" spans="1:16" x14ac:dyDescent="0.2">
      <c r="A38" s="25" t="s">
        <v>10</v>
      </c>
      <c r="B38" s="26">
        <v>45383</v>
      </c>
      <c r="C38">
        <v>49601</v>
      </c>
      <c r="D38" t="s">
        <v>97</v>
      </c>
      <c r="E38" s="63" t="s">
        <v>73</v>
      </c>
      <c r="F38" s="63" t="s">
        <v>78</v>
      </c>
      <c r="G38" s="63" t="s">
        <v>106</v>
      </c>
      <c r="H38" s="45">
        <v>126115</v>
      </c>
      <c r="I38" s="45"/>
      <c r="K38" s="45"/>
      <c r="L38" s="45">
        <v>111672.9</v>
      </c>
      <c r="M38" s="45">
        <v>119103.74</v>
      </c>
      <c r="N38" s="43">
        <f>M38-L38</f>
        <v>7430.8400000000111</v>
      </c>
      <c r="O38" s="47">
        <f t="shared" ref="O38:O40" si="1">N38/(H38+I38)</f>
        <v>5.8921143400864379E-2</v>
      </c>
      <c r="P38" t="s">
        <v>107</v>
      </c>
    </row>
    <row r="39" spans="1:16" ht="15.75" customHeight="1" x14ac:dyDescent="0.2">
      <c r="A39" s="25" t="s">
        <v>10</v>
      </c>
      <c r="B39" s="26">
        <v>45413</v>
      </c>
      <c r="C39">
        <v>458</v>
      </c>
      <c r="D39" t="s">
        <v>77</v>
      </c>
      <c r="E39" s="63" t="s">
        <v>73</v>
      </c>
      <c r="F39" s="63" t="s">
        <v>78</v>
      </c>
      <c r="G39" s="63" t="s">
        <v>106</v>
      </c>
      <c r="H39" s="31">
        <v>443879.63</v>
      </c>
      <c r="I39" s="31">
        <f>2905.82+18095.04</f>
        <v>21000.86</v>
      </c>
      <c r="K39" s="31"/>
      <c r="L39" s="31">
        <v>390013.95</v>
      </c>
      <c r="M39" s="45">
        <v>437477.38</v>
      </c>
      <c r="N39" s="43">
        <f t="shared" ref="N39:N44" si="2">M39-L39</f>
        <v>47463.429999999993</v>
      </c>
      <c r="O39" s="47">
        <f t="shared" si="1"/>
        <v>0.10209813279107496</v>
      </c>
      <c r="P39" t="s">
        <v>107</v>
      </c>
    </row>
    <row r="40" spans="1:16" x14ac:dyDescent="0.2">
      <c r="A40" s="25" t="s">
        <v>10</v>
      </c>
      <c r="B40" s="26">
        <v>45413</v>
      </c>
      <c r="C40">
        <v>489</v>
      </c>
      <c r="D40" t="s">
        <v>90</v>
      </c>
      <c r="E40" s="63" t="s">
        <v>86</v>
      </c>
      <c r="F40" s="63" t="s">
        <v>91</v>
      </c>
      <c r="G40" s="63" t="s">
        <v>106</v>
      </c>
      <c r="H40" s="31">
        <v>41817</v>
      </c>
      <c r="I40" s="31"/>
      <c r="K40" s="31"/>
      <c r="L40" s="31">
        <v>6153.96</v>
      </c>
      <c r="M40" s="31">
        <v>9164.7099999999991</v>
      </c>
      <c r="N40" s="43">
        <f t="shared" si="2"/>
        <v>3010.7499999999991</v>
      </c>
      <c r="O40" s="47">
        <f t="shared" si="1"/>
        <v>7.1998230384771725E-2</v>
      </c>
      <c r="P40" t="s">
        <v>107</v>
      </c>
    </row>
    <row r="41" spans="1:16" x14ac:dyDescent="0.2">
      <c r="A41" s="25" t="s">
        <v>10</v>
      </c>
      <c r="B41" s="26">
        <v>45413</v>
      </c>
      <c r="C41">
        <v>491</v>
      </c>
      <c r="D41" t="s">
        <v>92</v>
      </c>
      <c r="E41" s="63" t="s">
        <v>71</v>
      </c>
      <c r="F41" s="63" t="s">
        <v>84</v>
      </c>
      <c r="G41" s="63" t="s">
        <v>106</v>
      </c>
      <c r="H41" s="31">
        <v>480150</v>
      </c>
      <c r="I41" s="31">
        <v>318249.33</v>
      </c>
      <c r="K41" s="31"/>
      <c r="L41" s="31">
        <v>424095.66</v>
      </c>
      <c r="M41" s="31">
        <v>784535.04000000004</v>
      </c>
      <c r="N41" s="43">
        <f t="shared" si="2"/>
        <v>360439.38000000006</v>
      </c>
      <c r="O41" s="47">
        <f>N41/(H41+I41)</f>
        <v>0.45145250810769094</v>
      </c>
      <c r="P41" t="s">
        <v>107</v>
      </c>
    </row>
    <row r="42" spans="1:16" x14ac:dyDescent="0.2">
      <c r="A42" s="25" t="s">
        <v>10</v>
      </c>
      <c r="B42" s="49">
        <v>45474</v>
      </c>
      <c r="C42">
        <v>820</v>
      </c>
      <c r="D42" s="63" t="s">
        <v>111</v>
      </c>
      <c r="E42" s="63" t="s">
        <v>71</v>
      </c>
      <c r="F42" s="63" t="s">
        <v>112</v>
      </c>
      <c r="G42" s="63" t="s">
        <v>106</v>
      </c>
      <c r="H42" s="31">
        <v>25000</v>
      </c>
    </row>
    <row r="43" spans="1:16" x14ac:dyDescent="0.2">
      <c r="A43" s="25" t="s">
        <v>10</v>
      </c>
      <c r="B43" s="49">
        <v>45474</v>
      </c>
      <c r="C43">
        <v>501</v>
      </c>
      <c r="D43" s="63" t="s">
        <v>113</v>
      </c>
      <c r="E43" s="63" t="s">
        <v>71</v>
      </c>
      <c r="F43" s="63" t="s">
        <v>74</v>
      </c>
      <c r="G43" s="63" t="s">
        <v>106</v>
      </c>
      <c r="H43" s="31">
        <v>39100</v>
      </c>
      <c r="L43" s="31">
        <v>19607.330000000002</v>
      </c>
      <c r="M43" s="31">
        <v>39100</v>
      </c>
      <c r="N43" s="43">
        <f t="shared" si="2"/>
        <v>19492.669999999998</v>
      </c>
      <c r="O43" s="47">
        <f>N43/(H43+I43)</f>
        <v>0.49853375959079277</v>
      </c>
      <c r="P43" t="s">
        <v>107</v>
      </c>
    </row>
    <row r="44" spans="1:16" x14ac:dyDescent="0.2">
      <c r="A44" s="25" t="s">
        <v>10</v>
      </c>
      <c r="B44" s="49">
        <v>45474</v>
      </c>
      <c r="C44">
        <v>49602</v>
      </c>
      <c r="D44" s="63" t="s">
        <v>97</v>
      </c>
      <c r="E44" s="63" t="s">
        <v>73</v>
      </c>
      <c r="F44" s="63" t="s">
        <v>78</v>
      </c>
      <c r="G44" s="63" t="s">
        <v>106</v>
      </c>
      <c r="H44" s="31">
        <v>46088</v>
      </c>
      <c r="L44" s="31">
        <v>19830.419999999998</v>
      </c>
      <c r="M44" s="31">
        <v>46518</v>
      </c>
      <c r="N44" s="43">
        <f t="shared" si="2"/>
        <v>26687.58</v>
      </c>
      <c r="O44" s="47">
        <f>N44/(H44+I44)</f>
        <v>0.57905702135046</v>
      </c>
      <c r="P44" t="s">
        <v>107</v>
      </c>
    </row>
    <row r="45" spans="1:16" x14ac:dyDescent="0.2">
      <c r="A45" s="25"/>
      <c r="D45" s="63"/>
      <c r="E45" s="63"/>
      <c r="F45" s="63"/>
      <c r="G45" s="63"/>
    </row>
    <row r="46" spans="1:16" x14ac:dyDescent="0.2">
      <c r="D46" s="63"/>
      <c r="E46" s="63"/>
      <c r="F46" s="63"/>
      <c r="G46" s="63"/>
    </row>
    <row r="47" spans="1:16" x14ac:dyDescent="0.2">
      <c r="D47" s="63"/>
      <c r="E47" s="63"/>
      <c r="F47" s="63"/>
      <c r="G47" s="63"/>
    </row>
    <row r="48" spans="1:16"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c r="F148" s="63"/>
      <c r="G148" s="63"/>
    </row>
    <row r="149" spans="4:7" x14ac:dyDescent="0.2">
      <c r="D149" s="63"/>
      <c r="E149" s="63"/>
      <c r="F149" s="63"/>
      <c r="G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D154" s="63"/>
      <c r="E154" s="63"/>
    </row>
    <row r="155" spans="4:7" x14ac:dyDescent="0.2">
      <c r="D155" s="63"/>
      <c r="E155" s="63"/>
    </row>
    <row r="156" spans="4:7" x14ac:dyDescent="0.2">
      <c r="D156" s="63"/>
      <c r="E156" s="63"/>
    </row>
    <row r="157" spans="4:7" x14ac:dyDescent="0.2">
      <c r="E157" s="63"/>
    </row>
  </sheetData>
  <mergeCells count="3">
    <mergeCell ref="H2:J2"/>
    <mergeCell ref="K2:L2"/>
    <mergeCell ref="M2:O2"/>
  </mergeCells>
  <conditionalFormatting sqref="Q4">
    <cfRule type="cellIs" dxfId="6" priority="1" operator="lessThan">
      <formula>0</formula>
    </cfRule>
  </conditionalFormatting>
  <dataValidations count="1">
    <dataValidation type="list" allowBlank="1" showInputMessage="1" showErrorMessage="1" sqref="F43 E5:F28" xr:uid="{E3AEC125-3C62-4458-8F09-DDC8CD6BF25C}">
      <formula1>#REF!</formula1>
    </dataValidation>
  </dataValidation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6B859-E615-4244-A89A-D00099D47872}">
  <dimension ref="A1:R157"/>
  <sheetViews>
    <sheetView zoomScale="85" zoomScaleNormal="85" workbookViewId="0">
      <pane ySplit="3" topLeftCell="A5" activePane="bottomLeft" state="frozen"/>
      <selection pane="bottomLeft" activeCell="L20" sqref="L20"/>
    </sheetView>
  </sheetViews>
  <sheetFormatPr baseColWidth="10" defaultColWidth="11.5" defaultRowHeight="15" x14ac:dyDescent="0.2"/>
  <cols>
    <col min="1" max="1" width="28.5" bestFit="1" customWidth="1"/>
    <col min="4" max="4" width="60.33203125" bestFit="1" customWidth="1"/>
    <col min="5" max="5" width="21" customWidth="1"/>
    <col min="6" max="6" width="22"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4" max="14" width="12.6640625" bestFit="1" customWidth="1"/>
    <col min="16" max="16" width="27.83203125" customWidth="1"/>
    <col min="17" max="17" width="17.5" bestFit="1" customWidth="1"/>
    <col min="18" max="18" width="15.5" bestFit="1" customWidth="1"/>
  </cols>
  <sheetData>
    <row r="1" spans="1:18" ht="16" thickBot="1" x14ac:dyDescent="0.25">
      <c r="A1" s="22"/>
      <c r="B1" s="22"/>
      <c r="C1" s="22"/>
      <c r="D1" s="22"/>
      <c r="E1" s="22"/>
      <c r="F1" s="22"/>
      <c r="G1" s="22"/>
      <c r="H1" s="22"/>
      <c r="I1" s="22"/>
      <c r="J1" s="22"/>
      <c r="K1" s="22"/>
      <c r="L1" s="22"/>
      <c r="M1" s="22"/>
      <c r="N1" s="22"/>
      <c r="O1" s="22"/>
      <c r="P1" s="22"/>
      <c r="Q1" s="22"/>
    </row>
    <row r="2" spans="1:18"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8"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8" x14ac:dyDescent="0.2">
      <c r="A4" s="25" t="s">
        <v>10</v>
      </c>
      <c r="B4" s="26">
        <v>45536</v>
      </c>
      <c r="C4">
        <v>124</v>
      </c>
      <c r="D4" t="s">
        <v>68</v>
      </c>
      <c r="E4" s="63"/>
      <c r="F4" s="63"/>
      <c r="G4" s="63" t="s">
        <v>69</v>
      </c>
      <c r="H4" s="31">
        <f>40367.53+20000+1701.9</f>
        <v>62069.43</v>
      </c>
      <c r="I4" s="31"/>
      <c r="M4" s="45"/>
    </row>
    <row r="5" spans="1:18" ht="15.75" customHeight="1" x14ac:dyDescent="0.2">
      <c r="A5" s="25" t="s">
        <v>10</v>
      </c>
      <c r="B5" s="26">
        <v>45536</v>
      </c>
      <c r="C5">
        <v>437</v>
      </c>
      <c r="D5" t="s">
        <v>70</v>
      </c>
      <c r="E5" s="63" t="s">
        <v>71</v>
      </c>
      <c r="F5" s="63" t="s">
        <v>56</v>
      </c>
      <c r="G5" s="63" t="s">
        <v>69</v>
      </c>
      <c r="H5" s="31">
        <v>7566949.3899999997</v>
      </c>
      <c r="I5" s="31">
        <f>1607166.01+251055+703887.12+334165.22</f>
        <v>2896273.3499999996</v>
      </c>
      <c r="K5" s="31">
        <v>8214952.5700000003</v>
      </c>
      <c r="L5" s="31">
        <v>5062364.2699999996</v>
      </c>
      <c r="M5" s="45"/>
      <c r="Q5" s="43">
        <f>IF(H5+I5-K5&lt;0,0,H5+I5-K5)</f>
        <v>2248270.1699999981</v>
      </c>
      <c r="R5" s="43"/>
    </row>
    <row r="6" spans="1:18" ht="15.75" customHeight="1" x14ac:dyDescent="0.2">
      <c r="A6" s="25" t="s">
        <v>10</v>
      </c>
      <c r="B6" s="26">
        <v>45536</v>
      </c>
      <c r="C6">
        <v>448</v>
      </c>
      <c r="D6" t="s">
        <v>72</v>
      </c>
      <c r="E6" s="63" t="s">
        <v>73</v>
      </c>
      <c r="F6" s="63" t="s">
        <v>74</v>
      </c>
      <c r="G6" s="63" t="s">
        <v>69</v>
      </c>
      <c r="H6" s="31">
        <v>5360736.6900000004</v>
      </c>
      <c r="I6" s="31">
        <f>562051.72+228531.29</f>
        <v>790583.01</v>
      </c>
      <c r="K6" s="31">
        <v>5445510.0800000001</v>
      </c>
      <c r="L6" s="31">
        <v>6307785.54</v>
      </c>
      <c r="M6" s="45"/>
      <c r="Q6" s="43">
        <f t="shared" ref="Q6:Q26" si="0">IF(H6+I6-K6&lt;0,0,H6+I6-K6)</f>
        <v>705809.62000000011</v>
      </c>
      <c r="R6" s="43"/>
    </row>
    <row r="7" spans="1:18" x14ac:dyDescent="0.2">
      <c r="A7" s="25" t="s">
        <v>10</v>
      </c>
      <c r="B7" s="26">
        <v>45536</v>
      </c>
      <c r="C7">
        <v>449</v>
      </c>
      <c r="D7" t="s">
        <v>75</v>
      </c>
      <c r="E7" s="63" t="s">
        <v>73</v>
      </c>
      <c r="F7" s="63" t="s">
        <v>74</v>
      </c>
      <c r="G7" s="63" t="s">
        <v>69</v>
      </c>
      <c r="H7" s="31">
        <v>1193190.1399999999</v>
      </c>
      <c r="I7" s="31">
        <v>63852.24</v>
      </c>
      <c r="K7" s="31">
        <v>1145971.69</v>
      </c>
      <c r="L7" s="31">
        <v>1201688.97</v>
      </c>
      <c r="M7" s="45"/>
      <c r="Q7" s="43">
        <f t="shared" si="0"/>
        <v>111070.68999999994</v>
      </c>
      <c r="R7" s="43"/>
    </row>
    <row r="8" spans="1:18" ht="15.75" customHeight="1" x14ac:dyDescent="0.2">
      <c r="A8" s="25" t="s">
        <v>10</v>
      </c>
      <c r="B8" s="26">
        <v>45536</v>
      </c>
      <c r="C8">
        <v>453</v>
      </c>
      <c r="D8" t="s">
        <v>76</v>
      </c>
      <c r="E8" s="63" t="s">
        <v>73</v>
      </c>
      <c r="F8" s="63" t="s">
        <v>74</v>
      </c>
      <c r="G8" s="63" t="s">
        <v>69</v>
      </c>
      <c r="H8" s="31">
        <v>6234410.29</v>
      </c>
      <c r="I8" s="45">
        <v>5589477.2000000002</v>
      </c>
      <c r="K8" s="31">
        <v>7421147.5300000003</v>
      </c>
      <c r="L8" s="31">
        <v>4936931.78</v>
      </c>
      <c r="M8" s="45"/>
      <c r="Q8" s="43">
        <f t="shared" si="0"/>
        <v>4402739.96</v>
      </c>
      <c r="R8" s="43"/>
    </row>
    <row r="9" spans="1:18" x14ac:dyDescent="0.2">
      <c r="A9" s="25" t="s">
        <v>10</v>
      </c>
      <c r="B9" s="26">
        <v>45536</v>
      </c>
      <c r="C9">
        <v>453500</v>
      </c>
      <c r="D9" t="s">
        <v>76</v>
      </c>
      <c r="E9" s="63" t="s">
        <v>73</v>
      </c>
      <c r="F9" s="63" t="s">
        <v>74</v>
      </c>
      <c r="G9" s="63" t="s">
        <v>69</v>
      </c>
      <c r="H9" s="31">
        <v>132891.97</v>
      </c>
      <c r="I9" s="31"/>
      <c r="K9" s="31">
        <v>136855.1</v>
      </c>
      <c r="L9" s="31">
        <v>22427.16</v>
      </c>
      <c r="M9" s="45"/>
      <c r="Q9" s="43">
        <f t="shared" si="0"/>
        <v>0</v>
      </c>
      <c r="R9" s="43"/>
    </row>
    <row r="10" spans="1:18" ht="15.75" customHeight="1" x14ac:dyDescent="0.2">
      <c r="A10" s="25" t="s">
        <v>10</v>
      </c>
      <c r="B10" s="26">
        <v>45536</v>
      </c>
      <c r="C10">
        <v>453600</v>
      </c>
      <c r="D10" t="s">
        <v>76</v>
      </c>
      <c r="E10" s="63" t="s">
        <v>73</v>
      </c>
      <c r="F10" s="63" t="s">
        <v>74</v>
      </c>
      <c r="G10" s="63" t="s">
        <v>69</v>
      </c>
      <c r="H10" s="31">
        <v>168215.1</v>
      </c>
      <c r="I10" s="31"/>
      <c r="K10" s="31">
        <v>201180.07</v>
      </c>
      <c r="L10" s="31">
        <v>0</v>
      </c>
      <c r="M10" s="45"/>
      <c r="Q10" s="43">
        <f t="shared" si="0"/>
        <v>0</v>
      </c>
      <c r="R10" s="43"/>
    </row>
    <row r="11" spans="1:18" x14ac:dyDescent="0.2">
      <c r="A11" s="25" t="s">
        <v>10</v>
      </c>
      <c r="B11" s="26">
        <v>45536</v>
      </c>
      <c r="C11">
        <v>463</v>
      </c>
      <c r="D11" t="s">
        <v>81</v>
      </c>
      <c r="E11" s="63" t="s">
        <v>73</v>
      </c>
      <c r="F11" s="63" t="s">
        <v>74</v>
      </c>
      <c r="G11" s="63" t="s">
        <v>69</v>
      </c>
      <c r="H11" s="31">
        <v>4688770.38</v>
      </c>
      <c r="I11" s="31">
        <f>1891768.21+80481.16</f>
        <v>1972249.3699999999</v>
      </c>
      <c r="K11" s="31">
        <v>5282904.62</v>
      </c>
      <c r="L11" s="31">
        <v>3224992.73</v>
      </c>
      <c r="M11" s="45"/>
      <c r="Q11" s="43">
        <f t="shared" si="0"/>
        <v>1378115.13</v>
      </c>
      <c r="R11" s="43"/>
    </row>
    <row r="12" spans="1:18" ht="15.75" customHeight="1" x14ac:dyDescent="0.2">
      <c r="A12" s="25" t="s">
        <v>10</v>
      </c>
      <c r="B12" s="26">
        <v>45536</v>
      </c>
      <c r="C12">
        <v>465</v>
      </c>
      <c r="D12" t="s">
        <v>82</v>
      </c>
      <c r="E12" s="63" t="s">
        <v>73</v>
      </c>
      <c r="F12" s="63" t="s">
        <v>74</v>
      </c>
      <c r="G12" s="63" t="s">
        <v>69</v>
      </c>
      <c r="H12" s="31">
        <v>19404233</v>
      </c>
      <c r="I12" s="31">
        <v>146812.45000000001</v>
      </c>
      <c r="K12" s="31">
        <v>6823265.4400000004</v>
      </c>
      <c r="L12" s="31">
        <v>1478990.79</v>
      </c>
      <c r="M12" s="45"/>
      <c r="Q12" s="43">
        <f t="shared" si="0"/>
        <v>12727780.009999998</v>
      </c>
      <c r="R12" s="43"/>
    </row>
    <row r="13" spans="1:18" x14ac:dyDescent="0.2">
      <c r="A13" s="25" t="s">
        <v>10</v>
      </c>
      <c r="B13" s="26">
        <v>45536</v>
      </c>
      <c r="C13">
        <v>470</v>
      </c>
      <c r="D13" t="s">
        <v>83</v>
      </c>
      <c r="E13" s="63" t="s">
        <v>71</v>
      </c>
      <c r="F13" s="63" t="s">
        <v>84</v>
      </c>
      <c r="G13" s="63" t="s">
        <v>69</v>
      </c>
      <c r="H13" s="31">
        <v>1642747.07</v>
      </c>
      <c r="I13" s="31">
        <f>54223.4+32616.56+10000+248200</f>
        <v>345039.96</v>
      </c>
      <c r="K13" s="31">
        <v>2256377.42</v>
      </c>
      <c r="L13" s="31">
        <v>821427.93</v>
      </c>
      <c r="M13" s="45"/>
      <c r="Q13" s="43">
        <f t="shared" si="0"/>
        <v>0</v>
      </c>
      <c r="R13" s="43"/>
    </row>
    <row r="14" spans="1:18" x14ac:dyDescent="0.2">
      <c r="A14" s="25" t="s">
        <v>10</v>
      </c>
      <c r="B14" s="26">
        <v>45536</v>
      </c>
      <c r="C14">
        <v>475</v>
      </c>
      <c r="D14" t="s">
        <v>85</v>
      </c>
      <c r="E14" s="63" t="s">
        <v>86</v>
      </c>
      <c r="F14" s="63" t="s">
        <v>84</v>
      </c>
      <c r="G14" s="63" t="s">
        <v>79</v>
      </c>
      <c r="H14" s="31">
        <v>733113.9</v>
      </c>
      <c r="I14" s="31">
        <v>234206.65</v>
      </c>
      <c r="K14" s="31">
        <v>0</v>
      </c>
      <c r="L14" s="31">
        <v>-7.51</v>
      </c>
      <c r="M14" s="45">
        <v>938255.78</v>
      </c>
      <c r="P14" t="s">
        <v>80</v>
      </c>
      <c r="Q14" s="43">
        <f>IF(H14+I14-M14&lt;0,0,H14+I14-M14)</f>
        <v>29064.770000000019</v>
      </c>
      <c r="R14" s="43"/>
    </row>
    <row r="15" spans="1:18" x14ac:dyDescent="0.2">
      <c r="A15" s="25" t="s">
        <v>10</v>
      </c>
      <c r="B15" s="26">
        <v>45536</v>
      </c>
      <c r="C15">
        <v>476</v>
      </c>
      <c r="D15" t="s">
        <v>87</v>
      </c>
      <c r="E15" s="63" t="s">
        <v>73</v>
      </c>
      <c r="F15" s="63" t="s">
        <v>74</v>
      </c>
      <c r="G15" s="63" t="s">
        <v>69</v>
      </c>
      <c r="H15" s="31">
        <v>328826</v>
      </c>
      <c r="I15" s="31">
        <v>47757.599999999999</v>
      </c>
      <c r="K15" s="31">
        <v>491706.06</v>
      </c>
      <c r="L15" s="31">
        <v>410934.45</v>
      </c>
      <c r="M15" s="31"/>
      <c r="Q15" s="43">
        <f>IF(H15+I15-K15&lt;0,0,H15+I15-K15)</f>
        <v>0</v>
      </c>
      <c r="R15" s="43"/>
    </row>
    <row r="16" spans="1:18" x14ac:dyDescent="0.2">
      <c r="A16" s="25" t="s">
        <v>10</v>
      </c>
      <c r="B16" s="26">
        <v>45536</v>
      </c>
      <c r="C16">
        <v>483</v>
      </c>
      <c r="D16" t="s">
        <v>88</v>
      </c>
      <c r="E16" s="63" t="s">
        <v>73</v>
      </c>
      <c r="F16" s="63" t="s">
        <v>74</v>
      </c>
      <c r="G16" s="63" t="s">
        <v>69</v>
      </c>
      <c r="H16" s="31">
        <v>1842861.44</v>
      </c>
      <c r="I16" s="31">
        <v>0</v>
      </c>
      <c r="K16" s="31">
        <v>241170.87</v>
      </c>
      <c r="L16" s="31">
        <v>52774.67</v>
      </c>
      <c r="M16" s="31"/>
      <c r="Q16" s="43">
        <f t="shared" si="0"/>
        <v>1601690.5699999998</v>
      </c>
      <c r="R16" s="43"/>
    </row>
    <row r="17" spans="1:18" x14ac:dyDescent="0.2">
      <c r="A17" s="25" t="s">
        <v>10</v>
      </c>
      <c r="B17" s="26">
        <v>45536</v>
      </c>
      <c r="C17">
        <v>486</v>
      </c>
      <c r="D17" t="s">
        <v>89</v>
      </c>
      <c r="E17" s="63" t="s">
        <v>73</v>
      </c>
      <c r="F17" s="63" t="s">
        <v>74</v>
      </c>
      <c r="G17" s="63" t="s">
        <v>69</v>
      </c>
      <c r="H17" s="31">
        <v>490653.21</v>
      </c>
      <c r="I17" s="31">
        <v>60008.56</v>
      </c>
      <c r="K17" s="31">
        <v>394735.64</v>
      </c>
      <c r="L17" s="31">
        <v>248199.44</v>
      </c>
      <c r="M17" s="31"/>
      <c r="Q17" s="43">
        <f t="shared" si="0"/>
        <v>155926.13</v>
      </c>
      <c r="R17" s="43"/>
    </row>
    <row r="18" spans="1:18" x14ac:dyDescent="0.2">
      <c r="A18" s="25" t="s">
        <v>10</v>
      </c>
      <c r="B18" s="26">
        <v>45536</v>
      </c>
      <c r="C18">
        <v>492</v>
      </c>
      <c r="D18" t="s">
        <v>93</v>
      </c>
      <c r="E18" s="63" t="s">
        <v>73</v>
      </c>
      <c r="F18" s="63" t="s">
        <v>78</v>
      </c>
      <c r="G18" s="63" t="s">
        <v>69</v>
      </c>
      <c r="H18" s="31">
        <v>1207738.6599999999</v>
      </c>
      <c r="I18" s="31">
        <v>57632.45</v>
      </c>
      <c r="K18" s="31">
        <v>941108.74</v>
      </c>
      <c r="L18" s="53">
        <v>818454.71</v>
      </c>
      <c r="M18" s="31"/>
      <c r="Q18" s="43">
        <f t="shared" si="0"/>
        <v>324262.36999999988</v>
      </c>
      <c r="R18" s="43"/>
    </row>
    <row r="19" spans="1:18" x14ac:dyDescent="0.2">
      <c r="A19" s="25" t="s">
        <v>10</v>
      </c>
      <c r="B19" s="26">
        <v>45536</v>
      </c>
      <c r="C19">
        <v>494</v>
      </c>
      <c r="D19" t="s">
        <v>95</v>
      </c>
      <c r="E19" s="63" t="s">
        <v>73</v>
      </c>
      <c r="F19" s="63" t="s">
        <v>96</v>
      </c>
      <c r="G19" s="63" t="s">
        <v>69</v>
      </c>
      <c r="H19" s="31">
        <v>2360005.9700000002</v>
      </c>
      <c r="I19" s="31">
        <f>26243.33</f>
        <v>26243.33</v>
      </c>
      <c r="K19" s="31">
        <v>979120.72</v>
      </c>
      <c r="L19" s="31">
        <v>978726.82</v>
      </c>
      <c r="M19" s="31"/>
      <c r="Q19" s="43">
        <f t="shared" si="0"/>
        <v>1407128.5800000003</v>
      </c>
      <c r="R19" s="43"/>
    </row>
    <row r="20" spans="1:18" x14ac:dyDescent="0.2">
      <c r="A20" s="25" t="s">
        <v>10</v>
      </c>
      <c r="B20" s="26">
        <v>45536</v>
      </c>
      <c r="C20">
        <v>496</v>
      </c>
      <c r="D20" t="s">
        <v>97</v>
      </c>
      <c r="E20" s="63" t="s">
        <v>73</v>
      </c>
      <c r="F20" s="63" t="s">
        <v>78</v>
      </c>
      <c r="G20" s="63" t="s">
        <v>69</v>
      </c>
      <c r="H20" s="31">
        <v>996559.49</v>
      </c>
      <c r="I20" s="31">
        <f>16779+1615+10651.12</f>
        <v>29045.120000000003</v>
      </c>
      <c r="K20" s="31">
        <v>760785.6</v>
      </c>
      <c r="L20" s="31">
        <v>719433.46</v>
      </c>
      <c r="M20" s="31"/>
      <c r="Q20" s="43">
        <f t="shared" si="0"/>
        <v>264819.01</v>
      </c>
      <c r="R20" s="43"/>
    </row>
    <row r="21" spans="1:18" x14ac:dyDescent="0.2">
      <c r="A21" s="25" t="s">
        <v>10</v>
      </c>
      <c r="B21" s="26">
        <v>45536</v>
      </c>
      <c r="C21">
        <v>497</v>
      </c>
      <c r="D21" t="s">
        <v>98</v>
      </c>
      <c r="E21" s="63" t="s">
        <v>73</v>
      </c>
      <c r="F21" s="63" t="s">
        <v>78</v>
      </c>
      <c r="G21" s="63" t="s">
        <v>69</v>
      </c>
      <c r="H21" s="31">
        <v>915337.15</v>
      </c>
      <c r="I21" s="31">
        <v>178266</v>
      </c>
      <c r="K21" s="31">
        <v>1001917.62</v>
      </c>
      <c r="L21" s="31">
        <v>689417.22</v>
      </c>
      <c r="M21" s="31"/>
      <c r="Q21" s="43">
        <f t="shared" si="0"/>
        <v>91685.529999999912</v>
      </c>
      <c r="R21" s="43"/>
    </row>
    <row r="22" spans="1:18" x14ac:dyDescent="0.2">
      <c r="A22" s="25" t="s">
        <v>10</v>
      </c>
      <c r="B22" s="26">
        <v>45536</v>
      </c>
      <c r="C22">
        <v>498</v>
      </c>
      <c r="D22" t="s">
        <v>102</v>
      </c>
      <c r="E22" s="63" t="s">
        <v>73</v>
      </c>
      <c r="F22" s="63" t="s">
        <v>78</v>
      </c>
      <c r="G22" s="63" t="s">
        <v>69</v>
      </c>
      <c r="H22" s="31">
        <v>479200.3</v>
      </c>
      <c r="I22" s="31">
        <v>97230.399999999994</v>
      </c>
      <c r="K22" s="31">
        <v>334689.53999999998</v>
      </c>
      <c r="L22" s="31">
        <v>224776.87</v>
      </c>
      <c r="Q22" s="43">
        <f>IF(H22+I22-K22&lt;0,0,H22+I22-K22)</f>
        <v>241741.15999999997</v>
      </c>
      <c r="R22" s="43"/>
    </row>
    <row r="23" spans="1:18" x14ac:dyDescent="0.2">
      <c r="A23" s="25" t="s">
        <v>10</v>
      </c>
      <c r="B23" s="26">
        <v>45536</v>
      </c>
      <c r="C23">
        <v>499</v>
      </c>
      <c r="D23" t="s">
        <v>103</v>
      </c>
      <c r="E23" s="63" t="s">
        <v>86</v>
      </c>
      <c r="F23" s="63" t="s">
        <v>84</v>
      </c>
      <c r="G23" s="63" t="s">
        <v>69</v>
      </c>
      <c r="H23" s="31">
        <v>192454.69</v>
      </c>
      <c r="K23" s="31">
        <v>130585</v>
      </c>
      <c r="L23" s="31">
        <v>94807.99</v>
      </c>
      <c r="Q23" s="43">
        <f>IF(H23+I23-K23&lt;0,0,H23+I23-K23)</f>
        <v>61869.69</v>
      </c>
      <c r="R23" s="43"/>
    </row>
    <row r="24" spans="1:18" x14ac:dyDescent="0.2">
      <c r="A24" s="25" t="s">
        <v>10</v>
      </c>
      <c r="B24" s="26">
        <v>45536</v>
      </c>
      <c r="C24">
        <v>502</v>
      </c>
      <c r="D24" t="s">
        <v>108</v>
      </c>
      <c r="E24" s="63" t="s">
        <v>86</v>
      </c>
      <c r="F24" s="63" t="s">
        <v>84</v>
      </c>
      <c r="G24" s="63" t="s">
        <v>69</v>
      </c>
      <c r="H24" s="31">
        <v>93153.72</v>
      </c>
      <c r="I24" s="45">
        <f>53997.83*0.95</f>
        <v>51297.938499999997</v>
      </c>
      <c r="K24" s="31">
        <v>61677.86</v>
      </c>
      <c r="L24" s="31">
        <v>78739.59</v>
      </c>
      <c r="Q24" s="43">
        <f>IF(H24+I24-K24&lt;0,0,H24+I24-K24)</f>
        <v>82773.79849999999</v>
      </c>
      <c r="R24" s="43"/>
    </row>
    <row r="25" spans="1:18" x14ac:dyDescent="0.2">
      <c r="A25" s="25" t="s">
        <v>10</v>
      </c>
      <c r="B25" s="26">
        <v>45536</v>
      </c>
      <c r="C25">
        <v>503</v>
      </c>
      <c r="D25" t="s">
        <v>109</v>
      </c>
      <c r="E25" s="63" t="s">
        <v>71</v>
      </c>
      <c r="F25" s="63" t="s">
        <v>74</v>
      </c>
      <c r="G25" s="63" t="s">
        <v>69</v>
      </c>
      <c r="H25" s="31">
        <v>7541000.6399999997</v>
      </c>
      <c r="I25" s="31">
        <v>125040.84</v>
      </c>
      <c r="K25" s="31">
        <v>1319168.27</v>
      </c>
      <c r="L25" s="31">
        <v>1281520.73</v>
      </c>
      <c r="Q25" s="43">
        <f t="shared" si="0"/>
        <v>6346873.209999999</v>
      </c>
      <c r="R25" s="43"/>
    </row>
    <row r="26" spans="1:18" x14ac:dyDescent="0.2">
      <c r="A26" s="25" t="s">
        <v>10</v>
      </c>
      <c r="B26" s="26">
        <v>45536</v>
      </c>
      <c r="C26">
        <v>504</v>
      </c>
      <c r="D26" t="s">
        <v>110</v>
      </c>
      <c r="E26" s="63" t="s">
        <v>73</v>
      </c>
      <c r="F26" s="63" t="s">
        <v>78</v>
      </c>
      <c r="G26" s="63" t="s">
        <v>69</v>
      </c>
      <c r="H26" s="31">
        <v>346467.85</v>
      </c>
      <c r="K26" s="31">
        <v>54910</v>
      </c>
      <c r="L26" s="31">
        <v>151108.6</v>
      </c>
      <c r="Q26" s="43">
        <f t="shared" si="0"/>
        <v>291557.84999999998</v>
      </c>
      <c r="R26" s="43"/>
    </row>
    <row r="27" spans="1:18" x14ac:dyDescent="0.2">
      <c r="A27" s="25" t="s">
        <v>10</v>
      </c>
      <c r="B27" s="26">
        <v>45536</v>
      </c>
      <c r="C27">
        <v>505</v>
      </c>
      <c r="D27" t="s">
        <v>114</v>
      </c>
      <c r="E27" s="63" t="s">
        <v>86</v>
      </c>
      <c r="F27" s="63" t="s">
        <v>78</v>
      </c>
      <c r="G27" s="63" t="s">
        <v>69</v>
      </c>
      <c r="H27" s="31">
        <v>30587.15</v>
      </c>
      <c r="K27" s="31">
        <v>6507.67</v>
      </c>
      <c r="L27" s="31">
        <v>0</v>
      </c>
      <c r="M27" s="31">
        <v>24079.48</v>
      </c>
      <c r="Q27" s="43">
        <f>H27-M27</f>
        <v>6507.6700000000019</v>
      </c>
      <c r="R27" s="43"/>
    </row>
    <row r="28" spans="1:18" x14ac:dyDescent="0.2">
      <c r="A28" s="25" t="s">
        <v>10</v>
      </c>
      <c r="B28" s="26">
        <v>45536</v>
      </c>
      <c r="C28">
        <v>506</v>
      </c>
      <c r="D28" t="s">
        <v>115</v>
      </c>
      <c r="E28" s="63" t="s">
        <v>73</v>
      </c>
      <c r="F28" s="63" t="s">
        <v>78</v>
      </c>
      <c r="G28" s="63" t="s">
        <v>69</v>
      </c>
      <c r="H28" s="31">
        <v>724881.65</v>
      </c>
      <c r="I28" s="31"/>
      <c r="K28" s="31"/>
      <c r="L28" s="31"/>
      <c r="M28" s="31"/>
      <c r="Q28" s="43">
        <f t="shared" ref="Q28" si="1">IF(H28+I28-K28&lt;0,0,H28+I28-K28)</f>
        <v>724881.65</v>
      </c>
      <c r="R28" s="43"/>
    </row>
    <row r="29" spans="1:18" x14ac:dyDescent="0.2">
      <c r="D29" s="63"/>
      <c r="E29" s="63"/>
      <c r="F29" s="63"/>
      <c r="G29" s="63"/>
    </row>
    <row r="30" spans="1:18" x14ac:dyDescent="0.2">
      <c r="A30" s="33" t="s">
        <v>99</v>
      </c>
      <c r="D30" s="63"/>
      <c r="E30" s="63"/>
      <c r="F30" s="63"/>
      <c r="G30" s="63"/>
      <c r="H30" s="32">
        <f>SUM(H4:H29)</f>
        <v>64737055.279999986</v>
      </c>
      <c r="I30" s="32">
        <f>SUM(I4:I29)</f>
        <v>12711016.468499999</v>
      </c>
      <c r="J30" s="40"/>
      <c r="K30" s="32">
        <f>SUM(K5:K29)</f>
        <v>43646248.110000007</v>
      </c>
      <c r="L30" s="32">
        <f>SUM(L5:L29)</f>
        <v>28805496.210000001</v>
      </c>
      <c r="M30" s="32"/>
      <c r="Q30" s="32">
        <f>SUM(Q5:Q29)</f>
        <v>33204567.568500005</v>
      </c>
    </row>
    <row r="31" spans="1:18" x14ac:dyDescent="0.2">
      <c r="D31" s="63"/>
      <c r="E31" s="63"/>
      <c r="F31" s="63"/>
      <c r="G31" s="63"/>
      <c r="J31" s="40"/>
      <c r="K31" s="50">
        <v>43646248.109999999</v>
      </c>
      <c r="L31" s="50">
        <v>28805496.210000001</v>
      </c>
    </row>
    <row r="32" spans="1:18" x14ac:dyDescent="0.2">
      <c r="D32" s="63"/>
      <c r="E32" s="63"/>
      <c r="F32" s="63"/>
      <c r="G32" s="63"/>
      <c r="J32" s="40"/>
      <c r="K32" s="41">
        <f>K30-K31</f>
        <v>0</v>
      </c>
      <c r="L32" s="41">
        <f>L30-L31</f>
        <v>0</v>
      </c>
    </row>
    <row r="33" spans="1:18" x14ac:dyDescent="0.2">
      <c r="D33" s="63"/>
      <c r="E33" s="63"/>
      <c r="F33" s="63"/>
      <c r="G33" s="63"/>
      <c r="J33" s="40"/>
      <c r="K33" s="41"/>
      <c r="L33" s="41"/>
    </row>
    <row r="34" spans="1:18" x14ac:dyDescent="0.2">
      <c r="D34" s="63"/>
      <c r="E34" s="63"/>
      <c r="F34" s="63"/>
      <c r="G34" s="63"/>
      <c r="I34" s="54"/>
      <c r="J34" s="40"/>
      <c r="K34" s="41"/>
      <c r="L34" s="41"/>
    </row>
    <row r="35" spans="1:18" x14ac:dyDescent="0.2">
      <c r="D35" s="63"/>
      <c r="E35" s="63"/>
      <c r="F35" s="63"/>
      <c r="G35" s="63"/>
      <c r="J35" s="40"/>
      <c r="K35" s="41"/>
      <c r="L35" s="41"/>
    </row>
    <row r="36" spans="1:18" x14ac:dyDescent="0.2">
      <c r="D36" s="63"/>
      <c r="E36" s="63"/>
      <c r="F36" s="63"/>
      <c r="G36" s="63"/>
    </row>
    <row r="37" spans="1:18" x14ac:dyDescent="0.2">
      <c r="A37" s="46" t="s">
        <v>105</v>
      </c>
      <c r="D37" s="63"/>
      <c r="E37" s="63"/>
      <c r="F37" s="63"/>
      <c r="G37" s="63"/>
    </row>
    <row r="38" spans="1:18" x14ac:dyDescent="0.2">
      <c r="A38" s="25" t="s">
        <v>10</v>
      </c>
      <c r="B38" s="26">
        <v>45383</v>
      </c>
      <c r="C38">
        <v>49601</v>
      </c>
      <c r="D38" t="s">
        <v>97</v>
      </c>
      <c r="E38" s="63" t="s">
        <v>73</v>
      </c>
      <c r="F38" s="63" t="s">
        <v>78</v>
      </c>
      <c r="G38" s="63" t="s">
        <v>106</v>
      </c>
      <c r="H38" s="45">
        <v>126115</v>
      </c>
      <c r="I38" s="45"/>
      <c r="K38" s="45"/>
      <c r="L38" s="45">
        <v>111672.9</v>
      </c>
      <c r="M38" s="45">
        <v>119103.74</v>
      </c>
      <c r="N38" s="43">
        <f>M38-L38</f>
        <v>7430.8400000000111</v>
      </c>
      <c r="O38" s="47">
        <f t="shared" ref="O38:O40" si="2">N38/(H38+I38)</f>
        <v>5.8921143400864379E-2</v>
      </c>
      <c r="P38" t="s">
        <v>107</v>
      </c>
    </row>
    <row r="39" spans="1:18" ht="15.75" customHeight="1" x14ac:dyDescent="0.2">
      <c r="A39" s="25" t="s">
        <v>10</v>
      </c>
      <c r="B39" s="26">
        <v>45413</v>
      </c>
      <c r="C39">
        <v>458</v>
      </c>
      <c r="D39" t="s">
        <v>77</v>
      </c>
      <c r="E39" s="63" t="s">
        <v>73</v>
      </c>
      <c r="F39" s="63" t="s">
        <v>78</v>
      </c>
      <c r="G39" s="63" t="s">
        <v>106</v>
      </c>
      <c r="H39" s="31">
        <v>443879.63</v>
      </c>
      <c r="I39" s="31">
        <f>2905.82+18095.04</f>
        <v>21000.86</v>
      </c>
      <c r="K39" s="31"/>
      <c r="L39" s="31">
        <v>390013.95</v>
      </c>
      <c r="M39" s="45">
        <v>437477.38</v>
      </c>
      <c r="N39" s="43">
        <f t="shared" ref="N39:N45" si="3">M39-L39</f>
        <v>47463.429999999993</v>
      </c>
      <c r="O39" s="47">
        <f t="shared" si="2"/>
        <v>0.10209813279107496</v>
      </c>
      <c r="P39" t="s">
        <v>107</v>
      </c>
    </row>
    <row r="40" spans="1:18" x14ac:dyDescent="0.2">
      <c r="A40" s="25" t="s">
        <v>10</v>
      </c>
      <c r="B40" s="26">
        <v>45413</v>
      </c>
      <c r="C40">
        <v>489</v>
      </c>
      <c r="D40" t="s">
        <v>90</v>
      </c>
      <c r="E40" s="63" t="s">
        <v>86</v>
      </c>
      <c r="F40" s="63" t="s">
        <v>91</v>
      </c>
      <c r="G40" s="63" t="s">
        <v>106</v>
      </c>
      <c r="H40" s="31">
        <v>41817</v>
      </c>
      <c r="I40" s="31"/>
      <c r="K40" s="31"/>
      <c r="L40" s="31">
        <v>6153.96</v>
      </c>
      <c r="M40" s="31">
        <v>9164.7099999999991</v>
      </c>
      <c r="N40" s="43">
        <f t="shared" si="3"/>
        <v>3010.7499999999991</v>
      </c>
      <c r="O40" s="47">
        <f t="shared" si="2"/>
        <v>7.1998230384771725E-2</v>
      </c>
      <c r="P40" t="s">
        <v>107</v>
      </c>
    </row>
    <row r="41" spans="1:18" x14ac:dyDescent="0.2">
      <c r="A41" s="25" t="s">
        <v>10</v>
      </c>
      <c r="B41" s="26">
        <v>45413</v>
      </c>
      <c r="C41">
        <v>491</v>
      </c>
      <c r="D41" t="s">
        <v>92</v>
      </c>
      <c r="E41" s="63" t="s">
        <v>71</v>
      </c>
      <c r="F41" s="63" t="s">
        <v>84</v>
      </c>
      <c r="G41" s="63" t="s">
        <v>106</v>
      </c>
      <c r="H41" s="31">
        <v>480150</v>
      </c>
      <c r="I41" s="31">
        <v>318249.33</v>
      </c>
      <c r="K41" s="31"/>
      <c r="L41" s="31">
        <v>424095.66</v>
      </c>
      <c r="M41" s="31">
        <v>784535.04000000004</v>
      </c>
      <c r="N41" s="43">
        <f t="shared" si="3"/>
        <v>360439.38000000006</v>
      </c>
      <c r="O41" s="47">
        <f>N41/(H41+I41)</f>
        <v>0.45145250810769094</v>
      </c>
      <c r="P41" t="s">
        <v>107</v>
      </c>
    </row>
    <row r="42" spans="1:18" x14ac:dyDescent="0.2">
      <c r="A42" s="25" t="s">
        <v>10</v>
      </c>
      <c r="B42" s="49">
        <v>45474</v>
      </c>
      <c r="C42">
        <v>820</v>
      </c>
      <c r="D42" s="63" t="s">
        <v>111</v>
      </c>
      <c r="E42" s="63" t="s">
        <v>71</v>
      </c>
      <c r="F42" s="63" t="s">
        <v>112</v>
      </c>
      <c r="G42" s="63" t="s">
        <v>106</v>
      </c>
      <c r="H42" s="31">
        <v>25000</v>
      </c>
    </row>
    <row r="43" spans="1:18" x14ac:dyDescent="0.2">
      <c r="A43" s="25" t="s">
        <v>10</v>
      </c>
      <c r="B43" s="49">
        <v>45474</v>
      </c>
      <c r="C43">
        <v>501</v>
      </c>
      <c r="D43" s="63" t="s">
        <v>113</v>
      </c>
      <c r="E43" s="63" t="s">
        <v>71</v>
      </c>
      <c r="F43" s="63" t="s">
        <v>74</v>
      </c>
      <c r="G43" s="63" t="s">
        <v>106</v>
      </c>
      <c r="H43" s="31">
        <v>39100</v>
      </c>
      <c r="L43" s="31">
        <v>19607.330000000002</v>
      </c>
      <c r="M43" s="31">
        <v>39100</v>
      </c>
      <c r="N43" s="43">
        <f t="shared" si="3"/>
        <v>19492.669999999998</v>
      </c>
      <c r="O43" s="47">
        <f>N43/(H43+I43)</f>
        <v>0.49853375959079277</v>
      </c>
      <c r="P43" t="s">
        <v>107</v>
      </c>
    </row>
    <row r="44" spans="1:18" x14ac:dyDescent="0.2">
      <c r="A44" s="25" t="s">
        <v>10</v>
      </c>
      <c r="B44" s="49">
        <v>45474</v>
      </c>
      <c r="C44">
        <v>49602</v>
      </c>
      <c r="D44" s="63" t="s">
        <v>97</v>
      </c>
      <c r="E44" s="63" t="s">
        <v>73</v>
      </c>
      <c r="F44" s="63" t="s">
        <v>78</v>
      </c>
      <c r="G44" s="63" t="s">
        <v>106</v>
      </c>
      <c r="H44" s="31">
        <v>46088</v>
      </c>
      <c r="L44" s="31">
        <v>19830.419999999998</v>
      </c>
      <c r="M44" s="31">
        <v>46518</v>
      </c>
      <c r="N44" s="43">
        <f t="shared" si="3"/>
        <v>26687.58</v>
      </c>
      <c r="O44" s="47">
        <f>N44/(H44+I44)</f>
        <v>0.57905702135046</v>
      </c>
      <c r="P44" t="s">
        <v>107</v>
      </c>
    </row>
    <row r="45" spans="1:18" x14ac:dyDescent="0.2">
      <c r="A45" s="25" t="s">
        <v>10</v>
      </c>
      <c r="B45" s="26">
        <v>45536</v>
      </c>
      <c r="C45">
        <v>493</v>
      </c>
      <c r="D45" t="s">
        <v>94</v>
      </c>
      <c r="E45" s="63" t="s">
        <v>73</v>
      </c>
      <c r="F45" s="63" t="s">
        <v>74</v>
      </c>
      <c r="G45" s="63" t="s">
        <v>69</v>
      </c>
      <c r="H45" s="45">
        <v>91395.5</v>
      </c>
      <c r="I45" s="45">
        <f>35603.44+65687.5</f>
        <v>101290.94</v>
      </c>
      <c r="K45" s="45"/>
      <c r="L45" s="45">
        <v>45576.04</v>
      </c>
      <c r="M45" s="45">
        <v>200839.54</v>
      </c>
      <c r="N45" s="43">
        <f t="shared" si="3"/>
        <v>155263.5</v>
      </c>
      <c r="O45" s="47">
        <f>N45/(H45+I45)</f>
        <v>0.8057832196183603</v>
      </c>
      <c r="P45" t="s">
        <v>107</v>
      </c>
      <c r="Q45" s="43">
        <f t="shared" ref="Q45" si="4">IF(H45+I45-K45&lt;0,0,H45+I45-K45)</f>
        <v>192686.44</v>
      </c>
      <c r="R45" s="43"/>
    </row>
    <row r="46" spans="1:18" x14ac:dyDescent="0.2">
      <c r="D46" s="63"/>
      <c r="E46" s="63"/>
      <c r="F46" s="63"/>
      <c r="G46" s="63"/>
    </row>
    <row r="47" spans="1:18" x14ac:dyDescent="0.2">
      <c r="D47" s="63"/>
      <c r="E47" s="63"/>
      <c r="F47" s="63"/>
      <c r="G47" s="63"/>
    </row>
    <row r="48" spans="1:18"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c r="F148" s="63"/>
      <c r="G148" s="63"/>
    </row>
    <row r="149" spans="4:7" x14ac:dyDescent="0.2">
      <c r="D149" s="63"/>
      <c r="E149" s="63"/>
      <c r="F149" s="63"/>
      <c r="G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D154" s="63"/>
      <c r="E154" s="63"/>
    </row>
    <row r="155" spans="4:7" x14ac:dyDescent="0.2">
      <c r="D155" s="63"/>
      <c r="E155" s="63"/>
    </row>
    <row r="156" spans="4:7" x14ac:dyDescent="0.2">
      <c r="D156" s="63"/>
      <c r="E156" s="63"/>
    </row>
    <row r="157" spans="4:7" x14ac:dyDescent="0.2">
      <c r="E157" s="63"/>
    </row>
  </sheetData>
  <mergeCells count="3">
    <mergeCell ref="H2:J2"/>
    <mergeCell ref="K2:L2"/>
    <mergeCell ref="M2:O2"/>
  </mergeCells>
  <conditionalFormatting sqref="Q4">
    <cfRule type="cellIs" dxfId="5" priority="1" operator="lessThan">
      <formula>0</formula>
    </cfRule>
  </conditionalFormatting>
  <dataValidations count="1">
    <dataValidation type="list" allowBlank="1" showInputMessage="1" showErrorMessage="1" sqref="F43 E45:F45 E5:F28" xr:uid="{893C9AD7-3E75-46B0-8E01-A4EC42A0194D}">
      <formula1>#REF!</formula1>
    </dataValidation>
  </dataValidation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D4418-17D2-414F-BA0D-166D9011E231}">
  <dimension ref="A1:R157"/>
  <sheetViews>
    <sheetView zoomScale="85" zoomScaleNormal="85" workbookViewId="0">
      <pane ySplit="3" topLeftCell="A4" activePane="bottomLeft" state="frozen"/>
      <selection pane="bottomLeft" activeCell="L18" sqref="L18"/>
    </sheetView>
  </sheetViews>
  <sheetFormatPr baseColWidth="10" defaultColWidth="11.5" defaultRowHeight="15" x14ac:dyDescent="0.2"/>
  <cols>
    <col min="1" max="1" width="28.5" bestFit="1" customWidth="1"/>
    <col min="4" max="4" width="60.33203125" bestFit="1" customWidth="1"/>
    <col min="5" max="5" width="21" customWidth="1"/>
    <col min="6" max="6" width="22"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4" max="14" width="12.6640625" bestFit="1" customWidth="1"/>
    <col min="16" max="16" width="27.83203125" customWidth="1"/>
    <col min="17" max="17" width="17.5" bestFit="1" customWidth="1"/>
    <col min="18" max="18" width="15.5" bestFit="1" customWidth="1"/>
  </cols>
  <sheetData>
    <row r="1" spans="1:18" ht="16" thickBot="1" x14ac:dyDescent="0.25">
      <c r="A1" s="22"/>
      <c r="B1" s="22"/>
      <c r="C1" s="22"/>
      <c r="D1" s="22"/>
      <c r="E1" s="22"/>
      <c r="F1" s="22"/>
      <c r="G1" s="22"/>
      <c r="H1" s="22"/>
      <c r="I1" s="22"/>
      <c r="J1" s="22"/>
      <c r="K1" s="22"/>
      <c r="L1" s="22"/>
      <c r="M1" s="22"/>
      <c r="N1" s="22"/>
      <c r="O1" s="22"/>
      <c r="P1" s="22"/>
      <c r="Q1" s="22"/>
    </row>
    <row r="2" spans="1:18"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8"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8" x14ac:dyDescent="0.2">
      <c r="A4" s="25" t="s">
        <v>10</v>
      </c>
      <c r="B4" s="26">
        <v>45566</v>
      </c>
      <c r="C4">
        <v>124</v>
      </c>
      <c r="D4" t="s">
        <v>68</v>
      </c>
      <c r="E4" s="63"/>
      <c r="F4" s="63"/>
      <c r="G4" s="63" t="s">
        <v>69</v>
      </c>
      <c r="H4" s="31">
        <f>40367.53+20000+1701.9</f>
        <v>62069.43</v>
      </c>
      <c r="I4" s="31"/>
      <c r="M4" s="45"/>
    </row>
    <row r="5" spans="1:18" ht="15.75" customHeight="1" x14ac:dyDescent="0.2">
      <c r="A5" s="25" t="s">
        <v>10</v>
      </c>
      <c r="B5" s="26">
        <v>45566</v>
      </c>
      <c r="C5">
        <v>437</v>
      </c>
      <c r="D5" t="s">
        <v>70</v>
      </c>
      <c r="E5" s="63" t="s">
        <v>71</v>
      </c>
      <c r="F5" s="63" t="s">
        <v>56</v>
      </c>
      <c r="G5" s="63" t="s">
        <v>69</v>
      </c>
      <c r="H5" s="31">
        <v>7566949.3899999997</v>
      </c>
      <c r="I5" s="31">
        <f>1607166.01+251055+703887.12+334165.22+96221.02</f>
        <v>2992494.3699999996</v>
      </c>
      <c r="K5" s="31">
        <v>8765675.8699999992</v>
      </c>
      <c r="L5" s="45">
        <v>5137334.88</v>
      </c>
      <c r="M5" s="45"/>
      <c r="Q5" s="43">
        <f>IF(H5+I5-K5&lt;0,0,H5+I5-K5)</f>
        <v>1793767.8900000006</v>
      </c>
      <c r="R5" s="43"/>
    </row>
    <row r="6" spans="1:18" ht="15.75" customHeight="1" x14ac:dyDescent="0.2">
      <c r="A6" s="25" t="s">
        <v>10</v>
      </c>
      <c r="B6" s="26">
        <v>45566</v>
      </c>
      <c r="C6">
        <v>448</v>
      </c>
      <c r="D6" t="s">
        <v>72</v>
      </c>
      <c r="E6" s="63" t="s">
        <v>73</v>
      </c>
      <c r="F6" s="63" t="s">
        <v>74</v>
      </c>
      <c r="G6" s="63" t="s">
        <v>69</v>
      </c>
      <c r="H6" s="31">
        <v>5360736.6900000004</v>
      </c>
      <c r="I6" s="31">
        <f>562051.72+228531.29</f>
        <v>790583.01</v>
      </c>
      <c r="K6" s="31">
        <v>5445510.0800000001</v>
      </c>
      <c r="L6" s="45">
        <v>6513535.1799999997</v>
      </c>
      <c r="M6" s="45"/>
      <c r="Q6" s="43">
        <f t="shared" ref="Q6:Q26" si="0">IF(H6+I6-K6&lt;0,0,H6+I6-K6)</f>
        <v>705809.62000000011</v>
      </c>
      <c r="R6" s="43"/>
    </row>
    <row r="7" spans="1:18" x14ac:dyDescent="0.2">
      <c r="A7" s="25" t="s">
        <v>10</v>
      </c>
      <c r="B7" s="26">
        <v>45566</v>
      </c>
      <c r="C7">
        <v>449</v>
      </c>
      <c r="D7" t="s">
        <v>75</v>
      </c>
      <c r="E7" s="63" t="s">
        <v>73</v>
      </c>
      <c r="F7" s="63" t="s">
        <v>74</v>
      </c>
      <c r="G7" s="63" t="s">
        <v>69</v>
      </c>
      <c r="H7" s="31">
        <v>1193190.1399999999</v>
      </c>
      <c r="I7" s="31">
        <v>63852.24</v>
      </c>
      <c r="K7" s="31">
        <v>1145971.69</v>
      </c>
      <c r="L7" s="45">
        <v>1204281.6000000001</v>
      </c>
      <c r="M7" s="45"/>
      <c r="Q7" s="43">
        <f t="shared" si="0"/>
        <v>111070.68999999994</v>
      </c>
      <c r="R7" s="43"/>
    </row>
    <row r="8" spans="1:18" ht="15.75" customHeight="1" x14ac:dyDescent="0.2">
      <c r="A8" s="25" t="s">
        <v>10</v>
      </c>
      <c r="B8" s="26">
        <v>45566</v>
      </c>
      <c r="C8">
        <v>453</v>
      </c>
      <c r="D8" t="s">
        <v>76</v>
      </c>
      <c r="E8" s="63" t="s">
        <v>73</v>
      </c>
      <c r="F8" s="63" t="s">
        <v>74</v>
      </c>
      <c r="G8" s="63" t="s">
        <v>69</v>
      </c>
      <c r="H8" s="31">
        <v>6234410.29</v>
      </c>
      <c r="I8" s="45">
        <v>5589477.2000000002</v>
      </c>
      <c r="K8" s="31">
        <v>7912521.2999999998</v>
      </c>
      <c r="L8" s="45">
        <v>4991463.03</v>
      </c>
      <c r="M8" s="45"/>
      <c r="Q8" s="43">
        <f t="shared" si="0"/>
        <v>3911366.1900000004</v>
      </c>
      <c r="R8" s="43"/>
    </row>
    <row r="9" spans="1:18" x14ac:dyDescent="0.2">
      <c r="A9" s="25" t="s">
        <v>10</v>
      </c>
      <c r="B9" s="26">
        <v>45566</v>
      </c>
      <c r="C9">
        <v>453500</v>
      </c>
      <c r="D9" t="s">
        <v>76</v>
      </c>
      <c r="E9" s="63" t="s">
        <v>73</v>
      </c>
      <c r="F9" s="63" t="s">
        <v>74</v>
      </c>
      <c r="G9" s="63" t="s">
        <v>69</v>
      </c>
      <c r="H9" s="31">
        <v>132891.97</v>
      </c>
      <c r="I9" s="31"/>
      <c r="K9" s="31">
        <v>136855.1</v>
      </c>
      <c r="L9" s="45">
        <v>22427.16</v>
      </c>
      <c r="M9" s="45"/>
      <c r="Q9" s="43">
        <f t="shared" si="0"/>
        <v>0</v>
      </c>
      <c r="R9" s="43"/>
    </row>
    <row r="10" spans="1:18" ht="15.75" customHeight="1" x14ac:dyDescent="0.2">
      <c r="A10" s="25" t="s">
        <v>10</v>
      </c>
      <c r="B10" s="26">
        <v>45566</v>
      </c>
      <c r="C10">
        <v>453600</v>
      </c>
      <c r="D10" t="s">
        <v>76</v>
      </c>
      <c r="E10" s="63" t="s">
        <v>73</v>
      </c>
      <c r="F10" s="63" t="s">
        <v>74</v>
      </c>
      <c r="G10" s="63" t="s">
        <v>69</v>
      </c>
      <c r="H10" s="31">
        <v>168215.1</v>
      </c>
      <c r="I10" s="31"/>
      <c r="K10" s="31">
        <v>201180.07</v>
      </c>
      <c r="L10" s="45">
        <v>0</v>
      </c>
      <c r="M10" s="45"/>
      <c r="Q10" s="43">
        <f t="shared" si="0"/>
        <v>0</v>
      </c>
      <c r="R10" s="43"/>
    </row>
    <row r="11" spans="1:18" x14ac:dyDescent="0.2">
      <c r="A11" s="25" t="s">
        <v>10</v>
      </c>
      <c r="B11" s="26">
        <v>45566</v>
      </c>
      <c r="C11">
        <v>463</v>
      </c>
      <c r="D11" t="s">
        <v>81</v>
      </c>
      <c r="E11" s="63" t="s">
        <v>73</v>
      </c>
      <c r="F11" s="63" t="s">
        <v>74</v>
      </c>
      <c r="G11" s="63" t="s">
        <v>69</v>
      </c>
      <c r="H11" s="31">
        <v>4688770.38</v>
      </c>
      <c r="I11" s="31">
        <f>1891768.21+80481.16</f>
        <v>1972249.3699999999</v>
      </c>
      <c r="K11" s="31">
        <v>5482871.2800000003</v>
      </c>
      <c r="L11" s="45">
        <v>3279159.61</v>
      </c>
      <c r="M11" s="45"/>
      <c r="Q11" s="43">
        <f t="shared" si="0"/>
        <v>1178148.4699999997</v>
      </c>
      <c r="R11" s="43"/>
    </row>
    <row r="12" spans="1:18" ht="15.75" customHeight="1" x14ac:dyDescent="0.2">
      <c r="A12" s="25" t="s">
        <v>10</v>
      </c>
      <c r="B12" s="26">
        <v>45566</v>
      </c>
      <c r="C12">
        <v>465</v>
      </c>
      <c r="D12" t="s">
        <v>82</v>
      </c>
      <c r="E12" s="63" t="s">
        <v>73</v>
      </c>
      <c r="F12" s="63" t="s">
        <v>74</v>
      </c>
      <c r="G12" s="63" t="s">
        <v>69</v>
      </c>
      <c r="H12" s="31">
        <v>19404233</v>
      </c>
      <c r="I12" s="31">
        <v>146812.45000000001</v>
      </c>
      <c r="K12" s="31">
        <v>6323265.4400000004</v>
      </c>
      <c r="L12" s="45">
        <v>1623839.09</v>
      </c>
      <c r="M12" s="45"/>
      <c r="Q12" s="43">
        <f t="shared" si="0"/>
        <v>13227780.009999998</v>
      </c>
      <c r="R12" s="43"/>
    </row>
    <row r="13" spans="1:18" x14ac:dyDescent="0.2">
      <c r="A13" s="25" t="s">
        <v>10</v>
      </c>
      <c r="B13" s="26">
        <v>45566</v>
      </c>
      <c r="C13">
        <v>470</v>
      </c>
      <c r="D13" t="s">
        <v>83</v>
      </c>
      <c r="E13" s="63" t="s">
        <v>71</v>
      </c>
      <c r="F13" s="63" t="s">
        <v>84</v>
      </c>
      <c r="G13" s="63" t="s">
        <v>69</v>
      </c>
      <c r="H13" s="31">
        <v>1642747.07</v>
      </c>
      <c r="I13" s="31">
        <f>54223.4+32616.56+10000+248200</f>
        <v>345039.96</v>
      </c>
      <c r="K13" s="31">
        <v>2256377.42</v>
      </c>
      <c r="L13" s="45">
        <v>821427.93</v>
      </c>
      <c r="M13" s="45"/>
      <c r="Q13" s="43">
        <f t="shared" si="0"/>
        <v>0</v>
      </c>
      <c r="R13" s="43"/>
    </row>
    <row r="14" spans="1:18" x14ac:dyDescent="0.2">
      <c r="A14" s="25" t="s">
        <v>10</v>
      </c>
      <c r="B14" s="26">
        <v>45566</v>
      </c>
      <c r="C14">
        <v>475</v>
      </c>
      <c r="D14" t="s">
        <v>85</v>
      </c>
      <c r="E14" s="63" t="s">
        <v>86</v>
      </c>
      <c r="F14" s="63" t="s">
        <v>84</v>
      </c>
      <c r="G14" s="63" t="s">
        <v>79</v>
      </c>
      <c r="H14" s="31">
        <v>733113.9</v>
      </c>
      <c r="I14" s="31">
        <v>234206.65</v>
      </c>
      <c r="K14" s="31">
        <v>0</v>
      </c>
      <c r="L14" s="45">
        <v>-7.51</v>
      </c>
      <c r="M14" s="45">
        <v>938255.78</v>
      </c>
      <c r="P14" t="s">
        <v>80</v>
      </c>
      <c r="Q14" s="43">
        <f>IF(H14+I14-M14&lt;0,0,H14+I14-M14)</f>
        <v>29064.770000000019</v>
      </c>
      <c r="R14" s="43"/>
    </row>
    <row r="15" spans="1:18" x14ac:dyDescent="0.2">
      <c r="A15" s="25" t="s">
        <v>10</v>
      </c>
      <c r="B15" s="26">
        <v>45566</v>
      </c>
      <c r="C15">
        <v>476</v>
      </c>
      <c r="D15" t="s">
        <v>87</v>
      </c>
      <c r="E15" s="63" t="s">
        <v>73</v>
      </c>
      <c r="F15" s="63" t="s">
        <v>74</v>
      </c>
      <c r="G15" s="63" t="s">
        <v>69</v>
      </c>
      <c r="H15" s="31">
        <v>328826</v>
      </c>
      <c r="I15" s="31">
        <v>47757.599999999999</v>
      </c>
      <c r="K15" s="31">
        <v>491706.06</v>
      </c>
      <c r="L15" s="45">
        <v>410934.45</v>
      </c>
      <c r="M15" s="31"/>
      <c r="Q15" s="43">
        <f>IF(H15+I15-K15&lt;0,0,H15+I15-K15)</f>
        <v>0</v>
      </c>
      <c r="R15" s="43"/>
    </row>
    <row r="16" spans="1:18" x14ac:dyDescent="0.2">
      <c r="A16" s="25" t="s">
        <v>10</v>
      </c>
      <c r="B16" s="26">
        <v>45566</v>
      </c>
      <c r="C16">
        <v>483</v>
      </c>
      <c r="D16" t="s">
        <v>88</v>
      </c>
      <c r="E16" s="63" t="s">
        <v>73</v>
      </c>
      <c r="F16" s="63" t="s">
        <v>74</v>
      </c>
      <c r="G16" s="63" t="s">
        <v>69</v>
      </c>
      <c r="H16" s="31">
        <v>1842861.44</v>
      </c>
      <c r="I16" s="31">
        <v>0</v>
      </c>
      <c r="K16" s="31">
        <v>241170.87</v>
      </c>
      <c r="L16" s="45">
        <v>52774.67</v>
      </c>
      <c r="M16" s="31"/>
      <c r="Q16" s="43">
        <f t="shared" si="0"/>
        <v>1601690.5699999998</v>
      </c>
      <c r="R16" s="43"/>
    </row>
    <row r="17" spans="1:18" x14ac:dyDescent="0.2">
      <c r="A17" s="25" t="s">
        <v>10</v>
      </c>
      <c r="B17" s="26">
        <v>45566</v>
      </c>
      <c r="C17">
        <v>486</v>
      </c>
      <c r="D17" t="s">
        <v>89</v>
      </c>
      <c r="E17" s="63" t="s">
        <v>73</v>
      </c>
      <c r="F17" s="63" t="s">
        <v>74</v>
      </c>
      <c r="G17" s="63" t="s">
        <v>69</v>
      </c>
      <c r="H17" s="31">
        <v>490653.21</v>
      </c>
      <c r="I17" s="31">
        <v>60008.56</v>
      </c>
      <c r="K17" s="31">
        <v>391839.22</v>
      </c>
      <c r="L17" s="45">
        <v>249170.32</v>
      </c>
      <c r="M17" s="31"/>
      <c r="Q17" s="43">
        <f t="shared" si="0"/>
        <v>158822.55000000005</v>
      </c>
      <c r="R17" s="43"/>
    </row>
    <row r="18" spans="1:18" x14ac:dyDescent="0.2">
      <c r="A18" s="25" t="s">
        <v>10</v>
      </c>
      <c r="B18" s="26">
        <v>45566</v>
      </c>
      <c r="C18">
        <v>492</v>
      </c>
      <c r="D18" t="s">
        <v>93</v>
      </c>
      <c r="E18" s="63" t="s">
        <v>73</v>
      </c>
      <c r="F18" s="63" t="s">
        <v>78</v>
      </c>
      <c r="G18" s="63" t="s">
        <v>69</v>
      </c>
      <c r="H18" s="31">
        <v>1207738.6599999999</v>
      </c>
      <c r="I18" s="31">
        <v>57632.45</v>
      </c>
      <c r="K18" s="31">
        <v>941108.74</v>
      </c>
      <c r="L18" s="53">
        <v>888203.51</v>
      </c>
      <c r="M18" s="31"/>
      <c r="Q18" s="43">
        <f t="shared" si="0"/>
        <v>324262.36999999988</v>
      </c>
      <c r="R18" s="43"/>
    </row>
    <row r="19" spans="1:18" x14ac:dyDescent="0.2">
      <c r="A19" s="25" t="s">
        <v>10</v>
      </c>
      <c r="B19" s="26">
        <v>45566</v>
      </c>
      <c r="C19">
        <v>494</v>
      </c>
      <c r="D19" t="s">
        <v>95</v>
      </c>
      <c r="E19" s="63" t="s">
        <v>73</v>
      </c>
      <c r="F19" s="63" t="s">
        <v>96</v>
      </c>
      <c r="G19" s="63" t="s">
        <v>69</v>
      </c>
      <c r="H19" s="31">
        <v>2360005.9700000002</v>
      </c>
      <c r="I19" s="31">
        <f>26243.33</f>
        <v>26243.33</v>
      </c>
      <c r="K19" s="31">
        <v>1605476.34</v>
      </c>
      <c r="L19" s="45">
        <v>1035123.61</v>
      </c>
      <c r="M19" s="31"/>
      <c r="Q19" s="43">
        <f t="shared" si="0"/>
        <v>780772.9600000002</v>
      </c>
      <c r="R19" s="43"/>
    </row>
    <row r="20" spans="1:18" x14ac:dyDescent="0.2">
      <c r="A20" s="25" t="s">
        <v>10</v>
      </c>
      <c r="B20" s="26">
        <v>45566</v>
      </c>
      <c r="C20">
        <v>496</v>
      </c>
      <c r="D20" t="s">
        <v>97</v>
      </c>
      <c r="E20" s="63" t="s">
        <v>73</v>
      </c>
      <c r="F20" s="63" t="s">
        <v>78</v>
      </c>
      <c r="G20" s="63" t="s">
        <v>69</v>
      </c>
      <c r="H20" s="31">
        <v>996559.49</v>
      </c>
      <c r="I20" s="31">
        <f>16779+1615+10651.12</f>
        <v>29045.120000000003</v>
      </c>
      <c r="K20" s="31">
        <v>760785.6</v>
      </c>
      <c r="L20" s="31">
        <v>721831.37</v>
      </c>
      <c r="M20" s="31"/>
      <c r="Q20" s="43">
        <f t="shared" si="0"/>
        <v>264819.01</v>
      </c>
      <c r="R20" s="43"/>
    </row>
    <row r="21" spans="1:18" x14ac:dyDescent="0.2">
      <c r="A21" s="25" t="s">
        <v>10</v>
      </c>
      <c r="B21" s="26">
        <v>45566</v>
      </c>
      <c r="C21">
        <v>497</v>
      </c>
      <c r="D21" t="s">
        <v>98</v>
      </c>
      <c r="E21" s="63" t="s">
        <v>73</v>
      </c>
      <c r="F21" s="63" t="s">
        <v>78</v>
      </c>
      <c r="G21" s="63" t="s">
        <v>79</v>
      </c>
      <c r="H21" s="31">
        <v>915337.15</v>
      </c>
      <c r="I21" s="31">
        <v>178266</v>
      </c>
      <c r="K21" s="31">
        <v>0</v>
      </c>
      <c r="L21" s="31">
        <v>0</v>
      </c>
      <c r="M21" s="31">
        <v>1188420.04</v>
      </c>
      <c r="P21" t="s">
        <v>80</v>
      </c>
      <c r="Q21" s="43">
        <f>IF(H21+I21-M21&lt;0,0,H21+I21-M21)</f>
        <v>0</v>
      </c>
      <c r="R21" s="43"/>
    </row>
    <row r="22" spans="1:18" x14ac:dyDescent="0.2">
      <c r="A22" s="25" t="s">
        <v>10</v>
      </c>
      <c r="B22" s="26">
        <v>45566</v>
      </c>
      <c r="C22">
        <v>498</v>
      </c>
      <c r="D22" t="s">
        <v>102</v>
      </c>
      <c r="E22" s="63" t="s">
        <v>73</v>
      </c>
      <c r="F22" s="63" t="s">
        <v>78</v>
      </c>
      <c r="G22" s="63" t="s">
        <v>69</v>
      </c>
      <c r="H22" s="31">
        <v>479200.3</v>
      </c>
      <c r="I22" s="31">
        <v>97230.399999999994</v>
      </c>
      <c r="K22" s="31">
        <v>462409.94</v>
      </c>
      <c r="L22" s="31">
        <v>306939.24</v>
      </c>
      <c r="Q22" s="43">
        <f>IF(H22+I22-K22&lt;0,0,H22+I22-K22)</f>
        <v>114020.75999999995</v>
      </c>
      <c r="R22" s="43"/>
    </row>
    <row r="23" spans="1:18" x14ac:dyDescent="0.2">
      <c r="A23" s="25" t="s">
        <v>10</v>
      </c>
      <c r="B23" s="26">
        <v>45566</v>
      </c>
      <c r="C23">
        <v>499</v>
      </c>
      <c r="D23" t="s">
        <v>103</v>
      </c>
      <c r="E23" s="63" t="s">
        <v>86</v>
      </c>
      <c r="F23" s="63" t="s">
        <v>84</v>
      </c>
      <c r="G23" s="63" t="s">
        <v>69</v>
      </c>
      <c r="H23" s="31">
        <v>192454.69</v>
      </c>
      <c r="K23" s="31">
        <v>130585</v>
      </c>
      <c r="L23" s="31">
        <v>104114.85</v>
      </c>
      <c r="Q23" s="43">
        <f>IF(H23+I23-K23&lt;0,0,H23+I23-K23)</f>
        <v>61869.69</v>
      </c>
      <c r="R23" s="43"/>
    </row>
    <row r="24" spans="1:18" x14ac:dyDescent="0.2">
      <c r="A24" s="25" t="s">
        <v>10</v>
      </c>
      <c r="B24" s="26">
        <v>45566</v>
      </c>
      <c r="C24">
        <v>502</v>
      </c>
      <c r="D24" t="s">
        <v>108</v>
      </c>
      <c r="E24" s="63" t="s">
        <v>86</v>
      </c>
      <c r="F24" s="63" t="s">
        <v>84</v>
      </c>
      <c r="G24" s="63" t="s">
        <v>69</v>
      </c>
      <c r="H24" s="31">
        <v>93153.72</v>
      </c>
      <c r="I24" s="45">
        <f>53997.83*0.95</f>
        <v>51297.938499999997</v>
      </c>
      <c r="K24" s="31">
        <v>61677.86</v>
      </c>
      <c r="L24" s="31">
        <v>85492.08</v>
      </c>
      <c r="Q24" s="43">
        <f>IF(H24+I24-K24&lt;0,0,H24+I24-K24)</f>
        <v>82773.79849999999</v>
      </c>
      <c r="R24" s="43"/>
    </row>
    <row r="25" spans="1:18" x14ac:dyDescent="0.2">
      <c r="A25" s="25" t="s">
        <v>10</v>
      </c>
      <c r="B25" s="26">
        <v>45566</v>
      </c>
      <c r="C25">
        <v>503</v>
      </c>
      <c r="D25" t="s">
        <v>109</v>
      </c>
      <c r="E25" s="63" t="s">
        <v>71</v>
      </c>
      <c r="F25" s="63" t="s">
        <v>74</v>
      </c>
      <c r="G25" s="63" t="s">
        <v>69</v>
      </c>
      <c r="H25" s="31">
        <v>7541000.6399999997</v>
      </c>
      <c r="I25" s="31">
        <v>125040.84</v>
      </c>
      <c r="K25" s="31">
        <v>2148129.7599999998</v>
      </c>
      <c r="L25" s="31">
        <v>2028829.01</v>
      </c>
      <c r="Q25" s="43">
        <f t="shared" si="0"/>
        <v>5517911.7199999997</v>
      </c>
      <c r="R25" s="43"/>
    </row>
    <row r="26" spans="1:18" x14ac:dyDescent="0.2">
      <c r="A26" s="25" t="s">
        <v>10</v>
      </c>
      <c r="B26" s="26">
        <v>45566</v>
      </c>
      <c r="C26">
        <v>504</v>
      </c>
      <c r="D26" t="s">
        <v>110</v>
      </c>
      <c r="E26" s="63" t="s">
        <v>73</v>
      </c>
      <c r="F26" s="63" t="s">
        <v>78</v>
      </c>
      <c r="G26" s="63" t="s">
        <v>69</v>
      </c>
      <c r="H26" s="31">
        <v>346467.85</v>
      </c>
      <c r="K26" s="31">
        <v>54910</v>
      </c>
      <c r="L26" s="31">
        <v>166061.23000000001</v>
      </c>
      <c r="Q26" s="43">
        <f t="shared" si="0"/>
        <v>291557.84999999998</v>
      </c>
      <c r="R26" s="43"/>
    </row>
    <row r="27" spans="1:18" x14ac:dyDescent="0.2">
      <c r="A27" s="25" t="s">
        <v>10</v>
      </c>
      <c r="B27" s="26">
        <v>45566</v>
      </c>
      <c r="C27">
        <v>505</v>
      </c>
      <c r="D27" t="s">
        <v>114</v>
      </c>
      <c r="E27" s="63" t="s">
        <v>86</v>
      </c>
      <c r="F27" s="63" t="s">
        <v>78</v>
      </c>
      <c r="G27" s="63" t="s">
        <v>69</v>
      </c>
      <c r="H27" s="31">
        <v>30587.15</v>
      </c>
      <c r="K27" s="31">
        <v>6507.67</v>
      </c>
      <c r="L27" s="31">
        <v>0</v>
      </c>
      <c r="M27" s="31">
        <v>24079.48</v>
      </c>
      <c r="Q27" s="43">
        <f>H27-M27</f>
        <v>6507.6700000000019</v>
      </c>
      <c r="R27" s="43"/>
    </row>
    <row r="28" spans="1:18" x14ac:dyDescent="0.2">
      <c r="A28" s="25" t="s">
        <v>10</v>
      </c>
      <c r="B28" s="26">
        <v>45566</v>
      </c>
      <c r="C28">
        <v>506</v>
      </c>
      <c r="D28" t="s">
        <v>115</v>
      </c>
      <c r="E28" s="63" t="s">
        <v>73</v>
      </c>
      <c r="F28" s="63" t="s">
        <v>78</v>
      </c>
      <c r="G28" s="63" t="s">
        <v>69</v>
      </c>
      <c r="H28" s="31">
        <v>724881.65</v>
      </c>
      <c r="I28" s="31"/>
      <c r="K28" s="31">
        <v>0</v>
      </c>
      <c r="L28" s="31">
        <v>3142.44</v>
      </c>
      <c r="M28" s="31"/>
      <c r="Q28" s="43">
        <f t="shared" ref="Q28" si="1">IF(H28+I28-K28&lt;0,0,H28+I28-K28)</f>
        <v>724881.65</v>
      </c>
      <c r="R28" s="43"/>
    </row>
    <row r="29" spans="1:18" x14ac:dyDescent="0.2">
      <c r="D29" s="63"/>
      <c r="E29" s="63"/>
      <c r="F29" s="63"/>
      <c r="G29" s="63"/>
    </row>
    <row r="30" spans="1:18" x14ac:dyDescent="0.2">
      <c r="A30" s="33" t="s">
        <v>99</v>
      </c>
      <c r="D30" s="63"/>
      <c r="E30" s="63"/>
      <c r="F30" s="63"/>
      <c r="G30" s="63"/>
      <c r="H30" s="32">
        <f>SUM(H4:H29)</f>
        <v>64737055.279999986</v>
      </c>
      <c r="I30" s="32">
        <f>SUM(I4:I29)</f>
        <v>12807237.488499999</v>
      </c>
      <c r="J30" s="40"/>
      <c r="K30" s="32">
        <f>SUM(K5:K28)</f>
        <v>44966535.310000002</v>
      </c>
      <c r="L30" s="32">
        <f>SUM(L5:L28)</f>
        <v>29646077.75</v>
      </c>
      <c r="M30" s="32"/>
      <c r="Q30" s="32">
        <f>SUM(Q5:Q29)</f>
        <v>30886898.238500006</v>
      </c>
    </row>
    <row r="31" spans="1:18" x14ac:dyDescent="0.2">
      <c r="D31" s="63"/>
      <c r="E31" s="63"/>
      <c r="F31" s="63"/>
      <c r="G31" s="63"/>
      <c r="J31" s="40"/>
      <c r="K31" s="50">
        <v>44966535.310000002</v>
      </c>
      <c r="L31" s="50">
        <v>29646077.75</v>
      </c>
    </row>
    <row r="32" spans="1:18" x14ac:dyDescent="0.2">
      <c r="D32" s="63"/>
      <c r="E32" s="63"/>
      <c r="F32" s="63"/>
      <c r="G32" s="63"/>
      <c r="J32" s="40"/>
      <c r="K32" s="41">
        <f>K30-K31</f>
        <v>0</v>
      </c>
      <c r="L32" s="41">
        <f>L30-L31</f>
        <v>0</v>
      </c>
    </row>
    <row r="33" spans="1:18" x14ac:dyDescent="0.2">
      <c r="D33" s="63"/>
      <c r="E33" s="63"/>
      <c r="F33" s="63"/>
      <c r="G33" s="63"/>
      <c r="J33" s="40"/>
      <c r="K33" s="41"/>
      <c r="L33" s="41"/>
    </row>
    <row r="34" spans="1:18" x14ac:dyDescent="0.2">
      <c r="D34" s="63"/>
      <c r="E34" s="63"/>
      <c r="F34" s="63"/>
      <c r="G34" s="63"/>
      <c r="I34" s="54"/>
      <c r="J34" s="40"/>
      <c r="K34" s="41"/>
      <c r="L34" s="41"/>
    </row>
    <row r="35" spans="1:18" x14ac:dyDescent="0.2">
      <c r="D35" s="63"/>
      <c r="E35" s="63"/>
      <c r="F35" s="63"/>
      <c r="G35" s="63"/>
      <c r="J35" s="40"/>
      <c r="K35" s="41"/>
      <c r="L35" s="41"/>
    </row>
    <row r="36" spans="1:18" x14ac:dyDescent="0.2">
      <c r="D36" s="63"/>
      <c r="E36" s="63"/>
      <c r="F36" s="63"/>
      <c r="G36" s="63"/>
    </row>
    <row r="37" spans="1:18" x14ac:dyDescent="0.2">
      <c r="A37" s="46" t="s">
        <v>105</v>
      </c>
      <c r="D37" s="63"/>
      <c r="E37" s="63"/>
      <c r="F37" s="63"/>
      <c r="G37" s="63"/>
    </row>
    <row r="38" spans="1:18" x14ac:dyDescent="0.2">
      <c r="A38" s="25" t="s">
        <v>10</v>
      </c>
      <c r="B38" s="26">
        <v>45383</v>
      </c>
      <c r="C38">
        <v>49601</v>
      </c>
      <c r="D38" t="s">
        <v>97</v>
      </c>
      <c r="E38" s="63" t="s">
        <v>73</v>
      </c>
      <c r="F38" s="63" t="s">
        <v>78</v>
      </c>
      <c r="G38" s="63" t="s">
        <v>106</v>
      </c>
      <c r="H38" s="45">
        <v>126115</v>
      </c>
      <c r="I38" s="45"/>
      <c r="K38" s="45"/>
      <c r="L38" s="45">
        <v>111672.9</v>
      </c>
      <c r="M38" s="45">
        <v>119103.74</v>
      </c>
      <c r="N38" s="43">
        <f>M38-L38</f>
        <v>7430.8400000000111</v>
      </c>
      <c r="O38" s="47">
        <f t="shared" ref="O38:O40" si="2">N38/(H38+I38)</f>
        <v>5.8921143400864379E-2</v>
      </c>
      <c r="P38" t="s">
        <v>107</v>
      </c>
    </row>
    <row r="39" spans="1:18" ht="15.75" customHeight="1" x14ac:dyDescent="0.2">
      <c r="A39" s="25" t="s">
        <v>10</v>
      </c>
      <c r="B39" s="26">
        <v>45413</v>
      </c>
      <c r="C39">
        <v>458</v>
      </c>
      <c r="D39" t="s">
        <v>77</v>
      </c>
      <c r="E39" s="63" t="s">
        <v>73</v>
      </c>
      <c r="F39" s="63" t="s">
        <v>78</v>
      </c>
      <c r="G39" s="63" t="s">
        <v>106</v>
      </c>
      <c r="H39" s="31">
        <v>443879.63</v>
      </c>
      <c r="I39" s="31">
        <f>2905.82+18095.04</f>
        <v>21000.86</v>
      </c>
      <c r="K39" s="31"/>
      <c r="L39" s="31">
        <v>390013.95</v>
      </c>
      <c r="M39" s="45">
        <v>437477.38</v>
      </c>
      <c r="N39" s="43">
        <f t="shared" ref="N39:N45" si="3">M39-L39</f>
        <v>47463.429999999993</v>
      </c>
      <c r="O39" s="47">
        <f t="shared" si="2"/>
        <v>0.10209813279107496</v>
      </c>
      <c r="P39" t="s">
        <v>107</v>
      </c>
    </row>
    <row r="40" spans="1:18" x14ac:dyDescent="0.2">
      <c r="A40" s="25" t="s">
        <v>10</v>
      </c>
      <c r="B40" s="26">
        <v>45413</v>
      </c>
      <c r="C40">
        <v>489</v>
      </c>
      <c r="D40" t="s">
        <v>90</v>
      </c>
      <c r="E40" s="63" t="s">
        <v>86</v>
      </c>
      <c r="F40" s="63" t="s">
        <v>91</v>
      </c>
      <c r="G40" s="63" t="s">
        <v>106</v>
      </c>
      <c r="H40" s="31">
        <v>41817</v>
      </c>
      <c r="I40" s="31"/>
      <c r="K40" s="31"/>
      <c r="L40" s="31">
        <v>6153.96</v>
      </c>
      <c r="M40" s="31">
        <v>9164.7099999999991</v>
      </c>
      <c r="N40" s="43">
        <f t="shared" si="3"/>
        <v>3010.7499999999991</v>
      </c>
      <c r="O40" s="47">
        <f t="shared" si="2"/>
        <v>7.1998230384771725E-2</v>
      </c>
      <c r="P40" t="s">
        <v>107</v>
      </c>
    </row>
    <row r="41" spans="1:18" x14ac:dyDescent="0.2">
      <c r="A41" s="25" t="s">
        <v>10</v>
      </c>
      <c r="B41" s="26">
        <v>45413</v>
      </c>
      <c r="C41">
        <v>491</v>
      </c>
      <c r="D41" t="s">
        <v>92</v>
      </c>
      <c r="E41" s="63" t="s">
        <v>71</v>
      </c>
      <c r="F41" s="63" t="s">
        <v>84</v>
      </c>
      <c r="G41" s="63" t="s">
        <v>106</v>
      </c>
      <c r="H41" s="31">
        <v>480150</v>
      </c>
      <c r="I41" s="31">
        <v>318249.33</v>
      </c>
      <c r="K41" s="31"/>
      <c r="L41" s="31">
        <v>424095.66</v>
      </c>
      <c r="M41" s="31">
        <v>784535.04000000004</v>
      </c>
      <c r="N41" s="43">
        <f t="shared" si="3"/>
        <v>360439.38000000006</v>
      </c>
      <c r="O41" s="47">
        <f>N41/(H41+I41)</f>
        <v>0.45145250810769094</v>
      </c>
      <c r="P41" t="s">
        <v>107</v>
      </c>
    </row>
    <row r="42" spans="1:18" x14ac:dyDescent="0.2">
      <c r="A42" s="25" t="s">
        <v>10</v>
      </c>
      <c r="B42" s="49">
        <v>45474</v>
      </c>
      <c r="C42">
        <v>820</v>
      </c>
      <c r="D42" s="63" t="s">
        <v>111</v>
      </c>
      <c r="E42" s="63" t="s">
        <v>71</v>
      </c>
      <c r="F42" s="63" t="s">
        <v>112</v>
      </c>
      <c r="G42" s="63" t="s">
        <v>106</v>
      </c>
      <c r="H42" s="31">
        <v>25000</v>
      </c>
    </row>
    <row r="43" spans="1:18" x14ac:dyDescent="0.2">
      <c r="A43" s="25" t="s">
        <v>10</v>
      </c>
      <c r="B43" s="49">
        <v>45474</v>
      </c>
      <c r="C43">
        <v>501</v>
      </c>
      <c r="D43" s="63" t="s">
        <v>113</v>
      </c>
      <c r="E43" s="63" t="s">
        <v>71</v>
      </c>
      <c r="F43" s="63" t="s">
        <v>74</v>
      </c>
      <c r="G43" s="63" t="s">
        <v>106</v>
      </c>
      <c r="H43" s="31">
        <v>39100</v>
      </c>
      <c r="L43" s="31">
        <v>19607.330000000002</v>
      </c>
      <c r="M43" s="31">
        <v>39100</v>
      </c>
      <c r="N43" s="43">
        <f t="shared" si="3"/>
        <v>19492.669999999998</v>
      </c>
      <c r="O43" s="47">
        <f>N43/(H43+I43)</f>
        <v>0.49853375959079277</v>
      </c>
      <c r="P43" t="s">
        <v>107</v>
      </c>
    </row>
    <row r="44" spans="1:18" x14ac:dyDescent="0.2">
      <c r="A44" s="25" t="s">
        <v>10</v>
      </c>
      <c r="B44" s="49">
        <v>45474</v>
      </c>
      <c r="C44">
        <v>49602</v>
      </c>
      <c r="D44" s="63" t="s">
        <v>97</v>
      </c>
      <c r="E44" s="63" t="s">
        <v>73</v>
      </c>
      <c r="F44" s="63" t="s">
        <v>78</v>
      </c>
      <c r="G44" s="63" t="s">
        <v>106</v>
      </c>
      <c r="H44" s="31">
        <v>46088</v>
      </c>
      <c r="L44" s="31">
        <v>19830.419999999998</v>
      </c>
      <c r="M44" s="31">
        <v>46518</v>
      </c>
      <c r="N44" s="43">
        <f t="shared" si="3"/>
        <v>26687.58</v>
      </c>
      <c r="O44" s="47">
        <f>N44/(H44+I44)</f>
        <v>0.57905702135046</v>
      </c>
      <c r="P44" t="s">
        <v>107</v>
      </c>
    </row>
    <row r="45" spans="1:18" x14ac:dyDescent="0.2">
      <c r="A45" s="25" t="s">
        <v>10</v>
      </c>
      <c r="B45" s="26">
        <v>45536</v>
      </c>
      <c r="C45">
        <v>493</v>
      </c>
      <c r="D45" t="s">
        <v>94</v>
      </c>
      <c r="E45" s="63" t="s">
        <v>73</v>
      </c>
      <c r="F45" s="63" t="s">
        <v>74</v>
      </c>
      <c r="G45" s="63" t="s">
        <v>106</v>
      </c>
      <c r="H45" s="45">
        <v>91395.5</v>
      </c>
      <c r="I45" s="45">
        <f>35603.44+65687.5</f>
        <v>101290.94</v>
      </c>
      <c r="K45" s="45"/>
      <c r="L45" s="45">
        <v>45576.04</v>
      </c>
      <c r="M45" s="45">
        <v>200839.54</v>
      </c>
      <c r="N45" s="43">
        <f t="shared" si="3"/>
        <v>155263.5</v>
      </c>
      <c r="O45" s="47">
        <f>N45/(H45+I45)</f>
        <v>0.8057832196183603</v>
      </c>
      <c r="P45" t="s">
        <v>107</v>
      </c>
      <c r="Q45" s="43"/>
      <c r="R45" s="43"/>
    </row>
    <row r="46" spans="1:18" x14ac:dyDescent="0.2">
      <c r="D46" s="63"/>
      <c r="E46" s="63"/>
      <c r="F46" s="63"/>
      <c r="G46" s="63"/>
    </row>
    <row r="47" spans="1:18" x14ac:dyDescent="0.2">
      <c r="D47" s="63"/>
      <c r="E47" s="63"/>
      <c r="F47" s="63"/>
      <c r="G47" s="63"/>
    </row>
    <row r="48" spans="1:18"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c r="F148" s="63"/>
      <c r="G148" s="63"/>
    </row>
    <row r="149" spans="4:7" x14ac:dyDescent="0.2">
      <c r="D149" s="63"/>
      <c r="E149" s="63"/>
      <c r="F149" s="63"/>
      <c r="G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D154" s="63"/>
      <c r="E154" s="63"/>
    </row>
    <row r="155" spans="4:7" x14ac:dyDescent="0.2">
      <c r="D155" s="63"/>
      <c r="E155" s="63"/>
    </row>
    <row r="156" spans="4:7" x14ac:dyDescent="0.2">
      <c r="D156" s="63"/>
      <c r="E156" s="63"/>
    </row>
    <row r="157" spans="4:7" x14ac:dyDescent="0.2">
      <c r="E157" s="63"/>
    </row>
  </sheetData>
  <mergeCells count="3">
    <mergeCell ref="H2:J2"/>
    <mergeCell ref="K2:L2"/>
    <mergeCell ref="M2:O2"/>
  </mergeCells>
  <conditionalFormatting sqref="Q4">
    <cfRule type="cellIs" dxfId="4" priority="1" operator="lessThan">
      <formula>0</formula>
    </cfRule>
  </conditionalFormatting>
  <dataValidations count="1">
    <dataValidation type="list" allowBlank="1" showInputMessage="1" showErrorMessage="1" sqref="F43 E45:F45 E5:F28" xr:uid="{E9DD37BD-472E-4E0B-A43A-82C78486338E}">
      <formula1>#REF!</formula1>
    </dataValidation>
  </dataValidation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B93F-E30E-40FB-A88C-9AEDB11C1E77}">
  <dimension ref="A1:R157"/>
  <sheetViews>
    <sheetView topLeftCell="D1" zoomScale="85" zoomScaleNormal="85" workbookViewId="0">
      <pane ySplit="3" topLeftCell="A4" activePane="bottomLeft" state="frozen"/>
      <selection pane="bottomLeft" activeCell="D25" sqref="D25"/>
    </sheetView>
  </sheetViews>
  <sheetFormatPr baseColWidth="10" defaultColWidth="11.5" defaultRowHeight="15" x14ac:dyDescent="0.2"/>
  <cols>
    <col min="1" max="1" width="28.5" bestFit="1" customWidth="1"/>
    <col min="4" max="4" width="60.33203125" bestFit="1" customWidth="1"/>
    <col min="5" max="5" width="21" customWidth="1"/>
    <col min="6" max="6" width="22" bestFit="1" customWidth="1"/>
    <col min="7" max="7" width="19.6640625" bestFit="1" customWidth="1"/>
    <col min="8" max="8" width="20.6640625" bestFit="1" customWidth="1"/>
    <col min="9" max="9" width="22.5" bestFit="1" customWidth="1"/>
    <col min="10" max="10" width="15.83203125" customWidth="1"/>
    <col min="11" max="11" width="15.5" bestFit="1" customWidth="1"/>
    <col min="12" max="12" width="16.33203125" bestFit="1" customWidth="1"/>
    <col min="13" max="13" width="21.1640625" bestFit="1" customWidth="1"/>
    <col min="14" max="14" width="12.6640625" bestFit="1" customWidth="1"/>
    <col min="16" max="16" width="27.83203125" customWidth="1"/>
    <col min="17" max="17" width="17.5" bestFit="1" customWidth="1"/>
    <col min="18" max="18" width="15.5" bestFit="1" customWidth="1"/>
  </cols>
  <sheetData>
    <row r="1" spans="1:18" ht="16" thickBot="1" x14ac:dyDescent="0.25">
      <c r="A1" s="22"/>
      <c r="B1" s="22"/>
      <c r="C1" s="22"/>
      <c r="D1" s="22"/>
      <c r="E1" s="22"/>
      <c r="F1" s="22"/>
      <c r="G1" s="22"/>
      <c r="H1" s="22"/>
      <c r="I1" s="22"/>
      <c r="J1" s="22"/>
      <c r="K1" s="22"/>
      <c r="L1" s="22"/>
      <c r="M1" s="22"/>
      <c r="N1" s="22"/>
      <c r="O1" s="22"/>
      <c r="P1" s="22"/>
      <c r="Q1" s="22"/>
    </row>
    <row r="2" spans="1:18"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8"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8" x14ac:dyDescent="0.2">
      <c r="A4" s="25" t="s">
        <v>10</v>
      </c>
      <c r="B4" s="26">
        <v>45597</v>
      </c>
      <c r="C4">
        <v>124</v>
      </c>
      <c r="D4" t="s">
        <v>68</v>
      </c>
      <c r="E4" s="63"/>
      <c r="F4" s="63"/>
      <c r="G4" s="63" t="s">
        <v>69</v>
      </c>
      <c r="H4" s="31">
        <f>40367.53+20000+1701.9+43913.15</f>
        <v>105982.58</v>
      </c>
      <c r="I4" s="31"/>
      <c r="M4" s="45"/>
    </row>
    <row r="5" spans="1:18" ht="15.75" customHeight="1" x14ac:dyDescent="0.2">
      <c r="A5" s="25" t="s">
        <v>10</v>
      </c>
      <c r="B5" s="26">
        <v>45597</v>
      </c>
      <c r="C5">
        <v>437</v>
      </c>
      <c r="D5" t="s">
        <v>70</v>
      </c>
      <c r="E5" s="63" t="s">
        <v>71</v>
      </c>
      <c r="F5" s="63" t="s">
        <v>56</v>
      </c>
      <c r="G5" s="63" t="s">
        <v>69</v>
      </c>
      <c r="H5" s="31">
        <v>7566949.3899999997</v>
      </c>
      <c r="I5" s="31">
        <f>1607166.01+251055+703887.12+334165.22+96221.02</f>
        <v>2992494.3699999996</v>
      </c>
      <c r="K5" s="31">
        <v>8648639.0300000012</v>
      </c>
      <c r="L5" s="45">
        <v>5267673.0199999996</v>
      </c>
      <c r="M5" s="45"/>
      <c r="Q5" s="43">
        <f>IF(H5+I5-K5&lt;0,0,H5+I5-K5)</f>
        <v>1910804.7299999986</v>
      </c>
      <c r="R5" s="43"/>
    </row>
    <row r="6" spans="1:18" ht="15.75" customHeight="1" x14ac:dyDescent="0.2">
      <c r="A6" s="25" t="s">
        <v>10</v>
      </c>
      <c r="B6" s="26">
        <v>45597</v>
      </c>
      <c r="C6">
        <v>448</v>
      </c>
      <c r="D6" t="s">
        <v>72</v>
      </c>
      <c r="E6" s="63" t="s">
        <v>73</v>
      </c>
      <c r="F6" s="63" t="s">
        <v>74</v>
      </c>
      <c r="G6" s="63" t="s">
        <v>69</v>
      </c>
      <c r="H6" s="31">
        <v>5360736.6900000004</v>
      </c>
      <c r="I6" s="31">
        <f>562051.72+228531.29</f>
        <v>790583.01</v>
      </c>
      <c r="K6" s="31">
        <v>5445510.0800000001</v>
      </c>
      <c r="L6" s="45">
        <v>6099643.6200000001</v>
      </c>
      <c r="M6" s="45"/>
      <c r="Q6" s="43">
        <f t="shared" ref="Q6:Q25" si="0">IF(H6+I6-K6&lt;0,0,H6+I6-K6)</f>
        <v>705809.62000000011</v>
      </c>
      <c r="R6" s="43"/>
    </row>
    <row r="7" spans="1:18" x14ac:dyDescent="0.2">
      <c r="A7" s="25" t="s">
        <v>10</v>
      </c>
      <c r="B7" s="26">
        <v>45597</v>
      </c>
      <c r="C7">
        <v>449</v>
      </c>
      <c r="D7" t="s">
        <v>75</v>
      </c>
      <c r="E7" s="63" t="s">
        <v>73</v>
      </c>
      <c r="F7" s="63" t="s">
        <v>74</v>
      </c>
      <c r="G7" s="63" t="s">
        <v>69</v>
      </c>
      <c r="H7" s="31">
        <v>1193190.1399999999</v>
      </c>
      <c r="I7" s="31">
        <v>63852.24</v>
      </c>
      <c r="K7" s="31">
        <v>1145971.69</v>
      </c>
      <c r="L7" s="45">
        <v>1206733.82</v>
      </c>
      <c r="M7" s="45"/>
      <c r="Q7" s="43">
        <f t="shared" si="0"/>
        <v>111070.68999999994</v>
      </c>
      <c r="R7" s="43"/>
    </row>
    <row r="8" spans="1:18" ht="15.75" customHeight="1" x14ac:dyDescent="0.2">
      <c r="A8" s="25" t="s">
        <v>10</v>
      </c>
      <c r="B8" s="26">
        <v>45597</v>
      </c>
      <c r="C8">
        <v>453</v>
      </c>
      <c r="D8" t="s">
        <v>76</v>
      </c>
      <c r="E8" s="63" t="s">
        <v>73</v>
      </c>
      <c r="F8" s="63" t="s">
        <v>74</v>
      </c>
      <c r="G8" s="63" t="s">
        <v>69</v>
      </c>
      <c r="H8" s="31">
        <v>6234410.29</v>
      </c>
      <c r="I8" s="45">
        <v>5589477.2000000002</v>
      </c>
      <c r="K8" s="31">
        <v>7637471.04</v>
      </c>
      <c r="L8" s="45">
        <v>5100765.54</v>
      </c>
      <c r="M8" s="45"/>
      <c r="Q8" s="43">
        <f t="shared" si="0"/>
        <v>4186416.45</v>
      </c>
      <c r="R8" s="43"/>
    </row>
    <row r="9" spans="1:18" x14ac:dyDescent="0.2">
      <c r="A9" s="25" t="s">
        <v>10</v>
      </c>
      <c r="B9" s="26">
        <v>45597</v>
      </c>
      <c r="C9">
        <v>453500</v>
      </c>
      <c r="D9" t="s">
        <v>76</v>
      </c>
      <c r="E9" s="63" t="s">
        <v>73</v>
      </c>
      <c r="F9" s="63" t="s">
        <v>74</v>
      </c>
      <c r="G9" s="63" t="s">
        <v>69</v>
      </c>
      <c r="H9" s="31">
        <v>132891.97</v>
      </c>
      <c r="I9" s="31"/>
      <c r="K9" s="31">
        <v>136855.1</v>
      </c>
      <c r="L9" s="45">
        <v>22427.16</v>
      </c>
      <c r="M9" s="45"/>
      <c r="Q9" s="43">
        <f t="shared" si="0"/>
        <v>0</v>
      </c>
      <c r="R9" s="43"/>
    </row>
    <row r="10" spans="1:18" ht="15.75" customHeight="1" x14ac:dyDescent="0.2">
      <c r="A10" s="25" t="s">
        <v>10</v>
      </c>
      <c r="B10" s="26">
        <v>45597</v>
      </c>
      <c r="C10">
        <v>453600</v>
      </c>
      <c r="D10" t="s">
        <v>76</v>
      </c>
      <c r="E10" s="63" t="s">
        <v>73</v>
      </c>
      <c r="F10" s="63" t="s">
        <v>74</v>
      </c>
      <c r="G10" s="63" t="s">
        <v>69</v>
      </c>
      <c r="H10" s="31">
        <v>168215.1</v>
      </c>
      <c r="I10" s="31"/>
      <c r="K10" s="31">
        <v>201180.07</v>
      </c>
      <c r="L10" s="45">
        <v>0</v>
      </c>
      <c r="M10" s="45"/>
      <c r="Q10" s="43">
        <f t="shared" si="0"/>
        <v>0</v>
      </c>
      <c r="R10" s="43"/>
    </row>
    <row r="11" spans="1:18" x14ac:dyDescent="0.2">
      <c r="A11" s="25" t="s">
        <v>10</v>
      </c>
      <c r="B11" s="26">
        <v>45597</v>
      </c>
      <c r="C11">
        <v>463</v>
      </c>
      <c r="D11" t="s">
        <v>81</v>
      </c>
      <c r="E11" s="63" t="s">
        <v>73</v>
      </c>
      <c r="F11" s="63" t="s">
        <v>74</v>
      </c>
      <c r="G11" s="63" t="s">
        <v>69</v>
      </c>
      <c r="H11" s="31">
        <v>4688770.38</v>
      </c>
      <c r="I11" s="31">
        <f>1891768.21+80481.16</f>
        <v>1972249.3699999999</v>
      </c>
      <c r="K11" s="31">
        <v>5447647.9900000002</v>
      </c>
      <c r="L11" s="45">
        <v>3375628.82</v>
      </c>
      <c r="M11" s="45"/>
      <c r="Q11" s="43">
        <f t="shared" si="0"/>
        <v>1213371.7599999998</v>
      </c>
      <c r="R11" s="43"/>
    </row>
    <row r="12" spans="1:18" ht="15.75" customHeight="1" x14ac:dyDescent="0.2">
      <c r="A12" s="25" t="s">
        <v>10</v>
      </c>
      <c r="B12" s="26">
        <v>45597</v>
      </c>
      <c r="C12">
        <v>465</v>
      </c>
      <c r="D12" t="s">
        <v>82</v>
      </c>
      <c r="E12" s="63" t="s">
        <v>73</v>
      </c>
      <c r="F12" s="63" t="s">
        <v>74</v>
      </c>
      <c r="G12" s="63" t="s">
        <v>69</v>
      </c>
      <c r="H12" s="31">
        <v>19404233</v>
      </c>
      <c r="I12" s="31">
        <v>146812.45000000001</v>
      </c>
      <c r="K12" s="31">
        <v>7389409.9199999999</v>
      </c>
      <c r="L12" s="45">
        <v>2459903.48</v>
      </c>
      <c r="M12" s="45"/>
      <c r="Q12" s="43">
        <f t="shared" si="0"/>
        <v>12161635.529999999</v>
      </c>
      <c r="R12" s="43"/>
    </row>
    <row r="13" spans="1:18" x14ac:dyDescent="0.2">
      <c r="A13" s="25" t="s">
        <v>10</v>
      </c>
      <c r="B13" s="26">
        <v>45597</v>
      </c>
      <c r="C13">
        <v>470</v>
      </c>
      <c r="D13" t="s">
        <v>83</v>
      </c>
      <c r="E13" s="63" t="s">
        <v>71</v>
      </c>
      <c r="F13" s="63" t="s">
        <v>84</v>
      </c>
      <c r="G13" s="63" t="s">
        <v>69</v>
      </c>
      <c r="H13" s="31">
        <v>1642747.07</v>
      </c>
      <c r="I13" s="31">
        <f>54223.4+32616.56+10000+248200</f>
        <v>345039.96</v>
      </c>
      <c r="K13" s="31">
        <v>2256377.42</v>
      </c>
      <c r="L13" s="45">
        <v>821427.93</v>
      </c>
      <c r="M13" s="45"/>
      <c r="Q13" s="43">
        <f t="shared" si="0"/>
        <v>0</v>
      </c>
      <c r="R13" s="43"/>
    </row>
    <row r="14" spans="1:18" x14ac:dyDescent="0.2">
      <c r="A14" s="25" t="s">
        <v>10</v>
      </c>
      <c r="B14" s="26">
        <v>45597</v>
      </c>
      <c r="C14">
        <v>475</v>
      </c>
      <c r="D14" t="s">
        <v>85</v>
      </c>
      <c r="E14" s="63" t="s">
        <v>86</v>
      </c>
      <c r="F14" s="63" t="s">
        <v>84</v>
      </c>
      <c r="G14" s="63" t="s">
        <v>79</v>
      </c>
      <c r="H14" s="31">
        <v>733113.9</v>
      </c>
      <c r="I14" s="31">
        <v>234206.65</v>
      </c>
      <c r="K14" s="31">
        <v>0</v>
      </c>
      <c r="L14" s="45">
        <v>-7.51</v>
      </c>
      <c r="M14" s="45">
        <v>938255.78</v>
      </c>
      <c r="P14" t="s">
        <v>80</v>
      </c>
      <c r="Q14" s="43">
        <f>IF(H14+I14-M14&lt;0,0,H14+I14-M14)</f>
        <v>29064.770000000019</v>
      </c>
      <c r="R14" s="43"/>
    </row>
    <row r="15" spans="1:18" x14ac:dyDescent="0.2">
      <c r="A15" s="25" t="s">
        <v>10</v>
      </c>
      <c r="B15" s="26">
        <v>45597</v>
      </c>
      <c r="C15">
        <v>476</v>
      </c>
      <c r="D15" t="s">
        <v>87</v>
      </c>
      <c r="E15" s="63" t="s">
        <v>73</v>
      </c>
      <c r="F15" s="63" t="s">
        <v>74</v>
      </c>
      <c r="G15" s="63" t="s">
        <v>69</v>
      </c>
      <c r="H15" s="31">
        <v>328826</v>
      </c>
      <c r="I15" s="31">
        <v>47757.599999999999</v>
      </c>
      <c r="K15" s="31">
        <v>491706.06</v>
      </c>
      <c r="L15" s="45">
        <v>410934.45</v>
      </c>
      <c r="M15" s="31"/>
      <c r="Q15" s="43">
        <f>IF(H15+I15-K15&lt;0,0,H15+I15-K15)</f>
        <v>0</v>
      </c>
      <c r="R15" s="43"/>
    </row>
    <row r="16" spans="1:18" x14ac:dyDescent="0.2">
      <c r="A16" s="25" t="s">
        <v>10</v>
      </c>
      <c r="B16" s="26">
        <v>45597</v>
      </c>
      <c r="C16">
        <v>483</v>
      </c>
      <c r="D16" t="s">
        <v>88</v>
      </c>
      <c r="E16" s="63" t="s">
        <v>73</v>
      </c>
      <c r="F16" s="63" t="s">
        <v>74</v>
      </c>
      <c r="G16" s="63" t="s">
        <v>69</v>
      </c>
      <c r="H16" s="31">
        <v>1842861.44</v>
      </c>
      <c r="I16" s="31">
        <v>0</v>
      </c>
      <c r="K16" s="31">
        <v>241170.87</v>
      </c>
      <c r="L16" s="45">
        <v>52774.67</v>
      </c>
      <c r="M16" s="31"/>
      <c r="Q16" s="43">
        <f t="shared" si="0"/>
        <v>1601690.5699999998</v>
      </c>
      <c r="R16" s="43"/>
    </row>
    <row r="17" spans="1:18" x14ac:dyDescent="0.2">
      <c r="A17" s="25" t="s">
        <v>10</v>
      </c>
      <c r="B17" s="26">
        <v>45597</v>
      </c>
      <c r="C17">
        <v>486</v>
      </c>
      <c r="D17" t="s">
        <v>89</v>
      </c>
      <c r="E17" s="63" t="s">
        <v>73</v>
      </c>
      <c r="F17" s="63" t="s">
        <v>74</v>
      </c>
      <c r="G17" s="63" t="s">
        <v>69</v>
      </c>
      <c r="H17" s="31">
        <v>490653.21</v>
      </c>
      <c r="I17" s="31">
        <v>60008.56</v>
      </c>
      <c r="K17" s="31">
        <v>391839.22</v>
      </c>
      <c r="L17" s="45">
        <v>251621.41</v>
      </c>
      <c r="M17" s="31"/>
      <c r="Q17" s="43">
        <f t="shared" si="0"/>
        <v>158822.55000000005</v>
      </c>
      <c r="R17" s="43"/>
    </row>
    <row r="18" spans="1:18" x14ac:dyDescent="0.2">
      <c r="A18" s="25" t="s">
        <v>10</v>
      </c>
      <c r="B18" s="26">
        <v>45597</v>
      </c>
      <c r="C18">
        <v>492</v>
      </c>
      <c r="D18" t="s">
        <v>93</v>
      </c>
      <c r="E18" s="63" t="s">
        <v>73</v>
      </c>
      <c r="F18" s="63" t="s">
        <v>78</v>
      </c>
      <c r="G18" s="63" t="s">
        <v>69</v>
      </c>
      <c r="H18" s="31">
        <v>1207738.6599999999</v>
      </c>
      <c r="I18" s="31">
        <f>57632.45+22079.37</f>
        <v>79711.819999999992</v>
      </c>
      <c r="K18" s="31">
        <v>1184228.3400000001</v>
      </c>
      <c r="L18" s="53">
        <v>980194.43</v>
      </c>
      <c r="M18" s="31"/>
      <c r="Q18" s="43">
        <f t="shared" si="0"/>
        <v>103222.1399999999</v>
      </c>
      <c r="R18" s="43"/>
    </row>
    <row r="19" spans="1:18" x14ac:dyDescent="0.2">
      <c r="A19" s="25" t="s">
        <v>10</v>
      </c>
      <c r="B19" s="26">
        <v>45597</v>
      </c>
      <c r="C19">
        <v>494</v>
      </c>
      <c r="D19" t="s">
        <v>95</v>
      </c>
      <c r="E19" s="63" t="s">
        <v>73</v>
      </c>
      <c r="F19" s="63" t="s">
        <v>96</v>
      </c>
      <c r="G19" s="63" t="s">
        <v>69</v>
      </c>
      <c r="H19" s="31">
        <v>2360005.9700000002</v>
      </c>
      <c r="I19" s="31">
        <f>26243.33+30000</f>
        <v>56243.33</v>
      </c>
      <c r="K19" s="31">
        <v>1605476.34</v>
      </c>
      <c r="L19" s="45">
        <v>1102271.67</v>
      </c>
      <c r="M19" s="31"/>
      <c r="Q19" s="43">
        <f t="shared" si="0"/>
        <v>810772.9600000002</v>
      </c>
      <c r="R19" s="43"/>
    </row>
    <row r="20" spans="1:18" x14ac:dyDescent="0.2">
      <c r="A20" s="25" t="s">
        <v>10</v>
      </c>
      <c r="B20" s="26">
        <v>45597</v>
      </c>
      <c r="C20">
        <v>496</v>
      </c>
      <c r="D20" t="s">
        <v>97</v>
      </c>
      <c r="E20" s="63" t="s">
        <v>73</v>
      </c>
      <c r="F20" s="63" t="s">
        <v>78</v>
      </c>
      <c r="G20" s="63" t="s">
        <v>69</v>
      </c>
      <c r="H20" s="31">
        <v>996559.49</v>
      </c>
      <c r="I20" s="31">
        <f>16779+1615+10651.12</f>
        <v>29045.120000000003</v>
      </c>
      <c r="K20" s="31">
        <v>760785.6</v>
      </c>
      <c r="L20" s="31">
        <v>725583.22</v>
      </c>
      <c r="M20" s="31"/>
      <c r="Q20" s="43">
        <f t="shared" si="0"/>
        <v>264819.01</v>
      </c>
      <c r="R20" s="43"/>
    </row>
    <row r="21" spans="1:18" x14ac:dyDescent="0.2">
      <c r="A21" s="25" t="s">
        <v>10</v>
      </c>
      <c r="B21" s="26">
        <v>45597</v>
      </c>
      <c r="C21">
        <v>497</v>
      </c>
      <c r="D21" t="s">
        <v>98</v>
      </c>
      <c r="E21" s="63" t="s">
        <v>73</v>
      </c>
      <c r="F21" s="63" t="s">
        <v>78</v>
      </c>
      <c r="G21" s="63" t="s">
        <v>79</v>
      </c>
      <c r="H21" s="31">
        <v>915337.15</v>
      </c>
      <c r="I21" s="31">
        <v>178266</v>
      </c>
      <c r="K21" s="31">
        <v>0</v>
      </c>
      <c r="L21" s="31">
        <v>0</v>
      </c>
      <c r="M21" s="31">
        <v>1188420.04</v>
      </c>
      <c r="P21" t="s">
        <v>80</v>
      </c>
      <c r="Q21" s="43">
        <f>IF(H21+I21-M21&lt;0,0,H21+I21-M21)</f>
        <v>0</v>
      </c>
      <c r="R21" s="43"/>
    </row>
    <row r="22" spans="1:18" x14ac:dyDescent="0.2">
      <c r="A22" s="25" t="s">
        <v>10</v>
      </c>
      <c r="B22" s="26">
        <v>45597</v>
      </c>
      <c r="C22">
        <v>498</v>
      </c>
      <c r="D22" t="s">
        <v>102</v>
      </c>
      <c r="E22" s="63" t="s">
        <v>73</v>
      </c>
      <c r="F22" s="63" t="s">
        <v>78</v>
      </c>
      <c r="G22" s="63" t="s">
        <v>69</v>
      </c>
      <c r="H22" s="31">
        <v>479200.3</v>
      </c>
      <c r="I22" s="31">
        <v>97230.399999999994</v>
      </c>
      <c r="K22" s="31">
        <v>462409.94</v>
      </c>
      <c r="L22" s="31">
        <v>391141.2</v>
      </c>
      <c r="Q22" s="43">
        <f>IF(H22+I22-K22&lt;0,0,H22+I22-K22)</f>
        <v>114020.75999999995</v>
      </c>
      <c r="R22" s="43"/>
    </row>
    <row r="23" spans="1:18" x14ac:dyDescent="0.2">
      <c r="A23" s="25" t="s">
        <v>10</v>
      </c>
      <c r="B23" s="26">
        <v>45597</v>
      </c>
      <c r="C23">
        <v>499</v>
      </c>
      <c r="D23" t="s">
        <v>103</v>
      </c>
      <c r="E23" s="63" t="s">
        <v>86</v>
      </c>
      <c r="F23" s="63" t="s">
        <v>84</v>
      </c>
      <c r="G23" s="63" t="s">
        <v>69</v>
      </c>
      <c r="H23" s="31">
        <v>192454.69</v>
      </c>
      <c r="I23" s="31">
        <f>60000</f>
        <v>60000</v>
      </c>
      <c r="K23" s="31">
        <v>277965.87</v>
      </c>
      <c r="L23" s="31">
        <v>113765.87</v>
      </c>
      <c r="Q23" s="43">
        <f>IF(H23+I23-K23&lt;0,0,H23+I23-K23)</f>
        <v>0</v>
      </c>
      <c r="R23" s="43"/>
    </row>
    <row r="24" spans="1:18" x14ac:dyDescent="0.2">
      <c r="A24" s="25" t="s">
        <v>10</v>
      </c>
      <c r="B24" s="26">
        <v>45597</v>
      </c>
      <c r="C24">
        <v>502</v>
      </c>
      <c r="D24" t="s">
        <v>108</v>
      </c>
      <c r="E24" s="63" t="s">
        <v>86</v>
      </c>
      <c r="F24" s="63" t="s">
        <v>84</v>
      </c>
      <c r="G24" s="63" t="s">
        <v>69</v>
      </c>
      <c r="H24" s="31">
        <v>93153.72</v>
      </c>
      <c r="I24" s="45">
        <f>53997.83*0.95</f>
        <v>51297.938499999997</v>
      </c>
      <c r="K24" s="31">
        <v>61677.86</v>
      </c>
      <c r="L24" s="31">
        <v>88308.28</v>
      </c>
      <c r="Q24" s="43">
        <f>IF(H24+I24-K24&lt;0,0,H24+I24-K24)</f>
        <v>82773.79849999999</v>
      </c>
      <c r="R24" s="43"/>
    </row>
    <row r="25" spans="1:18" x14ac:dyDescent="0.2">
      <c r="A25" s="25" t="s">
        <v>10</v>
      </c>
      <c r="B25" s="26">
        <v>45597</v>
      </c>
      <c r="C25">
        <v>503</v>
      </c>
      <c r="D25" t="s">
        <v>109</v>
      </c>
      <c r="E25" s="63" t="s">
        <v>71</v>
      </c>
      <c r="F25" s="63" t="s">
        <v>74</v>
      </c>
      <c r="G25" s="63" t="s">
        <v>69</v>
      </c>
      <c r="H25" s="31">
        <v>7541000.6399999997</v>
      </c>
      <c r="I25" s="31">
        <f>125040.84+349886.57</f>
        <v>474927.41000000003</v>
      </c>
      <c r="K25" s="45">
        <f>2148656.36+1255586.93</f>
        <v>3404243.29</v>
      </c>
      <c r="L25" s="31">
        <v>2900271.52</v>
      </c>
      <c r="Q25" s="43">
        <f t="shared" si="0"/>
        <v>4611684.76</v>
      </c>
      <c r="R25" s="43"/>
    </row>
    <row r="26" spans="1:18" x14ac:dyDescent="0.2">
      <c r="A26" s="25" t="s">
        <v>10</v>
      </c>
      <c r="B26" s="26">
        <v>45597</v>
      </c>
      <c r="C26">
        <v>504</v>
      </c>
      <c r="D26" t="s">
        <v>110</v>
      </c>
      <c r="E26" s="63" t="s">
        <v>73</v>
      </c>
      <c r="F26" s="63" t="s">
        <v>78</v>
      </c>
      <c r="G26" s="63" t="s">
        <v>79</v>
      </c>
      <c r="H26" s="31">
        <v>346467.85</v>
      </c>
      <c r="K26" s="31">
        <v>0</v>
      </c>
      <c r="L26" s="31">
        <v>0</v>
      </c>
      <c r="M26" s="45">
        <v>311097.43</v>
      </c>
      <c r="Q26" s="43">
        <f>IF(H26+I26-M26&lt;0,0,H26+I26-M26)</f>
        <v>35370.419999999984</v>
      </c>
      <c r="R26" s="43"/>
    </row>
    <row r="27" spans="1:18" x14ac:dyDescent="0.2">
      <c r="A27" s="25" t="s">
        <v>10</v>
      </c>
      <c r="B27" s="26">
        <v>45597</v>
      </c>
      <c r="C27">
        <v>505</v>
      </c>
      <c r="D27" t="s">
        <v>114</v>
      </c>
      <c r="E27" s="63" t="s">
        <v>86</v>
      </c>
      <c r="F27" s="63" t="s">
        <v>78</v>
      </c>
      <c r="G27" s="63" t="s">
        <v>69</v>
      </c>
      <c r="H27" s="31">
        <v>30587.15</v>
      </c>
      <c r="K27" s="31">
        <v>6507.67</v>
      </c>
      <c r="L27" s="31">
        <v>0</v>
      </c>
      <c r="M27" s="31">
        <v>24079.48</v>
      </c>
      <c r="Q27" s="43">
        <f>H27-M27</f>
        <v>6507.6700000000019</v>
      </c>
      <c r="R27" s="43"/>
    </row>
    <row r="28" spans="1:18" x14ac:dyDescent="0.2">
      <c r="A28" s="25" t="s">
        <v>10</v>
      </c>
      <c r="B28" s="26">
        <v>45597</v>
      </c>
      <c r="C28">
        <v>506</v>
      </c>
      <c r="D28" t="s">
        <v>115</v>
      </c>
      <c r="E28" s="63" t="s">
        <v>73</v>
      </c>
      <c r="F28" s="63" t="s">
        <v>78</v>
      </c>
      <c r="G28" s="63" t="s">
        <v>69</v>
      </c>
      <c r="H28" s="31">
        <v>724881.65</v>
      </c>
      <c r="I28" s="31"/>
      <c r="K28" s="31">
        <v>0</v>
      </c>
      <c r="L28" s="31">
        <v>4020.88</v>
      </c>
      <c r="M28" s="31"/>
      <c r="Q28" s="43">
        <f t="shared" ref="Q28" si="1">IF(H28+I28-K28&lt;0,0,H28+I28-K28)</f>
        <v>724881.65</v>
      </c>
      <c r="R28" s="43"/>
    </row>
    <row r="29" spans="1:18" x14ac:dyDescent="0.2">
      <c r="D29" s="63"/>
      <c r="E29" s="63"/>
      <c r="F29" s="63"/>
      <c r="G29" s="63"/>
    </row>
    <row r="30" spans="1:18" x14ac:dyDescent="0.2">
      <c r="A30" s="33" t="s">
        <v>99</v>
      </c>
      <c r="D30" s="63"/>
      <c r="E30" s="63"/>
      <c r="F30" s="63"/>
      <c r="G30" s="63"/>
      <c r="H30" s="32">
        <f>SUM(H4:H29)</f>
        <v>64780968.429999985</v>
      </c>
      <c r="I30" s="32">
        <f>SUM(I4:I29)</f>
        <v>13269203.4285</v>
      </c>
      <c r="J30" s="40"/>
      <c r="K30" s="32">
        <f>SUM(K5:K28)</f>
        <v>47197073.400000006</v>
      </c>
      <c r="L30" s="32">
        <f>SUM(L5:L28)</f>
        <v>31375083.479999997</v>
      </c>
      <c r="M30" s="32"/>
      <c r="Q30" s="32">
        <f>SUM(Q5:Q29)</f>
        <v>28832739.838500008</v>
      </c>
    </row>
    <row r="31" spans="1:18" x14ac:dyDescent="0.2">
      <c r="D31" s="63"/>
      <c r="E31" s="63"/>
      <c r="F31" s="63"/>
      <c r="G31" s="63"/>
      <c r="J31" s="40"/>
      <c r="K31" s="50">
        <f>45941486.47+1255586.93</f>
        <v>47197073.399999999</v>
      </c>
      <c r="L31" s="50">
        <v>31375083.48</v>
      </c>
    </row>
    <row r="32" spans="1:18" x14ac:dyDescent="0.2">
      <c r="D32" s="63"/>
      <c r="E32" s="63"/>
      <c r="F32" s="63"/>
      <c r="G32" s="63"/>
      <c r="J32" s="40"/>
      <c r="K32" s="41">
        <f>K30-K31</f>
        <v>0</v>
      </c>
      <c r="L32" s="41">
        <f>L30-L31</f>
        <v>0</v>
      </c>
    </row>
    <row r="33" spans="1:18" x14ac:dyDescent="0.2">
      <c r="D33" s="63"/>
      <c r="E33" s="63"/>
      <c r="F33" s="63"/>
      <c r="G33" s="63"/>
      <c r="J33" s="40"/>
      <c r="K33" s="41"/>
      <c r="L33" s="41"/>
    </row>
    <row r="34" spans="1:18" x14ac:dyDescent="0.2">
      <c r="D34" s="63"/>
      <c r="E34" s="63"/>
      <c r="F34" s="63"/>
      <c r="G34" s="63"/>
      <c r="I34" s="54"/>
      <c r="J34" s="40"/>
      <c r="K34" s="41"/>
      <c r="L34" s="41"/>
    </row>
    <row r="35" spans="1:18" x14ac:dyDescent="0.2">
      <c r="D35" s="63"/>
      <c r="E35" s="63"/>
      <c r="F35" s="63"/>
      <c r="G35" s="63"/>
      <c r="J35" s="40"/>
      <c r="K35" s="41"/>
      <c r="L35" s="41"/>
    </row>
    <row r="36" spans="1:18" x14ac:dyDescent="0.2">
      <c r="D36" s="63"/>
      <c r="E36" s="63"/>
      <c r="F36" s="63"/>
      <c r="G36" s="63"/>
    </row>
    <row r="37" spans="1:18" x14ac:dyDescent="0.2">
      <c r="A37" s="46" t="s">
        <v>105</v>
      </c>
      <c r="D37" s="63"/>
      <c r="E37" s="63"/>
      <c r="F37" s="63"/>
      <c r="G37" s="63"/>
    </row>
    <row r="38" spans="1:18" x14ac:dyDescent="0.2">
      <c r="A38" s="25" t="s">
        <v>10</v>
      </c>
      <c r="B38" s="26">
        <v>45383</v>
      </c>
      <c r="C38">
        <v>49601</v>
      </c>
      <c r="D38" t="s">
        <v>97</v>
      </c>
      <c r="E38" s="63" t="s">
        <v>73</v>
      </c>
      <c r="F38" s="63" t="s">
        <v>78</v>
      </c>
      <c r="G38" s="63" t="s">
        <v>106</v>
      </c>
      <c r="H38" s="45">
        <v>126115</v>
      </c>
      <c r="I38" s="45"/>
      <c r="K38" s="45"/>
      <c r="L38" s="45">
        <v>111672.9</v>
      </c>
      <c r="M38" s="45">
        <v>119103.74</v>
      </c>
      <c r="N38" s="43">
        <f>M38-L38</f>
        <v>7430.8400000000111</v>
      </c>
      <c r="O38" s="47">
        <f t="shared" ref="O38:O40" si="2">N38/(H38+I38)</f>
        <v>5.8921143400864379E-2</v>
      </c>
      <c r="P38" t="s">
        <v>107</v>
      </c>
    </row>
    <row r="39" spans="1:18" ht="15.75" customHeight="1" x14ac:dyDescent="0.2">
      <c r="A39" s="25" t="s">
        <v>10</v>
      </c>
      <c r="B39" s="26">
        <v>45413</v>
      </c>
      <c r="C39">
        <v>458</v>
      </c>
      <c r="D39" t="s">
        <v>77</v>
      </c>
      <c r="E39" s="63" t="s">
        <v>73</v>
      </c>
      <c r="F39" s="63" t="s">
        <v>78</v>
      </c>
      <c r="G39" s="63" t="s">
        <v>106</v>
      </c>
      <c r="H39" s="31">
        <v>443879.63</v>
      </c>
      <c r="I39" s="31">
        <f>2905.82+18095.04</f>
        <v>21000.86</v>
      </c>
      <c r="K39" s="31"/>
      <c r="L39" s="31">
        <v>390013.95</v>
      </c>
      <c r="M39" s="45">
        <v>437477.38</v>
      </c>
      <c r="N39" s="43">
        <f t="shared" ref="N39:N45" si="3">M39-L39</f>
        <v>47463.429999999993</v>
      </c>
      <c r="O39" s="47">
        <f t="shared" si="2"/>
        <v>0.10209813279107496</v>
      </c>
      <c r="P39" t="s">
        <v>107</v>
      </c>
    </row>
    <row r="40" spans="1:18" x14ac:dyDescent="0.2">
      <c r="A40" s="25" t="s">
        <v>10</v>
      </c>
      <c r="B40" s="26">
        <v>45413</v>
      </c>
      <c r="C40">
        <v>489</v>
      </c>
      <c r="D40" t="s">
        <v>90</v>
      </c>
      <c r="E40" s="63" t="s">
        <v>86</v>
      </c>
      <c r="F40" s="63" t="s">
        <v>91</v>
      </c>
      <c r="G40" s="63" t="s">
        <v>106</v>
      </c>
      <c r="H40" s="31">
        <v>41817</v>
      </c>
      <c r="I40" s="31"/>
      <c r="K40" s="31"/>
      <c r="L40" s="31">
        <v>6153.96</v>
      </c>
      <c r="M40" s="31">
        <v>9164.7099999999991</v>
      </c>
      <c r="N40" s="43">
        <f t="shared" si="3"/>
        <v>3010.7499999999991</v>
      </c>
      <c r="O40" s="47">
        <f t="shared" si="2"/>
        <v>7.1998230384771725E-2</v>
      </c>
      <c r="P40" t="s">
        <v>107</v>
      </c>
    </row>
    <row r="41" spans="1:18" x14ac:dyDescent="0.2">
      <c r="A41" s="25" t="s">
        <v>10</v>
      </c>
      <c r="B41" s="26">
        <v>45413</v>
      </c>
      <c r="C41">
        <v>491</v>
      </c>
      <c r="D41" t="s">
        <v>92</v>
      </c>
      <c r="E41" s="63" t="s">
        <v>71</v>
      </c>
      <c r="F41" s="63" t="s">
        <v>84</v>
      </c>
      <c r="G41" s="63" t="s">
        <v>106</v>
      </c>
      <c r="H41" s="31">
        <v>480150</v>
      </c>
      <c r="I41" s="31">
        <v>318249.33</v>
      </c>
      <c r="K41" s="31"/>
      <c r="L41" s="31">
        <v>424095.66</v>
      </c>
      <c r="M41" s="31">
        <v>784535.04000000004</v>
      </c>
      <c r="N41" s="43">
        <f t="shared" si="3"/>
        <v>360439.38000000006</v>
      </c>
      <c r="O41" s="47">
        <f>N41/(H41+I41)</f>
        <v>0.45145250810769094</v>
      </c>
      <c r="P41" t="s">
        <v>107</v>
      </c>
    </row>
    <row r="42" spans="1:18" x14ac:dyDescent="0.2">
      <c r="A42" s="25" t="s">
        <v>10</v>
      </c>
      <c r="B42" s="49">
        <v>45474</v>
      </c>
      <c r="C42">
        <v>820</v>
      </c>
      <c r="D42" s="63" t="s">
        <v>111</v>
      </c>
      <c r="E42" s="63" t="s">
        <v>71</v>
      </c>
      <c r="F42" s="63" t="s">
        <v>112</v>
      </c>
      <c r="G42" s="63" t="s">
        <v>106</v>
      </c>
      <c r="H42" s="31">
        <v>25000</v>
      </c>
    </row>
    <row r="43" spans="1:18" x14ac:dyDescent="0.2">
      <c r="A43" s="25" t="s">
        <v>10</v>
      </c>
      <c r="B43" s="49">
        <v>45474</v>
      </c>
      <c r="C43">
        <v>501</v>
      </c>
      <c r="D43" s="63" t="s">
        <v>113</v>
      </c>
      <c r="E43" s="63" t="s">
        <v>71</v>
      </c>
      <c r="F43" s="63" t="s">
        <v>74</v>
      </c>
      <c r="G43" s="63" t="s">
        <v>106</v>
      </c>
      <c r="H43" s="31">
        <v>39100</v>
      </c>
      <c r="L43" s="31">
        <v>19607.330000000002</v>
      </c>
      <c r="M43" s="31">
        <v>39100</v>
      </c>
      <c r="N43" s="43">
        <f t="shared" si="3"/>
        <v>19492.669999999998</v>
      </c>
      <c r="O43" s="47">
        <f>N43/(H43+I43)</f>
        <v>0.49853375959079277</v>
      </c>
      <c r="P43" t="s">
        <v>107</v>
      </c>
    </row>
    <row r="44" spans="1:18" x14ac:dyDescent="0.2">
      <c r="A44" s="25" t="s">
        <v>10</v>
      </c>
      <c r="B44" s="49">
        <v>45474</v>
      </c>
      <c r="C44">
        <v>49602</v>
      </c>
      <c r="D44" s="63" t="s">
        <v>97</v>
      </c>
      <c r="E44" s="63" t="s">
        <v>73</v>
      </c>
      <c r="F44" s="63" t="s">
        <v>78</v>
      </c>
      <c r="G44" s="63" t="s">
        <v>106</v>
      </c>
      <c r="H44" s="31">
        <v>46088</v>
      </c>
      <c r="L44" s="31">
        <v>19830.419999999998</v>
      </c>
      <c r="M44" s="31">
        <v>46518</v>
      </c>
      <c r="N44" s="43">
        <f t="shared" si="3"/>
        <v>26687.58</v>
      </c>
      <c r="O44" s="47">
        <f>N44/(H44+I44)</f>
        <v>0.57905702135046</v>
      </c>
      <c r="P44" t="s">
        <v>107</v>
      </c>
    </row>
    <row r="45" spans="1:18" x14ac:dyDescent="0.2">
      <c r="A45" s="25" t="s">
        <v>10</v>
      </c>
      <c r="B45" s="26">
        <v>45536</v>
      </c>
      <c r="C45">
        <v>493</v>
      </c>
      <c r="D45" t="s">
        <v>94</v>
      </c>
      <c r="E45" s="63" t="s">
        <v>73</v>
      </c>
      <c r="F45" s="63" t="s">
        <v>74</v>
      </c>
      <c r="G45" s="63" t="s">
        <v>106</v>
      </c>
      <c r="H45" s="45">
        <v>91395.5</v>
      </c>
      <c r="I45" s="45">
        <f>35603.44+65687.5</f>
        <v>101290.94</v>
      </c>
      <c r="K45" s="45"/>
      <c r="L45" s="45">
        <v>45576.04</v>
      </c>
      <c r="M45" s="45">
        <v>200839.54</v>
      </c>
      <c r="N45" s="43">
        <f t="shared" si="3"/>
        <v>155263.5</v>
      </c>
      <c r="O45" s="47">
        <f>N45/(H45+I45)</f>
        <v>0.8057832196183603</v>
      </c>
      <c r="P45" t="s">
        <v>107</v>
      </c>
      <c r="Q45" s="43"/>
      <c r="R45" s="43"/>
    </row>
    <row r="46" spans="1:18" x14ac:dyDescent="0.2">
      <c r="D46" s="63"/>
      <c r="E46" s="63"/>
      <c r="F46" s="63"/>
      <c r="G46" s="63"/>
    </row>
    <row r="47" spans="1:18" x14ac:dyDescent="0.2">
      <c r="D47" s="63"/>
      <c r="E47" s="63"/>
      <c r="F47" s="63"/>
      <c r="G47" s="63"/>
    </row>
    <row r="48" spans="1:18"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c r="F147" s="63"/>
      <c r="G147" s="63"/>
    </row>
    <row r="148" spans="4:7" x14ac:dyDescent="0.2">
      <c r="D148" s="63"/>
      <c r="E148" s="63"/>
      <c r="F148" s="63"/>
      <c r="G148" s="63"/>
    </row>
    <row r="149" spans="4:7" x14ac:dyDescent="0.2">
      <c r="D149" s="63"/>
      <c r="E149" s="63"/>
      <c r="F149" s="63"/>
      <c r="G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D154" s="63"/>
      <c r="E154" s="63"/>
    </row>
    <row r="155" spans="4:7" x14ac:dyDescent="0.2">
      <c r="D155" s="63"/>
      <c r="E155" s="63"/>
    </row>
    <row r="156" spans="4:7" x14ac:dyDescent="0.2">
      <c r="D156" s="63"/>
      <c r="E156" s="63"/>
    </row>
    <row r="157" spans="4:7" x14ac:dyDescent="0.2">
      <c r="E157" s="63"/>
    </row>
  </sheetData>
  <mergeCells count="3">
    <mergeCell ref="H2:J2"/>
    <mergeCell ref="K2:L2"/>
    <mergeCell ref="M2:O2"/>
  </mergeCells>
  <conditionalFormatting sqref="Q4">
    <cfRule type="cellIs" dxfId="3" priority="1" operator="lessThan">
      <formula>0</formula>
    </cfRule>
  </conditionalFormatting>
  <dataValidations count="1">
    <dataValidation type="list" allowBlank="1" showInputMessage="1" showErrorMessage="1" sqref="F43 E45:F45" xr:uid="{E3FA8909-A91B-414B-AC75-A65D7F3E1638}">
      <formula1>#REF!</formula1>
    </dataValidation>
  </dataValidations>
  <pageMargins left="0.7" right="0.7" top="0.78740157499999996" bottom="0.78740157499999996"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601E8-1807-4006-84A8-BD73C3808DF4}">
  <dimension ref="A1:R154"/>
  <sheetViews>
    <sheetView zoomScale="85" zoomScaleNormal="85" workbookViewId="0">
      <pane ySplit="3" topLeftCell="A4" activePane="bottomLeft" state="frozen"/>
      <selection pane="bottomLeft" activeCell="A42" sqref="A42:XFD42"/>
    </sheetView>
  </sheetViews>
  <sheetFormatPr baseColWidth="10" defaultColWidth="11.5" defaultRowHeight="15" x14ac:dyDescent="0.2"/>
  <cols>
    <col min="1" max="1" width="28.5" bestFit="1" customWidth="1"/>
    <col min="2" max="3" width="11.5" bestFit="1" customWidth="1"/>
    <col min="4" max="4" width="60.33203125" bestFit="1" customWidth="1"/>
    <col min="5" max="5" width="21" customWidth="1"/>
    <col min="6" max="6" width="22" bestFit="1" customWidth="1"/>
    <col min="7" max="7" width="19.6640625" bestFit="1" customWidth="1"/>
    <col min="8" max="8" width="20.83203125" bestFit="1" customWidth="1"/>
    <col min="9" max="9" width="22.5" bestFit="1" customWidth="1"/>
    <col min="10" max="10" width="15.83203125" customWidth="1"/>
    <col min="11" max="11" width="15.6640625" bestFit="1" customWidth="1"/>
    <col min="12" max="12" width="16.5" bestFit="1" customWidth="1"/>
    <col min="13" max="13" width="21.33203125" bestFit="1" customWidth="1"/>
    <col min="14" max="14" width="14.5" bestFit="1" customWidth="1"/>
    <col min="16" max="16" width="27.83203125" customWidth="1"/>
    <col min="17" max="17" width="17.5" bestFit="1" customWidth="1"/>
    <col min="18" max="18" width="15.5" bestFit="1" customWidth="1"/>
  </cols>
  <sheetData>
    <row r="1" spans="1:18" ht="16" thickBot="1" x14ac:dyDescent="0.25">
      <c r="A1" s="22"/>
      <c r="B1" s="22"/>
      <c r="C1" s="22"/>
      <c r="D1" s="22"/>
      <c r="E1" s="22"/>
      <c r="F1" s="22"/>
      <c r="G1" s="22"/>
      <c r="H1" s="22"/>
      <c r="I1" s="22"/>
      <c r="J1" s="22"/>
      <c r="K1" s="22"/>
      <c r="L1" s="22"/>
      <c r="M1" s="22"/>
      <c r="N1" s="22"/>
      <c r="O1" s="22"/>
      <c r="P1" s="22"/>
      <c r="Q1" s="22"/>
    </row>
    <row r="2" spans="1:18"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8"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8" x14ac:dyDescent="0.2">
      <c r="A4" s="25" t="s">
        <v>10</v>
      </c>
      <c r="B4" s="26">
        <v>45627</v>
      </c>
      <c r="C4">
        <v>124</v>
      </c>
      <c r="D4" t="s">
        <v>68</v>
      </c>
      <c r="E4" s="63"/>
      <c r="F4" s="63"/>
      <c r="G4" s="63" t="s">
        <v>69</v>
      </c>
      <c r="H4" s="31">
        <f>40367.53+20000+1701.9+43913.15</f>
        <v>105982.58</v>
      </c>
      <c r="I4" s="31"/>
      <c r="M4" s="45"/>
    </row>
    <row r="5" spans="1:18" ht="15.75" customHeight="1" x14ac:dyDescent="0.2">
      <c r="A5" s="25" t="s">
        <v>10</v>
      </c>
      <c r="B5" s="26">
        <v>45627</v>
      </c>
      <c r="C5">
        <v>437</v>
      </c>
      <c r="D5" t="s">
        <v>70</v>
      </c>
      <c r="E5" s="63" t="s">
        <v>71</v>
      </c>
      <c r="F5" s="63" t="s">
        <v>56</v>
      </c>
      <c r="G5" s="63" t="s">
        <v>69</v>
      </c>
      <c r="H5" s="31">
        <v>7566949.3899999997</v>
      </c>
      <c r="I5" s="31">
        <f>935012.28+703887.12+310554+11792.69+334165.22+747932.38+97259.02+10878.7+17049.58</f>
        <v>3168530.9899999998</v>
      </c>
      <c r="K5" s="31">
        <v>8932753.5800000001</v>
      </c>
      <c r="L5" s="45">
        <v>5416708.5999999996</v>
      </c>
      <c r="M5" s="45"/>
      <c r="Q5" s="43">
        <f>IF(H5+I5-K5&lt;0,0,H5+I5-K5)</f>
        <v>1802726.7999999989</v>
      </c>
      <c r="R5" s="43"/>
    </row>
    <row r="6" spans="1:18" ht="15.75" customHeight="1" x14ac:dyDescent="0.2">
      <c r="A6" s="25" t="s">
        <v>10</v>
      </c>
      <c r="B6" s="26">
        <v>45627</v>
      </c>
      <c r="C6">
        <v>448</v>
      </c>
      <c r="D6" t="s">
        <v>72</v>
      </c>
      <c r="E6" s="63" t="s">
        <v>73</v>
      </c>
      <c r="F6" s="63" t="s">
        <v>74</v>
      </c>
      <c r="G6" s="63" t="s">
        <v>69</v>
      </c>
      <c r="H6" s="31">
        <v>5360736.6900000004</v>
      </c>
      <c r="I6" s="31">
        <f>562051.72+228531.29</f>
        <v>790583.01</v>
      </c>
      <c r="K6" s="31">
        <v>5605496.6699999999</v>
      </c>
      <c r="L6" s="45">
        <v>6242550.0199999996</v>
      </c>
      <c r="M6" s="45"/>
      <c r="Q6" s="43">
        <f t="shared" ref="Q6:Q22" si="0">IF(H6+I6-K6&lt;0,0,H6+I6-K6)</f>
        <v>545823.03000000026</v>
      </c>
      <c r="R6" s="43"/>
    </row>
    <row r="7" spans="1:18" x14ac:dyDescent="0.2">
      <c r="A7" s="25" t="s">
        <v>10</v>
      </c>
      <c r="B7" s="26">
        <v>45627</v>
      </c>
      <c r="C7">
        <v>449</v>
      </c>
      <c r="D7" t="s">
        <v>75</v>
      </c>
      <c r="E7" s="63" t="s">
        <v>73</v>
      </c>
      <c r="F7" s="63" t="s">
        <v>74</v>
      </c>
      <c r="G7" s="63" t="s">
        <v>69</v>
      </c>
      <c r="H7" s="31">
        <v>1193190.1399999999</v>
      </c>
      <c r="I7" s="31">
        <v>63852.24</v>
      </c>
      <c r="K7" s="31">
        <v>1145971.69</v>
      </c>
      <c r="L7" s="45">
        <v>1208818.04</v>
      </c>
      <c r="M7" s="45"/>
      <c r="Q7" s="43">
        <f t="shared" si="0"/>
        <v>111070.68999999994</v>
      </c>
      <c r="R7" s="43"/>
    </row>
    <row r="8" spans="1:18" ht="15.75" customHeight="1" x14ac:dyDescent="0.2">
      <c r="A8" s="25" t="s">
        <v>10</v>
      </c>
      <c r="B8" s="26">
        <v>45627</v>
      </c>
      <c r="C8">
        <v>453</v>
      </c>
      <c r="D8" t="s">
        <v>76</v>
      </c>
      <c r="E8" s="63" t="s">
        <v>73</v>
      </c>
      <c r="F8" s="63" t="s">
        <v>74</v>
      </c>
      <c r="G8" s="63" t="s">
        <v>69</v>
      </c>
      <c r="H8" s="31">
        <v>6234410.29</v>
      </c>
      <c r="I8" s="45">
        <v>5589477.2000000002</v>
      </c>
      <c r="K8" s="31">
        <v>7813834.2199999997</v>
      </c>
      <c r="L8" s="45">
        <v>5150373.2699999996</v>
      </c>
      <c r="M8" s="45"/>
      <c r="Q8" s="43">
        <f t="shared" si="0"/>
        <v>4010053.2700000005</v>
      </c>
      <c r="R8" s="43"/>
    </row>
    <row r="9" spans="1:18" x14ac:dyDescent="0.2">
      <c r="A9" s="25" t="s">
        <v>10</v>
      </c>
      <c r="B9" s="26">
        <v>45627</v>
      </c>
      <c r="C9">
        <v>453500</v>
      </c>
      <c r="D9" t="s">
        <v>76</v>
      </c>
      <c r="E9" s="63" t="s">
        <v>73</v>
      </c>
      <c r="F9" s="63" t="s">
        <v>74</v>
      </c>
      <c r="G9" s="63" t="s">
        <v>69</v>
      </c>
      <c r="H9" s="31">
        <v>132891.97</v>
      </c>
      <c r="I9" s="31"/>
      <c r="K9" s="31">
        <v>136855.1</v>
      </c>
      <c r="L9" s="45">
        <v>22427.16</v>
      </c>
      <c r="M9" s="45"/>
      <c r="Q9" s="43">
        <f t="shared" si="0"/>
        <v>0</v>
      </c>
      <c r="R9" s="43"/>
    </row>
    <row r="10" spans="1:18" ht="15.75" customHeight="1" x14ac:dyDescent="0.2">
      <c r="A10" s="25" t="s">
        <v>10</v>
      </c>
      <c r="B10" s="26">
        <v>45627</v>
      </c>
      <c r="C10">
        <v>453600</v>
      </c>
      <c r="D10" t="s">
        <v>76</v>
      </c>
      <c r="E10" s="63" t="s">
        <v>73</v>
      </c>
      <c r="F10" s="63" t="s">
        <v>74</v>
      </c>
      <c r="G10" s="63" t="s">
        <v>69</v>
      </c>
      <c r="H10" s="31">
        <v>168215.1</v>
      </c>
      <c r="I10" s="31"/>
      <c r="K10" s="31">
        <v>201180.07</v>
      </c>
      <c r="L10" s="45">
        <v>0</v>
      </c>
      <c r="M10" s="45"/>
      <c r="Q10" s="43">
        <f t="shared" si="0"/>
        <v>0</v>
      </c>
      <c r="R10" s="43"/>
    </row>
    <row r="11" spans="1:18" x14ac:dyDescent="0.2">
      <c r="A11" s="25" t="s">
        <v>10</v>
      </c>
      <c r="B11" s="26">
        <v>45627</v>
      </c>
      <c r="C11">
        <v>463</v>
      </c>
      <c r="D11" t="s">
        <v>81</v>
      </c>
      <c r="E11" s="63" t="s">
        <v>73</v>
      </c>
      <c r="F11" s="63" t="s">
        <v>74</v>
      </c>
      <c r="G11" s="63" t="s">
        <v>69</v>
      </c>
      <c r="H11" s="31">
        <v>4688770.38</v>
      </c>
      <c r="I11" s="31">
        <f>1891768.21+80481.16</f>
        <v>1972249.3699999999</v>
      </c>
      <c r="K11" s="31">
        <v>5547248.4000000004</v>
      </c>
      <c r="L11" s="45">
        <v>3394177.13</v>
      </c>
      <c r="M11" s="45"/>
      <c r="Q11" s="43">
        <f t="shared" si="0"/>
        <v>1113771.3499999996</v>
      </c>
      <c r="R11" s="43"/>
    </row>
    <row r="12" spans="1:18" ht="15.75" customHeight="1" x14ac:dyDescent="0.2">
      <c r="A12" s="25" t="s">
        <v>10</v>
      </c>
      <c r="B12" s="26">
        <v>45627</v>
      </c>
      <c r="C12">
        <v>465</v>
      </c>
      <c r="D12" t="s">
        <v>82</v>
      </c>
      <c r="E12" s="63" t="s">
        <v>73</v>
      </c>
      <c r="F12" s="63" t="s">
        <v>74</v>
      </c>
      <c r="G12" s="63" t="s">
        <v>69</v>
      </c>
      <c r="H12" s="31">
        <v>19404233</v>
      </c>
      <c r="I12" s="31">
        <f>146812.45+147622</f>
        <v>294434.45</v>
      </c>
      <c r="K12" s="31">
        <v>6789409.9199999999</v>
      </c>
      <c r="L12" s="45">
        <v>2770728.47</v>
      </c>
      <c r="M12" s="45"/>
      <c r="Q12" s="43">
        <f t="shared" si="0"/>
        <v>12909257.529999999</v>
      </c>
      <c r="R12" s="43"/>
    </row>
    <row r="13" spans="1:18" x14ac:dyDescent="0.2">
      <c r="A13" s="25" t="s">
        <v>10</v>
      </c>
      <c r="B13" s="26">
        <v>45627</v>
      </c>
      <c r="C13">
        <v>475</v>
      </c>
      <c r="D13" t="s">
        <v>85</v>
      </c>
      <c r="E13" s="63" t="s">
        <v>86</v>
      </c>
      <c r="F13" s="63" t="s">
        <v>84</v>
      </c>
      <c r="G13" s="63" t="s">
        <v>79</v>
      </c>
      <c r="H13" s="31">
        <v>733113.9</v>
      </c>
      <c r="I13" s="31">
        <v>234206.65</v>
      </c>
      <c r="K13" s="31">
        <v>0</v>
      </c>
      <c r="L13" s="45">
        <v>-7.51</v>
      </c>
      <c r="M13" s="45"/>
      <c r="P13" t="s">
        <v>80</v>
      </c>
      <c r="Q13" s="43">
        <f>IF(H13+I13-M13&lt;0,0,H13+I13-M13)</f>
        <v>967320.55</v>
      </c>
      <c r="R13" s="43"/>
    </row>
    <row r="14" spans="1:18" x14ac:dyDescent="0.2">
      <c r="A14" s="25" t="s">
        <v>10</v>
      </c>
      <c r="B14" s="26">
        <v>45627</v>
      </c>
      <c r="C14">
        <v>483</v>
      </c>
      <c r="D14" t="s">
        <v>88</v>
      </c>
      <c r="E14" s="63" t="s">
        <v>73</v>
      </c>
      <c r="F14" s="63" t="s">
        <v>74</v>
      </c>
      <c r="G14" s="63" t="s">
        <v>69</v>
      </c>
      <c r="H14" s="31">
        <v>1842861.44</v>
      </c>
      <c r="I14" s="31">
        <v>0</v>
      </c>
      <c r="K14" s="31">
        <v>241170.87</v>
      </c>
      <c r="L14" s="45">
        <v>52774.67</v>
      </c>
      <c r="M14" s="31"/>
      <c r="Q14" s="43">
        <f t="shared" si="0"/>
        <v>1601690.5699999998</v>
      </c>
      <c r="R14" s="43"/>
    </row>
    <row r="15" spans="1:18" x14ac:dyDescent="0.2">
      <c r="A15" s="25" t="s">
        <v>10</v>
      </c>
      <c r="B15" s="26">
        <v>45627</v>
      </c>
      <c r="C15">
        <v>486</v>
      </c>
      <c r="D15" t="s">
        <v>89</v>
      </c>
      <c r="E15" s="63" t="s">
        <v>73</v>
      </c>
      <c r="F15" s="63" t="s">
        <v>74</v>
      </c>
      <c r="G15" s="63" t="s">
        <v>69</v>
      </c>
      <c r="H15" s="31">
        <v>490653.21</v>
      </c>
      <c r="I15" s="31">
        <v>60008.56</v>
      </c>
      <c r="K15" s="31">
        <v>391839.22</v>
      </c>
      <c r="L15" s="45">
        <v>252154.29</v>
      </c>
      <c r="M15" s="31"/>
      <c r="Q15" s="43">
        <f t="shared" si="0"/>
        <v>158822.55000000005</v>
      </c>
      <c r="R15" s="43"/>
    </row>
    <row r="16" spans="1:18" x14ac:dyDescent="0.2">
      <c r="A16" s="25" t="s">
        <v>10</v>
      </c>
      <c r="B16" s="26">
        <v>45627</v>
      </c>
      <c r="C16">
        <v>492</v>
      </c>
      <c r="D16" t="s">
        <v>93</v>
      </c>
      <c r="E16" s="63" t="s">
        <v>73</v>
      </c>
      <c r="F16" s="63" t="s">
        <v>78</v>
      </c>
      <c r="G16" s="63" t="s">
        <v>69</v>
      </c>
      <c r="H16" s="31">
        <v>1207738.6599999999</v>
      </c>
      <c r="I16" s="31">
        <f>57632.45+22079.37</f>
        <v>79711.819999999992</v>
      </c>
      <c r="K16" s="31">
        <v>1157116.7</v>
      </c>
      <c r="L16" s="53">
        <v>1006666.21</v>
      </c>
      <c r="M16" s="31"/>
      <c r="Q16" s="43">
        <f t="shared" si="0"/>
        <v>130333.78000000003</v>
      </c>
      <c r="R16" s="43"/>
    </row>
    <row r="17" spans="1:18" x14ac:dyDescent="0.2">
      <c r="A17" s="25" t="s">
        <v>10</v>
      </c>
      <c r="B17" s="26">
        <v>45627</v>
      </c>
      <c r="C17">
        <v>494</v>
      </c>
      <c r="D17" t="s">
        <v>95</v>
      </c>
      <c r="E17" s="63" t="s">
        <v>73</v>
      </c>
      <c r="F17" s="63" t="s">
        <v>96</v>
      </c>
      <c r="G17" s="63" t="s">
        <v>69</v>
      </c>
      <c r="H17" s="31">
        <v>2360005.9700000002</v>
      </c>
      <c r="I17" s="31">
        <f>26243.33+30000</f>
        <v>56243.33</v>
      </c>
      <c r="K17" s="31">
        <v>1605476.34</v>
      </c>
      <c r="L17" s="45">
        <v>1124915.76</v>
      </c>
      <c r="M17" s="31"/>
      <c r="Q17" s="43">
        <f t="shared" si="0"/>
        <v>810772.9600000002</v>
      </c>
      <c r="R17" s="43"/>
    </row>
    <row r="18" spans="1:18" x14ac:dyDescent="0.2">
      <c r="A18" s="25" t="s">
        <v>10</v>
      </c>
      <c r="B18" s="26">
        <v>45627</v>
      </c>
      <c r="C18">
        <v>497</v>
      </c>
      <c r="D18" t="s">
        <v>98</v>
      </c>
      <c r="E18" s="63" t="s">
        <v>73</v>
      </c>
      <c r="F18" s="63" t="s">
        <v>78</v>
      </c>
      <c r="G18" s="63" t="s">
        <v>79</v>
      </c>
      <c r="H18" s="31">
        <v>915337.15</v>
      </c>
      <c r="I18" s="31">
        <v>178266</v>
      </c>
      <c r="K18" s="31">
        <v>0</v>
      </c>
      <c r="L18" s="31">
        <v>0</v>
      </c>
      <c r="M18" s="31"/>
      <c r="P18" t="s">
        <v>80</v>
      </c>
      <c r="Q18" s="43">
        <f>IF(H18+I18-M18&lt;0,0,H18+I18-M18)</f>
        <v>1093603.1499999999</v>
      </c>
      <c r="R18" s="43"/>
    </row>
    <row r="19" spans="1:18" x14ac:dyDescent="0.2">
      <c r="A19" s="25" t="s">
        <v>10</v>
      </c>
      <c r="B19" s="26">
        <v>45627</v>
      </c>
      <c r="C19">
        <v>498</v>
      </c>
      <c r="D19" t="s">
        <v>102</v>
      </c>
      <c r="E19" s="63" t="s">
        <v>73</v>
      </c>
      <c r="F19" s="63" t="s">
        <v>78</v>
      </c>
      <c r="G19" s="63" t="s">
        <v>69</v>
      </c>
      <c r="H19" s="31">
        <v>479200.3</v>
      </c>
      <c r="I19" s="31">
        <v>97230.399999999994</v>
      </c>
      <c r="K19" s="31">
        <v>608860.22</v>
      </c>
      <c r="L19" s="31">
        <v>466133.2</v>
      </c>
      <c r="Q19" s="43">
        <f>IF(H19+I19-K19&lt;0,0,H19+I19-K19)</f>
        <v>0</v>
      </c>
      <c r="R19" s="43"/>
    </row>
    <row r="20" spans="1:18" x14ac:dyDescent="0.2">
      <c r="A20" s="25" t="s">
        <v>10</v>
      </c>
      <c r="B20" s="26">
        <v>45627</v>
      </c>
      <c r="C20">
        <v>499</v>
      </c>
      <c r="D20" t="s">
        <v>103</v>
      </c>
      <c r="E20" s="63" t="s">
        <v>86</v>
      </c>
      <c r="F20" s="63" t="s">
        <v>84</v>
      </c>
      <c r="G20" s="63" t="s">
        <v>69</v>
      </c>
      <c r="H20" s="31">
        <v>192454.69</v>
      </c>
      <c r="I20" s="31">
        <f>60000</f>
        <v>60000</v>
      </c>
      <c r="K20" s="31">
        <v>322746.12</v>
      </c>
      <c r="L20" s="31">
        <v>122317.15</v>
      </c>
      <c r="Q20" s="43">
        <f>IF(H20+I20-K20&lt;0,0,H20+I20-K20)</f>
        <v>0</v>
      </c>
      <c r="R20" s="43"/>
    </row>
    <row r="21" spans="1:18" x14ac:dyDescent="0.2">
      <c r="A21" s="25" t="s">
        <v>10</v>
      </c>
      <c r="B21" s="26">
        <v>45627</v>
      </c>
      <c r="C21">
        <v>502</v>
      </c>
      <c r="D21" t="s">
        <v>108</v>
      </c>
      <c r="E21" s="63" t="s">
        <v>86</v>
      </c>
      <c r="F21" s="63" t="s">
        <v>84</v>
      </c>
      <c r="G21" s="63" t="s">
        <v>69</v>
      </c>
      <c r="H21" s="31">
        <v>93153.72</v>
      </c>
      <c r="I21" s="45">
        <f>53997.83*0.95</f>
        <v>51297.938499999997</v>
      </c>
      <c r="K21" s="31">
        <v>61677.86</v>
      </c>
      <c r="L21" s="31">
        <v>88315.63</v>
      </c>
      <c r="Q21" s="43">
        <f>IF(H21+I21-K21&lt;0,0,H21+I21-K21)</f>
        <v>82773.79849999999</v>
      </c>
      <c r="R21" s="43"/>
    </row>
    <row r="22" spans="1:18" x14ac:dyDescent="0.2">
      <c r="A22" s="25" t="s">
        <v>10</v>
      </c>
      <c r="B22" s="26">
        <v>45627</v>
      </c>
      <c r="C22">
        <v>503</v>
      </c>
      <c r="D22" t="s">
        <v>109</v>
      </c>
      <c r="E22" s="63" t="s">
        <v>71</v>
      </c>
      <c r="F22" s="63" t="s">
        <v>74</v>
      </c>
      <c r="G22" s="63" t="s">
        <v>69</v>
      </c>
      <c r="H22" s="31">
        <v>7541000.6399999997</v>
      </c>
      <c r="I22" s="31">
        <f>125040.84+349886.57</f>
        <v>474927.41000000003</v>
      </c>
      <c r="K22" s="45">
        <v>3754327.61</v>
      </c>
      <c r="L22" s="31">
        <v>3331429.26</v>
      </c>
      <c r="Q22" s="43">
        <f t="shared" si="0"/>
        <v>4261600.4399999995</v>
      </c>
      <c r="R22" s="43"/>
    </row>
    <row r="23" spans="1:18" x14ac:dyDescent="0.2">
      <c r="A23" s="25" t="s">
        <v>10</v>
      </c>
      <c r="B23" s="26">
        <v>45627</v>
      </c>
      <c r="C23">
        <v>504</v>
      </c>
      <c r="D23" t="s">
        <v>110</v>
      </c>
      <c r="E23" s="63" t="s">
        <v>73</v>
      </c>
      <c r="F23" s="63" t="s">
        <v>78</v>
      </c>
      <c r="G23" s="63" t="s">
        <v>79</v>
      </c>
      <c r="H23" s="31">
        <v>346467.85</v>
      </c>
      <c r="K23" s="31">
        <v>0</v>
      </c>
      <c r="L23" s="31">
        <v>0</v>
      </c>
      <c r="M23" s="45"/>
      <c r="Q23" s="43">
        <f>IF(H23+I23-M23&lt;0,0,H23+I23-M23)</f>
        <v>346467.85</v>
      </c>
      <c r="R23" s="43"/>
    </row>
    <row r="24" spans="1:18" x14ac:dyDescent="0.2">
      <c r="A24" s="25" t="s">
        <v>10</v>
      </c>
      <c r="B24" s="26">
        <v>45627</v>
      </c>
      <c r="C24">
        <v>505</v>
      </c>
      <c r="D24" t="s">
        <v>114</v>
      </c>
      <c r="E24" s="63" t="s">
        <v>86</v>
      </c>
      <c r="F24" s="63" t="s">
        <v>78</v>
      </c>
      <c r="G24" s="63" t="s">
        <v>69</v>
      </c>
      <c r="H24" s="31">
        <v>30587.15</v>
      </c>
      <c r="K24" s="31">
        <v>6507.67</v>
      </c>
      <c r="L24" s="31">
        <v>0</v>
      </c>
      <c r="M24" s="31"/>
      <c r="Q24" s="43">
        <f>H24-M24</f>
        <v>30587.15</v>
      </c>
      <c r="R24" s="43"/>
    </row>
    <row r="25" spans="1:18" x14ac:dyDescent="0.2">
      <c r="A25" s="25" t="s">
        <v>10</v>
      </c>
      <c r="B25" s="26">
        <v>45627</v>
      </c>
      <c r="C25">
        <v>506</v>
      </c>
      <c r="D25" t="s">
        <v>115</v>
      </c>
      <c r="E25" s="63" t="s">
        <v>73</v>
      </c>
      <c r="F25" s="63" t="s">
        <v>78</v>
      </c>
      <c r="G25" s="63" t="s">
        <v>69</v>
      </c>
      <c r="H25" s="31">
        <v>724881.65</v>
      </c>
      <c r="I25" s="31"/>
      <c r="K25" s="31">
        <v>0</v>
      </c>
      <c r="L25" s="31">
        <v>42465.23</v>
      </c>
      <c r="M25" s="31"/>
      <c r="Q25" s="43">
        <f t="shared" ref="Q25" si="1">IF(H25+I25-K25&lt;0,0,H25+I25-K25)</f>
        <v>724881.65</v>
      </c>
      <c r="R25" s="43"/>
    </row>
    <row r="26" spans="1:18" x14ac:dyDescent="0.2">
      <c r="D26" s="63"/>
      <c r="E26" s="63"/>
      <c r="F26" s="63"/>
      <c r="G26" s="63"/>
    </row>
    <row r="27" spans="1:18" x14ac:dyDescent="0.2">
      <c r="A27" s="33" t="s">
        <v>99</v>
      </c>
      <c r="D27" s="63"/>
      <c r="E27" s="63"/>
      <c r="F27" s="63"/>
      <c r="H27" s="32">
        <f>SUM(H4:H26)</f>
        <v>61812835.869999982</v>
      </c>
      <c r="I27" s="32">
        <f>SUM(I4:I26)</f>
        <v>13171019.368500002</v>
      </c>
      <c r="J27" s="40"/>
      <c r="K27" s="32">
        <f>SUM(K5:K25)</f>
        <v>44322472.260000005</v>
      </c>
      <c r="L27" s="32">
        <f>SUM(L5:L25)</f>
        <v>30692946.579999994</v>
      </c>
      <c r="M27" s="32"/>
      <c r="Q27" s="32">
        <f>SUM(Q5:Q26)</f>
        <v>30701557.118500002</v>
      </c>
    </row>
    <row r="28" spans="1:18" x14ac:dyDescent="0.2">
      <c r="D28" s="63"/>
      <c r="E28" s="63"/>
      <c r="F28" s="63"/>
      <c r="G28" s="63"/>
      <c r="J28" s="40"/>
      <c r="K28" s="50">
        <v>44322472.259999998</v>
      </c>
      <c r="L28" s="50">
        <v>30692946.579999994</v>
      </c>
    </row>
    <row r="29" spans="1:18" x14ac:dyDescent="0.2">
      <c r="D29" s="63"/>
      <c r="E29" s="63"/>
      <c r="F29" s="63"/>
      <c r="G29" s="63"/>
      <c r="J29" s="40"/>
      <c r="K29" s="41">
        <f>K27-K28</f>
        <v>0</v>
      </c>
      <c r="L29" s="41">
        <f>L27-L28</f>
        <v>0</v>
      </c>
    </row>
    <row r="30" spans="1:18" x14ac:dyDescent="0.2">
      <c r="D30" s="63"/>
      <c r="E30" s="63"/>
      <c r="F30" s="63"/>
      <c r="G30" s="63"/>
      <c r="J30" s="40"/>
      <c r="K30" s="41"/>
      <c r="L30" s="41"/>
    </row>
    <row r="31" spans="1:18" x14ac:dyDescent="0.2">
      <c r="D31" s="63"/>
      <c r="E31" s="63"/>
      <c r="F31" s="63"/>
      <c r="G31" s="63"/>
      <c r="I31" s="54"/>
      <c r="J31" s="40"/>
      <c r="K31" s="41"/>
      <c r="L31" s="41"/>
    </row>
    <row r="32" spans="1:18" x14ac:dyDescent="0.2">
      <c r="D32" s="63"/>
      <c r="E32" s="63"/>
      <c r="F32" s="63"/>
      <c r="G32" s="63"/>
      <c r="J32" s="40"/>
      <c r="K32" s="41"/>
      <c r="L32" s="41"/>
    </row>
    <row r="33" spans="1:18" x14ac:dyDescent="0.2">
      <c r="D33" s="63"/>
      <c r="E33" s="63"/>
      <c r="F33" s="63"/>
      <c r="G33" s="63"/>
    </row>
    <row r="34" spans="1:18" x14ac:dyDescent="0.2">
      <c r="A34" s="46" t="s">
        <v>105</v>
      </c>
      <c r="D34" s="63"/>
      <c r="E34" s="63"/>
      <c r="F34" s="63"/>
      <c r="G34" s="63"/>
    </row>
    <row r="35" spans="1:18" x14ac:dyDescent="0.2">
      <c r="A35" s="25" t="s">
        <v>10</v>
      </c>
      <c r="B35" s="26">
        <v>45383</v>
      </c>
      <c r="C35">
        <v>49601</v>
      </c>
      <c r="D35" t="s">
        <v>97</v>
      </c>
      <c r="E35" s="63" t="s">
        <v>73</v>
      </c>
      <c r="F35" s="63" t="s">
        <v>78</v>
      </c>
      <c r="G35" s="63" t="s">
        <v>106</v>
      </c>
      <c r="H35" s="45">
        <v>126115</v>
      </c>
      <c r="I35" s="45"/>
      <c r="K35" s="45"/>
      <c r="L35" s="45">
        <v>111672.9</v>
      </c>
      <c r="M35" s="45">
        <v>119103.74</v>
      </c>
      <c r="N35" s="43">
        <f>M35-L35</f>
        <v>7430.8400000000111</v>
      </c>
      <c r="O35" s="47">
        <f t="shared" ref="O35:O37" si="2">N35/(H35+I35)</f>
        <v>5.8921143400864379E-2</v>
      </c>
      <c r="P35" t="s">
        <v>107</v>
      </c>
    </row>
    <row r="36" spans="1:18" ht="15.75" customHeight="1" x14ac:dyDescent="0.2">
      <c r="A36" s="25" t="s">
        <v>10</v>
      </c>
      <c r="B36" s="26">
        <v>45413</v>
      </c>
      <c r="C36">
        <v>458</v>
      </c>
      <c r="D36" t="s">
        <v>77</v>
      </c>
      <c r="E36" s="63" t="s">
        <v>73</v>
      </c>
      <c r="F36" s="63" t="s">
        <v>78</v>
      </c>
      <c r="G36" s="63" t="s">
        <v>106</v>
      </c>
      <c r="H36" s="31">
        <v>443879.63</v>
      </c>
      <c r="I36" s="31">
        <f>2905.82+18095.04</f>
        <v>21000.86</v>
      </c>
      <c r="K36" s="31"/>
      <c r="L36" s="31">
        <v>390013.95</v>
      </c>
      <c r="M36" s="45">
        <v>437477.38</v>
      </c>
      <c r="N36" s="43">
        <f t="shared" ref="N36:N42" si="3">M36-L36</f>
        <v>47463.429999999993</v>
      </c>
      <c r="O36" s="47">
        <f t="shared" si="2"/>
        <v>0.10209813279107496</v>
      </c>
      <c r="P36" t="s">
        <v>107</v>
      </c>
    </row>
    <row r="37" spans="1:18" x14ac:dyDescent="0.2">
      <c r="A37" s="25" t="s">
        <v>10</v>
      </c>
      <c r="B37" s="26">
        <v>45413</v>
      </c>
      <c r="C37">
        <v>489</v>
      </c>
      <c r="D37" t="s">
        <v>90</v>
      </c>
      <c r="E37" s="63" t="s">
        <v>86</v>
      </c>
      <c r="F37" s="63" t="s">
        <v>91</v>
      </c>
      <c r="G37" s="63" t="s">
        <v>106</v>
      </c>
      <c r="H37" s="31">
        <v>41817</v>
      </c>
      <c r="I37" s="31"/>
      <c r="K37" s="31"/>
      <c r="L37" s="31">
        <v>6153.96</v>
      </c>
      <c r="M37" s="31">
        <v>9164.7099999999991</v>
      </c>
      <c r="N37" s="43">
        <f t="shared" si="3"/>
        <v>3010.7499999999991</v>
      </c>
      <c r="O37" s="47">
        <f t="shared" si="2"/>
        <v>7.1998230384771725E-2</v>
      </c>
      <c r="P37" t="s">
        <v>107</v>
      </c>
    </row>
    <row r="38" spans="1:18" x14ac:dyDescent="0.2">
      <c r="A38" s="25" t="s">
        <v>10</v>
      </c>
      <c r="B38" s="26">
        <v>45413</v>
      </c>
      <c r="C38">
        <v>491</v>
      </c>
      <c r="D38" t="s">
        <v>92</v>
      </c>
      <c r="E38" s="63" t="s">
        <v>71</v>
      </c>
      <c r="F38" s="63" t="s">
        <v>84</v>
      </c>
      <c r="G38" s="63" t="s">
        <v>106</v>
      </c>
      <c r="H38" s="31">
        <v>480150</v>
      </c>
      <c r="I38" s="31">
        <v>318249.33</v>
      </c>
      <c r="K38" s="31"/>
      <c r="L38" s="31">
        <v>424095.66</v>
      </c>
      <c r="M38" s="31">
        <v>784535.04000000004</v>
      </c>
      <c r="N38" s="43">
        <f t="shared" si="3"/>
        <v>360439.38000000006</v>
      </c>
      <c r="O38" s="47">
        <f>N38/(H38+I38)</f>
        <v>0.45145250810769094</v>
      </c>
      <c r="P38" t="s">
        <v>107</v>
      </c>
    </row>
    <row r="39" spans="1:18" x14ac:dyDescent="0.2">
      <c r="A39" s="25" t="s">
        <v>10</v>
      </c>
      <c r="B39" s="49">
        <v>45474</v>
      </c>
      <c r="C39">
        <v>820</v>
      </c>
      <c r="D39" s="63" t="s">
        <v>111</v>
      </c>
      <c r="E39" s="63" t="s">
        <v>71</v>
      </c>
      <c r="F39" s="63" t="s">
        <v>112</v>
      </c>
      <c r="G39" s="63" t="s">
        <v>106</v>
      </c>
      <c r="H39" s="31">
        <v>25000</v>
      </c>
    </row>
    <row r="40" spans="1:18" x14ac:dyDescent="0.2">
      <c r="A40" s="25" t="s">
        <v>10</v>
      </c>
      <c r="B40" s="49">
        <v>45474</v>
      </c>
      <c r="C40">
        <v>501</v>
      </c>
      <c r="D40" s="63" t="s">
        <v>113</v>
      </c>
      <c r="E40" s="63" t="s">
        <v>71</v>
      </c>
      <c r="F40" s="63" t="s">
        <v>74</v>
      </c>
      <c r="G40" s="63" t="s">
        <v>106</v>
      </c>
      <c r="H40" s="31">
        <v>39100</v>
      </c>
      <c r="L40" s="31">
        <v>19607.330000000002</v>
      </c>
      <c r="M40" s="31">
        <v>39100</v>
      </c>
      <c r="N40" s="43">
        <f t="shared" si="3"/>
        <v>19492.669999999998</v>
      </c>
      <c r="O40" s="47">
        <f>N40/(H40+I40)</f>
        <v>0.49853375959079277</v>
      </c>
      <c r="P40" t="s">
        <v>107</v>
      </c>
    </row>
    <row r="41" spans="1:18" x14ac:dyDescent="0.2">
      <c r="A41" s="25" t="s">
        <v>10</v>
      </c>
      <c r="B41" s="49">
        <v>45474</v>
      </c>
      <c r="C41">
        <v>49602</v>
      </c>
      <c r="D41" s="63" t="s">
        <v>97</v>
      </c>
      <c r="E41" s="63" t="s">
        <v>73</v>
      </c>
      <c r="F41" s="63" t="s">
        <v>78</v>
      </c>
      <c r="G41" s="63" t="s">
        <v>106</v>
      </c>
      <c r="H41" s="31">
        <v>46088</v>
      </c>
      <c r="L41" s="31">
        <v>19830.419999999998</v>
      </c>
      <c r="M41" s="31">
        <v>46518</v>
      </c>
      <c r="N41" s="43">
        <f t="shared" si="3"/>
        <v>26687.58</v>
      </c>
      <c r="O41" s="47">
        <f>N41/(H41+I41)</f>
        <v>0.57905702135046</v>
      </c>
      <c r="P41" t="s">
        <v>107</v>
      </c>
    </row>
    <row r="42" spans="1:18" x14ac:dyDescent="0.2">
      <c r="A42" s="25" t="s">
        <v>10</v>
      </c>
      <c r="B42" s="26">
        <v>45536</v>
      </c>
      <c r="C42">
        <v>493</v>
      </c>
      <c r="D42" t="s">
        <v>94</v>
      </c>
      <c r="E42" s="63" t="s">
        <v>73</v>
      </c>
      <c r="F42" s="63" t="s">
        <v>74</v>
      </c>
      <c r="G42" s="63" t="s">
        <v>106</v>
      </c>
      <c r="H42" s="45">
        <v>91395.5</v>
      </c>
      <c r="I42" s="45">
        <f>35603.44+65687.5</f>
        <v>101290.94</v>
      </c>
      <c r="K42" s="45"/>
      <c r="L42" s="45">
        <v>45576.04</v>
      </c>
      <c r="M42" s="45">
        <v>200839.54</v>
      </c>
      <c r="N42" s="43">
        <f t="shared" si="3"/>
        <v>155263.5</v>
      </c>
      <c r="O42" s="47">
        <f>N42/(H42+I42)</f>
        <v>0.8057832196183603</v>
      </c>
      <c r="P42" t="s">
        <v>107</v>
      </c>
      <c r="Q42" s="43"/>
      <c r="R42" s="43"/>
    </row>
    <row r="43" spans="1:18" x14ac:dyDescent="0.2">
      <c r="A43" s="25" t="s">
        <v>10</v>
      </c>
      <c r="B43" s="26">
        <v>45627</v>
      </c>
      <c r="C43">
        <v>476</v>
      </c>
      <c r="D43" t="s">
        <v>87</v>
      </c>
      <c r="E43" s="63" t="s">
        <v>73</v>
      </c>
      <c r="F43" s="63" t="s">
        <v>74</v>
      </c>
      <c r="G43" s="63" t="s">
        <v>106</v>
      </c>
      <c r="H43" s="31">
        <v>328826</v>
      </c>
      <c r="I43" s="31">
        <v>47757.599999999999</v>
      </c>
      <c r="L43" s="45">
        <v>410934.45</v>
      </c>
      <c r="M43" s="45">
        <v>541696.55000000005</v>
      </c>
      <c r="N43" s="43">
        <f t="shared" ref="N43:N45" si="4">M43-L43</f>
        <v>130762.10000000003</v>
      </c>
      <c r="O43" s="47">
        <f>N43/(H43+I43)</f>
        <v>0.3472325932409166</v>
      </c>
      <c r="P43" t="s">
        <v>107</v>
      </c>
    </row>
    <row r="44" spans="1:18" x14ac:dyDescent="0.2">
      <c r="C44">
        <v>496</v>
      </c>
      <c r="D44" t="s">
        <v>97</v>
      </c>
      <c r="E44" s="63" t="s">
        <v>73</v>
      </c>
      <c r="F44" s="63" t="s">
        <v>78</v>
      </c>
      <c r="G44" s="63" t="s">
        <v>106</v>
      </c>
      <c r="H44" s="45">
        <v>996559.49</v>
      </c>
      <c r="I44" s="45">
        <f>16779+1615+10651.12</f>
        <v>29045.120000000003</v>
      </c>
      <c r="L44" s="45">
        <v>725583.62</v>
      </c>
      <c r="M44" s="45">
        <v>946530.16</v>
      </c>
      <c r="N44" s="43">
        <f t="shared" si="4"/>
        <v>220946.54000000004</v>
      </c>
      <c r="O44" s="47">
        <f t="shared" ref="O44:O45" si="5">N44/(H44+I44)</f>
        <v>0.21543052541466251</v>
      </c>
      <c r="P44" t="s">
        <v>107</v>
      </c>
    </row>
    <row r="45" spans="1:18" x14ac:dyDescent="0.2">
      <c r="C45">
        <v>470</v>
      </c>
      <c r="D45" t="s">
        <v>83</v>
      </c>
      <c r="E45" s="63" t="s">
        <v>71</v>
      </c>
      <c r="F45" s="63" t="s">
        <v>84</v>
      </c>
      <c r="G45" s="63" t="s">
        <v>106</v>
      </c>
      <c r="H45" s="45">
        <v>1642747.07</v>
      </c>
      <c r="I45" s="45">
        <f>54223.4+32616.56+10000+248200</f>
        <v>345039.96</v>
      </c>
      <c r="L45" s="45">
        <v>821427.93</v>
      </c>
      <c r="M45" s="45">
        <v>2492116.8199999998</v>
      </c>
      <c r="N45" s="43">
        <f t="shared" si="4"/>
        <v>1670688.8899999997</v>
      </c>
      <c r="O45" s="47">
        <f t="shared" si="5"/>
        <v>0.84047680399645208</v>
      </c>
      <c r="P45" t="s">
        <v>107</v>
      </c>
    </row>
    <row r="46" spans="1:18" x14ac:dyDescent="0.2">
      <c r="D46" s="63"/>
      <c r="E46" s="63"/>
      <c r="F46" s="63"/>
      <c r="G46" s="63"/>
      <c r="N46" s="43"/>
    </row>
    <row r="47" spans="1:18" x14ac:dyDescent="0.2">
      <c r="D47" s="63"/>
      <c r="E47" s="63"/>
      <c r="F47" s="63"/>
      <c r="G47" s="63"/>
    </row>
    <row r="48" spans="1:18"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c r="F136" s="63"/>
      <c r="G136" s="63"/>
    </row>
    <row r="137" spans="4:7" x14ac:dyDescent="0.2">
      <c r="D137" s="63"/>
      <c r="E137" s="63"/>
      <c r="F137" s="63"/>
      <c r="G137" s="63"/>
    </row>
    <row r="138" spans="4:7" x14ac:dyDescent="0.2">
      <c r="D138" s="63"/>
      <c r="E138" s="63"/>
      <c r="F138" s="63"/>
      <c r="G138" s="63"/>
    </row>
    <row r="139" spans="4:7" x14ac:dyDescent="0.2">
      <c r="D139" s="63"/>
      <c r="E139" s="63"/>
      <c r="F139" s="63"/>
      <c r="G139" s="63"/>
    </row>
    <row r="140" spans="4:7" x14ac:dyDescent="0.2">
      <c r="D140" s="63"/>
      <c r="E140" s="63"/>
      <c r="F140" s="63"/>
      <c r="G140" s="63"/>
    </row>
    <row r="141" spans="4:7" x14ac:dyDescent="0.2">
      <c r="D141" s="63"/>
      <c r="E141" s="63"/>
      <c r="F141" s="63"/>
      <c r="G141" s="63"/>
    </row>
    <row r="142" spans="4:7" x14ac:dyDescent="0.2">
      <c r="D142" s="63"/>
      <c r="E142" s="63"/>
      <c r="F142" s="63"/>
      <c r="G142" s="63"/>
    </row>
    <row r="143" spans="4:7" x14ac:dyDescent="0.2">
      <c r="D143" s="63"/>
      <c r="E143" s="63"/>
      <c r="F143" s="63"/>
      <c r="G143" s="63"/>
    </row>
    <row r="144" spans="4:7" x14ac:dyDescent="0.2">
      <c r="D144" s="63"/>
      <c r="E144" s="63"/>
      <c r="F144" s="63"/>
      <c r="G144" s="63"/>
    </row>
    <row r="145" spans="4:7" x14ac:dyDescent="0.2">
      <c r="D145" s="63"/>
      <c r="E145" s="63"/>
      <c r="F145" s="63"/>
      <c r="G145" s="63"/>
    </row>
    <row r="146" spans="4:7" x14ac:dyDescent="0.2">
      <c r="D146" s="63"/>
      <c r="E146" s="63"/>
      <c r="F146" s="63"/>
      <c r="G146" s="63"/>
    </row>
    <row r="147" spans="4:7" x14ac:dyDescent="0.2">
      <c r="D147" s="63"/>
      <c r="E147" s="63"/>
    </row>
    <row r="148" spans="4:7" x14ac:dyDescent="0.2">
      <c r="D148" s="63"/>
      <c r="E148" s="63"/>
    </row>
    <row r="149" spans="4:7" x14ac:dyDescent="0.2">
      <c r="D149" s="63"/>
      <c r="E149" s="63"/>
    </row>
    <row r="150" spans="4:7" x14ac:dyDescent="0.2">
      <c r="D150" s="63"/>
      <c r="E150" s="63"/>
    </row>
    <row r="151" spans="4:7" x14ac:dyDescent="0.2">
      <c r="D151" s="63"/>
      <c r="E151" s="63"/>
    </row>
    <row r="152" spans="4:7" x14ac:dyDescent="0.2">
      <c r="D152" s="63"/>
      <c r="E152" s="63"/>
    </row>
    <row r="153" spans="4:7" x14ac:dyDescent="0.2">
      <c r="D153" s="63"/>
      <c r="E153" s="63"/>
    </row>
    <row r="154" spans="4:7" x14ac:dyDescent="0.2">
      <c r="E154" s="63"/>
    </row>
  </sheetData>
  <mergeCells count="3">
    <mergeCell ref="H2:J2"/>
    <mergeCell ref="K2:L2"/>
    <mergeCell ref="M2:O2"/>
  </mergeCells>
  <conditionalFormatting sqref="Q4">
    <cfRule type="cellIs" dxfId="2" priority="1" operator="lessThan">
      <formula>0</formula>
    </cfRule>
  </conditionalFormatting>
  <dataValidations count="1">
    <dataValidation type="list" allowBlank="1" showInputMessage="1" showErrorMessage="1" sqref="F40 E42:F42" xr:uid="{441AB5BA-675A-4567-AA41-50FBA15D65CD}">
      <formula1>#REF!</formula1>
    </dataValidation>
  </dataValidation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616AB-3D7C-47B4-BB13-DC9058279E47}">
  <dimension ref="A1:R143"/>
  <sheetViews>
    <sheetView zoomScale="85" zoomScaleNormal="85" workbookViewId="0">
      <pane ySplit="3" topLeftCell="A6" activePane="bottomLeft" state="frozen"/>
      <selection pane="bottomLeft" activeCell="K34" sqref="K34"/>
    </sheetView>
  </sheetViews>
  <sheetFormatPr baseColWidth="10" defaultColWidth="11.5" defaultRowHeight="15" x14ac:dyDescent="0.2"/>
  <cols>
    <col min="1" max="1" width="28.5" bestFit="1" customWidth="1"/>
    <col min="2" max="3" width="11.5" bestFit="1" customWidth="1"/>
    <col min="4" max="4" width="60.33203125" bestFit="1" customWidth="1"/>
    <col min="5" max="5" width="21" customWidth="1"/>
    <col min="6" max="6" width="22" bestFit="1" customWidth="1"/>
    <col min="7" max="7" width="39.1640625" bestFit="1" customWidth="1"/>
    <col min="8" max="8" width="20.83203125" bestFit="1" customWidth="1"/>
    <col min="9" max="9" width="22.5" bestFit="1" customWidth="1"/>
    <col min="10" max="10" width="15.83203125" customWidth="1"/>
    <col min="11" max="11" width="15.6640625" bestFit="1" customWidth="1"/>
    <col min="12" max="12" width="16.5" bestFit="1" customWidth="1"/>
    <col min="13" max="13" width="21.33203125" bestFit="1" customWidth="1"/>
    <col min="14" max="14" width="13.1640625" bestFit="1" customWidth="1"/>
    <col min="16" max="16" width="27.83203125" customWidth="1"/>
    <col min="17" max="17" width="17.5" bestFit="1" customWidth="1"/>
    <col min="18" max="18" width="15.5" bestFit="1" customWidth="1"/>
  </cols>
  <sheetData>
    <row r="1" spans="1:18" ht="16" thickBot="1" x14ac:dyDescent="0.25">
      <c r="A1" s="22"/>
      <c r="B1" s="22"/>
      <c r="C1" s="22"/>
      <c r="D1" s="22"/>
      <c r="E1" s="22"/>
      <c r="F1" s="22"/>
      <c r="G1" s="22"/>
      <c r="H1" s="22"/>
      <c r="I1" s="22"/>
      <c r="J1" s="22"/>
      <c r="K1" s="22"/>
      <c r="L1" s="22"/>
      <c r="M1" s="22"/>
      <c r="N1" s="22"/>
      <c r="O1" s="22"/>
      <c r="P1" s="22"/>
      <c r="Q1" s="22"/>
    </row>
    <row r="2" spans="1:18"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8"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8" x14ac:dyDescent="0.2">
      <c r="A4" s="25" t="s">
        <v>10</v>
      </c>
      <c r="B4" s="26">
        <v>45658</v>
      </c>
      <c r="C4">
        <v>125</v>
      </c>
      <c r="D4" t="s">
        <v>116</v>
      </c>
      <c r="E4" s="63"/>
      <c r="F4" s="63"/>
      <c r="G4" s="63" t="s">
        <v>69</v>
      </c>
      <c r="H4" s="31">
        <f>51744.5</f>
        <v>51744.5</v>
      </c>
      <c r="I4" s="31"/>
      <c r="M4" s="45"/>
    </row>
    <row r="5" spans="1:18" ht="15.75" customHeight="1" x14ac:dyDescent="0.2">
      <c r="A5" s="25" t="s">
        <v>10</v>
      </c>
      <c r="B5" s="26">
        <v>45658</v>
      </c>
      <c r="C5">
        <v>437</v>
      </c>
      <c r="D5" t="s">
        <v>70</v>
      </c>
      <c r="E5" s="63" t="s">
        <v>71</v>
      </c>
      <c r="F5" s="63" t="s">
        <v>56</v>
      </c>
      <c r="G5" s="63" t="s">
        <v>69</v>
      </c>
      <c r="H5" s="31">
        <v>7566949.3899999997</v>
      </c>
      <c r="I5" s="31">
        <f>935012.28+703887.12+310554+11792.69+334165.22+747932.38+97259.02+10878.7+17049.58+474974.31+41742.87</f>
        <v>3685248.17</v>
      </c>
      <c r="K5" s="31">
        <v>9310178.6400000006</v>
      </c>
      <c r="L5" s="45">
        <v>5509027.1699999999</v>
      </c>
      <c r="M5" s="45"/>
      <c r="Q5" s="43">
        <f>IF(H5+I5-K5&lt;0,0,H5+I5-K5)</f>
        <v>1942018.9199999981</v>
      </c>
      <c r="R5" s="43"/>
    </row>
    <row r="6" spans="1:18" ht="15.75" customHeight="1" x14ac:dyDescent="0.2">
      <c r="A6" s="25" t="s">
        <v>10</v>
      </c>
      <c r="B6" s="26">
        <v>45658</v>
      </c>
      <c r="C6">
        <v>448</v>
      </c>
      <c r="D6" t="s">
        <v>72</v>
      </c>
      <c r="E6" s="63" t="s">
        <v>73</v>
      </c>
      <c r="F6" s="63" t="s">
        <v>74</v>
      </c>
      <c r="G6" s="63" t="s">
        <v>117</v>
      </c>
      <c r="H6" s="31">
        <v>5360736.6900000004</v>
      </c>
      <c r="I6" s="31">
        <f>562051.72+228531.29</f>
        <v>790583.01</v>
      </c>
      <c r="K6" s="31">
        <v>5605496.6699999999</v>
      </c>
      <c r="L6" s="45">
        <v>6242550.0199999996</v>
      </c>
      <c r="M6" s="45"/>
      <c r="Q6" s="43">
        <f t="shared" ref="Q6:Q22" si="0">IF(H6+I6-K6&lt;0,0,H6+I6-K6)</f>
        <v>545823.03000000026</v>
      </c>
      <c r="R6" s="43"/>
    </row>
    <row r="7" spans="1:18" x14ac:dyDescent="0.2">
      <c r="A7" s="25" t="s">
        <v>10</v>
      </c>
      <c r="B7" s="26">
        <v>45658</v>
      </c>
      <c r="C7">
        <v>449</v>
      </c>
      <c r="D7" t="s">
        <v>75</v>
      </c>
      <c r="E7" s="63" t="s">
        <v>73</v>
      </c>
      <c r="F7" s="63" t="s">
        <v>74</v>
      </c>
      <c r="G7" s="63" t="s">
        <v>117</v>
      </c>
      <c r="H7" s="31">
        <v>1193190.1399999999</v>
      </c>
      <c r="I7" s="31">
        <v>63852.24</v>
      </c>
      <c r="K7" s="31">
        <v>1145971.69</v>
      </c>
      <c r="L7" s="45">
        <v>1208818.04</v>
      </c>
      <c r="M7" s="45"/>
      <c r="Q7" s="43">
        <f t="shared" si="0"/>
        <v>111070.68999999994</v>
      </c>
      <c r="R7" s="43"/>
    </row>
    <row r="8" spans="1:18" ht="15.75" customHeight="1" x14ac:dyDescent="0.2">
      <c r="A8" s="25" t="s">
        <v>10</v>
      </c>
      <c r="B8" s="26">
        <v>45658</v>
      </c>
      <c r="C8">
        <v>453</v>
      </c>
      <c r="D8" t="s">
        <v>76</v>
      </c>
      <c r="E8" s="63" t="s">
        <v>73</v>
      </c>
      <c r="F8" s="63" t="s">
        <v>74</v>
      </c>
      <c r="G8" s="63" t="s">
        <v>69</v>
      </c>
      <c r="H8" s="31">
        <v>6234410.29</v>
      </c>
      <c r="I8" s="45">
        <v>5589477.2000000002</v>
      </c>
      <c r="K8" s="31">
        <v>7990197.4000000004</v>
      </c>
      <c r="L8" s="45">
        <v>5209862.1222000001</v>
      </c>
      <c r="M8" s="45"/>
      <c r="Q8" s="43">
        <f t="shared" si="0"/>
        <v>3833690.09</v>
      </c>
      <c r="R8" s="43"/>
    </row>
    <row r="9" spans="1:18" x14ac:dyDescent="0.2">
      <c r="A9" s="25" t="s">
        <v>10</v>
      </c>
      <c r="B9" s="26">
        <v>45658</v>
      </c>
      <c r="C9">
        <v>453500</v>
      </c>
      <c r="D9" t="s">
        <v>76</v>
      </c>
      <c r="E9" s="63" t="s">
        <v>73</v>
      </c>
      <c r="F9" s="63" t="s">
        <v>74</v>
      </c>
      <c r="G9" s="63" t="s">
        <v>69</v>
      </c>
      <c r="H9" s="31">
        <v>132891.97</v>
      </c>
      <c r="I9" s="31"/>
      <c r="K9" s="31">
        <v>136855.1</v>
      </c>
      <c r="L9" s="45">
        <v>22427.16</v>
      </c>
      <c r="M9" s="45"/>
      <c r="Q9" s="43">
        <f t="shared" si="0"/>
        <v>0</v>
      </c>
      <c r="R9" s="43"/>
    </row>
    <row r="10" spans="1:18" ht="15.75" customHeight="1" x14ac:dyDescent="0.2">
      <c r="A10" s="25" t="s">
        <v>10</v>
      </c>
      <c r="B10" s="26">
        <v>45658</v>
      </c>
      <c r="C10">
        <v>453600</v>
      </c>
      <c r="D10" t="s">
        <v>76</v>
      </c>
      <c r="E10" s="63" t="s">
        <v>73</v>
      </c>
      <c r="F10" s="63" t="s">
        <v>74</v>
      </c>
      <c r="G10" s="63" t="s">
        <v>69</v>
      </c>
      <c r="H10" s="31">
        <v>168215.1</v>
      </c>
      <c r="I10" s="31"/>
      <c r="K10" s="31">
        <v>201180.07</v>
      </c>
      <c r="L10" s="45">
        <v>0</v>
      </c>
      <c r="M10" s="45"/>
      <c r="Q10" s="43">
        <f t="shared" si="0"/>
        <v>0</v>
      </c>
      <c r="R10" s="43"/>
    </row>
    <row r="11" spans="1:18" x14ac:dyDescent="0.2">
      <c r="A11" s="25" t="s">
        <v>10</v>
      </c>
      <c r="B11" s="26">
        <v>45658</v>
      </c>
      <c r="C11">
        <v>463</v>
      </c>
      <c r="D11" t="s">
        <v>81</v>
      </c>
      <c r="E11" s="63" t="s">
        <v>73</v>
      </c>
      <c r="F11" s="63" t="s">
        <v>74</v>
      </c>
      <c r="G11" s="63" t="s">
        <v>69</v>
      </c>
      <c r="H11" s="31">
        <v>4688770.38</v>
      </c>
      <c r="I11" s="31">
        <f>1891768.21+80481.16</f>
        <v>1972249.3699999999</v>
      </c>
      <c r="K11" s="31">
        <v>5498790.0599999996</v>
      </c>
      <c r="L11" s="45">
        <v>3400274.26</v>
      </c>
      <c r="M11" s="45"/>
      <c r="Q11" s="43">
        <f t="shared" si="0"/>
        <v>1162229.6900000004</v>
      </c>
      <c r="R11" s="43"/>
    </row>
    <row r="12" spans="1:18" ht="15.75" customHeight="1" x14ac:dyDescent="0.2">
      <c r="A12" s="25" t="s">
        <v>10</v>
      </c>
      <c r="B12" s="26">
        <v>45658</v>
      </c>
      <c r="C12">
        <v>465</v>
      </c>
      <c r="D12" t="s">
        <v>82</v>
      </c>
      <c r="E12" s="63" t="s">
        <v>73</v>
      </c>
      <c r="F12" s="63" t="s">
        <v>74</v>
      </c>
      <c r="G12" s="63" t="s">
        <v>69</v>
      </c>
      <c r="H12" s="31">
        <v>19404233</v>
      </c>
      <c r="I12" s="31">
        <f>146812.45+147622</f>
        <v>294434.45</v>
      </c>
      <c r="K12" s="31">
        <v>6789409.9199999999</v>
      </c>
      <c r="L12" s="45">
        <v>3061491.8119999999</v>
      </c>
      <c r="M12" s="45"/>
      <c r="Q12" s="43">
        <f t="shared" si="0"/>
        <v>12909257.529999999</v>
      </c>
      <c r="R12" s="43"/>
    </row>
    <row r="13" spans="1:18" x14ac:dyDescent="0.2">
      <c r="A13" s="25" t="s">
        <v>10</v>
      </c>
      <c r="B13" s="26">
        <v>45658</v>
      </c>
      <c r="C13">
        <v>475</v>
      </c>
      <c r="D13" t="s">
        <v>85</v>
      </c>
      <c r="E13" s="63" t="s">
        <v>86</v>
      </c>
      <c r="F13" s="63" t="s">
        <v>84</v>
      </c>
      <c r="G13" s="63" t="s">
        <v>79</v>
      </c>
      <c r="H13" s="31">
        <v>733113.9</v>
      </c>
      <c r="I13" s="31">
        <v>234206.65</v>
      </c>
      <c r="K13" s="31">
        <v>0</v>
      </c>
      <c r="L13" s="45">
        <v>-7.51</v>
      </c>
      <c r="M13" s="45"/>
      <c r="P13" t="s">
        <v>80</v>
      </c>
      <c r="Q13" s="43">
        <f>IF(H13+I13-M13&lt;0,0,H13+I13-M13)</f>
        <v>967320.55</v>
      </c>
      <c r="R13" s="43"/>
    </row>
    <row r="14" spans="1:18" x14ac:dyDescent="0.2">
      <c r="A14" s="25" t="s">
        <v>10</v>
      </c>
      <c r="B14" s="26">
        <v>45658</v>
      </c>
      <c r="C14">
        <v>483</v>
      </c>
      <c r="D14" t="s">
        <v>88</v>
      </c>
      <c r="E14" s="63" t="s">
        <v>73</v>
      </c>
      <c r="F14" s="63" t="s">
        <v>74</v>
      </c>
      <c r="G14" s="63" t="s">
        <v>69</v>
      </c>
      <c r="H14" s="31">
        <v>1842861.44</v>
      </c>
      <c r="I14" s="31">
        <v>0</v>
      </c>
      <c r="K14" s="31">
        <v>241170.87</v>
      </c>
      <c r="L14" s="45">
        <v>73494.761169999998</v>
      </c>
      <c r="M14" s="31"/>
      <c r="Q14" s="43">
        <f t="shared" si="0"/>
        <v>1601690.5699999998</v>
      </c>
      <c r="R14" s="43"/>
    </row>
    <row r="15" spans="1:18" x14ac:dyDescent="0.2">
      <c r="A15" s="25" t="s">
        <v>10</v>
      </c>
      <c r="B15" s="26">
        <v>45658</v>
      </c>
      <c r="C15">
        <v>486</v>
      </c>
      <c r="D15" t="s">
        <v>89</v>
      </c>
      <c r="E15" s="63" t="s">
        <v>73</v>
      </c>
      <c r="F15" s="63" t="s">
        <v>74</v>
      </c>
      <c r="G15" s="63" t="s">
        <v>69</v>
      </c>
      <c r="H15" s="31">
        <v>490653.21</v>
      </c>
      <c r="I15" s="31">
        <v>60008.56</v>
      </c>
      <c r="K15" s="31">
        <v>399400.26</v>
      </c>
      <c r="L15" s="45">
        <v>254970.84203999999</v>
      </c>
      <c r="M15" s="31"/>
      <c r="Q15" s="43">
        <f t="shared" si="0"/>
        <v>151261.51</v>
      </c>
      <c r="R15" s="43"/>
    </row>
    <row r="16" spans="1:18" x14ac:dyDescent="0.2">
      <c r="A16" s="25" t="s">
        <v>10</v>
      </c>
      <c r="B16" s="26">
        <v>45658</v>
      </c>
      <c r="C16">
        <v>492</v>
      </c>
      <c r="D16" t="s">
        <v>93</v>
      </c>
      <c r="E16" s="63" t="s">
        <v>73</v>
      </c>
      <c r="F16" s="63" t="s">
        <v>78</v>
      </c>
      <c r="G16" s="63" t="s">
        <v>69</v>
      </c>
      <c r="H16" s="31">
        <v>1207738.6599999999</v>
      </c>
      <c r="I16" s="31">
        <f>57632.45+22079.37+34919.66</f>
        <v>114631.48</v>
      </c>
      <c r="K16" s="31">
        <v>1157116.7</v>
      </c>
      <c r="L16" s="53">
        <v>1061867.2677</v>
      </c>
      <c r="M16" s="31"/>
      <c r="Q16" s="43">
        <f t="shared" si="0"/>
        <v>165253.43999999994</v>
      </c>
      <c r="R16" s="43"/>
    </row>
    <row r="17" spans="1:18" x14ac:dyDescent="0.2">
      <c r="A17" s="25" t="s">
        <v>10</v>
      </c>
      <c r="B17" s="26">
        <v>45658</v>
      </c>
      <c r="C17">
        <v>494</v>
      </c>
      <c r="D17" t="s">
        <v>95</v>
      </c>
      <c r="E17" s="63" t="s">
        <v>73</v>
      </c>
      <c r="F17" s="63" t="s">
        <v>96</v>
      </c>
      <c r="G17" s="63" t="s">
        <v>69</v>
      </c>
      <c r="H17" s="31">
        <v>2360005.9700000002</v>
      </c>
      <c r="I17" s="31">
        <f>26243.33+30000</f>
        <v>56243.33</v>
      </c>
      <c r="K17" s="31">
        <v>1605476.34</v>
      </c>
      <c r="L17" s="45">
        <v>1139681.5690899999</v>
      </c>
      <c r="M17" s="31"/>
      <c r="Q17" s="43">
        <f t="shared" si="0"/>
        <v>810772.9600000002</v>
      </c>
      <c r="R17" s="43"/>
    </row>
    <row r="18" spans="1:18" x14ac:dyDescent="0.2">
      <c r="A18" s="25" t="s">
        <v>10</v>
      </c>
      <c r="B18" s="26">
        <v>45658</v>
      </c>
      <c r="C18">
        <v>497</v>
      </c>
      <c r="D18" t="s">
        <v>98</v>
      </c>
      <c r="E18" s="63" t="s">
        <v>73</v>
      </c>
      <c r="F18" s="63" t="s">
        <v>78</v>
      </c>
      <c r="G18" s="63" t="s">
        <v>118</v>
      </c>
      <c r="H18" s="31">
        <v>915337.15</v>
      </c>
      <c r="I18" s="31">
        <v>178266</v>
      </c>
      <c r="K18" s="31">
        <v>0</v>
      </c>
      <c r="L18" s="31">
        <v>0</v>
      </c>
      <c r="M18" s="31"/>
      <c r="P18" t="s">
        <v>80</v>
      </c>
      <c r="Q18" s="43">
        <f>IF(H18+I18-M18&lt;0,0,H18+I18-M18)</f>
        <v>1093603.1499999999</v>
      </c>
      <c r="R18" s="43"/>
    </row>
    <row r="19" spans="1:18" x14ac:dyDescent="0.2">
      <c r="A19" s="25" t="s">
        <v>10</v>
      </c>
      <c r="B19" s="26">
        <v>45658</v>
      </c>
      <c r="C19">
        <v>498</v>
      </c>
      <c r="D19" t="s">
        <v>102</v>
      </c>
      <c r="E19" s="63" t="s">
        <v>73</v>
      </c>
      <c r="F19" s="63" t="s">
        <v>78</v>
      </c>
      <c r="G19" s="63" t="s">
        <v>69</v>
      </c>
      <c r="H19" s="31">
        <v>479200.3</v>
      </c>
      <c r="I19" s="31">
        <v>97230.399999999994</v>
      </c>
      <c r="K19" s="31">
        <v>608860.22</v>
      </c>
      <c r="L19" s="31">
        <v>530415.29487999994</v>
      </c>
      <c r="Q19" s="43">
        <f>IF(H19+I19-K19&lt;0,0,H19+I19-K19)</f>
        <v>0</v>
      </c>
      <c r="R19" s="43"/>
    </row>
    <row r="20" spans="1:18" x14ac:dyDescent="0.2">
      <c r="A20" s="25" t="s">
        <v>10</v>
      </c>
      <c r="B20" s="26">
        <v>45658</v>
      </c>
      <c r="C20">
        <v>499</v>
      </c>
      <c r="D20" t="s">
        <v>103</v>
      </c>
      <c r="E20" s="63" t="s">
        <v>86</v>
      </c>
      <c r="F20" s="63" t="s">
        <v>84</v>
      </c>
      <c r="G20" s="63" t="s">
        <v>69</v>
      </c>
      <c r="H20" s="31">
        <v>192454.69</v>
      </c>
      <c r="I20" s="31">
        <f>60000</f>
        <v>60000</v>
      </c>
      <c r="K20" s="31">
        <v>393249.08</v>
      </c>
      <c r="L20" s="31">
        <v>145954.83901</v>
      </c>
      <c r="Q20" s="43">
        <f>IF(H20+I20-K20&lt;0,0,H20+I20-K20)</f>
        <v>0</v>
      </c>
      <c r="R20" s="43"/>
    </row>
    <row r="21" spans="1:18" x14ac:dyDescent="0.2">
      <c r="A21" s="25" t="s">
        <v>10</v>
      </c>
      <c r="B21" s="26">
        <v>45658</v>
      </c>
      <c r="C21">
        <v>502</v>
      </c>
      <c r="D21" t="s">
        <v>108</v>
      </c>
      <c r="E21" s="63" t="s">
        <v>86</v>
      </c>
      <c r="F21" s="63" t="s">
        <v>84</v>
      </c>
      <c r="G21" s="63" t="s">
        <v>69</v>
      </c>
      <c r="H21" s="31">
        <v>93153.72</v>
      </c>
      <c r="I21" s="45">
        <f>53997.83*0.95</f>
        <v>51297.938499999997</v>
      </c>
      <c r="K21" s="31">
        <v>61677.86</v>
      </c>
      <c r="L21" s="31">
        <v>88315.63</v>
      </c>
      <c r="Q21" s="43">
        <f>IF(H21+I21-K21&lt;0,0,H21+I21-K21)</f>
        <v>82773.79849999999</v>
      </c>
      <c r="R21" s="43"/>
    </row>
    <row r="22" spans="1:18" x14ac:dyDescent="0.2">
      <c r="A22" s="25" t="s">
        <v>10</v>
      </c>
      <c r="B22" s="26">
        <v>45658</v>
      </c>
      <c r="C22">
        <v>503</v>
      </c>
      <c r="D22" t="s">
        <v>109</v>
      </c>
      <c r="E22" s="63" t="s">
        <v>71</v>
      </c>
      <c r="F22" s="63" t="s">
        <v>74</v>
      </c>
      <c r="G22" s="63" t="s">
        <v>69</v>
      </c>
      <c r="H22" s="31">
        <v>7541000.6399999997</v>
      </c>
      <c r="I22" s="31">
        <f>125040.84+349886.57</f>
        <v>474927.41000000003</v>
      </c>
      <c r="K22" s="45">
        <v>4331833.76</v>
      </c>
      <c r="L22" s="31">
        <v>3883154.7035599998</v>
      </c>
      <c r="Q22" s="43">
        <f t="shared" si="0"/>
        <v>3684094.29</v>
      </c>
      <c r="R22" s="43"/>
    </row>
    <row r="23" spans="1:18" x14ac:dyDescent="0.2">
      <c r="A23" s="25" t="s">
        <v>10</v>
      </c>
      <c r="B23" s="26">
        <v>45658</v>
      </c>
      <c r="C23">
        <v>504</v>
      </c>
      <c r="D23" t="s">
        <v>110</v>
      </c>
      <c r="E23" s="63" t="s">
        <v>73</v>
      </c>
      <c r="F23" s="63" t="s">
        <v>78</v>
      </c>
      <c r="G23" s="63" t="s">
        <v>79</v>
      </c>
      <c r="H23" s="31">
        <v>346467.85</v>
      </c>
      <c r="K23" s="31">
        <v>0</v>
      </c>
      <c r="L23" s="31">
        <v>0</v>
      </c>
      <c r="M23" s="45"/>
      <c r="P23" t="s">
        <v>80</v>
      </c>
      <c r="Q23" s="43">
        <f>IF(H23+I23-M23&lt;0,0,H23+I23-M23)</f>
        <v>346467.85</v>
      </c>
      <c r="R23" s="43"/>
    </row>
    <row r="24" spans="1:18" x14ac:dyDescent="0.2">
      <c r="A24" s="25" t="s">
        <v>10</v>
      </c>
      <c r="B24" s="26">
        <v>45658</v>
      </c>
      <c r="C24">
        <v>505</v>
      </c>
      <c r="D24" t="s">
        <v>114</v>
      </c>
      <c r="E24" s="63" t="s">
        <v>86</v>
      </c>
      <c r="F24" s="63" t="s">
        <v>78</v>
      </c>
      <c r="G24" s="63" t="s">
        <v>69</v>
      </c>
      <c r="H24" s="31">
        <v>30587.15</v>
      </c>
      <c r="K24" s="31">
        <v>6507.67</v>
      </c>
      <c r="L24" s="31">
        <v>0</v>
      </c>
      <c r="M24" s="31"/>
      <c r="Q24" s="43">
        <f>H24-M24</f>
        <v>30587.15</v>
      </c>
      <c r="R24" s="43"/>
    </row>
    <row r="25" spans="1:18" x14ac:dyDescent="0.2">
      <c r="A25" s="25" t="s">
        <v>10</v>
      </c>
      <c r="B25" s="26">
        <v>45658</v>
      </c>
      <c r="C25">
        <v>506</v>
      </c>
      <c r="D25" t="s">
        <v>115</v>
      </c>
      <c r="E25" s="63" t="s">
        <v>73</v>
      </c>
      <c r="F25" s="63" t="s">
        <v>78</v>
      </c>
      <c r="G25" s="63" t="s">
        <v>69</v>
      </c>
      <c r="H25" s="31">
        <v>724881.65</v>
      </c>
      <c r="I25" s="31">
        <f>17826.92</f>
        <v>17826.919999999998</v>
      </c>
      <c r="K25" s="31">
        <v>87439.61</v>
      </c>
      <c r="L25" s="31">
        <v>46253.69</v>
      </c>
      <c r="M25" s="31"/>
      <c r="Q25" s="43">
        <f t="shared" ref="Q25" si="1">IF(H25+I25-K25&lt;0,0,H25+I25-K25)</f>
        <v>655268.96000000008</v>
      </c>
      <c r="R25" s="43"/>
    </row>
    <row r="26" spans="1:18" x14ac:dyDescent="0.2">
      <c r="D26" s="63"/>
      <c r="E26" s="63"/>
      <c r="F26" s="63"/>
      <c r="G26" s="63"/>
    </row>
    <row r="27" spans="1:18" x14ac:dyDescent="0.2">
      <c r="A27" s="33" t="s">
        <v>99</v>
      </c>
      <c r="D27" s="63"/>
      <c r="E27" s="63"/>
      <c r="F27" s="63"/>
      <c r="H27" s="32">
        <f>SUM(H4:H26)</f>
        <v>61758597.789999984</v>
      </c>
      <c r="I27" s="32">
        <f>SUM(I4:I26)</f>
        <v>13740483.128500002</v>
      </c>
      <c r="J27" s="40"/>
      <c r="K27" s="32">
        <f>SUM(K5:K25)</f>
        <v>45570811.919999994</v>
      </c>
      <c r="L27" s="32">
        <f>SUM(L5:L25)</f>
        <v>31878551.67165</v>
      </c>
      <c r="M27" s="32"/>
      <c r="Q27" s="32">
        <f>SUM(Q5:Q26)</f>
        <v>30093184.178500004</v>
      </c>
    </row>
    <row r="28" spans="1:18" x14ac:dyDescent="0.2">
      <c r="D28" s="63"/>
      <c r="E28" s="63"/>
      <c r="F28" s="63"/>
      <c r="G28" s="63"/>
      <c r="J28" s="40"/>
      <c r="K28" s="50">
        <v>45570811.919999994</v>
      </c>
      <c r="L28" s="50">
        <v>31878551.670000002</v>
      </c>
    </row>
    <row r="29" spans="1:18" x14ac:dyDescent="0.2">
      <c r="D29" s="63"/>
      <c r="E29" s="63"/>
      <c r="F29" s="63"/>
      <c r="G29" s="63"/>
      <c r="J29" s="40"/>
      <c r="K29" s="41">
        <f>K27-K28</f>
        <v>0</v>
      </c>
      <c r="L29" s="41">
        <f>L27-L28</f>
        <v>1.6499981284141541E-3</v>
      </c>
    </row>
    <row r="30" spans="1:18" x14ac:dyDescent="0.2">
      <c r="D30" s="63"/>
      <c r="E30" s="63"/>
      <c r="F30" s="63"/>
      <c r="G30" s="63"/>
      <c r="J30" s="40"/>
      <c r="K30" s="41"/>
      <c r="L30" s="41"/>
    </row>
    <row r="31" spans="1:18" x14ac:dyDescent="0.2">
      <c r="D31" s="63"/>
      <c r="E31" s="63"/>
      <c r="F31" s="63"/>
      <c r="G31" s="63"/>
      <c r="I31" s="54"/>
      <c r="J31" s="40"/>
      <c r="K31" s="41"/>
      <c r="L31" s="41"/>
    </row>
    <row r="32" spans="1:18" x14ac:dyDescent="0.2">
      <c r="D32" s="63"/>
      <c r="E32" s="63"/>
      <c r="F32" s="63"/>
      <c r="G32" s="63"/>
      <c r="J32" s="40"/>
      <c r="K32" s="41"/>
      <c r="L32" s="41"/>
    </row>
    <row r="33" spans="1:14" x14ac:dyDescent="0.2">
      <c r="D33" s="63"/>
      <c r="E33" s="63"/>
      <c r="F33" s="63"/>
      <c r="G33" s="63"/>
    </row>
    <row r="34" spans="1:14" x14ac:dyDescent="0.2">
      <c r="A34" s="46" t="s">
        <v>105</v>
      </c>
      <c r="D34" s="63"/>
      <c r="E34" s="63"/>
      <c r="F34" s="63"/>
      <c r="G34" s="63"/>
    </row>
    <row r="35" spans="1:14" x14ac:dyDescent="0.2">
      <c r="D35" s="63"/>
      <c r="E35" s="63"/>
      <c r="F35" s="63"/>
      <c r="G35" s="63"/>
      <c r="N35" s="43"/>
    </row>
    <row r="36" spans="1:14" x14ac:dyDescent="0.2">
      <c r="D36" s="63"/>
      <c r="E36" s="63"/>
      <c r="F36" s="63"/>
      <c r="G36" s="63"/>
    </row>
    <row r="37" spans="1:14" x14ac:dyDescent="0.2">
      <c r="D37" s="63"/>
      <c r="E37" s="63"/>
      <c r="F37" s="63"/>
      <c r="G37" s="63"/>
    </row>
    <row r="38" spans="1:14" x14ac:dyDescent="0.2">
      <c r="D38" s="63"/>
      <c r="E38" s="63"/>
      <c r="F38" s="63"/>
      <c r="G38" s="63"/>
    </row>
    <row r="39" spans="1:14" x14ac:dyDescent="0.2">
      <c r="D39" s="63"/>
      <c r="E39" s="63"/>
      <c r="F39" s="63"/>
      <c r="G39" s="63"/>
    </row>
    <row r="40" spans="1:14" x14ac:dyDescent="0.2">
      <c r="D40" s="63"/>
      <c r="E40" s="63"/>
      <c r="F40" s="63"/>
      <c r="G40" s="63"/>
    </row>
    <row r="41" spans="1:14" x14ac:dyDescent="0.2">
      <c r="D41" s="63"/>
      <c r="E41" s="63"/>
      <c r="F41" s="63"/>
      <c r="G41" s="63"/>
    </row>
    <row r="42" spans="1:14" x14ac:dyDescent="0.2">
      <c r="D42" s="63"/>
      <c r="E42" s="63"/>
      <c r="F42" s="63"/>
      <c r="G42" s="63"/>
    </row>
    <row r="43" spans="1:14" x14ac:dyDescent="0.2">
      <c r="D43" s="63"/>
      <c r="E43" s="63"/>
      <c r="F43" s="63"/>
      <c r="G43" s="63"/>
    </row>
    <row r="44" spans="1:14" x14ac:dyDescent="0.2">
      <c r="D44" s="63"/>
      <c r="E44" s="63"/>
      <c r="F44" s="63"/>
      <c r="G44" s="63"/>
    </row>
    <row r="45" spans="1:14" x14ac:dyDescent="0.2">
      <c r="D45" s="63"/>
      <c r="E45" s="63"/>
      <c r="F45" s="63"/>
      <c r="G45" s="63"/>
    </row>
    <row r="46" spans="1:14" x14ac:dyDescent="0.2">
      <c r="D46" s="63"/>
      <c r="E46" s="63"/>
      <c r="F46" s="63"/>
      <c r="G46" s="63"/>
    </row>
    <row r="47" spans="1:14" x14ac:dyDescent="0.2">
      <c r="D47" s="63"/>
      <c r="E47" s="63"/>
      <c r="F47" s="63"/>
      <c r="G47" s="63"/>
    </row>
    <row r="48" spans="1:14"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row>
    <row r="137" spans="4:7" x14ac:dyDescent="0.2">
      <c r="D137" s="63"/>
      <c r="E137" s="63"/>
    </row>
    <row r="138" spans="4:7" x14ac:dyDescent="0.2">
      <c r="D138" s="63"/>
      <c r="E138" s="63"/>
    </row>
    <row r="139" spans="4:7" x14ac:dyDescent="0.2">
      <c r="D139" s="63"/>
      <c r="E139" s="63"/>
    </row>
    <row r="140" spans="4:7" x14ac:dyDescent="0.2">
      <c r="D140" s="63"/>
      <c r="E140" s="63"/>
    </row>
    <row r="141" spans="4:7" x14ac:dyDescent="0.2">
      <c r="D141" s="63"/>
      <c r="E141" s="63"/>
    </row>
    <row r="142" spans="4:7" x14ac:dyDescent="0.2">
      <c r="D142" s="63"/>
      <c r="E142" s="63"/>
    </row>
    <row r="143" spans="4:7" x14ac:dyDescent="0.2">
      <c r="E143" s="63"/>
    </row>
  </sheetData>
  <mergeCells count="3">
    <mergeCell ref="H2:J2"/>
    <mergeCell ref="K2:L2"/>
    <mergeCell ref="M2:O2"/>
  </mergeCells>
  <conditionalFormatting sqref="Q4">
    <cfRule type="cellIs" dxfId="1" priority="1" operator="lessThan">
      <formula>0</formula>
    </cfRule>
  </conditionalFormatting>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9D210-3F48-4795-8174-3F6ADF19EC21}">
  <dimension ref="A1:R143"/>
  <sheetViews>
    <sheetView topLeftCell="D1" zoomScale="85" zoomScaleNormal="85" workbookViewId="0">
      <pane ySplit="3" topLeftCell="A4" activePane="bottomLeft" state="frozen"/>
      <selection pane="bottomLeft" activeCell="I39" sqref="I39"/>
    </sheetView>
  </sheetViews>
  <sheetFormatPr baseColWidth="10" defaultColWidth="11.5" defaultRowHeight="15" x14ac:dyDescent="0.2"/>
  <cols>
    <col min="1" max="1" width="28.5" bestFit="1" customWidth="1"/>
    <col min="2" max="3" width="11.5" bestFit="1" customWidth="1"/>
    <col min="4" max="4" width="60.33203125" bestFit="1" customWidth="1"/>
    <col min="5" max="5" width="21" customWidth="1"/>
    <col min="6" max="6" width="22" bestFit="1" customWidth="1"/>
    <col min="7" max="7" width="39.1640625" bestFit="1" customWidth="1"/>
    <col min="8" max="8" width="20.83203125" bestFit="1" customWidth="1"/>
    <col min="9" max="9" width="22.5" bestFit="1" customWidth="1"/>
    <col min="10" max="10" width="15.83203125" customWidth="1"/>
    <col min="11" max="11" width="15.6640625" bestFit="1" customWidth="1"/>
    <col min="12" max="12" width="16.5" bestFit="1" customWidth="1"/>
    <col min="13" max="13" width="21.33203125" bestFit="1" customWidth="1"/>
    <col min="14" max="14" width="13.1640625" bestFit="1" customWidth="1"/>
    <col min="16" max="16" width="27.83203125" customWidth="1"/>
    <col min="17" max="17" width="17.5" bestFit="1" customWidth="1"/>
    <col min="18" max="18" width="15.5" bestFit="1" customWidth="1"/>
  </cols>
  <sheetData>
    <row r="1" spans="1:18" ht="16" thickBot="1" x14ac:dyDescent="0.25">
      <c r="A1" s="22"/>
      <c r="B1" s="22"/>
      <c r="C1" s="22"/>
      <c r="D1" s="22"/>
      <c r="E1" s="22"/>
      <c r="F1" s="22"/>
      <c r="G1" s="22"/>
      <c r="H1" s="22"/>
      <c r="I1" s="22"/>
      <c r="J1" s="22"/>
      <c r="K1" s="22"/>
      <c r="L1" s="22"/>
      <c r="M1" s="22"/>
      <c r="N1" s="22"/>
      <c r="O1" s="22"/>
      <c r="P1" s="22"/>
      <c r="Q1" s="22"/>
    </row>
    <row r="2" spans="1:18" ht="16" thickBot="1" x14ac:dyDescent="0.25">
      <c r="A2" s="22"/>
      <c r="B2" s="22"/>
      <c r="C2" s="22"/>
      <c r="D2" s="22"/>
      <c r="E2" s="22"/>
      <c r="F2" s="22"/>
      <c r="G2" s="22"/>
      <c r="H2" s="161" t="s">
        <v>48</v>
      </c>
      <c r="I2" s="162"/>
      <c r="J2" s="163"/>
      <c r="K2" s="162" t="s">
        <v>49</v>
      </c>
      <c r="L2" s="163"/>
      <c r="M2" s="161" t="s">
        <v>50</v>
      </c>
      <c r="N2" s="162"/>
      <c r="O2" s="163"/>
      <c r="P2" s="23" t="s">
        <v>51</v>
      </c>
      <c r="Q2" s="23" t="s">
        <v>52</v>
      </c>
    </row>
    <row r="3" spans="1:18" x14ac:dyDescent="0.2">
      <c r="A3" s="22" t="s">
        <v>53</v>
      </c>
      <c r="B3" s="22" t="s">
        <v>54</v>
      </c>
      <c r="C3" s="22" t="s">
        <v>55</v>
      </c>
      <c r="D3" s="22" t="s">
        <v>56</v>
      </c>
      <c r="E3" s="22" t="s">
        <v>57</v>
      </c>
      <c r="F3" s="22" t="s">
        <v>58</v>
      </c>
      <c r="G3" s="22" t="s">
        <v>59</v>
      </c>
      <c r="H3" s="30" t="s">
        <v>60</v>
      </c>
      <c r="I3" s="30" t="s">
        <v>61</v>
      </c>
      <c r="J3" s="24" t="s">
        <v>62</v>
      </c>
      <c r="K3" s="24" t="s">
        <v>63</v>
      </c>
      <c r="L3" s="24" t="s">
        <v>64</v>
      </c>
      <c r="M3" s="24" t="s">
        <v>65</v>
      </c>
      <c r="N3" s="24" t="s">
        <v>66</v>
      </c>
      <c r="O3" s="24" t="s">
        <v>67</v>
      </c>
      <c r="P3" s="24"/>
      <c r="Q3" s="30" t="s">
        <v>20</v>
      </c>
    </row>
    <row r="4" spans="1:18" x14ac:dyDescent="0.2">
      <c r="A4" s="25" t="s">
        <v>10</v>
      </c>
      <c r="B4" s="26">
        <v>45689</v>
      </c>
      <c r="C4">
        <v>125</v>
      </c>
      <c r="D4" t="s">
        <v>116</v>
      </c>
      <c r="E4" s="63"/>
      <c r="F4" s="63"/>
      <c r="G4" s="63" t="s">
        <v>69</v>
      </c>
      <c r="H4" s="31">
        <f>3327.87+51744.5+1446.42+10819.23+31023.12</f>
        <v>98361.14</v>
      </c>
      <c r="I4" s="31"/>
      <c r="M4" s="45"/>
    </row>
    <row r="5" spans="1:18" ht="15.75" customHeight="1" x14ac:dyDescent="0.2">
      <c r="A5" s="25" t="s">
        <v>10</v>
      </c>
      <c r="B5" s="26">
        <v>45689</v>
      </c>
      <c r="C5">
        <v>437</v>
      </c>
      <c r="D5" t="s">
        <v>70</v>
      </c>
      <c r="E5" s="63" t="s">
        <v>71</v>
      </c>
      <c r="F5" s="63" t="s">
        <v>56</v>
      </c>
      <c r="G5" s="63" t="s">
        <v>69</v>
      </c>
      <c r="H5" s="31">
        <v>7566949.3899999997</v>
      </c>
      <c r="I5" s="31">
        <f>935012.28+703887.12+310554+11792.69+334165.22+747932.38+97259.02+10878.7+17049.58+474974.31+41742.87</f>
        <v>3685248.17</v>
      </c>
      <c r="K5" s="31">
        <v>9566304.5</v>
      </c>
      <c r="L5" s="45">
        <v>6111351.0999999996</v>
      </c>
      <c r="M5" s="45"/>
      <c r="Q5" s="43">
        <f>IF(H5+I5-K5&lt;0,0,H5+I5-K5)</f>
        <v>1685893.0599999987</v>
      </c>
      <c r="R5" s="43"/>
    </row>
    <row r="6" spans="1:18" ht="15.75" customHeight="1" x14ac:dyDescent="0.2">
      <c r="A6" s="25" t="s">
        <v>10</v>
      </c>
      <c r="B6" s="26">
        <v>45689</v>
      </c>
      <c r="C6">
        <v>448</v>
      </c>
      <c r="D6" t="s">
        <v>72</v>
      </c>
      <c r="E6" s="63" t="s">
        <v>73</v>
      </c>
      <c r="F6" s="63" t="s">
        <v>74</v>
      </c>
      <c r="G6" s="63" t="s">
        <v>117</v>
      </c>
      <c r="H6" s="31">
        <v>5360736.6900000004</v>
      </c>
      <c r="I6" s="31">
        <f>562051.72+228531.29</f>
        <v>790583.01</v>
      </c>
      <c r="K6" s="31">
        <v>5605496.6699999999</v>
      </c>
      <c r="L6" s="45">
        <v>6242550.0199999996</v>
      </c>
      <c r="M6" s="45"/>
      <c r="Q6" s="43">
        <f>IF(H6+I6-K6&lt;0,0,H6+I6-K6)</f>
        <v>545823.03000000026</v>
      </c>
      <c r="R6" s="43"/>
    </row>
    <row r="7" spans="1:18" x14ac:dyDescent="0.2">
      <c r="A7" s="25" t="s">
        <v>10</v>
      </c>
      <c r="B7" s="26">
        <v>45689</v>
      </c>
      <c r="C7">
        <v>449</v>
      </c>
      <c r="D7" t="s">
        <v>75</v>
      </c>
      <c r="E7" s="63" t="s">
        <v>73</v>
      </c>
      <c r="F7" s="63" t="s">
        <v>74</v>
      </c>
      <c r="G7" s="63" t="s">
        <v>117</v>
      </c>
      <c r="H7" s="31">
        <v>1193190.1399999999</v>
      </c>
      <c r="I7" s="31">
        <v>63852.24</v>
      </c>
      <c r="K7" s="31">
        <v>1145971.69</v>
      </c>
      <c r="L7" s="45">
        <v>1208818.04</v>
      </c>
      <c r="M7" s="45"/>
      <c r="Q7" s="43">
        <f>IF(H7+I7-K7&lt;0,0,H7+I7-K7)</f>
        <v>111070.68999999994</v>
      </c>
      <c r="R7" s="43"/>
    </row>
    <row r="8" spans="1:18" ht="15.75" customHeight="1" x14ac:dyDescent="0.2">
      <c r="A8" s="25" t="s">
        <v>10</v>
      </c>
      <c r="B8" s="26">
        <v>45689</v>
      </c>
      <c r="C8">
        <v>453</v>
      </c>
      <c r="D8" t="s">
        <v>76</v>
      </c>
      <c r="E8" s="63" t="s">
        <v>73</v>
      </c>
      <c r="F8" s="63" t="s">
        <v>74</v>
      </c>
      <c r="G8" s="63" t="s">
        <v>69</v>
      </c>
      <c r="H8" s="31">
        <v>6234410.29</v>
      </c>
      <c r="I8" s="45">
        <v>5589477.2000000002</v>
      </c>
      <c r="K8" s="31">
        <v>8165932.1699999999</v>
      </c>
      <c r="L8" s="45">
        <v>5258403.6100000003</v>
      </c>
      <c r="M8" s="45"/>
      <c r="Q8" s="43">
        <f t="shared" ref="Q8:Q22" si="0">IF(H8+I8-K8&lt;0,0,H8+I8-K8)</f>
        <v>3657955.3200000003</v>
      </c>
      <c r="R8" s="43"/>
    </row>
    <row r="9" spans="1:18" x14ac:dyDescent="0.2">
      <c r="A9" s="25" t="s">
        <v>10</v>
      </c>
      <c r="B9" s="26">
        <v>45689</v>
      </c>
      <c r="C9">
        <v>453500</v>
      </c>
      <c r="D9" t="s">
        <v>76</v>
      </c>
      <c r="E9" s="63" t="s">
        <v>73</v>
      </c>
      <c r="F9" s="63" t="s">
        <v>74</v>
      </c>
      <c r="G9" s="63" t="s">
        <v>69</v>
      </c>
      <c r="H9" s="31">
        <v>132891.97</v>
      </c>
      <c r="I9" s="31"/>
      <c r="K9" s="31">
        <v>136855.1</v>
      </c>
      <c r="L9" s="53">
        <v>22427.16</v>
      </c>
      <c r="M9" s="45"/>
      <c r="Q9" s="43">
        <f t="shared" si="0"/>
        <v>0</v>
      </c>
      <c r="R9" s="43"/>
    </row>
    <row r="10" spans="1:18" ht="15.75" customHeight="1" x14ac:dyDescent="0.2">
      <c r="A10" s="25" t="s">
        <v>10</v>
      </c>
      <c r="B10" s="26">
        <v>45689</v>
      </c>
      <c r="C10">
        <v>453600</v>
      </c>
      <c r="D10" t="s">
        <v>76</v>
      </c>
      <c r="E10" s="63" t="s">
        <v>73</v>
      </c>
      <c r="F10" s="63" t="s">
        <v>74</v>
      </c>
      <c r="G10" s="63" t="s">
        <v>69</v>
      </c>
      <c r="H10" s="31">
        <v>168215.1</v>
      </c>
      <c r="I10" s="31"/>
      <c r="K10" s="31">
        <v>201180.07</v>
      </c>
      <c r="L10" s="45">
        <v>0</v>
      </c>
      <c r="M10" s="45"/>
      <c r="Q10" s="43">
        <f t="shared" si="0"/>
        <v>0</v>
      </c>
      <c r="R10" s="43"/>
    </row>
    <row r="11" spans="1:18" x14ac:dyDescent="0.2">
      <c r="A11" s="25" t="s">
        <v>10</v>
      </c>
      <c r="B11" s="26">
        <v>45689</v>
      </c>
      <c r="C11">
        <v>463</v>
      </c>
      <c r="D11" t="s">
        <v>81</v>
      </c>
      <c r="E11" s="63" t="s">
        <v>73</v>
      </c>
      <c r="F11" s="63" t="s">
        <v>74</v>
      </c>
      <c r="G11" s="63" t="s">
        <v>69</v>
      </c>
      <c r="H11" s="31">
        <v>4688770.38</v>
      </c>
      <c r="I11" s="31">
        <f>1891768.21+80481.16</f>
        <v>1972249.3699999999</v>
      </c>
      <c r="K11" s="31">
        <v>5498790.0599999996</v>
      </c>
      <c r="L11" s="45">
        <v>3400274.26</v>
      </c>
      <c r="M11" s="45"/>
      <c r="Q11" s="43">
        <f t="shared" si="0"/>
        <v>1162229.6900000004</v>
      </c>
      <c r="R11" s="43"/>
    </row>
    <row r="12" spans="1:18" ht="15.75" customHeight="1" x14ac:dyDescent="0.2">
      <c r="A12" s="25" t="s">
        <v>10</v>
      </c>
      <c r="B12" s="26">
        <v>45689</v>
      </c>
      <c r="C12">
        <v>465</v>
      </c>
      <c r="D12" t="s">
        <v>82</v>
      </c>
      <c r="E12" s="63" t="s">
        <v>73</v>
      </c>
      <c r="F12" s="63" t="s">
        <v>74</v>
      </c>
      <c r="G12" s="63" t="s">
        <v>69</v>
      </c>
      <c r="H12" s="31">
        <v>19404233</v>
      </c>
      <c r="I12" s="31">
        <f>146812.45+147622</f>
        <v>294434.45</v>
      </c>
      <c r="K12" s="31">
        <v>8330262.1100000003</v>
      </c>
      <c r="L12" s="45">
        <v>3423960.54</v>
      </c>
      <c r="M12" s="45"/>
      <c r="Q12" s="43">
        <f t="shared" si="0"/>
        <v>11368405.34</v>
      </c>
      <c r="R12" s="43"/>
    </row>
    <row r="13" spans="1:18" x14ac:dyDescent="0.2">
      <c r="A13" s="25" t="s">
        <v>10</v>
      </c>
      <c r="B13" s="26">
        <v>45689</v>
      </c>
      <c r="C13">
        <v>475</v>
      </c>
      <c r="D13" t="s">
        <v>85</v>
      </c>
      <c r="E13" s="63" t="s">
        <v>86</v>
      </c>
      <c r="F13" s="63" t="s">
        <v>84</v>
      </c>
      <c r="G13" s="63" t="s">
        <v>79</v>
      </c>
      <c r="H13" s="31">
        <v>733113.9</v>
      </c>
      <c r="I13" s="31">
        <v>234206.65</v>
      </c>
      <c r="K13" s="31">
        <v>0</v>
      </c>
      <c r="L13" s="45">
        <v>-7.51</v>
      </c>
      <c r="M13" s="45"/>
      <c r="P13" t="s">
        <v>80</v>
      </c>
      <c r="Q13" s="43">
        <v>0</v>
      </c>
      <c r="R13" s="43"/>
    </row>
    <row r="14" spans="1:18" x14ac:dyDescent="0.2">
      <c r="A14" s="25" t="s">
        <v>10</v>
      </c>
      <c r="B14" s="26">
        <v>45689</v>
      </c>
      <c r="C14">
        <v>483</v>
      </c>
      <c r="D14" t="s">
        <v>88</v>
      </c>
      <c r="E14" s="63" t="s">
        <v>73</v>
      </c>
      <c r="F14" s="63" t="s">
        <v>74</v>
      </c>
      <c r="G14" s="63" t="s">
        <v>69</v>
      </c>
      <c r="H14" s="31">
        <v>1842861.44</v>
      </c>
      <c r="I14" s="31">
        <v>0</v>
      </c>
      <c r="K14" s="31">
        <v>241170.87</v>
      </c>
      <c r="L14" s="45">
        <v>74039.509999999995</v>
      </c>
      <c r="M14" s="31"/>
      <c r="Q14" s="43">
        <f t="shared" si="0"/>
        <v>1601690.5699999998</v>
      </c>
      <c r="R14" s="43"/>
    </row>
    <row r="15" spans="1:18" x14ac:dyDescent="0.2">
      <c r="A15" s="25" t="s">
        <v>10</v>
      </c>
      <c r="B15" s="26">
        <v>45689</v>
      </c>
      <c r="C15">
        <v>486</v>
      </c>
      <c r="D15" t="s">
        <v>89</v>
      </c>
      <c r="E15" s="63" t="s">
        <v>73</v>
      </c>
      <c r="F15" s="63" t="s">
        <v>74</v>
      </c>
      <c r="G15" s="63" t="s">
        <v>69</v>
      </c>
      <c r="H15" s="31">
        <v>490653.21</v>
      </c>
      <c r="I15" s="31">
        <v>60008.56</v>
      </c>
      <c r="K15" s="31">
        <v>399400.26</v>
      </c>
      <c r="L15" s="45">
        <v>254970.84</v>
      </c>
      <c r="M15" s="31"/>
      <c r="Q15" s="43">
        <f t="shared" si="0"/>
        <v>151261.51</v>
      </c>
      <c r="R15" s="43"/>
    </row>
    <row r="16" spans="1:18" x14ac:dyDescent="0.2">
      <c r="A16" s="25" t="s">
        <v>10</v>
      </c>
      <c r="B16" s="26">
        <v>45689</v>
      </c>
      <c r="C16">
        <v>492</v>
      </c>
      <c r="D16" t="s">
        <v>93</v>
      </c>
      <c r="E16" s="63" t="s">
        <v>73</v>
      </c>
      <c r="F16" s="63" t="s">
        <v>78</v>
      </c>
      <c r="G16" s="63" t="s">
        <v>69</v>
      </c>
      <c r="H16" s="31">
        <v>1207738.6599999999</v>
      </c>
      <c r="I16" s="31">
        <f>57632.45+22079.37+34919.66</f>
        <v>114631.48</v>
      </c>
      <c r="K16" s="31">
        <v>1157116.7</v>
      </c>
      <c r="L16" s="53">
        <v>1115467.3899999999</v>
      </c>
      <c r="M16" s="31"/>
      <c r="Q16" s="43">
        <f t="shared" si="0"/>
        <v>165253.43999999994</v>
      </c>
      <c r="R16" s="43"/>
    </row>
    <row r="17" spans="1:18" x14ac:dyDescent="0.2">
      <c r="A17" s="25" t="s">
        <v>10</v>
      </c>
      <c r="B17" s="26">
        <v>45689</v>
      </c>
      <c r="C17">
        <v>494</v>
      </c>
      <c r="D17" t="s">
        <v>95</v>
      </c>
      <c r="E17" s="63" t="s">
        <v>73</v>
      </c>
      <c r="F17" s="63" t="s">
        <v>96</v>
      </c>
      <c r="G17" s="63" t="s">
        <v>69</v>
      </c>
      <c r="H17" s="31">
        <v>2360005.9700000002</v>
      </c>
      <c r="I17" s="31">
        <f>62745.88</f>
        <v>62745.88</v>
      </c>
      <c r="K17" s="31">
        <v>1605476.34</v>
      </c>
      <c r="L17" s="45">
        <v>1142369.77</v>
      </c>
      <c r="M17" s="31"/>
      <c r="Q17" s="43">
        <f t="shared" si="0"/>
        <v>817275.51</v>
      </c>
      <c r="R17" s="43"/>
    </row>
    <row r="18" spans="1:18" x14ac:dyDescent="0.2">
      <c r="A18" s="25" t="s">
        <v>10</v>
      </c>
      <c r="B18" s="26">
        <v>45689</v>
      </c>
      <c r="C18">
        <v>497</v>
      </c>
      <c r="D18" t="s">
        <v>98</v>
      </c>
      <c r="E18" s="63" t="s">
        <v>73</v>
      </c>
      <c r="F18" s="63" t="s">
        <v>78</v>
      </c>
      <c r="G18" s="63" t="s">
        <v>118</v>
      </c>
      <c r="H18" s="31">
        <v>915337.15</v>
      </c>
      <c r="I18" s="31">
        <f>178266+52764.88</f>
        <v>231030.88</v>
      </c>
      <c r="K18" s="31">
        <v>0</v>
      </c>
      <c r="L18" s="31">
        <v>0</v>
      </c>
      <c r="M18" s="31"/>
      <c r="P18" t="s">
        <v>80</v>
      </c>
      <c r="Q18" s="43">
        <v>0</v>
      </c>
      <c r="R18" s="43"/>
    </row>
    <row r="19" spans="1:18" x14ac:dyDescent="0.2">
      <c r="A19" s="25" t="s">
        <v>10</v>
      </c>
      <c r="B19" s="26">
        <v>45689</v>
      </c>
      <c r="C19">
        <v>498</v>
      </c>
      <c r="D19" t="s">
        <v>102</v>
      </c>
      <c r="E19" s="63" t="s">
        <v>73</v>
      </c>
      <c r="F19" s="63" t="s">
        <v>78</v>
      </c>
      <c r="G19" s="63" t="s">
        <v>69</v>
      </c>
      <c r="H19" s="31">
        <v>479200.3</v>
      </c>
      <c r="I19" s="31">
        <v>97230.399999999994</v>
      </c>
      <c r="K19" s="31">
        <v>608860.22</v>
      </c>
      <c r="L19" s="31">
        <v>531959.6</v>
      </c>
      <c r="Q19" s="43">
        <f>IF(H19+I19-K19&lt;0,0,H19+I19-K19)</f>
        <v>0</v>
      </c>
      <c r="R19" s="43"/>
    </row>
    <row r="20" spans="1:18" x14ac:dyDescent="0.2">
      <c r="A20" s="25" t="s">
        <v>10</v>
      </c>
      <c r="B20" s="26">
        <v>45689</v>
      </c>
      <c r="C20">
        <v>499</v>
      </c>
      <c r="D20" t="s">
        <v>103</v>
      </c>
      <c r="E20" s="63" t="s">
        <v>86</v>
      </c>
      <c r="F20" s="63" t="s">
        <v>84</v>
      </c>
      <c r="G20" s="63" t="s">
        <v>69</v>
      </c>
      <c r="H20" s="31">
        <v>192454.69</v>
      </c>
      <c r="I20" s="31">
        <f>60000</f>
        <v>60000</v>
      </c>
      <c r="K20" s="31">
        <v>384284.17</v>
      </c>
      <c r="L20" s="31">
        <v>145954.84</v>
      </c>
      <c r="Q20" s="43">
        <f>IF(H20+I20-K20&lt;0,0,H20+I20-K20)</f>
        <v>0</v>
      </c>
      <c r="R20" s="43"/>
    </row>
    <row r="21" spans="1:18" x14ac:dyDescent="0.2">
      <c r="A21" s="25" t="s">
        <v>10</v>
      </c>
      <c r="B21" s="26">
        <v>45689</v>
      </c>
      <c r="C21">
        <v>502</v>
      </c>
      <c r="D21" t="s">
        <v>108</v>
      </c>
      <c r="E21" s="63" t="s">
        <v>86</v>
      </c>
      <c r="F21" s="63" t="s">
        <v>84</v>
      </c>
      <c r="G21" s="63" t="s">
        <v>69</v>
      </c>
      <c r="H21" s="31">
        <v>93153.72</v>
      </c>
      <c r="I21" s="45">
        <f>53997.83*0.95</f>
        <v>51297.938499999997</v>
      </c>
      <c r="K21" s="31">
        <v>61677.86</v>
      </c>
      <c r="L21" s="31">
        <v>88315.63</v>
      </c>
      <c r="Q21" s="43">
        <f>IF(H21+I21-K21&lt;0,0,H21+I21-K21)</f>
        <v>82773.79849999999</v>
      </c>
      <c r="R21" s="43"/>
    </row>
    <row r="22" spans="1:18" x14ac:dyDescent="0.2">
      <c r="A22" s="25" t="s">
        <v>10</v>
      </c>
      <c r="B22" s="26">
        <v>45689</v>
      </c>
      <c r="C22">
        <v>503</v>
      </c>
      <c r="D22" t="s">
        <v>109</v>
      </c>
      <c r="E22" s="63" t="s">
        <v>71</v>
      </c>
      <c r="F22" s="63" t="s">
        <v>74</v>
      </c>
      <c r="G22" s="63" t="s">
        <v>69</v>
      </c>
      <c r="H22" s="31">
        <v>7541000.6399999997</v>
      </c>
      <c r="I22" s="31">
        <f>125040.84+349886.57</f>
        <v>474927.41000000003</v>
      </c>
      <c r="K22" s="45">
        <v>4994109.63</v>
      </c>
      <c r="L22" s="31">
        <v>4545601.04</v>
      </c>
      <c r="Q22" s="43">
        <f t="shared" si="0"/>
        <v>3021818.42</v>
      </c>
      <c r="R22" s="43"/>
    </row>
    <row r="23" spans="1:18" x14ac:dyDescent="0.2">
      <c r="A23" s="25" t="s">
        <v>10</v>
      </c>
      <c r="B23" s="26">
        <v>45689</v>
      </c>
      <c r="C23">
        <v>504</v>
      </c>
      <c r="D23" t="s">
        <v>110</v>
      </c>
      <c r="E23" s="63" t="s">
        <v>73</v>
      </c>
      <c r="F23" s="63" t="s">
        <v>78</v>
      </c>
      <c r="G23" s="63" t="s">
        <v>79</v>
      </c>
      <c r="H23" s="31">
        <v>346467.85</v>
      </c>
      <c r="K23" s="31">
        <v>0</v>
      </c>
      <c r="L23" s="31">
        <v>0</v>
      </c>
      <c r="M23" s="45"/>
      <c r="P23" t="s">
        <v>80</v>
      </c>
      <c r="Q23" s="43">
        <v>0</v>
      </c>
      <c r="R23" s="43"/>
    </row>
    <row r="24" spans="1:18" x14ac:dyDescent="0.2">
      <c r="A24" s="25" t="s">
        <v>10</v>
      </c>
      <c r="B24" s="26">
        <v>45689</v>
      </c>
      <c r="C24">
        <v>505</v>
      </c>
      <c r="D24" t="s">
        <v>114</v>
      </c>
      <c r="E24" s="63" t="s">
        <v>86</v>
      </c>
      <c r="F24" s="63" t="s">
        <v>78</v>
      </c>
      <c r="G24" s="63" t="s">
        <v>69</v>
      </c>
      <c r="H24" s="31">
        <v>30587.15</v>
      </c>
      <c r="K24" s="31">
        <v>6507.67</v>
      </c>
      <c r="L24" s="31">
        <v>0</v>
      </c>
      <c r="M24" s="31"/>
      <c r="Q24" s="43">
        <f>H24-M24</f>
        <v>30587.15</v>
      </c>
      <c r="R24" s="43"/>
    </row>
    <row r="25" spans="1:18" x14ac:dyDescent="0.2">
      <c r="A25" s="25" t="s">
        <v>10</v>
      </c>
      <c r="B25" s="26">
        <v>45689</v>
      </c>
      <c r="C25">
        <v>506</v>
      </c>
      <c r="D25" t="s">
        <v>115</v>
      </c>
      <c r="E25" s="63" t="s">
        <v>73</v>
      </c>
      <c r="F25" s="63" t="s">
        <v>78</v>
      </c>
      <c r="G25" s="63" t="s">
        <v>69</v>
      </c>
      <c r="H25" s="31">
        <v>724881.65</v>
      </c>
      <c r="I25" s="31">
        <f>17826.92</f>
        <v>17826.919999999998</v>
      </c>
      <c r="K25" s="31">
        <v>83598.38</v>
      </c>
      <c r="L25" s="31">
        <v>223717.38</v>
      </c>
      <c r="M25" s="31"/>
      <c r="Q25" s="43">
        <f>IF(H25+I25-K25&lt;0,0,H25+I25-K25)</f>
        <v>659110.19000000006</v>
      </c>
      <c r="R25" s="43"/>
    </row>
    <row r="26" spans="1:18" x14ac:dyDescent="0.2">
      <c r="D26" s="63"/>
      <c r="E26" s="63"/>
      <c r="F26" s="63"/>
      <c r="G26" s="63"/>
    </row>
    <row r="27" spans="1:18" x14ac:dyDescent="0.2">
      <c r="A27" s="33" t="s">
        <v>99</v>
      </c>
      <c r="D27" s="63"/>
      <c r="E27" s="63"/>
      <c r="F27" s="63"/>
      <c r="H27" s="32">
        <f>SUM(H4:H26)</f>
        <v>61805214.429999977</v>
      </c>
      <c r="I27" s="32">
        <f>SUM(I4:I26)</f>
        <v>13799750.558500003</v>
      </c>
      <c r="J27" s="40"/>
      <c r="K27" s="32">
        <f>SUM(K5:K25)</f>
        <v>48192994.470000014</v>
      </c>
      <c r="L27" s="32">
        <f>SUM(L5:L25)</f>
        <v>33790173.219999999</v>
      </c>
      <c r="M27" s="32"/>
      <c r="Q27" s="32">
        <f>SUM(Q5:Q26)</f>
        <v>25061147.718500007</v>
      </c>
    </row>
    <row r="28" spans="1:18" x14ac:dyDescent="0.2">
      <c r="D28" s="63"/>
      <c r="E28" s="63"/>
      <c r="F28" s="63"/>
      <c r="G28" s="63"/>
      <c r="J28" s="40"/>
      <c r="K28" s="50">
        <v>48192994.470000006</v>
      </c>
      <c r="L28" s="50">
        <v>33790173.219999999</v>
      </c>
    </row>
    <row r="29" spans="1:18" x14ac:dyDescent="0.2">
      <c r="D29" s="63"/>
      <c r="E29" s="63"/>
      <c r="F29" s="63"/>
      <c r="G29" s="63"/>
      <c r="J29" s="40"/>
      <c r="K29" s="41">
        <f>K27-K28</f>
        <v>0</v>
      </c>
      <c r="L29" s="41">
        <f>L27-L28</f>
        <v>0</v>
      </c>
    </row>
    <row r="30" spans="1:18" x14ac:dyDescent="0.2">
      <c r="D30" s="63"/>
      <c r="E30" s="63"/>
      <c r="F30" s="63"/>
      <c r="G30" s="63"/>
      <c r="J30" s="40"/>
      <c r="K30" s="41"/>
      <c r="L30" s="41"/>
    </row>
    <row r="31" spans="1:18" x14ac:dyDescent="0.2">
      <c r="D31" s="63"/>
      <c r="E31" s="63"/>
      <c r="F31" s="63"/>
      <c r="G31" s="63"/>
      <c r="I31" s="54"/>
      <c r="J31" s="40"/>
      <c r="K31" s="41"/>
      <c r="L31" s="41"/>
    </row>
    <row r="32" spans="1:18" x14ac:dyDescent="0.2">
      <c r="D32" s="63"/>
      <c r="E32" s="63"/>
      <c r="F32" s="63"/>
      <c r="G32" s="63"/>
      <c r="J32" s="40"/>
      <c r="K32" s="41"/>
      <c r="L32" s="41"/>
    </row>
    <row r="33" spans="1:14" x14ac:dyDescent="0.2">
      <c r="D33" s="63"/>
      <c r="E33" s="63"/>
      <c r="F33" s="63"/>
      <c r="G33" s="63"/>
    </row>
    <row r="34" spans="1:14" x14ac:dyDescent="0.2">
      <c r="A34" s="46" t="s">
        <v>105</v>
      </c>
      <c r="D34" s="63"/>
      <c r="E34" s="63"/>
      <c r="F34" s="63"/>
      <c r="G34" s="63"/>
    </row>
    <row r="35" spans="1:14" x14ac:dyDescent="0.2">
      <c r="D35" s="63"/>
      <c r="E35" s="63"/>
      <c r="F35" s="63"/>
      <c r="G35" s="63"/>
      <c r="N35" s="43"/>
    </row>
    <row r="36" spans="1:14" x14ac:dyDescent="0.2">
      <c r="D36" s="63"/>
      <c r="E36" s="63"/>
      <c r="F36" s="63"/>
      <c r="G36" s="63"/>
    </row>
    <row r="37" spans="1:14" x14ac:dyDescent="0.2">
      <c r="D37" s="63"/>
      <c r="E37" s="63"/>
      <c r="F37" s="63"/>
      <c r="G37" s="63"/>
    </row>
    <row r="38" spans="1:14" x14ac:dyDescent="0.2">
      <c r="D38" s="63"/>
      <c r="E38" s="63"/>
      <c r="F38" s="63"/>
      <c r="G38" s="63"/>
    </row>
    <row r="39" spans="1:14" x14ac:dyDescent="0.2">
      <c r="D39" s="63"/>
      <c r="E39" s="63"/>
      <c r="F39" s="63"/>
      <c r="G39" s="63"/>
    </row>
    <row r="40" spans="1:14" x14ac:dyDescent="0.2">
      <c r="D40" s="63"/>
      <c r="E40" s="63"/>
      <c r="F40" s="63"/>
      <c r="G40" s="63"/>
    </row>
    <row r="41" spans="1:14" x14ac:dyDescent="0.2">
      <c r="D41" s="63"/>
      <c r="E41" s="63"/>
      <c r="F41" s="63"/>
      <c r="G41" s="63"/>
    </row>
    <row r="42" spans="1:14" x14ac:dyDescent="0.2">
      <c r="D42" s="63"/>
      <c r="E42" s="63"/>
      <c r="F42" s="63"/>
      <c r="G42" s="63"/>
    </row>
    <row r="43" spans="1:14" x14ac:dyDescent="0.2">
      <c r="D43" s="63"/>
      <c r="E43" s="63"/>
      <c r="F43" s="63"/>
      <c r="G43" s="63"/>
    </row>
    <row r="44" spans="1:14" x14ac:dyDescent="0.2">
      <c r="D44" s="63"/>
      <c r="E44" s="63"/>
      <c r="F44" s="63"/>
      <c r="G44" s="63"/>
    </row>
    <row r="45" spans="1:14" x14ac:dyDescent="0.2">
      <c r="D45" s="63"/>
      <c r="E45" s="63"/>
      <c r="F45" s="63"/>
      <c r="G45" s="63"/>
    </row>
    <row r="46" spans="1:14" x14ac:dyDescent="0.2">
      <c r="D46" s="63"/>
      <c r="E46" s="63"/>
      <c r="F46" s="63"/>
      <c r="G46" s="63"/>
    </row>
    <row r="47" spans="1:14" x14ac:dyDescent="0.2">
      <c r="D47" s="63"/>
      <c r="E47" s="63"/>
      <c r="F47" s="63"/>
      <c r="G47" s="63"/>
    </row>
    <row r="48" spans="1:14" x14ac:dyDescent="0.2">
      <c r="D48" s="63"/>
      <c r="E48" s="63"/>
      <c r="F48" s="63"/>
      <c r="G48" s="63"/>
    </row>
    <row r="49" spans="4:7" x14ac:dyDescent="0.2">
      <c r="D49" s="63"/>
      <c r="E49" s="63"/>
      <c r="F49" s="63"/>
      <c r="G49" s="63"/>
    </row>
    <row r="50" spans="4:7" x14ac:dyDescent="0.2">
      <c r="D50" s="63"/>
      <c r="E50" s="63"/>
      <c r="F50" s="63"/>
      <c r="G50" s="63"/>
    </row>
    <row r="51" spans="4:7" x14ac:dyDescent="0.2">
      <c r="D51" s="63"/>
      <c r="E51" s="63"/>
      <c r="F51" s="63"/>
      <c r="G51" s="63"/>
    </row>
    <row r="52" spans="4:7" x14ac:dyDescent="0.2">
      <c r="D52" s="63"/>
      <c r="E52" s="63"/>
      <c r="F52" s="63"/>
      <c r="G52" s="63"/>
    </row>
    <row r="53" spans="4:7" x14ac:dyDescent="0.2">
      <c r="D53" s="63"/>
      <c r="E53" s="63"/>
      <c r="F53" s="63"/>
      <c r="G53" s="63"/>
    </row>
    <row r="54" spans="4:7" x14ac:dyDescent="0.2">
      <c r="D54" s="63"/>
      <c r="E54" s="63"/>
      <c r="F54" s="63"/>
      <c r="G54" s="63"/>
    </row>
    <row r="55" spans="4:7" x14ac:dyDescent="0.2">
      <c r="D55" s="63"/>
      <c r="E55" s="63"/>
      <c r="F55" s="63"/>
      <c r="G55" s="63"/>
    </row>
    <row r="56" spans="4:7" x14ac:dyDescent="0.2">
      <c r="D56" s="63"/>
      <c r="E56" s="63"/>
      <c r="F56" s="63"/>
      <c r="G56" s="63"/>
    </row>
    <row r="57" spans="4:7" x14ac:dyDescent="0.2">
      <c r="D57" s="63"/>
      <c r="E57" s="63"/>
      <c r="F57" s="63"/>
      <c r="G57" s="63"/>
    </row>
    <row r="58" spans="4:7" x14ac:dyDescent="0.2">
      <c r="D58" s="63"/>
      <c r="E58" s="63"/>
      <c r="F58" s="63"/>
      <c r="G58" s="63"/>
    </row>
    <row r="59" spans="4:7" x14ac:dyDescent="0.2">
      <c r="D59" s="63"/>
      <c r="E59" s="63"/>
      <c r="F59" s="63"/>
      <c r="G59" s="63"/>
    </row>
    <row r="60" spans="4:7" x14ac:dyDescent="0.2">
      <c r="D60" s="63"/>
      <c r="E60" s="63"/>
      <c r="F60" s="63"/>
      <c r="G60" s="63"/>
    </row>
    <row r="61" spans="4:7" x14ac:dyDescent="0.2">
      <c r="D61" s="63"/>
      <c r="E61" s="63"/>
      <c r="F61" s="63"/>
      <c r="G61" s="63"/>
    </row>
    <row r="62" spans="4:7" x14ac:dyDescent="0.2">
      <c r="D62" s="63"/>
      <c r="E62" s="63"/>
      <c r="F62" s="63"/>
      <c r="G62" s="63"/>
    </row>
    <row r="63" spans="4:7" x14ac:dyDescent="0.2">
      <c r="D63" s="63"/>
      <c r="E63" s="63"/>
      <c r="F63" s="63"/>
      <c r="G63" s="63"/>
    </row>
    <row r="64" spans="4:7" x14ac:dyDescent="0.2">
      <c r="D64" s="63"/>
      <c r="E64" s="63"/>
      <c r="F64" s="63"/>
      <c r="G64" s="63"/>
    </row>
    <row r="65" spans="4:7" x14ac:dyDescent="0.2">
      <c r="D65" s="63"/>
      <c r="E65" s="63"/>
      <c r="F65" s="63"/>
      <c r="G65" s="63"/>
    </row>
    <row r="66" spans="4:7" x14ac:dyDescent="0.2">
      <c r="D66" s="63"/>
      <c r="E66" s="63"/>
      <c r="F66" s="63"/>
      <c r="G66" s="63"/>
    </row>
    <row r="67" spans="4:7" x14ac:dyDescent="0.2">
      <c r="D67" s="63"/>
      <c r="E67" s="63"/>
      <c r="F67" s="63"/>
      <c r="G67" s="63"/>
    </row>
    <row r="68" spans="4:7" x14ac:dyDescent="0.2">
      <c r="D68" s="63"/>
      <c r="E68" s="63"/>
      <c r="F68" s="63"/>
      <c r="G68" s="63"/>
    </row>
    <row r="69" spans="4:7" x14ac:dyDescent="0.2">
      <c r="D69" s="63"/>
      <c r="E69" s="63"/>
      <c r="F69" s="63"/>
      <c r="G69" s="63"/>
    </row>
    <row r="70" spans="4:7" x14ac:dyDescent="0.2">
      <c r="D70" s="63"/>
      <c r="E70" s="63"/>
      <c r="F70" s="63"/>
      <c r="G70" s="63"/>
    </row>
    <row r="71" spans="4:7" x14ac:dyDescent="0.2">
      <c r="D71" s="63"/>
      <c r="E71" s="63"/>
      <c r="F71" s="63"/>
      <c r="G71" s="63"/>
    </row>
    <row r="72" spans="4:7" x14ac:dyDescent="0.2">
      <c r="D72" s="63"/>
      <c r="E72" s="63"/>
      <c r="F72" s="63"/>
      <c r="G72" s="63"/>
    </row>
    <row r="73" spans="4:7" x14ac:dyDescent="0.2">
      <c r="D73" s="63"/>
      <c r="E73" s="63"/>
      <c r="F73" s="63"/>
      <c r="G73" s="63"/>
    </row>
    <row r="74" spans="4:7" x14ac:dyDescent="0.2">
      <c r="D74" s="63"/>
      <c r="E74" s="63"/>
      <c r="F74" s="63"/>
      <c r="G74" s="63"/>
    </row>
    <row r="75" spans="4:7" x14ac:dyDescent="0.2">
      <c r="D75" s="63"/>
      <c r="E75" s="63"/>
      <c r="F75" s="63"/>
      <c r="G75" s="63"/>
    </row>
    <row r="76" spans="4:7" x14ac:dyDescent="0.2">
      <c r="D76" s="63"/>
      <c r="E76" s="63"/>
      <c r="F76" s="63"/>
      <c r="G76" s="63"/>
    </row>
    <row r="77" spans="4:7" x14ac:dyDescent="0.2">
      <c r="D77" s="63"/>
      <c r="E77" s="63"/>
      <c r="F77" s="63"/>
      <c r="G77" s="63"/>
    </row>
    <row r="78" spans="4:7" x14ac:dyDescent="0.2">
      <c r="D78" s="63"/>
      <c r="E78" s="63"/>
      <c r="F78" s="63"/>
      <c r="G78" s="63"/>
    </row>
    <row r="79" spans="4:7" x14ac:dyDescent="0.2">
      <c r="D79" s="63"/>
      <c r="E79" s="63"/>
      <c r="F79" s="63"/>
      <c r="G79" s="63"/>
    </row>
    <row r="80" spans="4:7" x14ac:dyDescent="0.2">
      <c r="D80" s="63"/>
      <c r="E80" s="63"/>
      <c r="F80" s="63"/>
      <c r="G80" s="63"/>
    </row>
    <row r="81" spans="4:7" x14ac:dyDescent="0.2">
      <c r="D81" s="63"/>
      <c r="E81" s="63"/>
      <c r="F81" s="63"/>
      <c r="G81" s="63"/>
    </row>
    <row r="82" spans="4:7" x14ac:dyDescent="0.2">
      <c r="D82" s="63"/>
      <c r="E82" s="63"/>
      <c r="F82" s="63"/>
      <c r="G82" s="63"/>
    </row>
    <row r="83" spans="4:7" x14ac:dyDescent="0.2">
      <c r="D83" s="63"/>
      <c r="E83" s="63"/>
      <c r="F83" s="63"/>
      <c r="G83" s="63"/>
    </row>
    <row r="84" spans="4:7" x14ac:dyDescent="0.2">
      <c r="D84" s="63"/>
      <c r="E84" s="63"/>
      <c r="F84" s="63"/>
      <c r="G84" s="63"/>
    </row>
    <row r="85" spans="4:7" x14ac:dyDescent="0.2">
      <c r="D85" s="63"/>
      <c r="E85" s="63"/>
      <c r="F85" s="63"/>
      <c r="G85" s="63"/>
    </row>
    <row r="86" spans="4:7" x14ac:dyDescent="0.2">
      <c r="D86" s="63"/>
      <c r="E86" s="63"/>
      <c r="F86" s="63"/>
      <c r="G86" s="63"/>
    </row>
    <row r="87" spans="4:7" x14ac:dyDescent="0.2">
      <c r="D87" s="63"/>
      <c r="E87" s="63"/>
      <c r="F87" s="63"/>
      <c r="G87" s="63"/>
    </row>
    <row r="88" spans="4:7" x14ac:dyDescent="0.2">
      <c r="D88" s="63"/>
      <c r="E88" s="63"/>
      <c r="F88" s="63"/>
      <c r="G88" s="63"/>
    </row>
    <row r="89" spans="4:7" x14ac:dyDescent="0.2">
      <c r="D89" s="63"/>
      <c r="E89" s="63"/>
      <c r="F89" s="63"/>
      <c r="G89" s="63"/>
    </row>
    <row r="90" spans="4:7" x14ac:dyDescent="0.2">
      <c r="D90" s="63"/>
      <c r="E90" s="63"/>
      <c r="F90" s="63"/>
      <c r="G90" s="63"/>
    </row>
    <row r="91" spans="4:7" x14ac:dyDescent="0.2">
      <c r="D91" s="63"/>
      <c r="E91" s="63"/>
      <c r="F91" s="63"/>
      <c r="G91" s="63"/>
    </row>
    <row r="92" spans="4:7" x14ac:dyDescent="0.2">
      <c r="D92" s="63"/>
      <c r="E92" s="63"/>
      <c r="F92" s="63"/>
      <c r="G92" s="63"/>
    </row>
    <row r="93" spans="4:7" x14ac:dyDescent="0.2">
      <c r="D93" s="63"/>
      <c r="E93" s="63"/>
      <c r="F93" s="63"/>
      <c r="G93" s="63"/>
    </row>
    <row r="94" spans="4:7" x14ac:dyDescent="0.2">
      <c r="D94" s="63"/>
      <c r="E94" s="63"/>
      <c r="F94" s="63"/>
      <c r="G94" s="63"/>
    </row>
    <row r="95" spans="4:7" x14ac:dyDescent="0.2">
      <c r="D95" s="63"/>
      <c r="E95" s="63"/>
      <c r="F95" s="63"/>
      <c r="G95" s="63"/>
    </row>
    <row r="96" spans="4:7" x14ac:dyDescent="0.2">
      <c r="D96" s="63"/>
      <c r="E96" s="63"/>
      <c r="F96" s="63"/>
      <c r="G96" s="63"/>
    </row>
    <row r="97" spans="4:7" x14ac:dyDescent="0.2">
      <c r="D97" s="63"/>
      <c r="E97" s="63"/>
      <c r="F97" s="63"/>
      <c r="G97" s="63"/>
    </row>
    <row r="98" spans="4:7" x14ac:dyDescent="0.2">
      <c r="D98" s="63"/>
      <c r="E98" s="63"/>
      <c r="F98" s="63"/>
      <c r="G98" s="63"/>
    </row>
    <row r="99" spans="4:7" x14ac:dyDescent="0.2">
      <c r="D99" s="63"/>
      <c r="E99" s="63"/>
      <c r="F99" s="63"/>
      <c r="G99" s="63"/>
    </row>
    <row r="100" spans="4:7" x14ac:dyDescent="0.2">
      <c r="D100" s="63"/>
      <c r="E100" s="63"/>
      <c r="F100" s="63"/>
      <c r="G100" s="63"/>
    </row>
    <row r="101" spans="4:7" x14ac:dyDescent="0.2">
      <c r="D101" s="63"/>
      <c r="E101" s="63"/>
      <c r="F101" s="63"/>
      <c r="G101" s="63"/>
    </row>
    <row r="102" spans="4:7" x14ac:dyDescent="0.2">
      <c r="D102" s="63"/>
      <c r="E102" s="63"/>
      <c r="F102" s="63"/>
      <c r="G102" s="63"/>
    </row>
    <row r="103" spans="4:7" x14ac:dyDescent="0.2">
      <c r="D103" s="63"/>
      <c r="E103" s="63"/>
      <c r="F103" s="63"/>
      <c r="G103" s="63"/>
    </row>
    <row r="104" spans="4:7" x14ac:dyDescent="0.2">
      <c r="D104" s="63"/>
      <c r="E104" s="63"/>
      <c r="F104" s="63"/>
      <c r="G104" s="63"/>
    </row>
    <row r="105" spans="4:7" x14ac:dyDescent="0.2">
      <c r="D105" s="63"/>
      <c r="E105" s="63"/>
      <c r="F105" s="63"/>
      <c r="G105" s="63"/>
    </row>
    <row r="106" spans="4:7" x14ac:dyDescent="0.2">
      <c r="D106" s="63"/>
      <c r="E106" s="63"/>
      <c r="F106" s="63"/>
      <c r="G106" s="63"/>
    </row>
    <row r="107" spans="4:7" x14ac:dyDescent="0.2">
      <c r="D107" s="63"/>
      <c r="E107" s="63"/>
      <c r="F107" s="63"/>
      <c r="G107" s="63"/>
    </row>
    <row r="108" spans="4:7" x14ac:dyDescent="0.2">
      <c r="D108" s="63"/>
      <c r="E108" s="63"/>
      <c r="F108" s="63"/>
      <c r="G108" s="63"/>
    </row>
    <row r="109" spans="4:7" x14ac:dyDescent="0.2">
      <c r="D109" s="63"/>
      <c r="E109" s="63"/>
      <c r="F109" s="63"/>
      <c r="G109" s="63"/>
    </row>
    <row r="110" spans="4:7" x14ac:dyDescent="0.2">
      <c r="D110" s="63"/>
      <c r="E110" s="63"/>
      <c r="F110" s="63"/>
      <c r="G110" s="63"/>
    </row>
    <row r="111" spans="4:7" x14ac:dyDescent="0.2">
      <c r="D111" s="63"/>
      <c r="E111" s="63"/>
      <c r="F111" s="63"/>
      <c r="G111" s="63"/>
    </row>
    <row r="112" spans="4:7" x14ac:dyDescent="0.2">
      <c r="D112" s="63"/>
      <c r="E112" s="63"/>
      <c r="F112" s="63"/>
      <c r="G112" s="63"/>
    </row>
    <row r="113" spans="4:7" x14ac:dyDescent="0.2">
      <c r="D113" s="63"/>
      <c r="E113" s="63"/>
      <c r="F113" s="63"/>
      <c r="G113" s="63"/>
    </row>
    <row r="114" spans="4:7" x14ac:dyDescent="0.2">
      <c r="D114" s="63"/>
      <c r="E114" s="63"/>
      <c r="F114" s="63"/>
      <c r="G114" s="63"/>
    </row>
    <row r="115" spans="4:7" x14ac:dyDescent="0.2">
      <c r="D115" s="63"/>
      <c r="E115" s="63"/>
      <c r="F115" s="63"/>
      <c r="G115" s="63"/>
    </row>
    <row r="116" spans="4:7" x14ac:dyDescent="0.2">
      <c r="D116" s="63"/>
      <c r="E116" s="63"/>
      <c r="F116" s="63"/>
      <c r="G116" s="63"/>
    </row>
    <row r="117" spans="4:7" x14ac:dyDescent="0.2">
      <c r="D117" s="63"/>
      <c r="E117" s="63"/>
      <c r="F117" s="63"/>
      <c r="G117" s="63"/>
    </row>
    <row r="118" spans="4:7" x14ac:dyDescent="0.2">
      <c r="D118" s="63"/>
      <c r="E118" s="63"/>
      <c r="F118" s="63"/>
      <c r="G118" s="63"/>
    </row>
    <row r="119" spans="4:7" x14ac:dyDescent="0.2">
      <c r="D119" s="63"/>
      <c r="E119" s="63"/>
      <c r="F119" s="63"/>
      <c r="G119" s="63"/>
    </row>
    <row r="120" spans="4:7" x14ac:dyDescent="0.2">
      <c r="D120" s="63"/>
      <c r="E120" s="63"/>
      <c r="F120" s="63"/>
      <c r="G120" s="63"/>
    </row>
    <row r="121" spans="4:7" x14ac:dyDescent="0.2">
      <c r="D121" s="63"/>
      <c r="E121" s="63"/>
      <c r="F121" s="63"/>
      <c r="G121" s="63"/>
    </row>
    <row r="122" spans="4:7" x14ac:dyDescent="0.2">
      <c r="D122" s="63"/>
      <c r="E122" s="63"/>
      <c r="F122" s="63"/>
      <c r="G122" s="63"/>
    </row>
    <row r="123" spans="4:7" x14ac:dyDescent="0.2">
      <c r="D123" s="63"/>
      <c r="E123" s="63"/>
      <c r="F123" s="63"/>
      <c r="G123" s="63"/>
    </row>
    <row r="124" spans="4:7" x14ac:dyDescent="0.2">
      <c r="D124" s="63"/>
      <c r="E124" s="63"/>
      <c r="F124" s="63"/>
      <c r="G124" s="63"/>
    </row>
    <row r="125" spans="4:7" x14ac:dyDescent="0.2">
      <c r="D125" s="63"/>
      <c r="E125" s="63"/>
      <c r="F125" s="63"/>
      <c r="G125" s="63"/>
    </row>
    <row r="126" spans="4:7" x14ac:dyDescent="0.2">
      <c r="D126" s="63"/>
      <c r="E126" s="63"/>
      <c r="F126" s="63"/>
      <c r="G126" s="63"/>
    </row>
    <row r="127" spans="4:7" x14ac:dyDescent="0.2">
      <c r="D127" s="63"/>
      <c r="E127" s="63"/>
      <c r="F127" s="63"/>
      <c r="G127" s="63"/>
    </row>
    <row r="128" spans="4:7" x14ac:dyDescent="0.2">
      <c r="D128" s="63"/>
      <c r="E128" s="63"/>
      <c r="F128" s="63"/>
      <c r="G128" s="63"/>
    </row>
    <row r="129" spans="4:7" x14ac:dyDescent="0.2">
      <c r="D129" s="63"/>
      <c r="E129" s="63"/>
      <c r="F129" s="63"/>
      <c r="G129" s="63"/>
    </row>
    <row r="130" spans="4:7" x14ac:dyDescent="0.2">
      <c r="D130" s="63"/>
      <c r="E130" s="63"/>
      <c r="F130" s="63"/>
      <c r="G130" s="63"/>
    </row>
    <row r="131" spans="4:7" x14ac:dyDescent="0.2">
      <c r="D131" s="63"/>
      <c r="E131" s="63"/>
      <c r="F131" s="63"/>
      <c r="G131" s="63"/>
    </row>
    <row r="132" spans="4:7" x14ac:dyDescent="0.2">
      <c r="D132" s="63"/>
      <c r="E132" s="63"/>
      <c r="F132" s="63"/>
      <c r="G132" s="63"/>
    </row>
    <row r="133" spans="4:7" x14ac:dyDescent="0.2">
      <c r="D133" s="63"/>
      <c r="E133" s="63"/>
      <c r="F133" s="63"/>
      <c r="G133" s="63"/>
    </row>
    <row r="134" spans="4:7" x14ac:dyDescent="0.2">
      <c r="D134" s="63"/>
      <c r="E134" s="63"/>
      <c r="F134" s="63"/>
      <c r="G134" s="63"/>
    </row>
    <row r="135" spans="4:7" x14ac:dyDescent="0.2">
      <c r="D135" s="63"/>
      <c r="E135" s="63"/>
      <c r="F135" s="63"/>
      <c r="G135" s="63"/>
    </row>
    <row r="136" spans="4:7" x14ac:dyDescent="0.2">
      <c r="D136" s="63"/>
      <c r="E136" s="63"/>
    </row>
    <row r="137" spans="4:7" x14ac:dyDescent="0.2">
      <c r="D137" s="63"/>
      <c r="E137" s="63"/>
    </row>
    <row r="138" spans="4:7" x14ac:dyDescent="0.2">
      <c r="D138" s="63"/>
      <c r="E138" s="63"/>
    </row>
    <row r="139" spans="4:7" x14ac:dyDescent="0.2">
      <c r="D139" s="63"/>
      <c r="E139" s="63"/>
    </row>
    <row r="140" spans="4:7" x14ac:dyDescent="0.2">
      <c r="D140" s="63"/>
      <c r="E140" s="63"/>
    </row>
    <row r="141" spans="4:7" x14ac:dyDescent="0.2">
      <c r="D141" s="63"/>
      <c r="E141" s="63"/>
    </row>
    <row r="142" spans="4:7" x14ac:dyDescent="0.2">
      <c r="D142" s="63"/>
      <c r="E142" s="63"/>
    </row>
    <row r="143" spans="4:7" x14ac:dyDescent="0.2">
      <c r="E143" s="63"/>
    </row>
  </sheetData>
  <mergeCells count="3">
    <mergeCell ref="H2:J2"/>
    <mergeCell ref="K2:L2"/>
    <mergeCell ref="M2:O2"/>
  </mergeCells>
  <conditionalFormatting sqref="Q4">
    <cfRule type="cellIs" dxfId="0" priority="1" operator="lessThan">
      <formula>0</formula>
    </cfRule>
  </conditionalFormatting>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821E0-D8C1-4BF6-B9F2-241F79BEE9ED}">
  <dimension ref="A1:AJ1953"/>
  <sheetViews>
    <sheetView tabSelected="1" zoomScale="70" zoomScaleNormal="70" workbookViewId="0">
      <pane xSplit="5" ySplit="3" topLeftCell="Z4" activePane="bottomRight" state="frozen"/>
      <selection pane="topRight" activeCell="F1" sqref="F1"/>
      <selection pane="bottomLeft" activeCell="A4" sqref="A4"/>
      <selection pane="bottomRight" activeCell="E32" sqref="E32"/>
    </sheetView>
  </sheetViews>
  <sheetFormatPr baseColWidth="10" defaultColWidth="11.5" defaultRowHeight="11.25" customHeight="1" x14ac:dyDescent="0.2"/>
  <cols>
    <col min="1" max="1" width="34.5" bestFit="1" customWidth="1"/>
    <col min="2" max="2" width="12.5" customWidth="1"/>
    <col min="3" max="3" width="13.5" customWidth="1"/>
    <col min="4" max="4" width="18.6640625" customWidth="1"/>
    <col min="5" max="5" width="62.33203125" bestFit="1" customWidth="1"/>
    <col min="6" max="6" width="58.1640625" bestFit="1" customWidth="1"/>
    <col min="7" max="7" width="49.1640625" hidden="1" customWidth="1"/>
    <col min="8" max="8" width="28.83203125" customWidth="1"/>
    <col min="9" max="9" width="17" customWidth="1"/>
    <col min="10" max="10" width="17.83203125" customWidth="1"/>
    <col min="11" max="11" width="23.5" customWidth="1"/>
    <col min="12" max="12" width="30.5" customWidth="1"/>
    <col min="13" max="13" width="27.5" customWidth="1"/>
    <col min="14" max="16" width="28.33203125" customWidth="1"/>
    <col min="17" max="17" width="13.83203125" bestFit="1" customWidth="1"/>
    <col min="18" max="18" width="12.83203125" bestFit="1" customWidth="1"/>
    <col min="19" max="19" width="19.1640625" bestFit="1" customWidth="1"/>
    <col min="20" max="20" width="21.33203125" bestFit="1" customWidth="1"/>
    <col min="21" max="21" width="16.6640625" bestFit="1" customWidth="1"/>
    <col min="22" max="22" width="23.1640625" bestFit="1" customWidth="1"/>
    <col min="23" max="23" width="24" bestFit="1" customWidth="1"/>
    <col min="24" max="24" width="24" customWidth="1"/>
    <col min="25" max="25" width="19.33203125" bestFit="1" customWidth="1"/>
    <col min="26" max="26" width="20" bestFit="1" customWidth="1"/>
    <col min="27" max="27" width="15.1640625" bestFit="1" customWidth="1"/>
    <col min="28" max="28" width="14.5" bestFit="1" customWidth="1"/>
    <col min="29" max="29" width="7.5" bestFit="1" customWidth="1"/>
    <col min="30" max="30" width="18.5" bestFit="1" customWidth="1"/>
    <col min="31" max="31" width="51.5" customWidth="1"/>
    <col min="32" max="32" width="19.1640625" bestFit="1" customWidth="1"/>
    <col min="33" max="33" width="29.33203125" bestFit="1" customWidth="1"/>
    <col min="34" max="34" width="18.1640625" customWidth="1"/>
    <col min="35" max="35" width="29.5" bestFit="1" customWidth="1"/>
    <col min="36" max="36" width="28.5" bestFit="1" customWidth="1"/>
  </cols>
  <sheetData>
    <row r="1" spans="1:36" ht="28" customHeight="1" thickBot="1" x14ac:dyDescent="0.25">
      <c r="A1" s="81"/>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row>
    <row r="2" spans="1:36" ht="22" customHeight="1" thickBot="1" x14ac:dyDescent="0.25">
      <c r="A2" s="81"/>
      <c r="B2" s="81"/>
      <c r="C2" s="81"/>
      <c r="D2" s="81"/>
      <c r="E2" s="81"/>
      <c r="F2" s="81"/>
      <c r="G2" s="81"/>
      <c r="H2" s="83" t="s">
        <v>119</v>
      </c>
      <c r="I2" s="83"/>
      <c r="J2" s="83"/>
      <c r="K2" s="81"/>
      <c r="L2" s="81"/>
      <c r="M2" s="81"/>
      <c r="N2" s="81"/>
      <c r="O2" s="81"/>
      <c r="P2" s="81" t="s">
        <v>120</v>
      </c>
      <c r="Q2" s="81"/>
      <c r="R2" s="81"/>
      <c r="S2" s="84"/>
      <c r="T2" s="85"/>
      <c r="U2" s="164" t="s">
        <v>121</v>
      </c>
      <c r="V2" s="164"/>
      <c r="W2" s="164"/>
      <c r="X2" s="164"/>
      <c r="Y2" s="164" t="s">
        <v>49</v>
      </c>
      <c r="Z2" s="164"/>
      <c r="AA2" s="165" t="s">
        <v>50</v>
      </c>
      <c r="AB2" s="164"/>
      <c r="AC2" s="164"/>
      <c r="AD2" s="166"/>
      <c r="AE2" s="86" t="s">
        <v>51</v>
      </c>
      <c r="AF2" s="167" t="s">
        <v>122</v>
      </c>
      <c r="AG2" s="168"/>
      <c r="AH2" s="168"/>
      <c r="AI2" s="168"/>
      <c r="AJ2" s="169"/>
    </row>
    <row r="3" spans="1:36" ht="16" x14ac:dyDescent="0.2">
      <c r="A3" s="81" t="s">
        <v>53</v>
      </c>
      <c r="B3" s="81" t="s">
        <v>123</v>
      </c>
      <c r="C3" s="81" t="s">
        <v>54</v>
      </c>
      <c r="D3" s="81" t="s">
        <v>55</v>
      </c>
      <c r="E3" s="81" t="s">
        <v>124</v>
      </c>
      <c r="F3" s="81" t="s">
        <v>125</v>
      </c>
      <c r="G3" s="81" t="s">
        <v>126</v>
      </c>
      <c r="H3" s="81" t="s">
        <v>127</v>
      </c>
      <c r="I3" s="81" t="s">
        <v>128</v>
      </c>
      <c r="J3" s="81" t="s">
        <v>129</v>
      </c>
      <c r="K3" s="81" t="s">
        <v>130</v>
      </c>
      <c r="L3" s="81" t="s">
        <v>57</v>
      </c>
      <c r="M3" s="81" t="s">
        <v>58</v>
      </c>
      <c r="N3" s="81" t="s">
        <v>131</v>
      </c>
      <c r="O3" s="81" t="s">
        <v>132</v>
      </c>
      <c r="P3" s="81" t="s">
        <v>59</v>
      </c>
      <c r="Q3" s="81" t="s">
        <v>133</v>
      </c>
      <c r="R3" s="87" t="s">
        <v>134</v>
      </c>
      <c r="S3" s="88" t="s">
        <v>60</v>
      </c>
      <c r="T3" s="89" t="s">
        <v>135</v>
      </c>
      <c r="U3" s="90" t="s">
        <v>62</v>
      </c>
      <c r="V3" s="91" t="s">
        <v>136</v>
      </c>
      <c r="W3" s="91" t="s">
        <v>137</v>
      </c>
      <c r="X3" s="91" t="s">
        <v>138</v>
      </c>
      <c r="Y3" s="92" t="s">
        <v>63</v>
      </c>
      <c r="Z3" s="145" t="s">
        <v>64</v>
      </c>
      <c r="AA3" s="94" t="s">
        <v>65</v>
      </c>
      <c r="AB3" s="95" t="s">
        <v>139</v>
      </c>
      <c r="AC3" s="93" t="s">
        <v>67</v>
      </c>
      <c r="AD3" s="96" t="s">
        <v>20</v>
      </c>
      <c r="AE3" s="97"/>
      <c r="AF3" s="98" t="s">
        <v>140</v>
      </c>
      <c r="AG3" s="99" t="s">
        <v>141</v>
      </c>
      <c r="AH3" s="100" t="s">
        <v>123</v>
      </c>
      <c r="AI3" s="101" t="s">
        <v>142</v>
      </c>
      <c r="AJ3" s="102" t="s">
        <v>143</v>
      </c>
    </row>
    <row r="4" spans="1:36" ht="16" x14ac:dyDescent="0.2">
      <c r="A4" s="140" t="s">
        <v>10</v>
      </c>
      <c r="B4" s="103" t="e" cm="1">
        <f t="array" ref="B4:B1952">_xlfn.XLOOKUP(A$4:A$1952,[2]Config!$I3:I40,[2]Config!H3:H40)</f>
        <v>#N/A</v>
      </c>
      <c r="C4" s="138">
        <v>45689</v>
      </c>
      <c r="D4" s="139">
        <v>125</v>
      </c>
      <c r="E4" s="139"/>
      <c r="F4" s="139" t="s">
        <v>116</v>
      </c>
      <c r="G4" s="107"/>
      <c r="H4" s="107"/>
      <c r="I4" s="107"/>
      <c r="J4" s="107"/>
      <c r="K4" s="141"/>
      <c r="L4" s="160"/>
      <c r="M4" s="160"/>
      <c r="N4" s="108"/>
      <c r="O4" s="108"/>
      <c r="P4" s="109"/>
      <c r="Q4" s="110"/>
      <c r="R4" s="111"/>
      <c r="S4" s="142">
        <v>98361.14</v>
      </c>
      <c r="T4" s="142"/>
      <c r="U4" s="112">
        <f t="shared" ref="U4:U25" si="0">SUM(V4:X4)</f>
        <v>0</v>
      </c>
      <c r="V4" s="113"/>
      <c r="W4" s="113"/>
      <c r="X4" s="113"/>
      <c r="Y4" s="146"/>
      <c r="Z4" s="147"/>
      <c r="AA4" s="144"/>
      <c r="AB4" s="114"/>
      <c r="AC4" s="115"/>
      <c r="AD4" s="151"/>
      <c r="AE4" s="139"/>
      <c r="AF4" s="114"/>
      <c r="AG4" s="114"/>
      <c r="AH4" s="116"/>
      <c r="AI4" s="114"/>
      <c r="AJ4" s="117"/>
    </row>
    <row r="5" spans="1:36" ht="16" x14ac:dyDescent="0.2">
      <c r="A5" s="140" t="s">
        <v>10</v>
      </c>
      <c r="B5" s="104" t="e">
        <v>#N/A</v>
      </c>
      <c r="C5" s="138">
        <v>45689</v>
      </c>
      <c r="D5" s="139">
        <v>437</v>
      </c>
      <c r="E5" s="139"/>
      <c r="F5" s="139" t="s">
        <v>70</v>
      </c>
      <c r="G5" s="107"/>
      <c r="H5" s="107"/>
      <c r="I5" s="107"/>
      <c r="J5" s="107"/>
      <c r="K5" s="141"/>
      <c r="L5" s="160" t="s">
        <v>71</v>
      </c>
      <c r="M5" s="160" t="s">
        <v>56</v>
      </c>
      <c r="N5" s="108"/>
      <c r="O5" s="108"/>
      <c r="P5" s="109"/>
      <c r="Q5" s="110"/>
      <c r="R5" s="111"/>
      <c r="S5" s="142">
        <v>7566949.3899999997</v>
      </c>
      <c r="T5" s="142">
        <f>935012.28+703887.12+310554+11792.69+334165.22+747932.38+97259.02+10878.7+17049.58+474974.31+41742.87</f>
        <v>3685248.17</v>
      </c>
      <c r="U5" s="112">
        <f t="shared" si="0"/>
        <v>0</v>
      </c>
      <c r="V5" s="113"/>
      <c r="W5" s="113"/>
      <c r="X5" s="113"/>
      <c r="Y5" s="148">
        <v>9566304.5</v>
      </c>
      <c r="Z5" s="149">
        <v>6111351.0999999996</v>
      </c>
      <c r="AA5" s="144"/>
      <c r="AB5" s="114"/>
      <c r="AC5" s="115"/>
      <c r="AD5" s="151">
        <f>IF(S5+T5-Y5&lt;0,0,S5+T5-Y5)</f>
        <v>1685893.0599999987</v>
      </c>
      <c r="AE5" s="139"/>
      <c r="AF5" s="114"/>
      <c r="AG5" s="114"/>
      <c r="AH5" s="116"/>
      <c r="AI5" s="114"/>
      <c r="AJ5" s="117"/>
    </row>
    <row r="6" spans="1:36" ht="16" x14ac:dyDescent="0.2">
      <c r="A6" s="140" t="s">
        <v>10</v>
      </c>
      <c r="B6" s="104" t="e">
        <v>#N/A</v>
      </c>
      <c r="C6" s="138">
        <v>45689</v>
      </c>
      <c r="D6" s="139">
        <v>448</v>
      </c>
      <c r="E6" s="139"/>
      <c r="F6" s="139" t="s">
        <v>72</v>
      </c>
      <c r="G6" s="107"/>
      <c r="H6" s="107"/>
      <c r="I6" s="107"/>
      <c r="J6" s="107"/>
      <c r="K6" s="141"/>
      <c r="L6" s="160" t="s">
        <v>73</v>
      </c>
      <c r="M6" s="160" t="s">
        <v>74</v>
      </c>
      <c r="N6" s="108"/>
      <c r="O6" s="108"/>
      <c r="P6" s="109"/>
      <c r="Q6" s="110"/>
      <c r="R6" s="111"/>
      <c r="S6" s="142">
        <v>5360736.6900000004</v>
      </c>
      <c r="T6" s="142">
        <f>562051.72+228531.29</f>
        <v>790583.01</v>
      </c>
      <c r="U6" s="112">
        <f t="shared" si="0"/>
        <v>0</v>
      </c>
      <c r="V6" s="113"/>
      <c r="W6" s="113"/>
      <c r="X6" s="113"/>
      <c r="Y6" s="148">
        <v>5605496.6699999999</v>
      </c>
      <c r="Z6" s="149">
        <v>6242550.0199999996</v>
      </c>
      <c r="AA6" s="144"/>
      <c r="AB6" s="114"/>
      <c r="AC6" s="115"/>
      <c r="AD6" s="151">
        <f t="shared" ref="AD6:AD26" si="1">IF(S6+T6-Y6&lt;0,0,S6+T6-Y6)</f>
        <v>545823.03000000026</v>
      </c>
      <c r="AE6" s="139"/>
      <c r="AF6" s="114"/>
      <c r="AG6" s="114"/>
      <c r="AH6" s="116"/>
      <c r="AI6" s="114"/>
      <c r="AJ6" s="117"/>
    </row>
    <row r="7" spans="1:36" ht="16" x14ac:dyDescent="0.2">
      <c r="A7" s="140" t="s">
        <v>10</v>
      </c>
      <c r="B7" s="104" t="e">
        <v>#N/A</v>
      </c>
      <c r="C7" s="138">
        <v>45689</v>
      </c>
      <c r="D7" s="139">
        <v>449</v>
      </c>
      <c r="E7" s="139"/>
      <c r="F7" s="139" t="s">
        <v>75</v>
      </c>
      <c r="G7" s="107"/>
      <c r="H7" s="107"/>
      <c r="I7" s="107"/>
      <c r="J7" s="107"/>
      <c r="K7" s="141"/>
      <c r="L7" s="160" t="s">
        <v>73</v>
      </c>
      <c r="M7" s="160" t="s">
        <v>74</v>
      </c>
      <c r="N7" s="108"/>
      <c r="O7" s="108"/>
      <c r="P7" s="109"/>
      <c r="Q7" s="110"/>
      <c r="R7" s="111"/>
      <c r="S7" s="142">
        <v>1193190.1399999999</v>
      </c>
      <c r="T7" s="142">
        <v>63852.24</v>
      </c>
      <c r="U7" s="112">
        <f t="shared" si="0"/>
        <v>0</v>
      </c>
      <c r="V7" s="113"/>
      <c r="W7" s="113"/>
      <c r="X7" s="113"/>
      <c r="Y7" s="148">
        <v>1145971.69</v>
      </c>
      <c r="Z7" s="149">
        <v>1208818.04</v>
      </c>
      <c r="AA7" s="144"/>
      <c r="AB7" s="114"/>
      <c r="AC7" s="115"/>
      <c r="AD7" s="151">
        <f t="shared" si="1"/>
        <v>111070.68999999994</v>
      </c>
      <c r="AE7" s="139"/>
      <c r="AF7" s="114"/>
      <c r="AG7" s="114"/>
      <c r="AH7" s="116"/>
      <c r="AI7" s="114"/>
      <c r="AJ7" s="117"/>
    </row>
    <row r="8" spans="1:36" ht="16" x14ac:dyDescent="0.2">
      <c r="A8" s="140" t="s">
        <v>10</v>
      </c>
      <c r="B8" s="104" t="e">
        <v>#N/A</v>
      </c>
      <c r="C8" s="138">
        <v>45689</v>
      </c>
      <c r="D8" s="139">
        <v>453</v>
      </c>
      <c r="E8" s="139"/>
      <c r="F8" s="139" t="s">
        <v>76</v>
      </c>
      <c r="G8" s="107"/>
      <c r="H8" s="107"/>
      <c r="I8" s="107"/>
      <c r="J8" s="107"/>
      <c r="K8" s="141"/>
      <c r="L8" s="160" t="s">
        <v>73</v>
      </c>
      <c r="M8" s="160" t="s">
        <v>74</v>
      </c>
      <c r="N8" s="108"/>
      <c r="O8" s="108"/>
      <c r="P8" s="109"/>
      <c r="Q8" s="110"/>
      <c r="R8" s="111"/>
      <c r="S8" s="142">
        <v>6234410.29</v>
      </c>
      <c r="T8" s="143">
        <v>5589477.2000000002</v>
      </c>
      <c r="U8" s="112">
        <f t="shared" si="0"/>
        <v>0</v>
      </c>
      <c r="V8" s="113"/>
      <c r="W8" s="113"/>
      <c r="X8" s="113"/>
      <c r="Y8" s="148">
        <v>8165932.1699999999</v>
      </c>
      <c r="Z8" s="149">
        <v>5258403.6100000003</v>
      </c>
      <c r="AA8" s="144"/>
      <c r="AB8" s="114"/>
      <c r="AC8" s="115"/>
      <c r="AD8" s="151">
        <f t="shared" si="1"/>
        <v>3657955.3200000003</v>
      </c>
      <c r="AE8" s="139"/>
      <c r="AF8" s="114"/>
      <c r="AG8" s="114"/>
      <c r="AH8" s="116"/>
      <c r="AI8" s="114"/>
      <c r="AJ8" s="117"/>
    </row>
    <row r="9" spans="1:36" ht="16" x14ac:dyDescent="0.2">
      <c r="A9" s="140" t="s">
        <v>10</v>
      </c>
      <c r="B9" s="104" t="e">
        <v>#N/A</v>
      </c>
      <c r="C9" s="138">
        <v>45689</v>
      </c>
      <c r="D9" s="139">
        <v>453500</v>
      </c>
      <c r="E9" s="139"/>
      <c r="F9" s="139" t="s">
        <v>76</v>
      </c>
      <c r="G9" s="107"/>
      <c r="H9" s="107"/>
      <c r="I9" s="107"/>
      <c r="J9" s="107"/>
      <c r="K9" s="141"/>
      <c r="L9" s="160" t="s">
        <v>73</v>
      </c>
      <c r="M9" s="160" t="s">
        <v>74</v>
      </c>
      <c r="N9" s="108"/>
      <c r="O9" s="108"/>
      <c r="P9" s="109"/>
      <c r="Q9" s="110"/>
      <c r="R9" s="111"/>
      <c r="S9" s="142">
        <v>132891.97</v>
      </c>
      <c r="T9" s="142"/>
      <c r="U9" s="112">
        <f t="shared" si="0"/>
        <v>0</v>
      </c>
      <c r="V9" s="113"/>
      <c r="W9" s="113"/>
      <c r="X9" s="113"/>
      <c r="Y9" s="148">
        <v>136855.1</v>
      </c>
      <c r="Z9" s="150">
        <v>22427.16</v>
      </c>
      <c r="AA9" s="144"/>
      <c r="AB9" s="114"/>
      <c r="AC9" s="115"/>
      <c r="AD9" s="151">
        <f t="shared" si="1"/>
        <v>0</v>
      </c>
      <c r="AE9" s="139"/>
      <c r="AF9" s="114"/>
      <c r="AG9" s="114"/>
      <c r="AH9" s="116"/>
      <c r="AI9" s="114"/>
      <c r="AJ9" s="117"/>
    </row>
    <row r="10" spans="1:36" ht="16" x14ac:dyDescent="0.2">
      <c r="A10" s="140" t="s">
        <v>10</v>
      </c>
      <c r="B10" s="104" t="e">
        <v>#N/A</v>
      </c>
      <c r="C10" s="138">
        <v>45689</v>
      </c>
      <c r="D10" s="139">
        <v>453600</v>
      </c>
      <c r="E10" s="139"/>
      <c r="F10" s="139" t="s">
        <v>76</v>
      </c>
      <c r="G10" s="107"/>
      <c r="H10" s="107"/>
      <c r="I10" s="107"/>
      <c r="J10" s="107"/>
      <c r="K10" s="141"/>
      <c r="L10" s="160" t="s">
        <v>73</v>
      </c>
      <c r="M10" s="160" t="s">
        <v>74</v>
      </c>
      <c r="N10" s="108"/>
      <c r="O10" s="108"/>
      <c r="P10" s="109"/>
      <c r="Q10" s="110"/>
      <c r="R10" s="111"/>
      <c r="S10" s="142">
        <v>168215.1</v>
      </c>
      <c r="T10" s="142"/>
      <c r="U10" s="112">
        <f t="shared" si="0"/>
        <v>0</v>
      </c>
      <c r="V10" s="113"/>
      <c r="W10" s="113"/>
      <c r="X10" s="113"/>
      <c r="Y10" s="148">
        <v>201180.07</v>
      </c>
      <c r="Z10" s="149">
        <v>0</v>
      </c>
      <c r="AA10" s="144"/>
      <c r="AB10" s="114"/>
      <c r="AC10" s="115"/>
      <c r="AD10" s="151">
        <f t="shared" si="1"/>
        <v>0</v>
      </c>
      <c r="AE10" s="139"/>
      <c r="AF10" s="114"/>
      <c r="AG10" s="114"/>
      <c r="AH10" s="116"/>
      <c r="AI10" s="114"/>
      <c r="AJ10" s="117"/>
    </row>
    <row r="11" spans="1:36" ht="16" x14ac:dyDescent="0.2">
      <c r="A11" s="140" t="s">
        <v>10</v>
      </c>
      <c r="B11" s="104" t="e">
        <v>#N/A</v>
      </c>
      <c r="C11" s="138">
        <v>45689</v>
      </c>
      <c r="D11" s="139">
        <v>463</v>
      </c>
      <c r="E11" s="139"/>
      <c r="F11" s="139" t="s">
        <v>81</v>
      </c>
      <c r="G11" s="107"/>
      <c r="H11" s="107"/>
      <c r="I11" s="107"/>
      <c r="J11" s="107"/>
      <c r="K11" s="141"/>
      <c r="L11" s="160" t="s">
        <v>73</v>
      </c>
      <c r="M11" s="160" t="s">
        <v>74</v>
      </c>
      <c r="N11" s="108"/>
      <c r="O11" s="108"/>
      <c r="P11" s="109"/>
      <c r="Q11" s="110"/>
      <c r="R11" s="111"/>
      <c r="S11" s="142">
        <v>4688770.38</v>
      </c>
      <c r="T11" s="142">
        <f>1891768.21+80481.16</f>
        <v>1972249.3699999999</v>
      </c>
      <c r="U11" s="112">
        <f t="shared" si="0"/>
        <v>0</v>
      </c>
      <c r="V11" s="113"/>
      <c r="W11" s="113"/>
      <c r="X11" s="113"/>
      <c r="Y11" s="148">
        <v>5498790.0599999996</v>
      </c>
      <c r="Z11" s="149">
        <v>3400274.26</v>
      </c>
      <c r="AA11" s="144"/>
      <c r="AB11" s="114"/>
      <c r="AC11" s="115"/>
      <c r="AD11" s="151">
        <f t="shared" si="1"/>
        <v>1162229.6900000004</v>
      </c>
      <c r="AE11" s="139"/>
      <c r="AF11" s="114"/>
      <c r="AG11" s="114"/>
      <c r="AH11" s="116"/>
      <c r="AI11" s="114"/>
      <c r="AJ11" s="117"/>
    </row>
    <row r="12" spans="1:36" ht="16" x14ac:dyDescent="0.2">
      <c r="A12" s="140" t="s">
        <v>10</v>
      </c>
      <c r="B12" s="104" t="e">
        <v>#N/A</v>
      </c>
      <c r="C12" s="138">
        <v>45689</v>
      </c>
      <c r="D12" s="139">
        <v>465</v>
      </c>
      <c r="E12" s="139"/>
      <c r="F12" s="139" t="s">
        <v>82</v>
      </c>
      <c r="G12" s="107"/>
      <c r="H12" s="107"/>
      <c r="I12" s="107"/>
      <c r="J12" s="107"/>
      <c r="K12" s="141"/>
      <c r="L12" s="160" t="s">
        <v>73</v>
      </c>
      <c r="M12" s="160" t="s">
        <v>74</v>
      </c>
      <c r="N12" s="108"/>
      <c r="O12" s="108"/>
      <c r="P12" s="109"/>
      <c r="Q12" s="110"/>
      <c r="R12" s="111"/>
      <c r="S12" s="142">
        <v>19404233</v>
      </c>
      <c r="T12" s="142">
        <f>146812.45+147622</f>
        <v>294434.45</v>
      </c>
      <c r="U12" s="112">
        <f t="shared" si="0"/>
        <v>0</v>
      </c>
      <c r="V12" s="113"/>
      <c r="W12" s="113"/>
      <c r="X12" s="113"/>
      <c r="Y12" s="148">
        <v>8330262.1100000003</v>
      </c>
      <c r="Z12" s="149">
        <v>3423960.54</v>
      </c>
      <c r="AA12" s="144"/>
      <c r="AB12" s="114"/>
      <c r="AC12" s="115"/>
      <c r="AD12" s="151">
        <f t="shared" si="1"/>
        <v>11368405.34</v>
      </c>
      <c r="AE12" s="139"/>
      <c r="AF12" s="114"/>
      <c r="AG12" s="114"/>
      <c r="AH12" s="116"/>
      <c r="AI12" s="114"/>
      <c r="AJ12" s="117"/>
    </row>
    <row r="13" spans="1:36" ht="16" x14ac:dyDescent="0.2">
      <c r="A13" s="140" t="s">
        <v>10</v>
      </c>
      <c r="B13" s="104" t="e">
        <v>#N/A</v>
      </c>
      <c r="C13" s="138">
        <v>45689</v>
      </c>
      <c r="D13" s="139">
        <v>475</v>
      </c>
      <c r="E13" s="139"/>
      <c r="F13" s="139" t="s">
        <v>85</v>
      </c>
      <c r="G13" s="107"/>
      <c r="H13" s="107"/>
      <c r="I13" s="107"/>
      <c r="J13" s="107"/>
      <c r="K13" s="141"/>
      <c r="L13" s="160" t="s">
        <v>86</v>
      </c>
      <c r="M13" s="160" t="s">
        <v>84</v>
      </c>
      <c r="N13" s="108"/>
      <c r="O13" s="108"/>
      <c r="P13" s="109"/>
      <c r="Q13" s="110"/>
      <c r="R13" s="111"/>
      <c r="S13" s="142">
        <v>733113.9</v>
      </c>
      <c r="T13" s="142">
        <v>234206.65</v>
      </c>
      <c r="U13" s="112">
        <f t="shared" si="0"/>
        <v>0</v>
      </c>
      <c r="V13" s="113"/>
      <c r="W13" s="113"/>
      <c r="X13" s="113"/>
      <c r="Y13" s="148">
        <v>0</v>
      </c>
      <c r="Z13" s="149">
        <v>-7.51</v>
      </c>
      <c r="AA13" s="144"/>
      <c r="AB13" s="114"/>
      <c r="AC13" s="115"/>
      <c r="AD13" s="151"/>
      <c r="AE13" s="139" t="s">
        <v>80</v>
      </c>
      <c r="AF13" s="114"/>
      <c r="AG13" s="114"/>
      <c r="AH13" s="116"/>
      <c r="AI13" s="114"/>
      <c r="AJ13" s="117"/>
    </row>
    <row r="14" spans="1:36" ht="16" x14ac:dyDescent="0.2">
      <c r="A14" s="140" t="s">
        <v>10</v>
      </c>
      <c r="B14" s="104" t="e">
        <v>#N/A</v>
      </c>
      <c r="C14" s="138">
        <v>45689</v>
      </c>
      <c r="D14" s="139">
        <v>483</v>
      </c>
      <c r="E14" s="139"/>
      <c r="F14" s="139" t="s">
        <v>88</v>
      </c>
      <c r="G14" s="107"/>
      <c r="H14" s="107"/>
      <c r="I14" s="107"/>
      <c r="J14" s="107"/>
      <c r="K14" s="141"/>
      <c r="L14" s="160" t="s">
        <v>73</v>
      </c>
      <c r="M14" s="160" t="s">
        <v>74</v>
      </c>
      <c r="N14" s="108"/>
      <c r="O14" s="108"/>
      <c r="P14" s="109"/>
      <c r="Q14" s="110"/>
      <c r="R14" s="111"/>
      <c r="S14" s="142">
        <v>1842861.44</v>
      </c>
      <c r="T14" s="142">
        <v>0</v>
      </c>
      <c r="U14" s="112">
        <f t="shared" si="0"/>
        <v>0</v>
      </c>
      <c r="V14" s="113"/>
      <c r="W14" s="113"/>
      <c r="X14" s="113"/>
      <c r="Y14" s="148">
        <v>241170.87</v>
      </c>
      <c r="Z14" s="149">
        <v>74039.509999999995</v>
      </c>
      <c r="AA14" s="144"/>
      <c r="AB14" s="114"/>
      <c r="AC14" s="115"/>
      <c r="AD14" s="151">
        <f t="shared" si="1"/>
        <v>1601690.5699999998</v>
      </c>
      <c r="AE14" s="139"/>
      <c r="AF14" s="114"/>
      <c r="AG14" s="114"/>
      <c r="AH14" s="116"/>
      <c r="AI14" s="114"/>
      <c r="AJ14" s="117"/>
    </row>
    <row r="15" spans="1:36" ht="16" x14ac:dyDescent="0.2">
      <c r="A15" s="140" t="s">
        <v>10</v>
      </c>
      <c r="B15" s="104" t="e">
        <v>#N/A</v>
      </c>
      <c r="C15" s="138">
        <v>45689</v>
      </c>
      <c r="D15" s="139">
        <v>486</v>
      </c>
      <c r="E15" s="139"/>
      <c r="F15" s="139" t="s">
        <v>89</v>
      </c>
      <c r="G15" s="107"/>
      <c r="H15" s="107"/>
      <c r="I15" s="107"/>
      <c r="J15" s="107"/>
      <c r="K15" s="141"/>
      <c r="L15" s="160" t="s">
        <v>73</v>
      </c>
      <c r="M15" s="160" t="s">
        <v>74</v>
      </c>
      <c r="N15" s="108"/>
      <c r="O15" s="108"/>
      <c r="P15" s="109"/>
      <c r="Q15" s="110"/>
      <c r="R15" s="111"/>
      <c r="S15" s="142">
        <v>490653.21</v>
      </c>
      <c r="T15" s="142">
        <v>60008.56</v>
      </c>
      <c r="U15" s="112">
        <f t="shared" si="0"/>
        <v>0</v>
      </c>
      <c r="V15" s="113"/>
      <c r="W15" s="113"/>
      <c r="X15" s="113"/>
      <c r="Y15" s="148">
        <v>399400.26</v>
      </c>
      <c r="Z15" s="149">
        <v>254970.84</v>
      </c>
      <c r="AA15" s="144"/>
      <c r="AB15" s="114"/>
      <c r="AC15" s="115"/>
      <c r="AD15" s="151">
        <f t="shared" si="1"/>
        <v>151261.51</v>
      </c>
      <c r="AE15" s="139"/>
      <c r="AF15" s="114"/>
      <c r="AG15" s="114"/>
      <c r="AH15" s="116"/>
      <c r="AI15" s="114"/>
      <c r="AJ15" s="117"/>
    </row>
    <row r="16" spans="1:36" ht="16" x14ac:dyDescent="0.2">
      <c r="A16" s="140" t="s">
        <v>10</v>
      </c>
      <c r="B16" s="104" t="e">
        <v>#N/A</v>
      </c>
      <c r="C16" s="138">
        <v>45689</v>
      </c>
      <c r="D16" s="139">
        <v>492</v>
      </c>
      <c r="E16" s="139"/>
      <c r="F16" s="139" t="s">
        <v>93</v>
      </c>
      <c r="G16" s="107"/>
      <c r="H16" s="107"/>
      <c r="I16" s="107"/>
      <c r="J16" s="107"/>
      <c r="K16" s="141"/>
      <c r="L16" s="160" t="s">
        <v>73</v>
      </c>
      <c r="M16" s="160" t="s">
        <v>78</v>
      </c>
      <c r="N16" s="108"/>
      <c r="O16" s="108"/>
      <c r="P16" s="109"/>
      <c r="Q16" s="110"/>
      <c r="R16" s="111"/>
      <c r="S16" s="142">
        <v>1207738.6599999999</v>
      </c>
      <c r="T16" s="142">
        <f>57632.45+22079.37+34919.66</f>
        <v>114631.48</v>
      </c>
      <c r="U16" s="112">
        <f t="shared" si="0"/>
        <v>0</v>
      </c>
      <c r="V16" s="113"/>
      <c r="W16" s="113"/>
      <c r="X16" s="113"/>
      <c r="Y16" s="148">
        <v>1157116.7</v>
      </c>
      <c r="Z16" s="150">
        <v>1115467.3899999999</v>
      </c>
      <c r="AA16" s="144"/>
      <c r="AB16" s="114"/>
      <c r="AC16" s="115"/>
      <c r="AD16" s="151">
        <f t="shared" si="1"/>
        <v>165253.43999999994</v>
      </c>
      <c r="AE16" s="139"/>
      <c r="AF16" s="114"/>
      <c r="AG16" s="114"/>
      <c r="AH16" s="116"/>
      <c r="AI16" s="114"/>
      <c r="AJ16" s="117"/>
    </row>
    <row r="17" spans="1:36" ht="16" x14ac:dyDescent="0.2">
      <c r="A17" s="140" t="s">
        <v>10</v>
      </c>
      <c r="B17" s="104" t="e">
        <v>#N/A</v>
      </c>
      <c r="C17" s="138">
        <v>45689</v>
      </c>
      <c r="D17" s="139">
        <v>494</v>
      </c>
      <c r="E17" s="139"/>
      <c r="F17" s="139" t="s">
        <v>95</v>
      </c>
      <c r="G17" s="107"/>
      <c r="H17" s="107"/>
      <c r="I17" s="107"/>
      <c r="J17" s="107"/>
      <c r="K17" s="141"/>
      <c r="L17" s="160" t="s">
        <v>73</v>
      </c>
      <c r="M17" s="160" t="s">
        <v>96</v>
      </c>
      <c r="N17" s="108"/>
      <c r="O17" s="108"/>
      <c r="P17" s="109"/>
      <c r="Q17" s="110"/>
      <c r="R17" s="111"/>
      <c r="S17" s="142">
        <v>2360005.9700000002</v>
      </c>
      <c r="T17" s="142">
        <f>62745.88</f>
        <v>62745.88</v>
      </c>
      <c r="U17" s="112">
        <f t="shared" si="0"/>
        <v>0</v>
      </c>
      <c r="V17" s="113"/>
      <c r="W17" s="113"/>
      <c r="X17" s="113"/>
      <c r="Y17" s="148">
        <v>1605476.34</v>
      </c>
      <c r="Z17" s="149">
        <v>1142369.77</v>
      </c>
      <c r="AA17" s="144"/>
      <c r="AB17" s="114"/>
      <c r="AC17" s="115"/>
      <c r="AD17" s="151">
        <f t="shared" si="1"/>
        <v>817275.51</v>
      </c>
      <c r="AE17" s="139"/>
      <c r="AF17" s="114"/>
      <c r="AG17" s="114"/>
      <c r="AH17" s="116"/>
      <c r="AI17" s="114"/>
      <c r="AJ17" s="117"/>
    </row>
    <row r="18" spans="1:36" ht="16" x14ac:dyDescent="0.2">
      <c r="A18" s="140" t="s">
        <v>10</v>
      </c>
      <c r="B18" s="104" t="e">
        <v>#N/A</v>
      </c>
      <c r="C18" s="138">
        <v>45689</v>
      </c>
      <c r="D18" s="139">
        <v>497</v>
      </c>
      <c r="E18" s="139"/>
      <c r="F18" s="139" t="s">
        <v>98</v>
      </c>
      <c r="G18" s="107"/>
      <c r="H18" s="107"/>
      <c r="I18" s="107"/>
      <c r="J18" s="107"/>
      <c r="K18" s="141"/>
      <c r="L18" s="160" t="s">
        <v>73</v>
      </c>
      <c r="M18" s="160" t="s">
        <v>78</v>
      </c>
      <c r="N18" s="108"/>
      <c r="O18" s="108"/>
      <c r="P18" s="109"/>
      <c r="Q18" s="110"/>
      <c r="R18" s="111"/>
      <c r="S18" s="142">
        <v>915337.15</v>
      </c>
      <c r="T18" s="142">
        <f>178266+52764.88</f>
        <v>231030.88</v>
      </c>
      <c r="U18" s="112">
        <f t="shared" si="0"/>
        <v>0</v>
      </c>
      <c r="V18" s="113"/>
      <c r="W18" s="113"/>
      <c r="X18" s="113"/>
      <c r="Y18" s="148">
        <v>0</v>
      </c>
      <c r="Z18" s="149">
        <v>0</v>
      </c>
      <c r="AA18" s="144"/>
      <c r="AB18" s="114"/>
      <c r="AC18" s="115"/>
      <c r="AD18" s="151"/>
      <c r="AE18" s="139" t="s">
        <v>80</v>
      </c>
      <c r="AF18" s="114"/>
      <c r="AG18" s="114"/>
      <c r="AH18" s="116"/>
      <c r="AI18" s="114"/>
      <c r="AJ18" s="117"/>
    </row>
    <row r="19" spans="1:36" ht="16" x14ac:dyDescent="0.2">
      <c r="A19" s="140" t="s">
        <v>10</v>
      </c>
      <c r="B19" s="104" t="e">
        <v>#N/A</v>
      </c>
      <c r="C19" s="138">
        <v>45689</v>
      </c>
      <c r="D19" s="139">
        <v>498</v>
      </c>
      <c r="E19" s="139"/>
      <c r="F19" s="139" t="s">
        <v>102</v>
      </c>
      <c r="G19" s="107"/>
      <c r="H19" s="107"/>
      <c r="I19" s="107"/>
      <c r="J19" s="107"/>
      <c r="K19" s="141"/>
      <c r="L19" s="160" t="s">
        <v>73</v>
      </c>
      <c r="M19" s="160" t="s">
        <v>78</v>
      </c>
      <c r="N19" s="108"/>
      <c r="O19" s="108"/>
      <c r="P19" s="109"/>
      <c r="Q19" s="110"/>
      <c r="R19" s="111"/>
      <c r="S19" s="142">
        <v>479200.3</v>
      </c>
      <c r="T19" s="142">
        <v>97230.399999999994</v>
      </c>
      <c r="U19" s="112">
        <f t="shared" si="0"/>
        <v>0</v>
      </c>
      <c r="V19" s="113"/>
      <c r="W19" s="113"/>
      <c r="X19" s="113"/>
      <c r="Y19" s="148">
        <v>608860.22</v>
      </c>
      <c r="Z19" s="149">
        <v>531959.6</v>
      </c>
      <c r="AA19" s="144"/>
      <c r="AB19" s="114"/>
      <c r="AC19" s="115"/>
      <c r="AD19" s="151">
        <f t="shared" si="1"/>
        <v>0</v>
      </c>
      <c r="AE19" s="139"/>
      <c r="AF19" s="114"/>
      <c r="AG19" s="114"/>
      <c r="AH19" s="116"/>
      <c r="AI19" s="114"/>
      <c r="AJ19" s="117"/>
    </row>
    <row r="20" spans="1:36" ht="16" x14ac:dyDescent="0.2">
      <c r="A20" s="140" t="s">
        <v>10</v>
      </c>
      <c r="B20" s="104" t="e">
        <v>#N/A</v>
      </c>
      <c r="C20" s="138">
        <v>45689</v>
      </c>
      <c r="D20" s="139">
        <v>499</v>
      </c>
      <c r="E20" s="139"/>
      <c r="F20" s="139" t="s">
        <v>103</v>
      </c>
      <c r="G20" s="107"/>
      <c r="H20" s="107"/>
      <c r="I20" s="107"/>
      <c r="J20" s="107"/>
      <c r="K20" s="141"/>
      <c r="L20" s="160" t="s">
        <v>86</v>
      </c>
      <c r="M20" s="160" t="s">
        <v>84</v>
      </c>
      <c r="N20" s="108"/>
      <c r="O20" s="108"/>
      <c r="P20" s="109"/>
      <c r="Q20" s="110"/>
      <c r="R20" s="111"/>
      <c r="S20" s="142">
        <v>192454.69</v>
      </c>
      <c r="T20" s="142">
        <f>60000</f>
        <v>60000</v>
      </c>
      <c r="U20" s="112">
        <f t="shared" si="0"/>
        <v>0</v>
      </c>
      <c r="V20" s="113"/>
      <c r="W20" s="113"/>
      <c r="X20" s="113"/>
      <c r="Y20" s="148">
        <v>384284.17</v>
      </c>
      <c r="Z20" s="149">
        <v>145954.84</v>
      </c>
      <c r="AA20" s="144"/>
      <c r="AB20" s="114"/>
      <c r="AC20" s="115"/>
      <c r="AD20" s="151">
        <f t="shared" si="1"/>
        <v>0</v>
      </c>
      <c r="AE20" s="139"/>
      <c r="AF20" s="114"/>
      <c r="AG20" s="114"/>
      <c r="AH20" s="116"/>
      <c r="AI20" s="114"/>
      <c r="AJ20" s="117"/>
    </row>
    <row r="21" spans="1:36" ht="16" x14ac:dyDescent="0.2">
      <c r="A21" s="140" t="s">
        <v>10</v>
      </c>
      <c r="B21" s="104" t="e">
        <v>#N/A</v>
      </c>
      <c r="C21" s="138">
        <v>45689</v>
      </c>
      <c r="D21" s="139">
        <v>502</v>
      </c>
      <c r="E21" s="139"/>
      <c r="F21" s="139" t="s">
        <v>108</v>
      </c>
      <c r="G21" s="107"/>
      <c r="H21" s="107"/>
      <c r="I21" s="107"/>
      <c r="J21" s="107"/>
      <c r="K21" s="141"/>
      <c r="L21" s="160" t="s">
        <v>86</v>
      </c>
      <c r="M21" s="160" t="s">
        <v>84</v>
      </c>
      <c r="N21" s="108"/>
      <c r="O21" s="108"/>
      <c r="P21" s="109"/>
      <c r="Q21" s="110"/>
      <c r="R21" s="111"/>
      <c r="S21" s="142">
        <v>93153.72</v>
      </c>
      <c r="T21" s="143">
        <f>53997.83*0.95</f>
        <v>51297.938499999997</v>
      </c>
      <c r="U21" s="112">
        <f t="shared" si="0"/>
        <v>0</v>
      </c>
      <c r="V21" s="113"/>
      <c r="W21" s="113"/>
      <c r="X21" s="113"/>
      <c r="Y21" s="148">
        <v>61677.86</v>
      </c>
      <c r="Z21" s="149">
        <v>88315.63</v>
      </c>
      <c r="AA21" s="144"/>
      <c r="AB21" s="114"/>
      <c r="AC21" s="115"/>
      <c r="AD21" s="151">
        <f t="shared" si="1"/>
        <v>82773.79849999999</v>
      </c>
      <c r="AE21" s="139"/>
      <c r="AF21" s="114"/>
      <c r="AG21" s="114"/>
      <c r="AH21" s="116"/>
      <c r="AI21" s="114"/>
      <c r="AJ21" s="117"/>
    </row>
    <row r="22" spans="1:36" ht="16" x14ac:dyDescent="0.2">
      <c r="A22" s="140" t="s">
        <v>10</v>
      </c>
      <c r="B22" s="104" t="e">
        <v>#N/A</v>
      </c>
      <c r="C22" s="138">
        <v>45689</v>
      </c>
      <c r="D22" s="139">
        <v>503</v>
      </c>
      <c r="E22" s="139"/>
      <c r="F22" s="139" t="s">
        <v>109</v>
      </c>
      <c r="G22" s="107"/>
      <c r="H22" s="107"/>
      <c r="I22" s="107"/>
      <c r="J22" s="107"/>
      <c r="K22" s="141"/>
      <c r="L22" s="160" t="s">
        <v>71</v>
      </c>
      <c r="M22" s="160" t="s">
        <v>74</v>
      </c>
      <c r="N22" s="108"/>
      <c r="O22" s="108"/>
      <c r="P22" s="109"/>
      <c r="Q22" s="110"/>
      <c r="R22" s="111"/>
      <c r="S22" s="142">
        <v>7541000.6399999997</v>
      </c>
      <c r="T22" s="142">
        <f>125040.84+349886.57</f>
        <v>474927.41000000003</v>
      </c>
      <c r="U22" s="112">
        <f t="shared" si="0"/>
        <v>0</v>
      </c>
      <c r="V22" s="113"/>
      <c r="W22" s="113"/>
      <c r="X22" s="113"/>
      <c r="Y22" s="148">
        <v>4994109.63</v>
      </c>
      <c r="Z22" s="149">
        <v>4545601.04</v>
      </c>
      <c r="AA22" s="144"/>
      <c r="AB22" s="114"/>
      <c r="AC22" s="115"/>
      <c r="AD22" s="151">
        <f t="shared" si="1"/>
        <v>3021818.42</v>
      </c>
      <c r="AE22" s="139"/>
      <c r="AF22" s="114"/>
      <c r="AG22" s="114"/>
      <c r="AH22" s="116"/>
      <c r="AI22" s="114"/>
      <c r="AJ22" s="117"/>
    </row>
    <row r="23" spans="1:36" ht="16" x14ac:dyDescent="0.2">
      <c r="A23" s="140" t="s">
        <v>10</v>
      </c>
      <c r="B23" s="104" t="e">
        <v>#N/A</v>
      </c>
      <c r="C23" s="138">
        <v>45689</v>
      </c>
      <c r="D23" s="139">
        <v>504</v>
      </c>
      <c r="E23" s="139"/>
      <c r="F23" s="139" t="s">
        <v>110</v>
      </c>
      <c r="G23" s="107"/>
      <c r="H23" s="107"/>
      <c r="I23" s="107"/>
      <c r="J23" s="107"/>
      <c r="K23" s="141"/>
      <c r="L23" s="160" t="s">
        <v>73</v>
      </c>
      <c r="M23" s="160" t="s">
        <v>78</v>
      </c>
      <c r="N23" s="108"/>
      <c r="O23" s="108"/>
      <c r="P23" s="109"/>
      <c r="Q23" s="110"/>
      <c r="R23" s="111"/>
      <c r="S23" s="142">
        <v>346467.85</v>
      </c>
      <c r="T23" s="139"/>
      <c r="U23" s="112">
        <f t="shared" si="0"/>
        <v>0</v>
      </c>
      <c r="V23" s="113"/>
      <c r="W23" s="113"/>
      <c r="X23" s="113"/>
      <c r="Y23" s="148">
        <v>0</v>
      </c>
      <c r="Z23" s="149">
        <v>0</v>
      </c>
      <c r="AA23" s="144"/>
      <c r="AB23" s="114"/>
      <c r="AC23" s="115"/>
      <c r="AD23" s="151"/>
      <c r="AE23" s="139" t="s">
        <v>80</v>
      </c>
      <c r="AF23" s="114"/>
      <c r="AG23" s="114"/>
      <c r="AH23" s="116"/>
      <c r="AI23" s="114"/>
      <c r="AJ23" s="117"/>
    </row>
    <row r="24" spans="1:36" ht="16" x14ac:dyDescent="0.2">
      <c r="A24" s="140" t="s">
        <v>10</v>
      </c>
      <c r="B24" s="104" t="e">
        <v>#N/A</v>
      </c>
      <c r="C24" s="138">
        <v>45689</v>
      </c>
      <c r="D24" s="139">
        <v>505</v>
      </c>
      <c r="E24" s="139"/>
      <c r="F24" s="139" t="s">
        <v>114</v>
      </c>
      <c r="G24" s="107"/>
      <c r="H24" s="107"/>
      <c r="I24" s="107"/>
      <c r="J24" s="107"/>
      <c r="K24" s="141"/>
      <c r="L24" s="160" t="s">
        <v>86</v>
      </c>
      <c r="M24" s="160" t="s">
        <v>78</v>
      </c>
      <c r="N24" s="108"/>
      <c r="O24" s="108"/>
      <c r="P24" s="109"/>
      <c r="Q24" s="110"/>
      <c r="R24" s="111"/>
      <c r="S24" s="142">
        <v>30587.15</v>
      </c>
      <c r="T24" s="139"/>
      <c r="U24" s="112">
        <f t="shared" si="0"/>
        <v>0</v>
      </c>
      <c r="V24" s="113"/>
      <c r="W24" s="113"/>
      <c r="X24" s="113"/>
      <c r="Y24" s="148">
        <v>6507.67</v>
      </c>
      <c r="Z24" s="149">
        <v>0</v>
      </c>
      <c r="AA24" s="144"/>
      <c r="AB24" s="114"/>
      <c r="AC24" s="115"/>
      <c r="AD24" s="151">
        <f>IF(S24+T24-X24&lt;0,0,S24+T24-X24)</f>
        <v>30587.15</v>
      </c>
      <c r="AE24" s="139"/>
      <c r="AF24" s="114"/>
      <c r="AG24" s="114"/>
      <c r="AH24" s="116"/>
      <c r="AI24" s="114"/>
      <c r="AJ24" s="117"/>
    </row>
    <row r="25" spans="1:36" ht="16" x14ac:dyDescent="0.2">
      <c r="A25" s="140" t="s">
        <v>10</v>
      </c>
      <c r="B25" s="104" t="e">
        <v>#N/A</v>
      </c>
      <c r="C25" s="138">
        <v>45689</v>
      </c>
      <c r="D25" s="139">
        <v>506</v>
      </c>
      <c r="E25" s="139"/>
      <c r="F25" s="139" t="s">
        <v>115</v>
      </c>
      <c r="G25" s="107"/>
      <c r="H25" s="107"/>
      <c r="I25" s="107"/>
      <c r="J25" s="107"/>
      <c r="K25" s="141"/>
      <c r="L25" s="160" t="s">
        <v>73</v>
      </c>
      <c r="M25" s="160" t="s">
        <v>78</v>
      </c>
      <c r="N25" s="108"/>
      <c r="O25" s="108"/>
      <c r="P25" s="109"/>
      <c r="Q25" s="110"/>
      <c r="R25" s="111"/>
      <c r="S25" s="142">
        <v>724881.65</v>
      </c>
      <c r="T25" s="142">
        <f>17826.92</f>
        <v>17826.919999999998</v>
      </c>
      <c r="U25" s="112">
        <f t="shared" si="0"/>
        <v>0</v>
      </c>
      <c r="V25" s="113"/>
      <c r="W25" s="113"/>
      <c r="X25" s="113"/>
      <c r="Y25" s="148">
        <v>83598.38</v>
      </c>
      <c r="Z25" s="149">
        <v>223717.38</v>
      </c>
      <c r="AA25" s="144"/>
      <c r="AB25" s="114"/>
      <c r="AC25" s="115"/>
      <c r="AD25" s="151">
        <f t="shared" si="1"/>
        <v>659110.19000000006</v>
      </c>
      <c r="AE25" s="139"/>
      <c r="AF25" s="114"/>
      <c r="AG25" s="114"/>
      <c r="AH25" s="116"/>
      <c r="AI25" s="114"/>
      <c r="AJ25" s="117"/>
    </row>
    <row r="26" spans="1:36" s="82" customFormat="1" ht="17" thickBot="1" x14ac:dyDescent="0.25">
      <c r="A26" s="105"/>
      <c r="B26" s="105" t="e">
        <v>#N/A</v>
      </c>
      <c r="C26" s="118"/>
      <c r="D26" s="119"/>
      <c r="E26" s="120"/>
      <c r="F26" s="120"/>
      <c r="G26" s="120"/>
      <c r="H26" s="120"/>
      <c r="I26" s="120"/>
      <c r="J26" s="120"/>
      <c r="K26" s="120"/>
      <c r="L26" s="120"/>
      <c r="M26" s="120"/>
      <c r="N26" s="120"/>
      <c r="O26" s="120"/>
      <c r="P26" s="120"/>
      <c r="Q26" s="119"/>
      <c r="R26" s="119"/>
      <c r="S26" s="121"/>
      <c r="T26" s="122"/>
      <c r="U26" s="112">
        <f t="shared" ref="U26" si="2">SUM(V26:X26)</f>
        <v>0</v>
      </c>
      <c r="V26" s="119"/>
      <c r="W26" s="119"/>
      <c r="X26" s="119"/>
      <c r="Y26" s="123"/>
      <c r="Z26" s="124"/>
      <c r="AA26" s="125"/>
      <c r="AB26" s="126"/>
      <c r="AC26" s="126"/>
      <c r="AD26" s="152">
        <f t="shared" si="1"/>
        <v>0</v>
      </c>
      <c r="AE26" s="153"/>
      <c r="AF26" s="126"/>
      <c r="AG26" s="126"/>
      <c r="AH26" s="127"/>
      <c r="AI26" s="126"/>
      <c r="AJ26" s="128"/>
    </row>
    <row r="27" spans="1:36" s="82" customFormat="1" ht="16" x14ac:dyDescent="0.2">
      <c r="B27" s="82" t="e">
        <v>#N/A</v>
      </c>
      <c r="L27" s="129"/>
      <c r="M27" s="129"/>
      <c r="N27" s="129"/>
      <c r="O27" s="129"/>
      <c r="P27" s="129"/>
      <c r="Q27" s="130"/>
      <c r="R27" s="130"/>
      <c r="S27" s="130"/>
      <c r="T27" s="130"/>
      <c r="U27" s="130"/>
      <c r="V27" s="130"/>
      <c r="W27" s="130"/>
      <c r="X27" s="130"/>
      <c r="Y27" s="130"/>
      <c r="Z27" s="130"/>
      <c r="AA27" s="131"/>
      <c r="AB27" s="131"/>
      <c r="AC27" s="131"/>
      <c r="AD27" s="131"/>
      <c r="AH27" s="116"/>
    </row>
    <row r="28" spans="1:36" s="106" customFormat="1" ht="16" x14ac:dyDescent="0.2">
      <c r="A28" s="106" t="s">
        <v>144</v>
      </c>
      <c r="B28" s="106" t="e">
        <v>#N/A</v>
      </c>
      <c r="L28" s="132"/>
      <c r="M28" s="132"/>
      <c r="N28" s="132"/>
      <c r="O28" s="132"/>
      <c r="P28" s="132"/>
      <c r="S28" s="133">
        <f>SUM(S4:S26)</f>
        <v>61805214.429999977</v>
      </c>
      <c r="T28" s="133">
        <f>SUM(T4:T26)</f>
        <v>13799750.558500003</v>
      </c>
      <c r="U28" s="133">
        <f>SUM(U4:U26)</f>
        <v>0</v>
      </c>
      <c r="V28" s="133">
        <f>SUM(V4:V26)</f>
        <v>0</v>
      </c>
      <c r="W28" s="133">
        <f>SUM(W4:W26)</f>
        <v>0</v>
      </c>
      <c r="X28" s="133"/>
      <c r="Y28" s="133">
        <f>SUM(Y4:Y26)</f>
        <v>48192994.470000014</v>
      </c>
      <c r="Z28" s="133">
        <f>SUM(Z4:Z26)</f>
        <v>33790173.219999999</v>
      </c>
      <c r="AA28" s="133">
        <f>SUM(AA4:AA26)</f>
        <v>0</v>
      </c>
      <c r="AB28" s="133">
        <f>SUM(AB4:AB26)</f>
        <v>0</v>
      </c>
      <c r="AC28" s="133"/>
      <c r="AD28" s="133">
        <f>SUM(AD4:AD26)</f>
        <v>25061147.718500007</v>
      </c>
      <c r="AH28" s="134"/>
    </row>
    <row r="29" spans="1:36" s="82" customFormat="1" ht="16" x14ac:dyDescent="0.2">
      <c r="B29" s="82" t="e">
        <v>#N/A</v>
      </c>
      <c r="L29" s="129"/>
      <c r="M29" s="129"/>
      <c r="N29" s="129"/>
      <c r="O29" s="129"/>
      <c r="T29" s="106"/>
      <c r="U29" s="106"/>
      <c r="V29" s="106"/>
      <c r="W29" s="106"/>
      <c r="X29" s="106"/>
      <c r="Y29" s="135"/>
      <c r="Z29" s="135"/>
      <c r="AA29" s="136"/>
      <c r="AF29" s="136"/>
      <c r="AG29" s="136"/>
      <c r="AH29" s="137"/>
    </row>
    <row r="30" spans="1:36" s="82" customFormat="1" ht="16" x14ac:dyDescent="0.2">
      <c r="B30" s="82" t="e">
        <v>#N/A</v>
      </c>
      <c r="L30" s="129"/>
      <c r="M30" s="129"/>
      <c r="N30" s="129"/>
      <c r="O30" s="129"/>
      <c r="AA30" s="136"/>
      <c r="AF30" s="136"/>
      <c r="AG30" s="136"/>
      <c r="AH30" s="137"/>
    </row>
    <row r="31" spans="1:36" s="82" customFormat="1" ht="16" x14ac:dyDescent="0.2">
      <c r="B31" s="82" t="e">
        <v>#N/A</v>
      </c>
      <c r="L31" s="129"/>
      <c r="M31" s="129"/>
      <c r="N31" s="129"/>
      <c r="O31" s="129"/>
      <c r="Y31" s="135"/>
      <c r="Z31" s="135"/>
      <c r="AA31" s="136"/>
      <c r="AF31" s="136"/>
      <c r="AG31" s="136"/>
      <c r="AH31" s="137"/>
    </row>
    <row r="32" spans="1:36" s="82" customFormat="1" ht="16" x14ac:dyDescent="0.2">
      <c r="B32" s="82" t="e">
        <v>#N/A</v>
      </c>
      <c r="L32" s="129"/>
      <c r="M32" s="129"/>
      <c r="N32" s="129"/>
      <c r="O32" s="129"/>
      <c r="AA32" s="136"/>
      <c r="AF32" s="136"/>
      <c r="AG32" s="136"/>
      <c r="AH32" s="137"/>
    </row>
    <row r="33" spans="1:36" s="82" customFormat="1" ht="16" x14ac:dyDescent="0.2">
      <c r="B33" s="82" t="e">
        <v>#N/A</v>
      </c>
      <c r="L33" s="129"/>
      <c r="M33" s="129"/>
      <c r="N33" s="129"/>
      <c r="O33" s="129"/>
      <c r="T33" s="106"/>
      <c r="U33" s="106"/>
      <c r="V33" s="106"/>
      <c r="W33" s="106"/>
      <c r="X33" s="106"/>
      <c r="Y33" s="133"/>
      <c r="Z33" s="133"/>
      <c r="AA33" s="136"/>
      <c r="AF33" s="136"/>
      <c r="AG33" s="136"/>
      <c r="AH33" s="137"/>
    </row>
    <row r="34" spans="1:36" s="82" customFormat="1" ht="16" x14ac:dyDescent="0.2">
      <c r="B34" s="82" t="e">
        <v>#N/A</v>
      </c>
      <c r="L34" s="129"/>
      <c r="M34" s="129"/>
      <c r="N34" s="129"/>
      <c r="O34" s="129"/>
      <c r="AF34" s="136"/>
      <c r="AG34" s="136"/>
      <c r="AH34" s="137"/>
    </row>
    <row r="35" spans="1:36" s="82" customFormat="1" ht="16" x14ac:dyDescent="0.2">
      <c r="B35" s="82" t="e">
        <v>#N/A</v>
      </c>
      <c r="L35" s="129"/>
      <c r="M35" s="129"/>
      <c r="N35" s="129"/>
      <c r="O35" s="129"/>
      <c r="Y35" s="136"/>
      <c r="Z35" s="136"/>
      <c r="AA35" s="136"/>
      <c r="AH35" s="116"/>
    </row>
    <row r="36" spans="1:36" s="82" customFormat="1" ht="16" x14ac:dyDescent="0.2">
      <c r="B36" s="82" t="e">
        <v>#N/A</v>
      </c>
      <c r="L36" s="129"/>
      <c r="M36" s="129"/>
      <c r="N36" s="129"/>
      <c r="O36" s="129"/>
      <c r="P36" s="129"/>
      <c r="AH36" s="116"/>
    </row>
    <row r="37" spans="1:36" s="82" customFormat="1" ht="16" x14ac:dyDescent="0.2">
      <c r="B37" s="82" t="e">
        <v>#N/A</v>
      </c>
      <c r="L37" s="129"/>
      <c r="M37" s="129"/>
      <c r="N37" s="129"/>
      <c r="O37" s="129"/>
      <c r="P37" s="129"/>
      <c r="AH37" s="116"/>
    </row>
    <row r="38" spans="1:36" s="82" customFormat="1" ht="16" x14ac:dyDescent="0.2">
      <c r="B38" s="82" t="e">
        <v>#N/A</v>
      </c>
      <c r="L38" s="129"/>
      <c r="M38" s="129"/>
      <c r="N38" s="129"/>
      <c r="O38" s="129"/>
      <c r="P38" s="129"/>
      <c r="Z38" s="130"/>
      <c r="AH38" s="116"/>
    </row>
    <row r="39" spans="1:36" s="82" customFormat="1" ht="16" x14ac:dyDescent="0.2">
      <c r="B39" s="82" t="e">
        <v>#N/A</v>
      </c>
      <c r="L39" s="129"/>
      <c r="M39" s="129"/>
      <c r="N39" s="129"/>
      <c r="O39" s="129"/>
      <c r="P39" s="129"/>
      <c r="AB39" s="131"/>
      <c r="AC39" s="131"/>
      <c r="AH39" s="116"/>
    </row>
    <row r="40" spans="1:36" s="82" customFormat="1" ht="16" x14ac:dyDescent="0.2">
      <c r="B40" s="82" t="e">
        <v>#N/A</v>
      </c>
      <c r="L40" s="129"/>
      <c r="M40" s="129"/>
      <c r="N40" s="129"/>
      <c r="O40" s="129"/>
      <c r="P40" s="129"/>
      <c r="AH40" s="116"/>
    </row>
    <row r="41" spans="1:36" s="82" customFormat="1" ht="16" x14ac:dyDescent="0.2">
      <c r="A41"/>
      <c r="B41" s="82" t="e">
        <v>#N/A</v>
      </c>
      <c r="L41" s="129"/>
      <c r="M41" s="129"/>
      <c r="N41" s="129"/>
      <c r="O41" s="129"/>
      <c r="P41" s="129"/>
      <c r="Q41"/>
      <c r="R41"/>
      <c r="S41"/>
      <c r="T41"/>
      <c r="U41"/>
      <c r="V41"/>
      <c r="W41"/>
      <c r="X41"/>
      <c r="Y41"/>
      <c r="Z41"/>
      <c r="AA41"/>
      <c r="AB41"/>
      <c r="AC41"/>
      <c r="AD41"/>
      <c r="AE41"/>
      <c r="AF41"/>
      <c r="AG41"/>
      <c r="AH41"/>
      <c r="AI41"/>
      <c r="AJ41"/>
    </row>
    <row r="42" spans="1:36" s="82" customFormat="1" ht="16" x14ac:dyDescent="0.2">
      <c r="A42"/>
      <c r="B42" s="82" t="e">
        <v>#N/A</v>
      </c>
      <c r="L42" s="129"/>
      <c r="M42" s="129"/>
      <c r="N42" s="129"/>
      <c r="O42" s="129"/>
      <c r="P42" s="129"/>
      <c r="Q42"/>
      <c r="R42"/>
      <c r="S42"/>
      <c r="T42"/>
      <c r="U42"/>
      <c r="V42"/>
      <c r="W42"/>
      <c r="X42"/>
      <c r="Y42"/>
      <c r="Z42"/>
      <c r="AA42"/>
      <c r="AB42"/>
      <c r="AC42"/>
      <c r="AD42"/>
      <c r="AE42"/>
      <c r="AF42"/>
      <c r="AG42"/>
      <c r="AH42"/>
      <c r="AI42"/>
      <c r="AJ42"/>
    </row>
    <row r="43" spans="1:36" s="82" customFormat="1" ht="16" x14ac:dyDescent="0.2">
      <c r="A43"/>
      <c r="B43" s="82" t="e">
        <v>#N/A</v>
      </c>
      <c r="L43" s="129"/>
      <c r="M43" s="129"/>
      <c r="N43" s="129"/>
      <c r="O43" s="129"/>
      <c r="P43" s="129"/>
      <c r="Q43"/>
      <c r="R43"/>
      <c r="S43"/>
      <c r="T43"/>
      <c r="U43"/>
      <c r="V43"/>
      <c r="W43"/>
      <c r="X43"/>
      <c r="Y43"/>
      <c r="Z43"/>
      <c r="AA43"/>
      <c r="AB43"/>
      <c r="AC43"/>
      <c r="AD43"/>
      <c r="AE43"/>
      <c r="AF43"/>
      <c r="AG43"/>
      <c r="AH43"/>
      <c r="AI43"/>
      <c r="AJ43"/>
    </row>
    <row r="44" spans="1:36" s="82" customFormat="1" ht="16" x14ac:dyDescent="0.2">
      <c r="A44"/>
      <c r="B44" s="82" t="e">
        <v>#N/A</v>
      </c>
      <c r="L44" s="129"/>
      <c r="M44" s="129"/>
      <c r="N44" s="129"/>
      <c r="O44" s="129"/>
      <c r="P44" s="129"/>
      <c r="Q44"/>
      <c r="R44"/>
      <c r="S44"/>
      <c r="T44"/>
      <c r="U44"/>
      <c r="V44"/>
      <c r="W44"/>
      <c r="X44"/>
      <c r="Y44"/>
      <c r="Z44"/>
      <c r="AA44"/>
      <c r="AB44"/>
      <c r="AC44"/>
      <c r="AD44"/>
      <c r="AE44"/>
      <c r="AF44"/>
      <c r="AG44"/>
      <c r="AH44"/>
      <c r="AI44"/>
      <c r="AJ44"/>
    </row>
    <row r="45" spans="1:36" s="82" customFormat="1" ht="16" x14ac:dyDescent="0.2">
      <c r="A45"/>
      <c r="B45" s="82" t="e">
        <v>#N/A</v>
      </c>
      <c r="L45" s="129"/>
      <c r="M45" s="129"/>
      <c r="N45" s="129"/>
      <c r="O45" s="129"/>
      <c r="P45" s="129"/>
      <c r="Q45"/>
      <c r="R45"/>
      <c r="S45"/>
      <c r="T45"/>
      <c r="U45"/>
      <c r="V45"/>
      <c r="W45"/>
      <c r="X45"/>
      <c r="Y45"/>
      <c r="Z45"/>
      <c r="AA45"/>
      <c r="AB45"/>
      <c r="AC45"/>
      <c r="AD45"/>
      <c r="AE45"/>
      <c r="AF45"/>
      <c r="AG45"/>
      <c r="AH45"/>
      <c r="AI45"/>
      <c r="AJ45"/>
    </row>
    <row r="46" spans="1:36" s="82" customFormat="1" ht="16" x14ac:dyDescent="0.2">
      <c r="A46"/>
      <c r="B46" s="82" t="e">
        <v>#N/A</v>
      </c>
      <c r="L46" s="129"/>
      <c r="M46" s="129"/>
      <c r="N46" s="129"/>
      <c r="O46" s="129"/>
      <c r="P46" s="129"/>
      <c r="Q46"/>
      <c r="R46"/>
      <c r="S46"/>
      <c r="T46"/>
      <c r="U46"/>
      <c r="V46"/>
      <c r="W46"/>
      <c r="X46"/>
      <c r="Y46"/>
      <c r="Z46"/>
      <c r="AA46"/>
      <c r="AB46"/>
      <c r="AC46"/>
      <c r="AD46"/>
      <c r="AE46"/>
      <c r="AF46"/>
      <c r="AG46"/>
      <c r="AH46"/>
      <c r="AI46"/>
      <c r="AJ46"/>
    </row>
    <row r="47" spans="1:36" s="82" customFormat="1" ht="16" x14ac:dyDescent="0.2">
      <c r="A47"/>
      <c r="B47" s="82" t="e">
        <v>#N/A</v>
      </c>
      <c r="L47" s="129"/>
      <c r="M47" s="129"/>
      <c r="N47" s="129"/>
      <c r="O47" s="129"/>
      <c r="P47" s="129"/>
      <c r="Q47"/>
      <c r="R47"/>
      <c r="S47"/>
      <c r="T47"/>
      <c r="U47"/>
      <c r="V47"/>
      <c r="W47"/>
      <c r="X47"/>
      <c r="Y47"/>
      <c r="Z47"/>
      <c r="AA47"/>
      <c r="AB47"/>
      <c r="AC47"/>
      <c r="AD47"/>
      <c r="AE47"/>
      <c r="AF47"/>
      <c r="AG47"/>
      <c r="AH47"/>
      <c r="AI47"/>
      <c r="AJ47"/>
    </row>
    <row r="48" spans="1:36" s="82" customFormat="1" ht="16" x14ac:dyDescent="0.2">
      <c r="A48"/>
      <c r="B48" s="82" t="e">
        <v>#N/A</v>
      </c>
      <c r="L48" s="129"/>
      <c r="M48" s="129"/>
      <c r="N48" s="129"/>
      <c r="O48" s="129"/>
      <c r="P48" s="129"/>
      <c r="Q48"/>
      <c r="R48"/>
      <c r="S48"/>
      <c r="T48"/>
      <c r="U48"/>
      <c r="V48"/>
      <c r="W48"/>
      <c r="X48"/>
      <c r="Y48"/>
      <c r="Z48"/>
      <c r="AA48"/>
      <c r="AB48"/>
      <c r="AC48"/>
      <c r="AD48"/>
      <c r="AE48"/>
      <c r="AF48"/>
      <c r="AG48"/>
      <c r="AH48"/>
      <c r="AI48"/>
      <c r="AJ48"/>
    </row>
    <row r="49" spans="1:36" s="82" customFormat="1" ht="16" x14ac:dyDescent="0.2">
      <c r="A49"/>
      <c r="B49" s="82" t="e">
        <v>#N/A</v>
      </c>
      <c r="L49" s="129"/>
      <c r="M49" s="129"/>
      <c r="N49" s="129"/>
      <c r="O49" s="129"/>
      <c r="P49" s="129"/>
      <c r="Q49"/>
      <c r="R49"/>
      <c r="S49"/>
      <c r="T49"/>
      <c r="U49"/>
      <c r="V49"/>
      <c r="W49"/>
      <c r="X49"/>
      <c r="Y49"/>
      <c r="Z49"/>
      <c r="AA49"/>
      <c r="AB49"/>
      <c r="AC49"/>
      <c r="AD49"/>
      <c r="AE49"/>
      <c r="AF49"/>
      <c r="AG49"/>
      <c r="AH49"/>
      <c r="AI49"/>
      <c r="AJ49"/>
    </row>
    <row r="50" spans="1:36" s="82" customFormat="1" ht="16" x14ac:dyDescent="0.2">
      <c r="A50"/>
      <c r="B50" s="82" t="e">
        <v>#N/A</v>
      </c>
      <c r="L50" s="129"/>
      <c r="M50" s="129"/>
      <c r="N50" s="129"/>
      <c r="O50" s="129"/>
      <c r="P50" s="129"/>
      <c r="Q50"/>
      <c r="R50"/>
      <c r="S50"/>
      <c r="T50"/>
      <c r="U50"/>
      <c r="V50"/>
      <c r="W50"/>
      <c r="X50"/>
      <c r="Y50"/>
      <c r="Z50"/>
      <c r="AA50"/>
      <c r="AB50"/>
      <c r="AC50"/>
      <c r="AD50"/>
      <c r="AE50"/>
      <c r="AF50"/>
      <c r="AG50"/>
      <c r="AH50"/>
      <c r="AI50"/>
      <c r="AJ50"/>
    </row>
    <row r="51" spans="1:36" s="82" customFormat="1" ht="16" x14ac:dyDescent="0.2">
      <c r="A51"/>
      <c r="B51" s="82" t="e">
        <v>#N/A</v>
      </c>
      <c r="L51" s="129"/>
      <c r="M51" s="129"/>
      <c r="N51" s="129"/>
      <c r="O51" s="129"/>
      <c r="P51" s="129"/>
      <c r="Q51"/>
      <c r="R51"/>
      <c r="S51"/>
      <c r="T51"/>
      <c r="U51"/>
      <c r="V51"/>
      <c r="W51"/>
      <c r="X51"/>
      <c r="Y51"/>
      <c r="Z51"/>
      <c r="AA51"/>
      <c r="AB51"/>
      <c r="AC51"/>
      <c r="AD51"/>
      <c r="AE51"/>
      <c r="AF51"/>
      <c r="AG51"/>
      <c r="AH51"/>
      <c r="AI51"/>
      <c r="AJ51"/>
    </row>
    <row r="52" spans="1:36" s="82" customFormat="1" ht="16" x14ac:dyDescent="0.2">
      <c r="A52"/>
      <c r="B52" s="82" t="e">
        <v>#N/A</v>
      </c>
      <c r="L52" s="129"/>
      <c r="M52" s="129"/>
      <c r="N52" s="129"/>
      <c r="O52" s="129"/>
      <c r="P52" s="129"/>
      <c r="Q52"/>
      <c r="R52"/>
      <c r="S52"/>
      <c r="T52"/>
      <c r="U52"/>
      <c r="V52"/>
      <c r="W52"/>
      <c r="X52"/>
      <c r="Y52"/>
      <c r="Z52"/>
      <c r="AA52"/>
      <c r="AB52"/>
      <c r="AC52"/>
      <c r="AD52"/>
      <c r="AE52"/>
      <c r="AF52"/>
      <c r="AG52"/>
      <c r="AH52"/>
      <c r="AI52"/>
      <c r="AJ52"/>
    </row>
    <row r="53" spans="1:36" s="82" customFormat="1" ht="16" x14ac:dyDescent="0.2">
      <c r="A53"/>
      <c r="B53" s="82" t="e">
        <v>#N/A</v>
      </c>
      <c r="L53" s="129"/>
      <c r="M53" s="129"/>
      <c r="N53" s="129"/>
      <c r="O53" s="129"/>
      <c r="P53" s="129"/>
      <c r="Q53"/>
      <c r="R53"/>
      <c r="S53"/>
      <c r="T53"/>
      <c r="U53"/>
      <c r="V53"/>
      <c r="W53"/>
      <c r="X53"/>
      <c r="Y53"/>
      <c r="Z53"/>
      <c r="AA53"/>
      <c r="AB53"/>
      <c r="AC53"/>
      <c r="AD53"/>
      <c r="AE53"/>
      <c r="AF53"/>
      <c r="AG53"/>
      <c r="AH53"/>
      <c r="AI53"/>
      <c r="AJ53"/>
    </row>
    <row r="54" spans="1:36" s="82" customFormat="1" ht="16" x14ac:dyDescent="0.2">
      <c r="A54"/>
      <c r="B54" s="82" t="e">
        <v>#N/A</v>
      </c>
      <c r="L54" s="129"/>
      <c r="M54" s="129"/>
      <c r="N54" s="129"/>
      <c r="O54" s="129"/>
      <c r="P54" s="129"/>
      <c r="Q54"/>
      <c r="R54"/>
      <c r="S54"/>
      <c r="T54"/>
      <c r="U54"/>
      <c r="V54"/>
      <c r="W54"/>
      <c r="X54"/>
      <c r="Y54"/>
      <c r="Z54"/>
      <c r="AA54"/>
      <c r="AB54"/>
      <c r="AC54"/>
      <c r="AD54"/>
      <c r="AE54"/>
      <c r="AF54"/>
      <c r="AG54"/>
      <c r="AH54"/>
      <c r="AI54"/>
      <c r="AJ54"/>
    </row>
    <row r="55" spans="1:36" s="82" customFormat="1" ht="16" x14ac:dyDescent="0.2">
      <c r="A55"/>
      <c r="B55" s="82" t="e">
        <v>#N/A</v>
      </c>
      <c r="L55" s="129"/>
      <c r="M55" s="129"/>
      <c r="N55" s="129"/>
      <c r="O55" s="129"/>
      <c r="P55" s="129"/>
      <c r="Q55"/>
      <c r="R55"/>
      <c r="S55"/>
      <c r="T55"/>
      <c r="U55"/>
      <c r="V55"/>
      <c r="W55"/>
      <c r="X55"/>
      <c r="Y55"/>
      <c r="Z55"/>
      <c r="AA55"/>
      <c r="AB55"/>
      <c r="AC55"/>
      <c r="AD55"/>
      <c r="AE55"/>
      <c r="AF55"/>
      <c r="AG55"/>
      <c r="AH55"/>
      <c r="AI55"/>
      <c r="AJ55"/>
    </row>
    <row r="56" spans="1:36" s="82" customFormat="1" ht="16" x14ac:dyDescent="0.2">
      <c r="A56"/>
      <c r="B56" s="82" t="e">
        <v>#N/A</v>
      </c>
      <c r="L56" s="129"/>
      <c r="M56" s="129"/>
      <c r="N56" s="129"/>
      <c r="O56" s="129"/>
      <c r="P56" s="129"/>
      <c r="Q56"/>
      <c r="R56"/>
      <c r="S56"/>
      <c r="T56"/>
      <c r="U56"/>
      <c r="V56"/>
      <c r="W56"/>
      <c r="X56"/>
      <c r="Y56"/>
      <c r="Z56"/>
      <c r="AA56"/>
      <c r="AB56"/>
      <c r="AC56"/>
      <c r="AD56"/>
      <c r="AE56"/>
      <c r="AF56"/>
      <c r="AG56"/>
      <c r="AH56"/>
      <c r="AI56"/>
      <c r="AJ56"/>
    </row>
    <row r="57" spans="1:36" s="82" customFormat="1" ht="16" x14ac:dyDescent="0.2">
      <c r="A57"/>
      <c r="B57" s="82" t="e">
        <v>#N/A</v>
      </c>
      <c r="L57" s="129"/>
      <c r="M57" s="129"/>
      <c r="N57" s="129"/>
      <c r="O57" s="129"/>
      <c r="P57" s="129"/>
      <c r="Q57"/>
      <c r="R57"/>
      <c r="S57"/>
      <c r="T57"/>
      <c r="U57"/>
      <c r="V57"/>
      <c r="W57"/>
      <c r="X57"/>
      <c r="Y57"/>
      <c r="Z57"/>
      <c r="AA57"/>
      <c r="AB57"/>
      <c r="AC57"/>
      <c r="AD57"/>
      <c r="AE57"/>
      <c r="AF57"/>
      <c r="AG57"/>
      <c r="AH57"/>
      <c r="AI57"/>
      <c r="AJ57"/>
    </row>
    <row r="58" spans="1:36" s="82" customFormat="1" ht="16" x14ac:dyDescent="0.2">
      <c r="A58"/>
      <c r="B58" s="82" t="e">
        <v>#N/A</v>
      </c>
      <c r="L58" s="129"/>
      <c r="M58" s="129"/>
      <c r="N58" s="129"/>
      <c r="O58" s="129"/>
      <c r="P58" s="129"/>
      <c r="Q58"/>
      <c r="R58"/>
      <c r="S58"/>
      <c r="T58"/>
      <c r="U58"/>
      <c r="V58"/>
      <c r="W58"/>
      <c r="X58"/>
      <c r="Y58"/>
      <c r="Z58"/>
      <c r="AA58"/>
      <c r="AB58"/>
      <c r="AC58"/>
      <c r="AD58"/>
      <c r="AE58"/>
      <c r="AF58"/>
      <c r="AG58"/>
      <c r="AH58"/>
      <c r="AI58"/>
      <c r="AJ58"/>
    </row>
    <row r="59" spans="1:36" s="82" customFormat="1" ht="16" x14ac:dyDescent="0.2">
      <c r="A59"/>
      <c r="B59" s="82" t="e">
        <v>#N/A</v>
      </c>
      <c r="L59" s="129"/>
      <c r="M59" s="129"/>
      <c r="N59" s="129"/>
      <c r="O59" s="129"/>
      <c r="P59" s="129"/>
      <c r="Q59"/>
      <c r="R59"/>
      <c r="S59"/>
      <c r="T59"/>
      <c r="U59"/>
      <c r="V59"/>
      <c r="W59"/>
      <c r="X59"/>
      <c r="Y59"/>
      <c r="Z59"/>
      <c r="AA59"/>
      <c r="AB59"/>
      <c r="AC59"/>
      <c r="AD59"/>
      <c r="AE59"/>
      <c r="AF59"/>
      <c r="AG59"/>
      <c r="AH59"/>
      <c r="AI59"/>
      <c r="AJ59"/>
    </row>
    <row r="60" spans="1:36" s="82" customFormat="1" ht="16" x14ac:dyDescent="0.2">
      <c r="A60"/>
      <c r="B60" s="82" t="e">
        <v>#N/A</v>
      </c>
      <c r="L60" s="129"/>
      <c r="M60" s="129"/>
      <c r="N60" s="129"/>
      <c r="O60" s="129"/>
      <c r="P60" s="129"/>
      <c r="Q60"/>
      <c r="R60"/>
      <c r="S60"/>
      <c r="T60"/>
      <c r="U60"/>
      <c r="V60"/>
      <c r="W60"/>
      <c r="X60"/>
      <c r="Y60"/>
      <c r="Z60"/>
      <c r="AA60"/>
      <c r="AB60"/>
      <c r="AC60"/>
      <c r="AD60"/>
      <c r="AE60"/>
      <c r="AF60"/>
      <c r="AG60"/>
      <c r="AH60"/>
      <c r="AI60"/>
      <c r="AJ60"/>
    </row>
    <row r="61" spans="1:36" s="82" customFormat="1" ht="16" x14ac:dyDescent="0.2">
      <c r="A61"/>
      <c r="B61" s="82" t="e">
        <v>#N/A</v>
      </c>
      <c r="L61" s="129"/>
      <c r="M61" s="129"/>
      <c r="N61" s="129"/>
      <c r="O61" s="129"/>
      <c r="P61" s="129"/>
      <c r="Q61"/>
      <c r="R61"/>
      <c r="S61"/>
      <c r="T61"/>
      <c r="U61"/>
      <c r="V61"/>
      <c r="W61"/>
      <c r="X61"/>
      <c r="Y61"/>
      <c r="Z61"/>
      <c r="AA61"/>
      <c r="AB61"/>
      <c r="AC61"/>
      <c r="AD61"/>
      <c r="AE61"/>
      <c r="AF61"/>
      <c r="AG61"/>
      <c r="AH61"/>
      <c r="AI61"/>
      <c r="AJ61"/>
    </row>
    <row r="62" spans="1:36" s="82" customFormat="1" ht="16" x14ac:dyDescent="0.2">
      <c r="A62"/>
      <c r="B62" s="82" t="e">
        <v>#N/A</v>
      </c>
      <c r="L62" s="129"/>
      <c r="M62" s="129"/>
      <c r="N62" s="129"/>
      <c r="O62" s="129"/>
      <c r="P62" s="129"/>
      <c r="Q62"/>
      <c r="R62"/>
      <c r="S62"/>
      <c r="T62"/>
      <c r="U62"/>
      <c r="V62"/>
      <c r="W62"/>
      <c r="X62"/>
      <c r="Y62"/>
      <c r="Z62"/>
      <c r="AA62"/>
      <c r="AB62"/>
      <c r="AC62"/>
      <c r="AD62"/>
      <c r="AE62"/>
      <c r="AF62"/>
      <c r="AG62"/>
      <c r="AH62"/>
      <c r="AI62"/>
      <c r="AJ62"/>
    </row>
    <row r="63" spans="1:36" s="82" customFormat="1" ht="16" x14ac:dyDescent="0.2">
      <c r="A63"/>
      <c r="B63" s="82" t="e">
        <v>#N/A</v>
      </c>
      <c r="L63" s="129"/>
      <c r="M63" s="129"/>
      <c r="N63" s="129"/>
      <c r="O63" s="129"/>
      <c r="P63" s="129"/>
      <c r="Q63"/>
      <c r="R63"/>
      <c r="S63"/>
      <c r="T63"/>
      <c r="U63"/>
      <c r="V63"/>
      <c r="W63"/>
      <c r="X63"/>
      <c r="Y63"/>
      <c r="Z63"/>
      <c r="AA63"/>
      <c r="AB63"/>
      <c r="AC63"/>
      <c r="AD63"/>
      <c r="AE63"/>
      <c r="AF63"/>
      <c r="AG63"/>
      <c r="AH63"/>
      <c r="AI63"/>
      <c r="AJ63"/>
    </row>
    <row r="64" spans="1:36" s="82" customFormat="1" ht="16" x14ac:dyDescent="0.2">
      <c r="A64"/>
      <c r="B64" s="82" t="e">
        <v>#N/A</v>
      </c>
      <c r="L64" s="129"/>
      <c r="M64" s="129"/>
      <c r="N64" s="129"/>
      <c r="O64" s="129"/>
      <c r="P64" s="129"/>
      <c r="Q64"/>
      <c r="R64"/>
      <c r="S64"/>
      <c r="T64"/>
      <c r="U64"/>
      <c r="V64"/>
      <c r="W64"/>
      <c r="X64"/>
      <c r="Y64"/>
      <c r="Z64"/>
      <c r="AA64"/>
      <c r="AB64"/>
      <c r="AC64"/>
      <c r="AD64"/>
      <c r="AE64"/>
      <c r="AF64"/>
      <c r="AG64"/>
      <c r="AH64"/>
      <c r="AI64"/>
      <c r="AJ64"/>
    </row>
    <row r="65" spans="1:36" s="82" customFormat="1" ht="16" x14ac:dyDescent="0.2">
      <c r="A65"/>
      <c r="B65" s="82" t="e">
        <v>#N/A</v>
      </c>
      <c r="L65" s="129"/>
      <c r="M65" s="129"/>
      <c r="N65" s="129"/>
      <c r="O65" s="129"/>
      <c r="P65" s="129"/>
      <c r="Q65"/>
      <c r="R65"/>
      <c r="S65"/>
      <c r="T65"/>
      <c r="U65"/>
      <c r="V65"/>
      <c r="W65"/>
      <c r="X65"/>
      <c r="Y65"/>
      <c r="Z65"/>
      <c r="AA65"/>
      <c r="AB65"/>
      <c r="AC65"/>
      <c r="AD65"/>
      <c r="AE65"/>
      <c r="AF65"/>
      <c r="AG65"/>
      <c r="AH65"/>
      <c r="AI65"/>
      <c r="AJ65"/>
    </row>
    <row r="66" spans="1:36" s="82" customFormat="1" ht="16" x14ac:dyDescent="0.2">
      <c r="A66"/>
      <c r="B66" s="82" t="e">
        <v>#N/A</v>
      </c>
      <c r="L66" s="129"/>
      <c r="M66" s="129"/>
      <c r="N66" s="129"/>
      <c r="O66" s="129"/>
      <c r="P66" s="129"/>
      <c r="Q66"/>
      <c r="R66"/>
      <c r="S66"/>
      <c r="T66"/>
      <c r="U66"/>
      <c r="V66"/>
      <c r="W66"/>
      <c r="X66"/>
      <c r="Y66"/>
      <c r="Z66"/>
      <c r="AA66"/>
      <c r="AB66"/>
      <c r="AC66"/>
      <c r="AD66"/>
      <c r="AE66"/>
      <c r="AF66"/>
      <c r="AG66"/>
      <c r="AH66"/>
      <c r="AI66"/>
      <c r="AJ66"/>
    </row>
    <row r="67" spans="1:36" s="82" customFormat="1" ht="16" x14ac:dyDescent="0.2">
      <c r="A67"/>
      <c r="B67" s="82" t="e">
        <v>#N/A</v>
      </c>
      <c r="L67" s="129"/>
      <c r="M67" s="129"/>
      <c r="N67" s="129"/>
      <c r="O67" s="129"/>
      <c r="P67" s="129"/>
      <c r="Q67"/>
      <c r="R67"/>
      <c r="S67"/>
      <c r="T67"/>
      <c r="U67"/>
      <c r="V67"/>
      <c r="W67"/>
      <c r="X67"/>
      <c r="Y67"/>
      <c r="Z67"/>
      <c r="AA67"/>
      <c r="AB67"/>
      <c r="AC67"/>
      <c r="AD67"/>
      <c r="AE67"/>
      <c r="AF67"/>
      <c r="AG67"/>
      <c r="AH67"/>
      <c r="AI67"/>
      <c r="AJ67"/>
    </row>
    <row r="68" spans="1:36" s="82" customFormat="1" ht="16" x14ac:dyDescent="0.2">
      <c r="A68"/>
      <c r="B68" s="82" t="e">
        <v>#N/A</v>
      </c>
      <c r="L68" s="129"/>
      <c r="M68" s="129"/>
      <c r="N68" s="129"/>
      <c r="O68" s="129"/>
      <c r="P68" s="129"/>
      <c r="Q68"/>
      <c r="R68"/>
      <c r="S68"/>
      <c r="T68"/>
      <c r="U68"/>
      <c r="V68"/>
      <c r="W68"/>
      <c r="X68"/>
      <c r="Y68"/>
      <c r="Z68"/>
      <c r="AA68"/>
      <c r="AB68"/>
      <c r="AC68"/>
      <c r="AD68"/>
      <c r="AE68"/>
      <c r="AF68"/>
      <c r="AG68"/>
      <c r="AH68"/>
      <c r="AI68"/>
      <c r="AJ68"/>
    </row>
    <row r="69" spans="1:36" s="82" customFormat="1" ht="16" x14ac:dyDescent="0.2">
      <c r="A69"/>
      <c r="B69" s="82" t="e">
        <v>#N/A</v>
      </c>
      <c r="L69" s="129"/>
      <c r="M69" s="129"/>
      <c r="N69" s="129"/>
      <c r="O69" s="129"/>
      <c r="P69" s="129"/>
      <c r="Q69"/>
      <c r="R69"/>
      <c r="S69"/>
      <c r="T69"/>
      <c r="U69"/>
      <c r="V69"/>
      <c r="W69"/>
      <c r="X69"/>
      <c r="Y69"/>
      <c r="Z69"/>
      <c r="AA69"/>
      <c r="AB69"/>
      <c r="AC69"/>
      <c r="AD69"/>
      <c r="AE69"/>
      <c r="AF69"/>
      <c r="AG69"/>
      <c r="AH69"/>
      <c r="AI69"/>
      <c r="AJ69"/>
    </row>
    <row r="70" spans="1:36" s="82" customFormat="1" ht="16" x14ac:dyDescent="0.2">
      <c r="A70"/>
      <c r="B70" s="82" t="e">
        <v>#N/A</v>
      </c>
      <c r="L70" s="129"/>
      <c r="M70" s="129"/>
      <c r="N70" s="129"/>
      <c r="O70" s="129"/>
      <c r="P70" s="129"/>
      <c r="Q70"/>
      <c r="R70"/>
      <c r="S70"/>
      <c r="T70"/>
      <c r="U70"/>
      <c r="V70"/>
      <c r="W70"/>
      <c r="X70"/>
      <c r="Y70"/>
      <c r="Z70"/>
      <c r="AA70"/>
      <c r="AB70"/>
      <c r="AC70"/>
      <c r="AD70"/>
      <c r="AE70"/>
      <c r="AF70"/>
      <c r="AG70"/>
      <c r="AH70"/>
      <c r="AI70"/>
      <c r="AJ70"/>
    </row>
    <row r="71" spans="1:36" s="82" customFormat="1" ht="16" x14ac:dyDescent="0.2">
      <c r="A71"/>
      <c r="B71" s="82" t="e">
        <v>#N/A</v>
      </c>
      <c r="L71" s="129"/>
      <c r="M71" s="129"/>
      <c r="N71" s="129"/>
      <c r="O71" s="129"/>
      <c r="P71" s="129"/>
      <c r="Q71"/>
      <c r="R71"/>
      <c r="S71"/>
      <c r="T71"/>
      <c r="U71"/>
      <c r="V71"/>
      <c r="W71"/>
      <c r="X71"/>
      <c r="Y71"/>
      <c r="Z71"/>
      <c r="AA71"/>
      <c r="AB71"/>
      <c r="AC71"/>
      <c r="AD71"/>
      <c r="AE71"/>
      <c r="AF71"/>
      <c r="AG71"/>
      <c r="AH71"/>
      <c r="AI71"/>
      <c r="AJ71"/>
    </row>
    <row r="72" spans="1:36" s="82" customFormat="1" ht="16" x14ac:dyDescent="0.2">
      <c r="A72"/>
      <c r="B72" s="82" t="e">
        <v>#N/A</v>
      </c>
      <c r="L72" s="129"/>
      <c r="M72" s="129"/>
      <c r="N72" s="129"/>
      <c r="O72" s="129"/>
      <c r="P72" s="129"/>
      <c r="Q72"/>
      <c r="R72"/>
      <c r="S72"/>
      <c r="T72"/>
      <c r="U72"/>
      <c r="V72"/>
      <c r="W72"/>
      <c r="X72"/>
      <c r="Y72"/>
      <c r="Z72"/>
      <c r="AA72"/>
      <c r="AB72"/>
      <c r="AC72"/>
      <c r="AD72"/>
      <c r="AE72"/>
      <c r="AF72"/>
      <c r="AG72"/>
      <c r="AH72"/>
      <c r="AI72"/>
      <c r="AJ72"/>
    </row>
    <row r="73" spans="1:36" s="82" customFormat="1" ht="16" x14ac:dyDescent="0.2">
      <c r="A73"/>
      <c r="B73" s="82" t="e">
        <v>#N/A</v>
      </c>
      <c r="L73" s="129"/>
      <c r="M73" s="129"/>
      <c r="N73" s="129"/>
      <c r="O73" s="129"/>
      <c r="P73" s="129"/>
      <c r="Q73"/>
      <c r="R73"/>
      <c r="S73"/>
      <c r="T73"/>
      <c r="U73"/>
      <c r="V73"/>
      <c r="W73"/>
      <c r="X73"/>
      <c r="Y73"/>
      <c r="Z73"/>
      <c r="AA73"/>
      <c r="AB73"/>
      <c r="AC73"/>
      <c r="AD73"/>
      <c r="AE73"/>
      <c r="AF73"/>
      <c r="AG73"/>
      <c r="AH73"/>
      <c r="AI73"/>
      <c r="AJ73"/>
    </row>
    <row r="74" spans="1:36" s="82" customFormat="1" ht="16" x14ac:dyDescent="0.2">
      <c r="A74"/>
      <c r="B74" s="82" t="e">
        <v>#N/A</v>
      </c>
      <c r="L74" s="129"/>
      <c r="M74" s="129"/>
      <c r="N74" s="129"/>
      <c r="O74" s="129"/>
      <c r="P74" s="129"/>
      <c r="Q74"/>
      <c r="R74"/>
      <c r="S74"/>
      <c r="T74"/>
      <c r="U74"/>
      <c r="V74"/>
      <c r="W74"/>
      <c r="X74"/>
      <c r="Y74"/>
      <c r="Z74"/>
      <c r="AA74"/>
      <c r="AB74"/>
      <c r="AC74"/>
      <c r="AD74"/>
      <c r="AE74"/>
      <c r="AF74"/>
      <c r="AG74"/>
      <c r="AH74"/>
      <c r="AI74"/>
      <c r="AJ74"/>
    </row>
    <row r="75" spans="1:36" s="82" customFormat="1" ht="16" x14ac:dyDescent="0.2">
      <c r="A75"/>
      <c r="B75" s="82" t="e">
        <v>#N/A</v>
      </c>
      <c r="L75" s="129"/>
      <c r="M75" s="129"/>
      <c r="N75" s="129"/>
      <c r="O75" s="129"/>
      <c r="P75" s="129"/>
      <c r="Q75"/>
      <c r="R75"/>
      <c r="S75"/>
      <c r="T75"/>
      <c r="U75"/>
      <c r="V75"/>
      <c r="W75"/>
      <c r="X75"/>
      <c r="Y75"/>
      <c r="Z75"/>
      <c r="AA75"/>
      <c r="AB75"/>
      <c r="AC75"/>
      <c r="AD75"/>
      <c r="AE75"/>
      <c r="AF75"/>
      <c r="AG75"/>
      <c r="AH75"/>
      <c r="AI75"/>
      <c r="AJ75"/>
    </row>
    <row r="76" spans="1:36" s="82" customFormat="1" ht="16" x14ac:dyDescent="0.2">
      <c r="A76"/>
      <c r="B76" s="82" t="e">
        <v>#N/A</v>
      </c>
      <c r="L76" s="129"/>
      <c r="M76" s="129"/>
      <c r="N76" s="129"/>
      <c r="O76" s="129"/>
      <c r="P76" s="129"/>
      <c r="Q76"/>
      <c r="R76"/>
      <c r="S76"/>
      <c r="T76"/>
      <c r="U76"/>
      <c r="V76"/>
      <c r="W76"/>
      <c r="X76"/>
      <c r="Y76"/>
      <c r="Z76"/>
      <c r="AA76"/>
      <c r="AB76"/>
      <c r="AC76"/>
      <c r="AD76"/>
      <c r="AE76"/>
      <c r="AF76"/>
      <c r="AG76"/>
      <c r="AH76"/>
      <c r="AI76"/>
      <c r="AJ76"/>
    </row>
    <row r="77" spans="1:36" s="82" customFormat="1" ht="16" x14ac:dyDescent="0.2">
      <c r="A77"/>
      <c r="B77" s="82" t="e">
        <v>#N/A</v>
      </c>
      <c r="L77" s="129"/>
      <c r="M77" s="129"/>
      <c r="N77" s="129"/>
      <c r="O77" s="129"/>
      <c r="P77" s="129"/>
      <c r="Q77"/>
      <c r="R77"/>
      <c r="S77"/>
      <c r="T77"/>
      <c r="U77"/>
      <c r="V77"/>
      <c r="W77"/>
      <c r="X77"/>
      <c r="Y77"/>
      <c r="Z77"/>
      <c r="AA77"/>
      <c r="AB77"/>
      <c r="AC77"/>
      <c r="AD77"/>
      <c r="AE77"/>
      <c r="AF77"/>
      <c r="AG77"/>
      <c r="AH77"/>
      <c r="AI77"/>
      <c r="AJ77"/>
    </row>
    <row r="78" spans="1:36" s="82" customFormat="1" ht="16" x14ac:dyDescent="0.2">
      <c r="A78"/>
      <c r="B78" s="82" t="e">
        <v>#N/A</v>
      </c>
      <c r="L78" s="129"/>
      <c r="M78" s="129"/>
      <c r="N78" s="129"/>
      <c r="O78" s="129"/>
      <c r="P78" s="129"/>
      <c r="Q78"/>
      <c r="R78"/>
      <c r="S78"/>
      <c r="T78"/>
      <c r="U78"/>
      <c r="V78"/>
      <c r="W78"/>
      <c r="X78"/>
      <c r="Y78"/>
      <c r="Z78"/>
      <c r="AA78"/>
      <c r="AB78"/>
      <c r="AC78"/>
      <c r="AD78"/>
      <c r="AE78"/>
      <c r="AF78"/>
      <c r="AG78"/>
      <c r="AH78"/>
      <c r="AI78"/>
      <c r="AJ78"/>
    </row>
    <row r="79" spans="1:36" s="82" customFormat="1" ht="16" x14ac:dyDescent="0.2">
      <c r="A79"/>
      <c r="B79" s="82" t="e">
        <v>#N/A</v>
      </c>
      <c r="L79" s="129"/>
      <c r="M79" s="129"/>
      <c r="N79" s="129"/>
      <c r="O79" s="129"/>
      <c r="P79" s="129"/>
      <c r="Q79"/>
      <c r="R79"/>
      <c r="S79"/>
      <c r="T79"/>
      <c r="U79"/>
      <c r="V79"/>
      <c r="W79"/>
      <c r="X79"/>
      <c r="Y79"/>
      <c r="Z79"/>
      <c r="AA79"/>
      <c r="AB79"/>
      <c r="AC79"/>
      <c r="AD79"/>
      <c r="AE79"/>
      <c r="AF79"/>
      <c r="AG79"/>
      <c r="AH79"/>
      <c r="AI79"/>
      <c r="AJ79"/>
    </row>
    <row r="80" spans="1:36" s="82" customFormat="1" ht="16" x14ac:dyDescent="0.2">
      <c r="A80"/>
      <c r="B80" s="82" t="e">
        <v>#N/A</v>
      </c>
      <c r="L80" s="129"/>
      <c r="M80" s="129"/>
      <c r="N80" s="129"/>
      <c r="O80" s="129"/>
      <c r="P80" s="129"/>
      <c r="Q80"/>
      <c r="R80"/>
      <c r="S80"/>
      <c r="T80"/>
      <c r="U80"/>
      <c r="V80"/>
      <c r="W80"/>
      <c r="X80"/>
      <c r="Y80"/>
      <c r="Z80"/>
      <c r="AA80"/>
      <c r="AB80"/>
      <c r="AC80"/>
      <c r="AD80"/>
      <c r="AE80"/>
      <c r="AF80"/>
      <c r="AG80"/>
      <c r="AH80"/>
      <c r="AI80"/>
      <c r="AJ80"/>
    </row>
    <row r="81" spans="1:36" s="82" customFormat="1" ht="16" x14ac:dyDescent="0.2">
      <c r="A81"/>
      <c r="B81" s="82" t="e">
        <v>#N/A</v>
      </c>
      <c r="L81" s="129"/>
      <c r="M81" s="129"/>
      <c r="N81" s="129"/>
      <c r="O81" s="129"/>
      <c r="P81" s="129"/>
      <c r="Q81"/>
      <c r="R81"/>
      <c r="S81"/>
      <c r="T81"/>
      <c r="U81"/>
      <c r="V81"/>
      <c r="W81"/>
      <c r="X81"/>
      <c r="Y81"/>
      <c r="Z81"/>
      <c r="AA81"/>
      <c r="AB81"/>
      <c r="AC81"/>
      <c r="AD81"/>
      <c r="AE81"/>
      <c r="AF81"/>
      <c r="AG81"/>
      <c r="AH81"/>
      <c r="AI81"/>
      <c r="AJ81"/>
    </row>
    <row r="82" spans="1:36" s="82" customFormat="1" ht="16" x14ac:dyDescent="0.2">
      <c r="A82"/>
      <c r="B82" s="82" t="e">
        <v>#N/A</v>
      </c>
      <c r="L82" s="129"/>
      <c r="M82" s="129"/>
      <c r="N82" s="129"/>
      <c r="O82" s="129"/>
      <c r="P82" s="129"/>
      <c r="Q82"/>
      <c r="R82"/>
      <c r="S82"/>
      <c r="T82"/>
      <c r="U82"/>
      <c r="V82"/>
      <c r="W82"/>
      <c r="X82"/>
      <c r="Y82"/>
      <c r="Z82"/>
      <c r="AA82"/>
      <c r="AB82"/>
      <c r="AC82"/>
      <c r="AD82"/>
      <c r="AE82"/>
      <c r="AF82"/>
      <c r="AG82"/>
      <c r="AH82"/>
      <c r="AI82"/>
      <c r="AJ82"/>
    </row>
    <row r="83" spans="1:36" s="82" customFormat="1" ht="16" x14ac:dyDescent="0.2">
      <c r="A83"/>
      <c r="B83" s="82" t="e">
        <v>#N/A</v>
      </c>
      <c r="L83" s="129"/>
      <c r="M83" s="129"/>
      <c r="N83" s="129"/>
      <c r="O83" s="129"/>
      <c r="P83" s="129"/>
      <c r="Q83"/>
      <c r="R83"/>
      <c r="S83"/>
      <c r="T83"/>
      <c r="U83"/>
      <c r="V83"/>
      <c r="W83"/>
      <c r="X83"/>
      <c r="Y83"/>
      <c r="Z83"/>
      <c r="AA83"/>
      <c r="AB83"/>
      <c r="AC83"/>
      <c r="AD83"/>
      <c r="AE83"/>
      <c r="AF83"/>
      <c r="AG83"/>
      <c r="AH83"/>
      <c r="AI83"/>
      <c r="AJ83"/>
    </row>
    <row r="84" spans="1:36" s="82" customFormat="1" ht="16" x14ac:dyDescent="0.2">
      <c r="A84"/>
      <c r="B84" s="82" t="e">
        <v>#N/A</v>
      </c>
      <c r="L84" s="129"/>
      <c r="M84" s="129"/>
      <c r="N84" s="129"/>
      <c r="O84" s="129"/>
      <c r="P84" s="129"/>
      <c r="Q84"/>
      <c r="R84"/>
      <c r="S84"/>
      <c r="T84"/>
      <c r="U84"/>
      <c r="V84"/>
      <c r="W84"/>
      <c r="X84"/>
      <c r="Y84"/>
      <c r="Z84"/>
      <c r="AA84"/>
      <c r="AB84"/>
      <c r="AC84"/>
      <c r="AD84"/>
      <c r="AE84"/>
      <c r="AF84"/>
      <c r="AG84"/>
      <c r="AH84"/>
      <c r="AI84"/>
      <c r="AJ84"/>
    </row>
    <row r="85" spans="1:36" s="82" customFormat="1" ht="16" x14ac:dyDescent="0.2">
      <c r="A85"/>
      <c r="B85" s="82" t="e">
        <v>#N/A</v>
      </c>
      <c r="L85" s="129"/>
      <c r="M85" s="129"/>
      <c r="N85" s="129"/>
      <c r="O85" s="129"/>
      <c r="P85" s="129"/>
      <c r="Q85"/>
      <c r="R85"/>
      <c r="S85"/>
      <c r="T85"/>
      <c r="U85"/>
      <c r="V85"/>
      <c r="W85"/>
      <c r="X85"/>
      <c r="Y85"/>
      <c r="Z85"/>
      <c r="AA85"/>
      <c r="AB85"/>
      <c r="AC85"/>
      <c r="AD85"/>
      <c r="AE85"/>
      <c r="AF85"/>
      <c r="AG85"/>
      <c r="AH85"/>
      <c r="AI85"/>
      <c r="AJ85"/>
    </row>
    <row r="86" spans="1:36" s="82" customFormat="1" ht="16" x14ac:dyDescent="0.2">
      <c r="A86"/>
      <c r="B86" s="82" t="e">
        <v>#N/A</v>
      </c>
      <c r="L86" s="129"/>
      <c r="M86" s="129"/>
      <c r="N86" s="129"/>
      <c r="O86" s="129"/>
      <c r="P86" s="129"/>
      <c r="Q86"/>
      <c r="R86"/>
      <c r="S86"/>
      <c r="T86"/>
      <c r="U86"/>
      <c r="V86"/>
      <c r="W86"/>
      <c r="X86"/>
      <c r="Y86"/>
      <c r="Z86"/>
      <c r="AA86"/>
      <c r="AB86"/>
      <c r="AC86"/>
      <c r="AD86"/>
      <c r="AE86"/>
      <c r="AF86"/>
      <c r="AG86"/>
      <c r="AH86"/>
      <c r="AI86"/>
      <c r="AJ86"/>
    </row>
    <row r="87" spans="1:36" s="82" customFormat="1" ht="16" x14ac:dyDescent="0.2">
      <c r="A87"/>
      <c r="B87" s="82" t="e">
        <v>#N/A</v>
      </c>
      <c r="L87" s="129"/>
      <c r="M87" s="129"/>
      <c r="N87" s="129"/>
      <c r="O87" s="129"/>
      <c r="P87" s="129"/>
      <c r="Q87"/>
      <c r="R87"/>
      <c r="S87"/>
      <c r="T87"/>
      <c r="U87"/>
      <c r="V87"/>
      <c r="W87"/>
      <c r="X87"/>
      <c r="Y87"/>
      <c r="Z87"/>
      <c r="AA87"/>
      <c r="AB87"/>
      <c r="AC87"/>
      <c r="AD87"/>
      <c r="AE87"/>
      <c r="AF87"/>
      <c r="AG87"/>
      <c r="AH87"/>
      <c r="AI87"/>
      <c r="AJ87"/>
    </row>
    <row r="88" spans="1:36" s="82" customFormat="1" ht="16" x14ac:dyDescent="0.2">
      <c r="A88"/>
      <c r="B88" s="82" t="e">
        <v>#N/A</v>
      </c>
      <c r="L88" s="129"/>
      <c r="M88" s="129"/>
      <c r="N88" s="129"/>
      <c r="O88" s="129"/>
      <c r="P88" s="129"/>
      <c r="Q88"/>
      <c r="R88"/>
      <c r="S88"/>
      <c r="T88"/>
      <c r="U88"/>
      <c r="V88"/>
      <c r="W88"/>
      <c r="X88"/>
      <c r="Y88"/>
      <c r="Z88"/>
      <c r="AA88"/>
      <c r="AB88"/>
      <c r="AC88"/>
      <c r="AD88"/>
      <c r="AE88"/>
      <c r="AF88"/>
      <c r="AG88"/>
      <c r="AH88"/>
      <c r="AI88"/>
      <c r="AJ88"/>
    </row>
    <row r="89" spans="1:36" s="82" customFormat="1" ht="16" x14ac:dyDescent="0.2">
      <c r="A89"/>
      <c r="B89" s="82" t="e">
        <v>#N/A</v>
      </c>
      <c r="L89" s="129"/>
      <c r="M89" s="129"/>
      <c r="N89" s="129"/>
      <c r="O89" s="129"/>
      <c r="P89" s="129"/>
      <c r="Q89"/>
      <c r="R89"/>
      <c r="S89"/>
      <c r="T89"/>
      <c r="U89"/>
      <c r="V89"/>
      <c r="W89"/>
      <c r="X89"/>
      <c r="Y89"/>
      <c r="Z89"/>
      <c r="AA89"/>
      <c r="AB89"/>
      <c r="AC89"/>
      <c r="AD89"/>
      <c r="AE89"/>
      <c r="AF89"/>
      <c r="AG89"/>
      <c r="AH89"/>
      <c r="AI89"/>
      <c r="AJ89"/>
    </row>
    <row r="90" spans="1:36" s="82" customFormat="1" ht="16" x14ac:dyDescent="0.2">
      <c r="A90"/>
      <c r="B90" s="82" t="e">
        <v>#N/A</v>
      </c>
      <c r="L90" s="129"/>
      <c r="M90" s="129"/>
      <c r="N90" s="129"/>
      <c r="O90" s="129"/>
      <c r="P90" s="129"/>
      <c r="Q90"/>
      <c r="R90"/>
      <c r="S90"/>
      <c r="T90"/>
      <c r="U90"/>
      <c r="V90"/>
      <c r="W90"/>
      <c r="X90"/>
      <c r="Y90"/>
      <c r="Z90"/>
      <c r="AA90"/>
      <c r="AB90"/>
      <c r="AC90"/>
      <c r="AD90"/>
      <c r="AE90"/>
      <c r="AF90"/>
      <c r="AG90"/>
      <c r="AH90"/>
      <c r="AI90"/>
      <c r="AJ90"/>
    </row>
    <row r="91" spans="1:36" s="82" customFormat="1" ht="16" x14ac:dyDescent="0.2">
      <c r="A91"/>
      <c r="B91" s="82" t="e">
        <v>#N/A</v>
      </c>
      <c r="L91" s="129"/>
      <c r="M91" s="129"/>
      <c r="N91" s="129"/>
      <c r="O91" s="129"/>
      <c r="P91" s="129"/>
      <c r="Q91"/>
      <c r="R91"/>
      <c r="S91"/>
      <c r="T91"/>
      <c r="U91"/>
      <c r="V91"/>
      <c r="W91"/>
      <c r="X91"/>
      <c r="Y91"/>
      <c r="Z91"/>
      <c r="AA91"/>
      <c r="AB91"/>
      <c r="AC91"/>
      <c r="AD91"/>
      <c r="AE91"/>
      <c r="AF91"/>
      <c r="AG91"/>
      <c r="AH91"/>
      <c r="AI91"/>
      <c r="AJ91"/>
    </row>
    <row r="92" spans="1:36" s="82" customFormat="1" ht="16" x14ac:dyDescent="0.2">
      <c r="A92"/>
      <c r="B92" s="82" t="e">
        <v>#N/A</v>
      </c>
      <c r="L92" s="129"/>
      <c r="M92" s="129"/>
      <c r="N92" s="129"/>
      <c r="O92" s="129"/>
      <c r="P92" s="129"/>
      <c r="Q92"/>
      <c r="R92"/>
      <c r="S92"/>
      <c r="T92"/>
      <c r="U92"/>
      <c r="V92"/>
      <c r="W92"/>
      <c r="X92"/>
      <c r="Y92"/>
      <c r="Z92"/>
      <c r="AA92"/>
      <c r="AB92"/>
      <c r="AC92"/>
      <c r="AD92"/>
      <c r="AE92"/>
      <c r="AF92"/>
      <c r="AG92"/>
      <c r="AH92"/>
      <c r="AI92"/>
      <c r="AJ92"/>
    </row>
    <row r="93" spans="1:36" s="82" customFormat="1" ht="16" x14ac:dyDescent="0.2">
      <c r="A93"/>
      <c r="B93" s="82" t="e">
        <v>#N/A</v>
      </c>
      <c r="L93" s="129"/>
      <c r="M93" s="129"/>
      <c r="N93" s="129"/>
      <c r="O93" s="129"/>
      <c r="P93" s="129"/>
      <c r="Q93"/>
      <c r="R93"/>
      <c r="S93"/>
      <c r="T93"/>
      <c r="U93"/>
      <c r="V93"/>
      <c r="W93"/>
      <c r="X93"/>
      <c r="Y93"/>
      <c r="Z93"/>
      <c r="AA93"/>
      <c r="AB93"/>
      <c r="AC93"/>
      <c r="AD93"/>
      <c r="AE93"/>
      <c r="AF93"/>
      <c r="AG93"/>
      <c r="AH93"/>
      <c r="AI93"/>
      <c r="AJ93"/>
    </row>
    <row r="94" spans="1:36" s="82" customFormat="1" ht="16" x14ac:dyDescent="0.2">
      <c r="A94"/>
      <c r="B94" s="82" t="e">
        <v>#N/A</v>
      </c>
      <c r="L94" s="129"/>
      <c r="M94" s="129"/>
      <c r="N94" s="129"/>
      <c r="O94" s="129"/>
      <c r="P94" s="129"/>
      <c r="Q94"/>
      <c r="R94"/>
      <c r="S94"/>
      <c r="T94"/>
      <c r="U94"/>
      <c r="V94"/>
      <c r="W94"/>
      <c r="X94"/>
      <c r="Y94"/>
      <c r="Z94"/>
      <c r="AA94"/>
      <c r="AB94"/>
      <c r="AC94"/>
      <c r="AD94"/>
      <c r="AE94"/>
      <c r="AF94"/>
      <c r="AG94"/>
      <c r="AH94"/>
      <c r="AI94"/>
      <c r="AJ94"/>
    </row>
    <row r="95" spans="1:36" s="82" customFormat="1" ht="16" x14ac:dyDescent="0.2">
      <c r="A95"/>
      <c r="B95" s="82" t="e">
        <v>#N/A</v>
      </c>
      <c r="L95" s="129"/>
      <c r="M95" s="129"/>
      <c r="N95" s="129"/>
      <c r="O95" s="129"/>
      <c r="P95" s="129"/>
      <c r="Q95"/>
      <c r="R95"/>
      <c r="S95"/>
      <c r="T95"/>
      <c r="U95"/>
      <c r="V95"/>
      <c r="W95"/>
      <c r="X95"/>
      <c r="Y95"/>
      <c r="Z95"/>
      <c r="AA95"/>
      <c r="AB95"/>
      <c r="AC95"/>
      <c r="AD95"/>
      <c r="AE95"/>
      <c r="AF95"/>
      <c r="AG95"/>
      <c r="AH95"/>
      <c r="AI95"/>
      <c r="AJ95"/>
    </row>
    <row r="96" spans="1:36" s="82" customFormat="1" ht="16" x14ac:dyDescent="0.2">
      <c r="A96"/>
      <c r="B96" s="82" t="e">
        <v>#N/A</v>
      </c>
      <c r="L96" s="129"/>
      <c r="M96" s="129"/>
      <c r="N96" s="129"/>
      <c r="O96" s="129"/>
      <c r="P96" s="129"/>
      <c r="Q96"/>
      <c r="R96"/>
      <c r="S96"/>
      <c r="T96"/>
      <c r="U96"/>
      <c r="V96"/>
      <c r="W96"/>
      <c r="X96"/>
      <c r="Y96"/>
      <c r="Z96"/>
      <c r="AA96"/>
      <c r="AB96"/>
      <c r="AC96"/>
      <c r="AD96"/>
      <c r="AE96"/>
      <c r="AF96"/>
      <c r="AG96"/>
      <c r="AH96"/>
      <c r="AI96"/>
      <c r="AJ96"/>
    </row>
    <row r="97" spans="1:36" s="82" customFormat="1" ht="16" x14ac:dyDescent="0.2">
      <c r="A97"/>
      <c r="B97" s="82" t="e">
        <v>#N/A</v>
      </c>
      <c r="L97" s="129"/>
      <c r="M97" s="129"/>
      <c r="N97" s="129"/>
      <c r="O97" s="129"/>
      <c r="P97" s="129"/>
      <c r="Q97"/>
      <c r="R97"/>
      <c r="S97"/>
      <c r="T97"/>
      <c r="U97"/>
      <c r="V97"/>
      <c r="W97"/>
      <c r="X97"/>
      <c r="Y97"/>
      <c r="Z97"/>
      <c r="AA97"/>
      <c r="AB97"/>
      <c r="AC97"/>
      <c r="AD97"/>
      <c r="AE97"/>
      <c r="AF97"/>
      <c r="AG97"/>
      <c r="AH97"/>
      <c r="AI97"/>
      <c r="AJ97"/>
    </row>
    <row r="98" spans="1:36" s="82" customFormat="1" ht="16" x14ac:dyDescent="0.2">
      <c r="A98"/>
      <c r="B98" s="82" t="e">
        <v>#N/A</v>
      </c>
      <c r="L98" s="129"/>
      <c r="M98" s="129"/>
      <c r="N98" s="129"/>
      <c r="O98" s="129"/>
      <c r="P98" s="129"/>
      <c r="Q98"/>
      <c r="R98"/>
      <c r="S98"/>
      <c r="T98"/>
      <c r="U98"/>
      <c r="V98"/>
      <c r="W98"/>
      <c r="X98"/>
      <c r="Y98"/>
      <c r="Z98"/>
      <c r="AA98"/>
      <c r="AB98"/>
      <c r="AC98"/>
      <c r="AD98"/>
      <c r="AE98"/>
      <c r="AF98"/>
      <c r="AG98"/>
      <c r="AH98"/>
      <c r="AI98"/>
      <c r="AJ98"/>
    </row>
    <row r="99" spans="1:36" s="82" customFormat="1" ht="16" x14ac:dyDescent="0.2">
      <c r="A99"/>
      <c r="B99" s="82" t="e">
        <v>#N/A</v>
      </c>
      <c r="L99" s="129"/>
      <c r="M99" s="129"/>
      <c r="N99" s="129"/>
      <c r="O99" s="129"/>
      <c r="P99" s="129"/>
      <c r="Q99"/>
      <c r="R99"/>
      <c r="S99"/>
      <c r="T99"/>
      <c r="U99"/>
      <c r="V99"/>
      <c r="W99"/>
      <c r="X99"/>
      <c r="Y99"/>
      <c r="Z99"/>
      <c r="AA99"/>
      <c r="AB99"/>
      <c r="AC99"/>
      <c r="AD99"/>
      <c r="AE99"/>
      <c r="AF99"/>
      <c r="AG99"/>
      <c r="AH99"/>
      <c r="AI99"/>
      <c r="AJ99"/>
    </row>
    <row r="100" spans="1:36" s="82" customFormat="1" ht="16" x14ac:dyDescent="0.2">
      <c r="A100"/>
      <c r="B100" s="82" t="e">
        <v>#N/A</v>
      </c>
      <c r="L100" s="129"/>
      <c r="M100" s="129"/>
      <c r="N100" s="129"/>
      <c r="O100" s="129"/>
      <c r="P100" s="129"/>
      <c r="Q100"/>
      <c r="R100"/>
      <c r="S100"/>
      <c r="T100"/>
      <c r="U100"/>
      <c r="V100"/>
      <c r="W100"/>
      <c r="X100"/>
      <c r="Y100"/>
      <c r="Z100"/>
      <c r="AA100"/>
      <c r="AB100"/>
      <c r="AC100"/>
      <c r="AD100"/>
      <c r="AE100"/>
      <c r="AF100"/>
      <c r="AG100"/>
      <c r="AH100"/>
      <c r="AI100"/>
      <c r="AJ100"/>
    </row>
    <row r="101" spans="1:36" s="82" customFormat="1" ht="16" x14ac:dyDescent="0.2">
      <c r="A101"/>
      <c r="B101" s="82" t="e">
        <v>#N/A</v>
      </c>
      <c r="L101" s="129"/>
      <c r="M101" s="129"/>
      <c r="N101" s="129"/>
      <c r="O101" s="129"/>
      <c r="P101" s="129"/>
      <c r="Q101"/>
      <c r="R101"/>
      <c r="S101"/>
      <c r="T101"/>
      <c r="U101"/>
      <c r="V101"/>
      <c r="W101"/>
      <c r="X101"/>
      <c r="Y101"/>
      <c r="Z101"/>
      <c r="AA101"/>
      <c r="AB101"/>
      <c r="AC101"/>
      <c r="AD101"/>
      <c r="AE101"/>
      <c r="AF101"/>
      <c r="AG101"/>
      <c r="AH101"/>
      <c r="AI101"/>
      <c r="AJ101"/>
    </row>
    <row r="102" spans="1:36" s="82" customFormat="1" ht="16" x14ac:dyDescent="0.2">
      <c r="A102"/>
      <c r="B102" s="82" t="e">
        <v>#N/A</v>
      </c>
      <c r="L102" s="129"/>
      <c r="M102" s="129"/>
      <c r="N102" s="129"/>
      <c r="O102" s="129"/>
      <c r="P102" s="129"/>
      <c r="Q102"/>
      <c r="R102"/>
      <c r="S102"/>
      <c r="T102"/>
      <c r="U102"/>
      <c r="V102"/>
      <c r="W102"/>
      <c r="X102"/>
      <c r="Y102"/>
      <c r="Z102"/>
      <c r="AA102"/>
      <c r="AB102"/>
      <c r="AC102"/>
      <c r="AD102"/>
      <c r="AE102"/>
      <c r="AF102"/>
      <c r="AG102"/>
      <c r="AH102"/>
      <c r="AI102"/>
      <c r="AJ102"/>
    </row>
    <row r="103" spans="1:36" s="82" customFormat="1" ht="16" x14ac:dyDescent="0.2">
      <c r="A103"/>
      <c r="B103" s="82" t="e">
        <v>#N/A</v>
      </c>
      <c r="L103" s="129"/>
      <c r="M103" s="129"/>
      <c r="N103" s="129"/>
      <c r="O103" s="129"/>
      <c r="P103" s="129"/>
      <c r="Q103"/>
      <c r="R103"/>
      <c r="S103"/>
      <c r="T103"/>
      <c r="U103"/>
      <c r="V103"/>
      <c r="W103"/>
      <c r="X103"/>
      <c r="Y103"/>
      <c r="Z103"/>
      <c r="AA103"/>
      <c r="AB103"/>
      <c r="AC103"/>
      <c r="AD103"/>
      <c r="AE103"/>
      <c r="AF103"/>
      <c r="AG103"/>
      <c r="AH103"/>
      <c r="AI103"/>
      <c r="AJ103"/>
    </row>
    <row r="104" spans="1:36" s="82" customFormat="1" ht="16" x14ac:dyDescent="0.2">
      <c r="A104"/>
      <c r="B104" s="82" t="e">
        <v>#N/A</v>
      </c>
      <c r="L104" s="129"/>
      <c r="M104" s="129"/>
      <c r="N104" s="129"/>
      <c r="O104" s="129"/>
      <c r="P104" s="129"/>
      <c r="Q104"/>
      <c r="R104"/>
      <c r="S104"/>
      <c r="T104"/>
      <c r="U104"/>
      <c r="V104"/>
      <c r="W104"/>
      <c r="X104"/>
      <c r="Y104"/>
      <c r="Z104"/>
      <c r="AA104"/>
      <c r="AB104"/>
      <c r="AC104"/>
      <c r="AD104"/>
      <c r="AE104"/>
      <c r="AF104"/>
      <c r="AG104"/>
      <c r="AH104"/>
      <c r="AI104"/>
      <c r="AJ104"/>
    </row>
    <row r="105" spans="1:36" s="82" customFormat="1" ht="16" x14ac:dyDescent="0.2">
      <c r="A105"/>
      <c r="B105" s="82" t="e">
        <v>#N/A</v>
      </c>
      <c r="L105" s="129"/>
      <c r="M105" s="129"/>
      <c r="N105" s="129"/>
      <c r="O105" s="129"/>
      <c r="P105" s="129"/>
      <c r="Q105"/>
      <c r="R105"/>
      <c r="S105"/>
      <c r="T105"/>
      <c r="U105"/>
      <c r="V105"/>
      <c r="W105"/>
      <c r="X105"/>
      <c r="Y105"/>
      <c r="Z105"/>
      <c r="AA105"/>
      <c r="AB105"/>
      <c r="AC105"/>
      <c r="AD105"/>
      <c r="AE105"/>
      <c r="AF105"/>
      <c r="AG105"/>
      <c r="AH105"/>
      <c r="AI105"/>
      <c r="AJ105"/>
    </row>
    <row r="106" spans="1:36" s="82" customFormat="1" ht="16" x14ac:dyDescent="0.2">
      <c r="A106"/>
      <c r="B106" s="82" t="e">
        <v>#N/A</v>
      </c>
      <c r="L106" s="129"/>
      <c r="M106" s="129"/>
      <c r="N106" s="129"/>
      <c r="O106" s="129"/>
      <c r="P106" s="129"/>
      <c r="Q106"/>
      <c r="R106"/>
      <c r="S106"/>
      <c r="T106"/>
      <c r="U106"/>
      <c r="V106"/>
      <c r="W106"/>
      <c r="X106"/>
      <c r="Y106"/>
      <c r="Z106"/>
      <c r="AA106"/>
      <c r="AB106"/>
      <c r="AC106"/>
      <c r="AD106"/>
      <c r="AE106"/>
      <c r="AF106"/>
      <c r="AG106"/>
      <c r="AH106"/>
      <c r="AI106"/>
      <c r="AJ106"/>
    </row>
    <row r="107" spans="1:36" s="82" customFormat="1" ht="16" x14ac:dyDescent="0.2">
      <c r="A107"/>
      <c r="B107" s="82" t="e">
        <v>#N/A</v>
      </c>
      <c r="L107" s="129"/>
      <c r="M107" s="129"/>
      <c r="N107" s="129"/>
      <c r="O107" s="129"/>
      <c r="P107" s="129"/>
      <c r="Q107"/>
      <c r="R107"/>
      <c r="S107"/>
      <c r="T107"/>
      <c r="U107"/>
      <c r="V107"/>
      <c r="W107"/>
      <c r="X107"/>
      <c r="Y107"/>
      <c r="Z107"/>
      <c r="AA107"/>
      <c r="AB107"/>
      <c r="AC107"/>
      <c r="AD107"/>
      <c r="AE107"/>
      <c r="AF107"/>
      <c r="AG107"/>
      <c r="AH107"/>
      <c r="AI107"/>
      <c r="AJ107"/>
    </row>
    <row r="108" spans="1:36" s="82" customFormat="1" ht="16" x14ac:dyDescent="0.2">
      <c r="A108"/>
      <c r="B108" s="82" t="e">
        <v>#N/A</v>
      </c>
      <c r="L108" s="129"/>
      <c r="M108" s="129"/>
      <c r="N108" s="129"/>
      <c r="O108" s="129"/>
      <c r="P108" s="129"/>
      <c r="Q108"/>
      <c r="R108"/>
      <c r="S108"/>
      <c r="T108"/>
      <c r="U108"/>
      <c r="V108"/>
      <c r="W108"/>
      <c r="X108"/>
      <c r="Y108"/>
      <c r="Z108"/>
      <c r="AA108"/>
      <c r="AB108"/>
      <c r="AC108"/>
      <c r="AD108"/>
      <c r="AE108"/>
      <c r="AF108"/>
      <c r="AG108"/>
      <c r="AH108"/>
      <c r="AI108"/>
      <c r="AJ108"/>
    </row>
    <row r="109" spans="1:36" s="82" customFormat="1" ht="16" x14ac:dyDescent="0.2">
      <c r="A109"/>
      <c r="B109" s="82" t="e">
        <v>#N/A</v>
      </c>
      <c r="L109" s="129"/>
      <c r="M109" s="129"/>
      <c r="N109" s="129"/>
      <c r="O109" s="129"/>
      <c r="P109" s="129"/>
      <c r="Q109"/>
      <c r="R109"/>
      <c r="S109"/>
      <c r="T109"/>
      <c r="U109"/>
      <c r="V109"/>
      <c r="W109"/>
      <c r="X109"/>
      <c r="Y109"/>
      <c r="Z109"/>
      <c r="AA109"/>
      <c r="AB109"/>
      <c r="AC109"/>
      <c r="AD109"/>
      <c r="AE109"/>
      <c r="AF109"/>
      <c r="AG109"/>
      <c r="AH109"/>
      <c r="AI109"/>
      <c r="AJ109"/>
    </row>
    <row r="110" spans="1:36" s="82" customFormat="1" ht="16" x14ac:dyDescent="0.2">
      <c r="A110"/>
      <c r="B110" s="82" t="e">
        <v>#N/A</v>
      </c>
      <c r="L110" s="129"/>
      <c r="M110" s="129"/>
      <c r="N110" s="129"/>
      <c r="O110" s="129"/>
      <c r="P110" s="129"/>
      <c r="Q110"/>
      <c r="R110"/>
      <c r="S110"/>
      <c r="T110"/>
      <c r="U110"/>
      <c r="V110"/>
      <c r="W110"/>
      <c r="X110"/>
      <c r="Y110"/>
      <c r="Z110"/>
      <c r="AA110"/>
      <c r="AB110"/>
      <c r="AC110"/>
      <c r="AD110"/>
      <c r="AE110"/>
      <c r="AF110"/>
      <c r="AG110"/>
      <c r="AH110"/>
      <c r="AI110"/>
      <c r="AJ110"/>
    </row>
    <row r="111" spans="1:36" s="82" customFormat="1" ht="16" x14ac:dyDescent="0.2">
      <c r="A111"/>
      <c r="B111" s="82" t="e">
        <v>#N/A</v>
      </c>
      <c r="L111" s="129"/>
      <c r="M111" s="129"/>
      <c r="N111" s="129"/>
      <c r="O111" s="129"/>
      <c r="P111" s="129"/>
      <c r="Q111"/>
      <c r="R111"/>
      <c r="S111"/>
      <c r="T111"/>
      <c r="U111"/>
      <c r="V111"/>
      <c r="W111"/>
      <c r="X111"/>
      <c r="Y111"/>
      <c r="Z111"/>
      <c r="AA111"/>
      <c r="AB111"/>
      <c r="AC111"/>
      <c r="AD111"/>
      <c r="AE111"/>
      <c r="AF111"/>
      <c r="AG111"/>
      <c r="AH111"/>
      <c r="AI111"/>
      <c r="AJ111"/>
    </row>
    <row r="112" spans="1:36" s="82" customFormat="1" ht="16" x14ac:dyDescent="0.2">
      <c r="A112"/>
      <c r="B112" s="82" t="e">
        <v>#N/A</v>
      </c>
      <c r="L112" s="129"/>
      <c r="M112" s="129"/>
      <c r="N112" s="129"/>
      <c r="O112" s="129"/>
      <c r="P112" s="129"/>
      <c r="Q112"/>
      <c r="R112"/>
      <c r="S112"/>
      <c r="T112"/>
      <c r="U112"/>
      <c r="V112"/>
      <c r="W112"/>
      <c r="X112"/>
      <c r="Y112"/>
      <c r="Z112"/>
      <c r="AA112"/>
      <c r="AB112"/>
      <c r="AC112"/>
      <c r="AD112"/>
      <c r="AE112"/>
      <c r="AF112"/>
      <c r="AG112"/>
      <c r="AH112"/>
      <c r="AI112"/>
      <c r="AJ112"/>
    </row>
    <row r="113" spans="1:36" s="82" customFormat="1" ht="16" x14ac:dyDescent="0.2">
      <c r="A113"/>
      <c r="B113" s="82" t="e">
        <v>#N/A</v>
      </c>
      <c r="L113" s="129"/>
      <c r="M113" s="129"/>
      <c r="N113" s="129"/>
      <c r="O113" s="129"/>
      <c r="P113" s="129"/>
      <c r="Q113"/>
      <c r="R113"/>
      <c r="S113"/>
      <c r="T113"/>
      <c r="U113"/>
      <c r="V113"/>
      <c r="W113"/>
      <c r="X113"/>
      <c r="Y113"/>
      <c r="Z113"/>
      <c r="AA113"/>
      <c r="AB113"/>
      <c r="AC113"/>
      <c r="AD113"/>
      <c r="AE113"/>
      <c r="AF113"/>
      <c r="AG113"/>
      <c r="AH113"/>
      <c r="AI113"/>
      <c r="AJ113"/>
    </row>
    <row r="114" spans="1:36" s="82" customFormat="1" ht="16" x14ac:dyDescent="0.2">
      <c r="A114"/>
      <c r="B114" s="82" t="e">
        <v>#N/A</v>
      </c>
      <c r="L114" s="129"/>
      <c r="M114" s="129"/>
      <c r="N114" s="129"/>
      <c r="O114" s="129"/>
      <c r="P114" s="129"/>
      <c r="Q114"/>
      <c r="R114"/>
      <c r="S114"/>
      <c r="T114"/>
      <c r="U114"/>
      <c r="V114"/>
      <c r="W114"/>
      <c r="X114"/>
      <c r="Y114"/>
      <c r="Z114"/>
      <c r="AA114"/>
      <c r="AB114"/>
      <c r="AC114"/>
      <c r="AD114"/>
      <c r="AE114"/>
      <c r="AF114"/>
      <c r="AG114"/>
      <c r="AH114"/>
      <c r="AI114"/>
      <c r="AJ114"/>
    </row>
    <row r="115" spans="1:36" s="82" customFormat="1" ht="16" x14ac:dyDescent="0.2">
      <c r="A115"/>
      <c r="B115" s="82" t="e">
        <v>#N/A</v>
      </c>
      <c r="L115" s="129"/>
      <c r="M115" s="129"/>
      <c r="N115" s="129"/>
      <c r="O115" s="129"/>
      <c r="P115" s="129"/>
      <c r="Q115"/>
      <c r="R115"/>
      <c r="S115"/>
      <c r="T115"/>
      <c r="U115"/>
      <c r="V115"/>
      <c r="W115"/>
      <c r="X115"/>
      <c r="Y115"/>
      <c r="Z115"/>
      <c r="AA115"/>
      <c r="AB115"/>
      <c r="AC115"/>
      <c r="AD115"/>
      <c r="AE115"/>
      <c r="AF115"/>
      <c r="AG115"/>
      <c r="AH115"/>
      <c r="AI115"/>
      <c r="AJ115"/>
    </row>
    <row r="116" spans="1:36" s="82" customFormat="1" ht="16" x14ac:dyDescent="0.2">
      <c r="A116"/>
      <c r="B116" s="82" t="e">
        <v>#N/A</v>
      </c>
      <c r="L116" s="129"/>
      <c r="M116" s="129"/>
      <c r="N116" s="129"/>
      <c r="O116" s="129"/>
      <c r="P116" s="129"/>
      <c r="Q116"/>
      <c r="R116"/>
      <c r="S116"/>
      <c r="T116"/>
      <c r="U116"/>
      <c r="V116"/>
      <c r="W116"/>
      <c r="X116"/>
      <c r="Y116"/>
      <c r="Z116"/>
      <c r="AA116"/>
      <c r="AB116"/>
      <c r="AC116"/>
      <c r="AD116"/>
      <c r="AE116"/>
      <c r="AF116"/>
      <c r="AG116"/>
      <c r="AH116"/>
      <c r="AI116"/>
      <c r="AJ116"/>
    </row>
    <row r="117" spans="1:36" s="82" customFormat="1" ht="16" x14ac:dyDescent="0.2">
      <c r="A117"/>
      <c r="B117" s="82" t="e">
        <v>#N/A</v>
      </c>
      <c r="L117" s="129"/>
      <c r="M117" s="129"/>
      <c r="N117" s="129"/>
      <c r="O117" s="129"/>
      <c r="P117" s="129"/>
      <c r="Q117"/>
      <c r="R117"/>
      <c r="S117"/>
      <c r="T117"/>
      <c r="U117"/>
      <c r="V117"/>
      <c r="W117"/>
      <c r="X117"/>
      <c r="Y117"/>
      <c r="Z117"/>
      <c r="AA117"/>
      <c r="AB117"/>
      <c r="AC117"/>
      <c r="AD117"/>
      <c r="AE117"/>
      <c r="AF117"/>
      <c r="AG117"/>
      <c r="AH117"/>
      <c r="AI117"/>
      <c r="AJ117"/>
    </row>
    <row r="118" spans="1:36" s="82" customFormat="1" ht="16" x14ac:dyDescent="0.2">
      <c r="A118"/>
      <c r="B118" s="82" t="e">
        <v>#N/A</v>
      </c>
      <c r="L118" s="129"/>
      <c r="M118" s="129"/>
      <c r="N118" s="129"/>
      <c r="O118" s="129"/>
      <c r="P118" s="129"/>
      <c r="Q118"/>
      <c r="R118"/>
      <c r="S118"/>
      <c r="T118"/>
      <c r="U118"/>
      <c r="V118"/>
      <c r="W118"/>
      <c r="X118"/>
      <c r="Y118"/>
      <c r="Z118"/>
      <c r="AA118"/>
      <c r="AB118"/>
      <c r="AC118"/>
      <c r="AD118"/>
      <c r="AE118"/>
      <c r="AF118"/>
      <c r="AG118"/>
      <c r="AH118"/>
      <c r="AI118"/>
      <c r="AJ118"/>
    </row>
    <row r="119" spans="1:36" s="82" customFormat="1" ht="16" x14ac:dyDescent="0.2">
      <c r="A119"/>
      <c r="B119" s="82" t="e">
        <v>#N/A</v>
      </c>
      <c r="L119" s="129"/>
      <c r="M119" s="129"/>
      <c r="N119" s="129"/>
      <c r="O119" s="129"/>
      <c r="P119" s="129"/>
      <c r="Q119"/>
      <c r="R119"/>
      <c r="S119"/>
      <c r="T119"/>
      <c r="U119"/>
      <c r="V119"/>
      <c r="W119"/>
      <c r="X119"/>
      <c r="Y119"/>
      <c r="Z119"/>
      <c r="AA119"/>
      <c r="AB119"/>
      <c r="AC119"/>
      <c r="AD119"/>
      <c r="AE119"/>
      <c r="AF119"/>
      <c r="AG119"/>
      <c r="AH119"/>
      <c r="AI119"/>
      <c r="AJ119"/>
    </row>
    <row r="120" spans="1:36" s="82" customFormat="1" ht="16" x14ac:dyDescent="0.2">
      <c r="A120"/>
      <c r="B120" s="82" t="e">
        <v>#N/A</v>
      </c>
      <c r="L120" s="129"/>
      <c r="M120" s="129"/>
      <c r="N120" s="129"/>
      <c r="O120" s="129"/>
      <c r="P120" s="129"/>
      <c r="Q120"/>
      <c r="R120"/>
      <c r="S120"/>
      <c r="T120"/>
      <c r="U120"/>
      <c r="V120"/>
      <c r="W120"/>
      <c r="X120"/>
      <c r="Y120"/>
      <c r="Z120"/>
      <c r="AA120"/>
      <c r="AB120"/>
      <c r="AC120"/>
      <c r="AD120"/>
      <c r="AE120"/>
      <c r="AF120"/>
      <c r="AG120"/>
      <c r="AH120"/>
      <c r="AI120"/>
      <c r="AJ120"/>
    </row>
    <row r="121" spans="1:36" s="82" customFormat="1" ht="16" x14ac:dyDescent="0.2">
      <c r="A121"/>
      <c r="B121" s="82" t="e">
        <v>#N/A</v>
      </c>
      <c r="L121" s="129"/>
      <c r="M121" s="129"/>
      <c r="N121" s="129"/>
      <c r="O121" s="129"/>
      <c r="P121" s="129"/>
      <c r="Q121"/>
      <c r="R121"/>
      <c r="S121"/>
      <c r="T121"/>
      <c r="U121"/>
      <c r="V121"/>
      <c r="W121"/>
      <c r="X121"/>
      <c r="Y121"/>
      <c r="Z121"/>
      <c r="AA121"/>
      <c r="AB121"/>
      <c r="AC121"/>
      <c r="AD121"/>
      <c r="AE121"/>
      <c r="AF121"/>
      <c r="AG121"/>
      <c r="AH121"/>
      <c r="AI121"/>
      <c r="AJ121"/>
    </row>
    <row r="122" spans="1:36" s="82" customFormat="1" ht="16" x14ac:dyDescent="0.2">
      <c r="A122"/>
      <c r="B122" s="82" t="e">
        <v>#N/A</v>
      </c>
      <c r="L122" s="129"/>
      <c r="M122" s="129"/>
      <c r="N122" s="129"/>
      <c r="O122" s="129"/>
      <c r="P122" s="129"/>
      <c r="Q122"/>
      <c r="R122"/>
      <c r="S122"/>
      <c r="T122"/>
      <c r="U122"/>
      <c r="V122"/>
      <c r="W122"/>
      <c r="X122"/>
      <c r="Y122"/>
      <c r="Z122"/>
      <c r="AA122"/>
      <c r="AB122"/>
      <c r="AC122"/>
      <c r="AD122"/>
      <c r="AE122"/>
      <c r="AF122"/>
      <c r="AG122"/>
      <c r="AH122"/>
      <c r="AI122"/>
      <c r="AJ122"/>
    </row>
    <row r="123" spans="1:36" s="82" customFormat="1" ht="16" x14ac:dyDescent="0.2">
      <c r="A123"/>
      <c r="B123" s="82" t="e">
        <v>#N/A</v>
      </c>
      <c r="L123" s="129"/>
      <c r="M123" s="129"/>
      <c r="N123" s="129"/>
      <c r="O123" s="129"/>
      <c r="P123" s="129"/>
      <c r="Q123"/>
      <c r="R123"/>
      <c r="S123"/>
      <c r="T123"/>
      <c r="U123"/>
      <c r="V123"/>
      <c r="W123"/>
      <c r="X123"/>
      <c r="Y123"/>
      <c r="Z123"/>
      <c r="AA123"/>
      <c r="AB123"/>
      <c r="AC123"/>
      <c r="AD123"/>
      <c r="AE123"/>
      <c r="AF123"/>
      <c r="AG123"/>
      <c r="AH123"/>
      <c r="AI123"/>
      <c r="AJ123"/>
    </row>
    <row r="124" spans="1:36" s="82" customFormat="1" ht="16" x14ac:dyDescent="0.2">
      <c r="A124"/>
      <c r="B124" s="82" t="e">
        <v>#N/A</v>
      </c>
      <c r="L124" s="129"/>
      <c r="M124" s="129"/>
      <c r="N124" s="129"/>
      <c r="O124" s="129"/>
      <c r="P124" s="129"/>
      <c r="Q124"/>
      <c r="R124"/>
      <c r="S124"/>
      <c r="T124"/>
      <c r="U124"/>
      <c r="V124"/>
      <c r="W124"/>
      <c r="X124"/>
      <c r="Y124"/>
      <c r="Z124"/>
      <c r="AA124"/>
      <c r="AB124"/>
      <c r="AC124"/>
      <c r="AD124"/>
      <c r="AE124"/>
      <c r="AF124"/>
      <c r="AG124"/>
      <c r="AH124"/>
      <c r="AI124"/>
      <c r="AJ124"/>
    </row>
    <row r="125" spans="1:36" s="82" customFormat="1" ht="16" x14ac:dyDescent="0.2">
      <c r="A125"/>
      <c r="B125" s="82" t="e">
        <v>#N/A</v>
      </c>
      <c r="L125" s="129"/>
      <c r="M125" s="129"/>
      <c r="N125" s="129"/>
      <c r="O125" s="129"/>
      <c r="P125" s="129"/>
      <c r="Q125"/>
      <c r="R125"/>
      <c r="S125"/>
      <c r="T125"/>
      <c r="U125"/>
      <c r="V125"/>
      <c r="W125"/>
      <c r="X125"/>
      <c r="Y125"/>
      <c r="Z125"/>
      <c r="AA125"/>
      <c r="AB125"/>
      <c r="AC125"/>
      <c r="AD125"/>
      <c r="AE125"/>
      <c r="AF125"/>
      <c r="AG125"/>
      <c r="AH125"/>
      <c r="AI125"/>
      <c r="AJ125"/>
    </row>
    <row r="126" spans="1:36" s="82" customFormat="1" ht="16" x14ac:dyDescent="0.2">
      <c r="A126"/>
      <c r="B126" s="82" t="e">
        <v>#N/A</v>
      </c>
      <c r="L126" s="129"/>
      <c r="M126" s="129"/>
      <c r="N126" s="129"/>
      <c r="O126" s="129"/>
      <c r="P126" s="129"/>
      <c r="Q126"/>
      <c r="R126"/>
      <c r="S126"/>
      <c r="T126"/>
      <c r="U126"/>
      <c r="V126"/>
      <c r="W126"/>
      <c r="X126"/>
      <c r="Y126"/>
      <c r="Z126"/>
      <c r="AA126"/>
      <c r="AB126"/>
      <c r="AC126"/>
      <c r="AD126"/>
      <c r="AE126"/>
      <c r="AF126"/>
      <c r="AG126"/>
      <c r="AH126"/>
      <c r="AI126"/>
      <c r="AJ126"/>
    </row>
    <row r="127" spans="1:36" s="82" customFormat="1" ht="16" x14ac:dyDescent="0.2">
      <c r="A127"/>
      <c r="B127" s="82" t="e">
        <v>#N/A</v>
      </c>
      <c r="L127" s="129"/>
      <c r="M127" s="129"/>
      <c r="N127" s="129"/>
      <c r="O127" s="129"/>
      <c r="P127" s="129"/>
      <c r="Q127"/>
      <c r="R127"/>
      <c r="S127"/>
      <c r="T127"/>
      <c r="U127"/>
      <c r="V127"/>
      <c r="W127"/>
      <c r="X127"/>
      <c r="Y127"/>
      <c r="Z127"/>
      <c r="AA127"/>
      <c r="AB127"/>
      <c r="AC127"/>
      <c r="AD127"/>
      <c r="AE127"/>
      <c r="AF127"/>
      <c r="AG127"/>
      <c r="AH127"/>
      <c r="AI127"/>
      <c r="AJ127"/>
    </row>
    <row r="128" spans="1:36" s="82" customFormat="1" ht="16" x14ac:dyDescent="0.2">
      <c r="A128"/>
      <c r="B128" s="82" t="e">
        <v>#N/A</v>
      </c>
      <c r="L128" s="129"/>
      <c r="M128" s="129"/>
      <c r="N128" s="129"/>
      <c r="O128" s="129"/>
      <c r="P128" s="129"/>
      <c r="Q128"/>
      <c r="R128"/>
      <c r="S128"/>
      <c r="T128"/>
      <c r="U128"/>
      <c r="V128"/>
      <c r="W128"/>
      <c r="X128"/>
      <c r="Y128"/>
      <c r="Z128"/>
      <c r="AA128"/>
      <c r="AB128"/>
      <c r="AC128"/>
      <c r="AD128"/>
      <c r="AE128"/>
      <c r="AF128"/>
      <c r="AG128"/>
      <c r="AH128"/>
      <c r="AI128"/>
      <c r="AJ128"/>
    </row>
    <row r="129" spans="1:36" s="82" customFormat="1" ht="16" x14ac:dyDescent="0.2">
      <c r="A129"/>
      <c r="B129" s="82" t="e">
        <v>#N/A</v>
      </c>
      <c r="L129" s="129"/>
      <c r="M129" s="129"/>
      <c r="N129" s="129"/>
      <c r="O129" s="129"/>
      <c r="P129" s="129"/>
      <c r="Q129"/>
      <c r="R129"/>
      <c r="S129"/>
      <c r="T129"/>
      <c r="U129"/>
      <c r="V129"/>
      <c r="W129"/>
      <c r="X129"/>
      <c r="Y129"/>
      <c r="Z129"/>
      <c r="AA129"/>
      <c r="AB129"/>
      <c r="AC129"/>
      <c r="AD129"/>
      <c r="AE129"/>
      <c r="AF129"/>
      <c r="AG129"/>
      <c r="AH129"/>
      <c r="AI129"/>
      <c r="AJ129"/>
    </row>
    <row r="130" spans="1:36" s="82" customFormat="1" ht="16" x14ac:dyDescent="0.2">
      <c r="A130"/>
      <c r="B130" s="82" t="e">
        <v>#N/A</v>
      </c>
      <c r="L130" s="129"/>
      <c r="M130" s="129"/>
      <c r="N130" s="129"/>
      <c r="O130" s="129"/>
      <c r="P130" s="129"/>
      <c r="Q130"/>
      <c r="R130"/>
      <c r="S130"/>
      <c r="T130"/>
      <c r="U130"/>
      <c r="V130"/>
      <c r="W130"/>
      <c r="X130"/>
      <c r="Y130"/>
      <c r="Z130"/>
      <c r="AA130"/>
      <c r="AB130"/>
      <c r="AC130"/>
      <c r="AD130"/>
      <c r="AE130"/>
      <c r="AF130"/>
      <c r="AG130"/>
      <c r="AH130"/>
      <c r="AI130"/>
      <c r="AJ130"/>
    </row>
    <row r="131" spans="1:36" s="82" customFormat="1" ht="16" x14ac:dyDescent="0.2">
      <c r="A131"/>
      <c r="B131" s="82" t="e">
        <v>#N/A</v>
      </c>
      <c r="L131" s="129"/>
      <c r="M131" s="129"/>
      <c r="N131" s="129"/>
      <c r="O131" s="129"/>
      <c r="P131" s="129"/>
      <c r="Q131"/>
      <c r="R131"/>
      <c r="S131"/>
      <c r="T131"/>
      <c r="U131"/>
      <c r="V131"/>
      <c r="W131"/>
      <c r="X131"/>
      <c r="Y131"/>
      <c r="Z131"/>
      <c r="AA131"/>
      <c r="AB131"/>
      <c r="AC131"/>
      <c r="AD131"/>
      <c r="AE131"/>
      <c r="AF131"/>
      <c r="AG131"/>
      <c r="AH131"/>
      <c r="AI131"/>
      <c r="AJ131"/>
    </row>
    <row r="132" spans="1:36" s="82" customFormat="1" ht="16" x14ac:dyDescent="0.2">
      <c r="A132"/>
      <c r="B132" s="82" t="e">
        <v>#N/A</v>
      </c>
      <c r="L132" s="129"/>
      <c r="M132" s="129"/>
      <c r="N132" s="129"/>
      <c r="O132" s="129"/>
      <c r="P132" s="129"/>
      <c r="Q132"/>
      <c r="R132"/>
      <c r="S132"/>
      <c r="T132"/>
      <c r="U132"/>
      <c r="V132"/>
      <c r="W132"/>
      <c r="X132"/>
      <c r="Y132"/>
      <c r="Z132"/>
      <c r="AA132"/>
      <c r="AB132"/>
      <c r="AC132"/>
      <c r="AD132"/>
      <c r="AE132"/>
      <c r="AF132"/>
      <c r="AG132"/>
      <c r="AH132"/>
      <c r="AI132"/>
      <c r="AJ132"/>
    </row>
    <row r="133" spans="1:36" s="82" customFormat="1" ht="16" x14ac:dyDescent="0.2">
      <c r="A133"/>
      <c r="B133" s="82" t="e">
        <v>#N/A</v>
      </c>
      <c r="L133" s="129"/>
      <c r="M133" s="129"/>
      <c r="N133" s="129"/>
      <c r="O133" s="129"/>
      <c r="P133" s="129"/>
      <c r="Q133"/>
      <c r="R133"/>
      <c r="S133"/>
      <c r="T133"/>
      <c r="U133"/>
      <c r="V133"/>
      <c r="W133"/>
      <c r="X133"/>
      <c r="Y133"/>
      <c r="Z133"/>
      <c r="AA133"/>
      <c r="AB133"/>
      <c r="AC133"/>
      <c r="AD133"/>
      <c r="AE133"/>
      <c r="AF133"/>
      <c r="AG133"/>
      <c r="AH133"/>
      <c r="AI133"/>
      <c r="AJ133"/>
    </row>
    <row r="134" spans="1:36" s="82" customFormat="1" ht="16" x14ac:dyDescent="0.2">
      <c r="A134"/>
      <c r="B134" s="82" t="e">
        <v>#N/A</v>
      </c>
      <c r="L134" s="129"/>
      <c r="M134" s="129"/>
      <c r="N134" s="129"/>
      <c r="O134" s="129"/>
      <c r="P134" s="129"/>
      <c r="Q134"/>
      <c r="R134"/>
      <c r="S134"/>
      <c r="T134"/>
      <c r="U134"/>
      <c r="V134"/>
      <c r="W134"/>
      <c r="X134"/>
      <c r="Y134"/>
      <c r="Z134"/>
      <c r="AA134"/>
      <c r="AB134"/>
      <c r="AC134"/>
      <c r="AD134"/>
      <c r="AE134"/>
      <c r="AF134"/>
      <c r="AG134"/>
      <c r="AH134"/>
      <c r="AI134"/>
      <c r="AJ134"/>
    </row>
    <row r="135" spans="1:36" s="82" customFormat="1" ht="16" x14ac:dyDescent="0.2">
      <c r="A135"/>
      <c r="B135" s="82" t="e">
        <v>#N/A</v>
      </c>
      <c r="L135" s="129"/>
      <c r="M135" s="129"/>
      <c r="N135" s="129"/>
      <c r="O135" s="129"/>
      <c r="P135" s="129"/>
      <c r="Q135"/>
      <c r="R135"/>
      <c r="S135"/>
      <c r="T135"/>
      <c r="U135"/>
      <c r="V135"/>
      <c r="W135"/>
      <c r="X135"/>
      <c r="Y135"/>
      <c r="Z135"/>
      <c r="AA135"/>
      <c r="AB135"/>
      <c r="AC135"/>
      <c r="AD135"/>
      <c r="AE135"/>
      <c r="AF135"/>
      <c r="AG135"/>
      <c r="AH135"/>
      <c r="AI135"/>
      <c r="AJ135"/>
    </row>
    <row r="136" spans="1:36" s="82" customFormat="1" ht="16" x14ac:dyDescent="0.2">
      <c r="A136"/>
      <c r="B136" s="82" t="e">
        <v>#N/A</v>
      </c>
      <c r="L136" s="129"/>
      <c r="M136" s="129"/>
      <c r="N136" s="129"/>
      <c r="O136" s="129"/>
      <c r="P136" s="129"/>
      <c r="Q136"/>
      <c r="R136"/>
      <c r="S136"/>
      <c r="T136"/>
      <c r="U136"/>
      <c r="V136"/>
      <c r="W136"/>
      <c r="X136"/>
      <c r="Y136"/>
      <c r="Z136"/>
      <c r="AA136"/>
      <c r="AB136"/>
      <c r="AC136"/>
      <c r="AD136"/>
      <c r="AE136"/>
      <c r="AF136"/>
      <c r="AG136"/>
      <c r="AH136"/>
      <c r="AI136"/>
      <c r="AJ136"/>
    </row>
    <row r="137" spans="1:36" s="82" customFormat="1" ht="16" x14ac:dyDescent="0.2">
      <c r="A137"/>
      <c r="B137" s="82" t="e">
        <v>#N/A</v>
      </c>
      <c r="L137" s="129"/>
      <c r="M137" s="129"/>
      <c r="N137" s="129"/>
      <c r="O137" s="129"/>
      <c r="P137" s="129"/>
      <c r="Q137"/>
      <c r="R137"/>
      <c r="S137"/>
      <c r="T137"/>
      <c r="U137"/>
      <c r="V137"/>
      <c r="W137"/>
      <c r="X137"/>
      <c r="Y137"/>
      <c r="Z137"/>
      <c r="AA137"/>
      <c r="AB137"/>
      <c r="AC137"/>
      <c r="AD137"/>
      <c r="AE137"/>
      <c r="AF137"/>
      <c r="AG137"/>
      <c r="AH137"/>
      <c r="AI137"/>
      <c r="AJ137"/>
    </row>
    <row r="138" spans="1:36" s="82" customFormat="1" ht="16" x14ac:dyDescent="0.2">
      <c r="A138"/>
      <c r="B138" s="82" t="e">
        <v>#N/A</v>
      </c>
      <c r="L138" s="129"/>
      <c r="M138" s="129"/>
      <c r="N138" s="129"/>
      <c r="O138" s="129"/>
      <c r="P138" s="129"/>
      <c r="Q138"/>
      <c r="R138"/>
      <c r="S138"/>
      <c r="T138"/>
      <c r="U138"/>
      <c r="V138"/>
      <c r="W138"/>
      <c r="X138"/>
      <c r="Y138"/>
      <c r="Z138"/>
      <c r="AA138"/>
      <c r="AB138"/>
      <c r="AC138"/>
      <c r="AD138"/>
      <c r="AE138"/>
      <c r="AF138"/>
      <c r="AG138"/>
      <c r="AH138"/>
      <c r="AI138"/>
      <c r="AJ138"/>
    </row>
    <row r="139" spans="1:36" s="82" customFormat="1" ht="16" x14ac:dyDescent="0.2">
      <c r="A139"/>
      <c r="B139" s="82" t="e">
        <v>#N/A</v>
      </c>
      <c r="L139" s="129"/>
      <c r="M139" s="129"/>
      <c r="N139" s="129"/>
      <c r="O139" s="129"/>
      <c r="P139" s="129"/>
      <c r="Q139"/>
      <c r="R139"/>
      <c r="S139"/>
      <c r="T139"/>
      <c r="U139"/>
      <c r="V139"/>
      <c r="W139"/>
      <c r="X139"/>
      <c r="Y139"/>
      <c r="Z139"/>
      <c r="AA139"/>
      <c r="AB139"/>
      <c r="AC139"/>
      <c r="AD139"/>
      <c r="AE139"/>
      <c r="AF139"/>
      <c r="AG139"/>
      <c r="AH139"/>
      <c r="AI139"/>
      <c r="AJ139"/>
    </row>
    <row r="140" spans="1:36" s="82" customFormat="1" ht="16" x14ac:dyDescent="0.2">
      <c r="A140"/>
      <c r="B140" s="82" t="e">
        <v>#N/A</v>
      </c>
      <c r="L140" s="129"/>
      <c r="M140" s="129"/>
      <c r="N140" s="129"/>
      <c r="O140" s="129"/>
      <c r="P140" s="129"/>
      <c r="Q140"/>
      <c r="R140"/>
      <c r="S140"/>
      <c r="T140"/>
      <c r="U140"/>
      <c r="V140"/>
      <c r="W140"/>
      <c r="X140"/>
      <c r="Y140"/>
      <c r="Z140"/>
      <c r="AA140"/>
      <c r="AB140"/>
      <c r="AC140"/>
      <c r="AD140"/>
      <c r="AE140"/>
      <c r="AF140"/>
      <c r="AG140"/>
      <c r="AH140"/>
      <c r="AI140"/>
      <c r="AJ140"/>
    </row>
    <row r="141" spans="1:36" s="82" customFormat="1" ht="16" x14ac:dyDescent="0.2">
      <c r="A141"/>
      <c r="B141" s="82" t="e">
        <v>#N/A</v>
      </c>
      <c r="L141" s="129"/>
      <c r="M141" s="129"/>
      <c r="N141" s="129"/>
      <c r="O141" s="129"/>
      <c r="P141" s="129"/>
      <c r="Q141"/>
      <c r="R141"/>
      <c r="S141"/>
      <c r="T141"/>
      <c r="U141"/>
      <c r="V141"/>
      <c r="W141"/>
      <c r="X141"/>
      <c r="Y141"/>
      <c r="Z141"/>
      <c r="AA141"/>
      <c r="AB141"/>
      <c r="AC141"/>
      <c r="AD141"/>
      <c r="AE141"/>
      <c r="AF141"/>
      <c r="AG141"/>
      <c r="AH141"/>
      <c r="AI141"/>
      <c r="AJ141"/>
    </row>
    <row r="142" spans="1:36" s="82" customFormat="1" ht="16" x14ac:dyDescent="0.2">
      <c r="A142"/>
      <c r="B142" s="82" t="e">
        <v>#N/A</v>
      </c>
      <c r="L142" s="129"/>
      <c r="M142" s="129"/>
      <c r="N142" s="129"/>
      <c r="O142" s="129"/>
      <c r="P142" s="129"/>
      <c r="Q142"/>
      <c r="R142"/>
      <c r="S142"/>
      <c r="T142"/>
      <c r="U142"/>
      <c r="V142"/>
      <c r="W142"/>
      <c r="X142"/>
      <c r="Y142"/>
      <c r="Z142"/>
      <c r="AA142"/>
      <c r="AB142"/>
      <c r="AC142"/>
      <c r="AD142"/>
      <c r="AE142"/>
      <c r="AF142"/>
      <c r="AG142"/>
      <c r="AH142"/>
      <c r="AI142"/>
      <c r="AJ142"/>
    </row>
    <row r="143" spans="1:36" s="82" customFormat="1" ht="16" x14ac:dyDescent="0.2">
      <c r="A143"/>
      <c r="B143" s="82" t="e">
        <v>#N/A</v>
      </c>
      <c r="L143" s="129"/>
      <c r="M143" s="129"/>
      <c r="N143" s="129"/>
      <c r="O143" s="129"/>
      <c r="P143" s="129"/>
      <c r="Q143"/>
      <c r="R143"/>
      <c r="S143"/>
      <c r="T143"/>
      <c r="U143"/>
      <c r="V143"/>
      <c r="W143"/>
      <c r="X143"/>
      <c r="Y143"/>
      <c r="Z143"/>
      <c r="AA143"/>
      <c r="AB143"/>
      <c r="AC143"/>
      <c r="AD143"/>
      <c r="AE143"/>
      <c r="AF143"/>
      <c r="AG143"/>
      <c r="AH143"/>
      <c r="AI143"/>
      <c r="AJ143"/>
    </row>
    <row r="144" spans="1:36" s="82" customFormat="1" ht="16" x14ac:dyDescent="0.2">
      <c r="A144"/>
      <c r="B144" s="82" t="e">
        <v>#N/A</v>
      </c>
      <c r="L144" s="129"/>
      <c r="M144" s="129"/>
      <c r="N144" s="129"/>
      <c r="O144" s="129"/>
      <c r="P144" s="129"/>
      <c r="Q144"/>
      <c r="R144"/>
      <c r="S144"/>
      <c r="T144"/>
      <c r="U144"/>
      <c r="V144"/>
      <c r="W144"/>
      <c r="X144"/>
      <c r="Y144"/>
      <c r="Z144"/>
      <c r="AA144"/>
      <c r="AB144"/>
      <c r="AC144"/>
      <c r="AD144"/>
      <c r="AE144"/>
      <c r="AF144"/>
      <c r="AG144"/>
      <c r="AH144"/>
      <c r="AI144"/>
      <c r="AJ144"/>
    </row>
    <row r="145" spans="1:36" s="82" customFormat="1" ht="16" x14ac:dyDescent="0.2">
      <c r="A145"/>
      <c r="B145" s="82" t="e">
        <v>#N/A</v>
      </c>
      <c r="L145" s="129"/>
      <c r="M145" s="129"/>
      <c r="N145" s="129"/>
      <c r="O145" s="129"/>
      <c r="P145" s="129"/>
      <c r="Q145"/>
      <c r="R145"/>
      <c r="S145"/>
      <c r="T145"/>
      <c r="U145"/>
      <c r="V145"/>
      <c r="W145"/>
      <c r="X145"/>
      <c r="Y145"/>
      <c r="Z145"/>
      <c r="AA145"/>
      <c r="AB145"/>
      <c r="AC145"/>
      <c r="AD145"/>
      <c r="AE145"/>
      <c r="AF145"/>
      <c r="AG145"/>
      <c r="AH145"/>
      <c r="AI145"/>
      <c r="AJ145"/>
    </row>
    <row r="146" spans="1:36" s="82" customFormat="1" ht="16" x14ac:dyDescent="0.2">
      <c r="A146"/>
      <c r="B146" s="82" t="e">
        <v>#N/A</v>
      </c>
      <c r="L146" s="129"/>
      <c r="M146" s="129"/>
      <c r="N146" s="129"/>
      <c r="O146" s="129"/>
      <c r="P146" s="129"/>
      <c r="Q146"/>
      <c r="R146"/>
      <c r="S146"/>
      <c r="T146"/>
      <c r="U146"/>
      <c r="V146"/>
      <c r="W146"/>
      <c r="X146"/>
      <c r="Y146"/>
      <c r="Z146"/>
      <c r="AA146"/>
      <c r="AB146"/>
      <c r="AC146"/>
      <c r="AD146"/>
      <c r="AE146"/>
      <c r="AF146"/>
      <c r="AG146"/>
      <c r="AH146"/>
      <c r="AI146"/>
      <c r="AJ146"/>
    </row>
    <row r="147" spans="1:36" s="82" customFormat="1" ht="16" x14ac:dyDescent="0.2">
      <c r="A147"/>
      <c r="B147" s="82" t="e">
        <v>#N/A</v>
      </c>
      <c r="L147" s="129"/>
      <c r="M147" s="129"/>
      <c r="N147" s="129"/>
      <c r="O147" s="129"/>
      <c r="P147" s="129"/>
      <c r="Q147"/>
      <c r="R147"/>
      <c r="S147"/>
      <c r="T147"/>
      <c r="U147"/>
      <c r="V147"/>
      <c r="W147"/>
      <c r="X147"/>
      <c r="Y147"/>
      <c r="Z147"/>
      <c r="AA147"/>
      <c r="AB147"/>
      <c r="AC147"/>
      <c r="AD147"/>
      <c r="AE147"/>
      <c r="AF147"/>
      <c r="AG147"/>
      <c r="AH147"/>
      <c r="AI147"/>
      <c r="AJ147"/>
    </row>
    <row r="148" spans="1:36" s="82" customFormat="1" ht="16" x14ac:dyDescent="0.2">
      <c r="A148"/>
      <c r="B148" s="82" t="e">
        <v>#N/A</v>
      </c>
      <c r="L148" s="129"/>
      <c r="M148" s="129"/>
      <c r="N148" s="129"/>
      <c r="O148" s="129"/>
      <c r="P148" s="129"/>
      <c r="Q148"/>
      <c r="R148"/>
      <c r="S148"/>
      <c r="T148"/>
      <c r="U148"/>
      <c r="V148"/>
      <c r="W148"/>
      <c r="X148"/>
      <c r="Y148"/>
      <c r="Z148"/>
      <c r="AA148"/>
      <c r="AB148"/>
      <c r="AC148"/>
      <c r="AD148"/>
      <c r="AE148"/>
      <c r="AF148"/>
      <c r="AG148"/>
      <c r="AH148"/>
      <c r="AI148"/>
      <c r="AJ148"/>
    </row>
    <row r="149" spans="1:36" s="82" customFormat="1" ht="16" x14ac:dyDescent="0.2">
      <c r="A149"/>
      <c r="B149" s="82" t="e">
        <v>#N/A</v>
      </c>
      <c r="L149" s="129"/>
      <c r="M149" s="129"/>
      <c r="N149" s="129"/>
      <c r="O149" s="129"/>
      <c r="P149" s="129"/>
      <c r="Q149"/>
      <c r="R149"/>
      <c r="S149"/>
      <c r="T149"/>
      <c r="U149"/>
      <c r="V149"/>
      <c r="W149"/>
      <c r="X149"/>
      <c r="Y149"/>
      <c r="Z149"/>
      <c r="AA149"/>
      <c r="AB149"/>
      <c r="AC149"/>
      <c r="AD149"/>
      <c r="AE149"/>
      <c r="AF149"/>
      <c r="AG149"/>
      <c r="AH149"/>
      <c r="AI149"/>
      <c r="AJ149"/>
    </row>
    <row r="150" spans="1:36" s="82" customFormat="1" ht="16" x14ac:dyDescent="0.2">
      <c r="A150"/>
      <c r="B150" s="82" t="e">
        <v>#N/A</v>
      </c>
      <c r="L150" s="129"/>
      <c r="M150" s="129"/>
      <c r="N150" s="129"/>
      <c r="O150" s="129"/>
      <c r="P150" s="129"/>
      <c r="Q150"/>
      <c r="R150"/>
      <c r="S150"/>
      <c r="T150"/>
      <c r="U150"/>
      <c r="V150"/>
      <c r="W150"/>
      <c r="X150"/>
      <c r="Y150"/>
      <c r="Z150"/>
      <c r="AA150"/>
      <c r="AB150"/>
      <c r="AC150"/>
      <c r="AD150"/>
      <c r="AE150"/>
      <c r="AF150"/>
      <c r="AG150"/>
      <c r="AH150"/>
      <c r="AI150"/>
      <c r="AJ150"/>
    </row>
    <row r="151" spans="1:36" s="82" customFormat="1" ht="16" x14ac:dyDescent="0.2">
      <c r="A151"/>
      <c r="B151" s="82" t="e">
        <v>#N/A</v>
      </c>
      <c r="L151" s="129"/>
      <c r="M151" s="129"/>
      <c r="N151" s="129"/>
      <c r="O151" s="129"/>
      <c r="P151" s="129"/>
      <c r="Q151"/>
      <c r="R151"/>
      <c r="S151"/>
      <c r="T151"/>
      <c r="U151"/>
      <c r="V151"/>
      <c r="W151"/>
      <c r="X151"/>
      <c r="Y151"/>
      <c r="Z151"/>
      <c r="AA151"/>
      <c r="AB151"/>
      <c r="AC151"/>
      <c r="AD151"/>
      <c r="AE151"/>
      <c r="AF151"/>
      <c r="AG151"/>
      <c r="AH151"/>
      <c r="AI151"/>
      <c r="AJ151"/>
    </row>
    <row r="152" spans="1:36" s="82" customFormat="1" ht="16" x14ac:dyDescent="0.2">
      <c r="A152"/>
      <c r="B152" s="82" t="e">
        <v>#N/A</v>
      </c>
      <c r="L152" s="129"/>
      <c r="M152" s="129"/>
      <c r="N152" s="129"/>
      <c r="O152" s="129"/>
      <c r="P152" s="129"/>
      <c r="Q152"/>
      <c r="R152"/>
      <c r="S152"/>
      <c r="T152"/>
      <c r="U152"/>
      <c r="V152"/>
      <c r="W152"/>
      <c r="X152"/>
      <c r="Y152"/>
      <c r="Z152"/>
      <c r="AA152"/>
      <c r="AB152"/>
      <c r="AC152"/>
      <c r="AD152"/>
      <c r="AE152"/>
      <c r="AF152"/>
      <c r="AG152"/>
      <c r="AH152"/>
      <c r="AI152"/>
      <c r="AJ152"/>
    </row>
    <row r="153" spans="1:36" s="82" customFormat="1" ht="16" x14ac:dyDescent="0.2">
      <c r="A153"/>
      <c r="B153" s="82" t="e">
        <v>#N/A</v>
      </c>
      <c r="L153" s="129"/>
      <c r="M153" s="129"/>
      <c r="N153" s="129"/>
      <c r="O153" s="129"/>
      <c r="P153" s="129"/>
      <c r="Q153"/>
      <c r="R153"/>
      <c r="S153"/>
      <c r="T153"/>
      <c r="U153"/>
      <c r="V153"/>
      <c r="W153"/>
      <c r="X153"/>
      <c r="Y153"/>
      <c r="Z153"/>
      <c r="AA153"/>
      <c r="AB153"/>
      <c r="AC153"/>
      <c r="AD153"/>
      <c r="AE153"/>
      <c r="AF153"/>
      <c r="AG153"/>
      <c r="AH153"/>
      <c r="AI153"/>
      <c r="AJ153"/>
    </row>
    <row r="154" spans="1:36" s="82" customFormat="1" ht="16" x14ac:dyDescent="0.2">
      <c r="A154"/>
      <c r="B154" s="82" t="e">
        <v>#N/A</v>
      </c>
      <c r="L154" s="129"/>
      <c r="M154" s="129"/>
      <c r="N154" s="129"/>
      <c r="O154" s="129"/>
      <c r="P154" s="129"/>
      <c r="Q154"/>
      <c r="R154"/>
      <c r="S154"/>
      <c r="T154"/>
      <c r="U154"/>
      <c r="V154"/>
      <c r="W154"/>
      <c r="X154"/>
      <c r="Y154"/>
      <c r="Z154"/>
      <c r="AA154"/>
      <c r="AB154"/>
      <c r="AC154"/>
      <c r="AD154"/>
      <c r="AE154"/>
      <c r="AF154"/>
      <c r="AG154"/>
      <c r="AH154"/>
      <c r="AI154"/>
      <c r="AJ154"/>
    </row>
    <row r="155" spans="1:36" s="82" customFormat="1" ht="16" x14ac:dyDescent="0.2">
      <c r="A155"/>
      <c r="B155" s="82" t="e">
        <v>#N/A</v>
      </c>
      <c r="L155" s="129"/>
      <c r="M155" s="129"/>
      <c r="N155" s="129"/>
      <c r="O155" s="129"/>
      <c r="P155" s="129"/>
      <c r="Q155"/>
      <c r="R155"/>
      <c r="S155"/>
      <c r="T155"/>
      <c r="U155"/>
      <c r="V155"/>
      <c r="W155"/>
      <c r="X155"/>
      <c r="Y155"/>
      <c r="Z155"/>
      <c r="AA155"/>
      <c r="AB155"/>
      <c r="AC155"/>
      <c r="AD155"/>
      <c r="AE155"/>
      <c r="AF155"/>
      <c r="AG155"/>
      <c r="AH155"/>
      <c r="AI155"/>
      <c r="AJ155"/>
    </row>
    <row r="156" spans="1:36" s="82" customFormat="1" ht="16" x14ac:dyDescent="0.2">
      <c r="A156"/>
      <c r="B156" s="82" t="e">
        <v>#N/A</v>
      </c>
      <c r="L156" s="129"/>
      <c r="M156" s="129"/>
      <c r="N156" s="129"/>
      <c r="O156" s="129"/>
      <c r="P156" s="129"/>
      <c r="Q156"/>
      <c r="R156"/>
      <c r="S156"/>
      <c r="T156"/>
      <c r="U156"/>
      <c r="V156"/>
      <c r="W156"/>
      <c r="X156"/>
      <c r="Y156"/>
      <c r="Z156"/>
      <c r="AA156"/>
      <c r="AB156"/>
      <c r="AC156"/>
      <c r="AD156"/>
      <c r="AE156"/>
      <c r="AF156"/>
      <c r="AG156"/>
      <c r="AH156"/>
      <c r="AI156"/>
      <c r="AJ156"/>
    </row>
    <row r="157" spans="1:36" s="82" customFormat="1" ht="16" x14ac:dyDescent="0.2">
      <c r="A157"/>
      <c r="B157" s="82" t="e">
        <v>#N/A</v>
      </c>
      <c r="L157" s="129"/>
      <c r="M157" s="129"/>
      <c r="N157" s="129"/>
      <c r="O157" s="129"/>
      <c r="P157" s="129"/>
      <c r="Q157"/>
      <c r="R157"/>
      <c r="S157"/>
      <c r="T157"/>
      <c r="U157"/>
      <c r="V157"/>
      <c r="W157"/>
      <c r="X157"/>
      <c r="Y157"/>
      <c r="Z157"/>
      <c r="AA157"/>
      <c r="AB157"/>
      <c r="AC157"/>
      <c r="AD157"/>
      <c r="AE157"/>
      <c r="AF157"/>
      <c r="AG157"/>
      <c r="AH157"/>
      <c r="AI157"/>
      <c r="AJ157"/>
    </row>
    <row r="158" spans="1:36" s="82" customFormat="1" ht="16" x14ac:dyDescent="0.2">
      <c r="A158"/>
      <c r="B158" s="82" t="e">
        <v>#N/A</v>
      </c>
      <c r="L158" s="129"/>
      <c r="M158" s="129"/>
      <c r="N158" s="129"/>
      <c r="O158" s="129"/>
      <c r="P158" s="129"/>
      <c r="Q158"/>
      <c r="R158"/>
      <c r="S158"/>
      <c r="T158"/>
      <c r="U158"/>
      <c r="V158"/>
      <c r="W158"/>
      <c r="X158"/>
      <c r="Y158"/>
      <c r="Z158"/>
      <c r="AA158"/>
      <c r="AB158"/>
      <c r="AC158"/>
      <c r="AD158"/>
      <c r="AE158"/>
      <c r="AF158"/>
      <c r="AG158"/>
      <c r="AH158"/>
      <c r="AI158"/>
      <c r="AJ158"/>
    </row>
    <row r="159" spans="1:36" s="82" customFormat="1" ht="16" x14ac:dyDescent="0.2">
      <c r="A159"/>
      <c r="B159" s="82" t="e">
        <v>#N/A</v>
      </c>
      <c r="L159" s="129"/>
      <c r="M159" s="129"/>
      <c r="N159" s="129"/>
      <c r="O159" s="129"/>
      <c r="P159" s="129"/>
      <c r="Q159"/>
      <c r="R159"/>
      <c r="S159"/>
      <c r="T159"/>
      <c r="U159"/>
      <c r="V159"/>
      <c r="W159"/>
      <c r="X159"/>
      <c r="Y159"/>
      <c r="Z159"/>
      <c r="AA159"/>
      <c r="AB159"/>
      <c r="AC159"/>
      <c r="AD159"/>
      <c r="AE159"/>
      <c r="AF159"/>
      <c r="AG159"/>
      <c r="AH159"/>
      <c r="AI159"/>
      <c r="AJ159"/>
    </row>
    <row r="160" spans="1:36" s="82" customFormat="1" ht="16" x14ac:dyDescent="0.2">
      <c r="A160"/>
      <c r="B160" s="82" t="e">
        <v>#N/A</v>
      </c>
      <c r="L160" s="129"/>
      <c r="M160" s="129"/>
      <c r="N160" s="129"/>
      <c r="O160" s="129"/>
      <c r="P160" s="129"/>
      <c r="Q160"/>
      <c r="R160"/>
      <c r="S160"/>
      <c r="T160"/>
      <c r="U160"/>
      <c r="V160"/>
      <c r="W160"/>
      <c r="X160"/>
      <c r="Y160"/>
      <c r="Z160"/>
      <c r="AA160"/>
      <c r="AB160"/>
      <c r="AC160"/>
      <c r="AD160"/>
      <c r="AE160"/>
      <c r="AF160"/>
      <c r="AG160"/>
      <c r="AH160"/>
      <c r="AI160"/>
      <c r="AJ160"/>
    </row>
    <row r="161" spans="1:36" s="82" customFormat="1" ht="16" x14ac:dyDescent="0.2">
      <c r="A161"/>
      <c r="B161" s="82" t="e">
        <v>#N/A</v>
      </c>
      <c r="L161" s="129"/>
      <c r="M161" s="129"/>
      <c r="N161" s="129"/>
      <c r="O161" s="129"/>
      <c r="P161" s="129"/>
      <c r="Q161"/>
      <c r="R161"/>
      <c r="S161"/>
      <c r="T161"/>
      <c r="U161"/>
      <c r="V161"/>
      <c r="W161"/>
      <c r="X161"/>
      <c r="Y161"/>
      <c r="Z161"/>
      <c r="AA161"/>
      <c r="AB161"/>
      <c r="AC161"/>
      <c r="AD161"/>
      <c r="AE161"/>
      <c r="AF161"/>
      <c r="AG161"/>
      <c r="AH161"/>
      <c r="AI161"/>
      <c r="AJ161"/>
    </row>
    <row r="162" spans="1:36" s="82" customFormat="1" ht="16" x14ac:dyDescent="0.2">
      <c r="A162"/>
      <c r="B162" s="82" t="e">
        <v>#N/A</v>
      </c>
      <c r="L162" s="129"/>
      <c r="M162" s="129"/>
      <c r="N162" s="129"/>
      <c r="O162" s="129"/>
      <c r="P162" s="129"/>
      <c r="Q162"/>
      <c r="R162"/>
      <c r="S162"/>
      <c r="T162"/>
      <c r="U162"/>
      <c r="V162"/>
      <c r="W162"/>
      <c r="X162"/>
      <c r="Y162"/>
      <c r="Z162"/>
      <c r="AA162"/>
      <c r="AB162"/>
      <c r="AC162"/>
      <c r="AD162"/>
      <c r="AE162"/>
      <c r="AF162"/>
      <c r="AG162"/>
      <c r="AH162"/>
      <c r="AI162"/>
      <c r="AJ162"/>
    </row>
    <row r="163" spans="1:36" s="82" customFormat="1" ht="16" x14ac:dyDescent="0.2">
      <c r="A163"/>
      <c r="B163" s="82" t="e">
        <v>#N/A</v>
      </c>
      <c r="L163" s="129"/>
      <c r="M163" s="129"/>
      <c r="N163" s="129"/>
      <c r="O163" s="129"/>
      <c r="P163" s="129"/>
      <c r="Q163"/>
      <c r="R163"/>
      <c r="S163"/>
      <c r="T163"/>
      <c r="U163"/>
      <c r="V163"/>
      <c r="W163"/>
      <c r="X163"/>
      <c r="Y163"/>
      <c r="Z163"/>
      <c r="AA163"/>
      <c r="AB163"/>
      <c r="AC163"/>
      <c r="AD163"/>
      <c r="AE163"/>
      <c r="AF163"/>
      <c r="AG163"/>
      <c r="AH163"/>
      <c r="AI163"/>
      <c r="AJ163"/>
    </row>
    <row r="164" spans="1:36" s="82" customFormat="1" ht="16" x14ac:dyDescent="0.2">
      <c r="A164"/>
      <c r="B164" s="82" t="e">
        <v>#N/A</v>
      </c>
      <c r="L164" s="129"/>
      <c r="M164" s="129"/>
      <c r="N164" s="129"/>
      <c r="O164" s="129"/>
      <c r="P164" s="129"/>
      <c r="Q164"/>
      <c r="R164"/>
      <c r="S164"/>
      <c r="T164"/>
      <c r="U164"/>
      <c r="V164"/>
      <c r="W164"/>
      <c r="X164"/>
      <c r="Y164"/>
      <c r="Z164"/>
      <c r="AA164"/>
      <c r="AB164"/>
      <c r="AC164"/>
      <c r="AD164"/>
      <c r="AE164"/>
      <c r="AF164"/>
      <c r="AG164"/>
      <c r="AH164"/>
      <c r="AI164"/>
      <c r="AJ164"/>
    </row>
    <row r="165" spans="1:36" s="82" customFormat="1" ht="16" x14ac:dyDescent="0.2">
      <c r="A165"/>
      <c r="B165" s="82" t="e">
        <v>#N/A</v>
      </c>
      <c r="L165" s="129"/>
      <c r="M165" s="129"/>
      <c r="N165" s="129"/>
      <c r="O165" s="129"/>
      <c r="P165" s="129"/>
      <c r="Q165"/>
      <c r="R165"/>
      <c r="S165"/>
      <c r="T165"/>
      <c r="U165"/>
      <c r="V165"/>
      <c r="W165"/>
      <c r="X165"/>
      <c r="Y165"/>
      <c r="Z165"/>
      <c r="AA165"/>
      <c r="AB165"/>
      <c r="AC165"/>
      <c r="AD165"/>
      <c r="AE165"/>
      <c r="AF165"/>
      <c r="AG165"/>
      <c r="AH165"/>
      <c r="AI165"/>
      <c r="AJ165"/>
    </row>
    <row r="166" spans="1:36" s="82" customFormat="1" ht="16" x14ac:dyDescent="0.2">
      <c r="A166"/>
      <c r="B166" s="82" t="e">
        <v>#N/A</v>
      </c>
      <c r="L166" s="129"/>
      <c r="M166" s="129"/>
      <c r="N166" s="129"/>
      <c r="O166" s="129"/>
      <c r="P166" s="129"/>
      <c r="Q166"/>
      <c r="R166"/>
      <c r="S166"/>
      <c r="T166"/>
      <c r="U166"/>
      <c r="V166"/>
      <c r="W166"/>
      <c r="X166"/>
      <c r="Y166"/>
      <c r="Z166"/>
      <c r="AA166"/>
      <c r="AB166"/>
      <c r="AC166"/>
      <c r="AD166"/>
      <c r="AE166"/>
      <c r="AF166"/>
      <c r="AG166"/>
      <c r="AH166"/>
      <c r="AI166"/>
      <c r="AJ166"/>
    </row>
    <row r="167" spans="1:36" s="82" customFormat="1" ht="16" x14ac:dyDescent="0.2">
      <c r="A167"/>
      <c r="B167" s="82" t="e">
        <v>#N/A</v>
      </c>
      <c r="L167" s="129"/>
      <c r="M167" s="129"/>
      <c r="N167" s="129"/>
      <c r="O167" s="129"/>
      <c r="P167" s="129"/>
      <c r="Q167"/>
      <c r="R167"/>
      <c r="S167"/>
      <c r="T167"/>
      <c r="U167"/>
      <c r="V167"/>
      <c r="W167"/>
      <c r="X167"/>
      <c r="Y167"/>
      <c r="Z167"/>
      <c r="AA167"/>
      <c r="AB167"/>
      <c r="AC167"/>
      <c r="AD167"/>
      <c r="AE167"/>
      <c r="AF167"/>
      <c r="AG167"/>
      <c r="AH167"/>
      <c r="AI167"/>
      <c r="AJ167"/>
    </row>
    <row r="168" spans="1:36" s="82" customFormat="1" ht="16" x14ac:dyDescent="0.2">
      <c r="A168"/>
      <c r="B168" s="82" t="e">
        <v>#N/A</v>
      </c>
      <c r="L168" s="129"/>
      <c r="M168" s="129"/>
      <c r="N168" s="129"/>
      <c r="O168" s="129"/>
      <c r="P168" s="129"/>
      <c r="Q168"/>
      <c r="R168"/>
      <c r="S168"/>
      <c r="T168"/>
      <c r="U168"/>
      <c r="V168"/>
      <c r="W168"/>
      <c r="X168"/>
      <c r="Y168"/>
      <c r="Z168"/>
      <c r="AA168"/>
      <c r="AB168"/>
      <c r="AC168"/>
      <c r="AD168"/>
      <c r="AE168"/>
      <c r="AF168"/>
      <c r="AG168"/>
      <c r="AH168"/>
      <c r="AI168"/>
      <c r="AJ168"/>
    </row>
    <row r="169" spans="1:36" s="82" customFormat="1" ht="16" x14ac:dyDescent="0.2">
      <c r="A169"/>
      <c r="B169" s="82" t="e">
        <v>#N/A</v>
      </c>
      <c r="L169" s="129"/>
      <c r="M169" s="129"/>
      <c r="N169" s="129"/>
      <c r="O169" s="129"/>
      <c r="P169" s="129"/>
      <c r="Q169"/>
      <c r="R169"/>
      <c r="S169"/>
      <c r="T169"/>
      <c r="U169"/>
      <c r="V169"/>
      <c r="W169"/>
      <c r="X169"/>
      <c r="Y169"/>
      <c r="Z169"/>
      <c r="AA169"/>
      <c r="AB169"/>
      <c r="AC169"/>
      <c r="AD169"/>
      <c r="AE169"/>
      <c r="AF169"/>
      <c r="AG169"/>
      <c r="AH169"/>
      <c r="AI169"/>
      <c r="AJ169"/>
    </row>
    <row r="170" spans="1:36" s="82" customFormat="1" ht="16" x14ac:dyDescent="0.2">
      <c r="A170"/>
      <c r="B170" s="82" t="e">
        <v>#N/A</v>
      </c>
      <c r="L170" s="129"/>
      <c r="M170" s="129"/>
      <c r="N170" s="129"/>
      <c r="O170" s="129"/>
      <c r="P170" s="129"/>
      <c r="Q170"/>
      <c r="R170"/>
      <c r="S170"/>
      <c r="T170"/>
      <c r="U170"/>
      <c r="V170"/>
      <c r="W170"/>
      <c r="X170"/>
      <c r="Y170"/>
      <c r="Z170"/>
      <c r="AA170"/>
      <c r="AB170"/>
      <c r="AC170"/>
      <c r="AD170"/>
      <c r="AE170"/>
      <c r="AF170"/>
      <c r="AG170"/>
      <c r="AH170"/>
      <c r="AI170"/>
      <c r="AJ170"/>
    </row>
    <row r="171" spans="1:36" s="82" customFormat="1" ht="16" x14ac:dyDescent="0.2">
      <c r="A171"/>
      <c r="B171" s="82" t="e">
        <v>#N/A</v>
      </c>
      <c r="L171" s="129"/>
      <c r="M171" s="129"/>
      <c r="N171" s="129"/>
      <c r="O171" s="129"/>
      <c r="P171" s="129"/>
      <c r="Q171"/>
      <c r="R171"/>
      <c r="S171"/>
      <c r="T171"/>
      <c r="U171"/>
      <c r="V171"/>
      <c r="W171"/>
      <c r="X171"/>
      <c r="Y171"/>
      <c r="Z171"/>
      <c r="AA171"/>
      <c r="AB171"/>
      <c r="AC171"/>
      <c r="AD171"/>
      <c r="AE171"/>
      <c r="AF171"/>
      <c r="AG171"/>
      <c r="AH171"/>
      <c r="AI171"/>
      <c r="AJ171"/>
    </row>
    <row r="172" spans="1:36" s="82" customFormat="1" ht="16" x14ac:dyDescent="0.2">
      <c r="A172"/>
      <c r="B172" s="82" t="e">
        <v>#N/A</v>
      </c>
      <c r="L172" s="129"/>
      <c r="M172" s="129"/>
      <c r="N172" s="129"/>
      <c r="O172" s="129"/>
      <c r="P172" s="129"/>
      <c r="Q172"/>
      <c r="R172"/>
      <c r="S172"/>
      <c r="T172"/>
      <c r="U172"/>
      <c r="V172"/>
      <c r="W172"/>
      <c r="X172"/>
      <c r="Y172"/>
      <c r="Z172"/>
      <c r="AA172"/>
      <c r="AB172"/>
      <c r="AC172"/>
      <c r="AD172"/>
      <c r="AE172"/>
      <c r="AF172"/>
      <c r="AG172"/>
      <c r="AH172"/>
      <c r="AI172"/>
      <c r="AJ172"/>
    </row>
    <row r="173" spans="1:36" s="82" customFormat="1" ht="16" x14ac:dyDescent="0.2">
      <c r="A173"/>
      <c r="B173" s="82" t="e">
        <v>#N/A</v>
      </c>
      <c r="L173" s="129"/>
      <c r="M173" s="129"/>
      <c r="N173" s="129"/>
      <c r="O173" s="129"/>
      <c r="P173" s="129"/>
      <c r="Q173"/>
      <c r="R173"/>
      <c r="S173"/>
      <c r="T173"/>
      <c r="U173"/>
      <c r="V173"/>
      <c r="W173"/>
      <c r="X173"/>
      <c r="Y173"/>
      <c r="Z173"/>
      <c r="AA173"/>
      <c r="AB173"/>
      <c r="AC173"/>
      <c r="AD173"/>
      <c r="AE173"/>
      <c r="AF173"/>
      <c r="AG173"/>
      <c r="AH173"/>
      <c r="AI173"/>
      <c r="AJ173"/>
    </row>
    <row r="174" spans="1:36" s="82" customFormat="1" ht="16" x14ac:dyDescent="0.2">
      <c r="A174"/>
      <c r="B174" s="82" t="e">
        <v>#N/A</v>
      </c>
      <c r="L174" s="129"/>
      <c r="M174" s="129"/>
      <c r="N174" s="129"/>
      <c r="O174" s="129"/>
      <c r="P174" s="129"/>
      <c r="Q174"/>
      <c r="R174"/>
      <c r="S174"/>
      <c r="T174"/>
      <c r="U174"/>
      <c r="V174"/>
      <c r="W174"/>
      <c r="X174"/>
      <c r="Y174"/>
      <c r="Z174"/>
      <c r="AA174"/>
      <c r="AB174"/>
      <c r="AC174"/>
      <c r="AD174"/>
      <c r="AE174"/>
      <c r="AF174"/>
      <c r="AG174"/>
      <c r="AH174"/>
      <c r="AI174"/>
      <c r="AJ174"/>
    </row>
    <row r="175" spans="1:36" s="82" customFormat="1" ht="16" x14ac:dyDescent="0.2">
      <c r="A175"/>
      <c r="B175" s="82" t="e">
        <v>#N/A</v>
      </c>
      <c r="L175" s="129"/>
      <c r="M175" s="129"/>
      <c r="N175" s="129"/>
      <c r="O175" s="129"/>
      <c r="P175" s="129"/>
      <c r="Q175"/>
      <c r="R175"/>
      <c r="S175"/>
      <c r="T175"/>
      <c r="U175"/>
      <c r="V175"/>
      <c r="W175"/>
      <c r="X175"/>
      <c r="Y175"/>
      <c r="Z175"/>
      <c r="AA175"/>
      <c r="AB175"/>
      <c r="AC175"/>
      <c r="AD175"/>
      <c r="AE175"/>
      <c r="AF175"/>
      <c r="AG175"/>
      <c r="AH175"/>
      <c r="AI175"/>
      <c r="AJ175"/>
    </row>
    <row r="176" spans="1:36" s="82" customFormat="1" ht="16" x14ac:dyDescent="0.2">
      <c r="A176"/>
      <c r="B176" s="82" t="e">
        <v>#N/A</v>
      </c>
      <c r="L176" s="129"/>
      <c r="M176" s="129"/>
      <c r="N176" s="129"/>
      <c r="O176" s="129"/>
      <c r="P176" s="129"/>
      <c r="Q176"/>
      <c r="R176"/>
      <c r="S176"/>
      <c r="T176"/>
      <c r="U176"/>
      <c r="V176"/>
      <c r="W176"/>
      <c r="X176"/>
      <c r="Y176"/>
      <c r="Z176"/>
      <c r="AA176"/>
      <c r="AB176"/>
      <c r="AC176"/>
      <c r="AD176"/>
      <c r="AE176"/>
      <c r="AF176"/>
      <c r="AG176"/>
      <c r="AH176"/>
      <c r="AI176"/>
      <c r="AJ176"/>
    </row>
    <row r="177" spans="1:36" s="82" customFormat="1" ht="16" x14ac:dyDescent="0.2">
      <c r="A177"/>
      <c r="B177" s="82" t="e">
        <v>#N/A</v>
      </c>
      <c r="L177" s="129"/>
      <c r="M177" s="129"/>
      <c r="N177" s="129"/>
      <c r="O177" s="129"/>
      <c r="P177" s="129"/>
      <c r="Q177"/>
      <c r="R177"/>
      <c r="S177"/>
      <c r="T177"/>
      <c r="U177"/>
      <c r="V177"/>
      <c r="W177"/>
      <c r="X177"/>
      <c r="Y177"/>
      <c r="Z177"/>
      <c r="AA177"/>
      <c r="AB177"/>
      <c r="AC177"/>
      <c r="AD177"/>
      <c r="AE177"/>
      <c r="AF177"/>
      <c r="AG177"/>
      <c r="AH177"/>
      <c r="AI177"/>
      <c r="AJ177"/>
    </row>
    <row r="178" spans="1:36" s="82" customFormat="1" ht="16" x14ac:dyDescent="0.2">
      <c r="A178"/>
      <c r="B178" s="82" t="e">
        <v>#N/A</v>
      </c>
      <c r="L178" s="129"/>
      <c r="M178" s="129"/>
      <c r="N178" s="129"/>
      <c r="O178" s="129"/>
      <c r="P178" s="129"/>
      <c r="Q178"/>
      <c r="R178"/>
      <c r="S178"/>
      <c r="T178"/>
      <c r="U178"/>
      <c r="V178"/>
      <c r="W178"/>
      <c r="X178"/>
      <c r="Y178"/>
      <c r="Z178"/>
      <c r="AA178"/>
      <c r="AB178"/>
      <c r="AC178"/>
      <c r="AD178"/>
      <c r="AE178"/>
      <c r="AF178"/>
      <c r="AG178"/>
      <c r="AH178"/>
      <c r="AI178"/>
      <c r="AJ178"/>
    </row>
    <row r="179" spans="1:36" s="82" customFormat="1" ht="16" x14ac:dyDescent="0.2">
      <c r="A179"/>
      <c r="B179" s="82" t="e">
        <v>#N/A</v>
      </c>
      <c r="L179" s="129"/>
      <c r="M179" s="129"/>
      <c r="N179" s="129"/>
      <c r="O179" s="129"/>
      <c r="P179" s="129"/>
      <c r="Q179"/>
      <c r="R179"/>
      <c r="S179"/>
      <c r="T179"/>
      <c r="U179"/>
      <c r="V179"/>
      <c r="W179"/>
      <c r="X179"/>
      <c r="Y179"/>
      <c r="Z179"/>
      <c r="AA179"/>
      <c r="AB179"/>
      <c r="AC179"/>
      <c r="AD179"/>
      <c r="AE179"/>
      <c r="AF179"/>
      <c r="AG179"/>
      <c r="AH179"/>
      <c r="AI179"/>
      <c r="AJ179"/>
    </row>
    <row r="180" spans="1:36" s="82" customFormat="1" ht="16" x14ac:dyDescent="0.2">
      <c r="A180"/>
      <c r="B180" s="82" t="e">
        <v>#N/A</v>
      </c>
      <c r="L180" s="129"/>
      <c r="M180" s="129"/>
      <c r="N180" s="129"/>
      <c r="O180" s="129"/>
      <c r="P180" s="129"/>
      <c r="Q180"/>
      <c r="R180"/>
      <c r="S180"/>
      <c r="T180"/>
      <c r="U180"/>
      <c r="V180"/>
      <c r="W180"/>
      <c r="X180"/>
      <c r="Y180"/>
      <c r="Z180"/>
      <c r="AA180"/>
      <c r="AB180"/>
      <c r="AC180"/>
      <c r="AD180"/>
      <c r="AE180"/>
      <c r="AF180"/>
      <c r="AG180"/>
      <c r="AH180"/>
      <c r="AI180"/>
      <c r="AJ180"/>
    </row>
    <row r="181" spans="1:36" s="82" customFormat="1" ht="16" x14ac:dyDescent="0.2">
      <c r="A181"/>
      <c r="B181" s="82" t="e">
        <v>#N/A</v>
      </c>
      <c r="L181" s="129"/>
      <c r="M181" s="129"/>
      <c r="N181" s="129"/>
      <c r="O181" s="129"/>
      <c r="P181" s="129"/>
      <c r="Q181"/>
      <c r="R181"/>
      <c r="S181"/>
      <c r="T181"/>
      <c r="U181"/>
      <c r="V181"/>
      <c r="W181"/>
      <c r="X181"/>
      <c r="Y181"/>
      <c r="Z181"/>
      <c r="AA181"/>
      <c r="AB181"/>
      <c r="AC181"/>
      <c r="AD181"/>
      <c r="AE181"/>
      <c r="AF181"/>
      <c r="AG181"/>
      <c r="AH181"/>
      <c r="AI181"/>
      <c r="AJ181"/>
    </row>
    <row r="182" spans="1:36" s="82" customFormat="1" ht="16" x14ac:dyDescent="0.2">
      <c r="A182"/>
      <c r="B182" s="82" t="e">
        <v>#N/A</v>
      </c>
      <c r="L182" s="129"/>
      <c r="M182" s="129"/>
      <c r="N182" s="129"/>
      <c r="O182" s="129"/>
      <c r="P182" s="129"/>
      <c r="Q182"/>
      <c r="R182"/>
      <c r="S182"/>
      <c r="T182"/>
      <c r="U182"/>
      <c r="V182"/>
      <c r="W182"/>
      <c r="X182"/>
      <c r="Y182"/>
      <c r="Z182"/>
      <c r="AA182"/>
      <c r="AB182"/>
      <c r="AC182"/>
      <c r="AD182"/>
      <c r="AE182"/>
      <c r="AF182"/>
      <c r="AG182"/>
      <c r="AH182"/>
      <c r="AI182"/>
      <c r="AJ182"/>
    </row>
    <row r="183" spans="1:36" s="82" customFormat="1" ht="16" x14ac:dyDescent="0.2">
      <c r="A183"/>
      <c r="B183" s="82" t="e">
        <v>#N/A</v>
      </c>
      <c r="L183" s="129"/>
      <c r="M183" s="129"/>
      <c r="N183" s="129"/>
      <c r="O183" s="129"/>
      <c r="P183" s="129"/>
      <c r="Q183"/>
      <c r="R183"/>
      <c r="S183"/>
      <c r="T183"/>
      <c r="U183"/>
      <c r="V183"/>
      <c r="W183"/>
      <c r="X183"/>
      <c r="Y183"/>
      <c r="Z183"/>
      <c r="AA183"/>
      <c r="AB183"/>
      <c r="AC183"/>
      <c r="AD183"/>
      <c r="AE183"/>
      <c r="AF183"/>
      <c r="AG183"/>
      <c r="AH183"/>
      <c r="AI183"/>
      <c r="AJ183"/>
    </row>
    <row r="184" spans="1:36" s="82" customFormat="1" ht="16" x14ac:dyDescent="0.2">
      <c r="A184"/>
      <c r="B184" s="82" t="e">
        <v>#N/A</v>
      </c>
      <c r="L184" s="129"/>
      <c r="M184" s="129"/>
      <c r="N184" s="129"/>
      <c r="O184" s="129"/>
      <c r="P184" s="129"/>
      <c r="Q184"/>
      <c r="R184"/>
      <c r="S184"/>
      <c r="T184"/>
      <c r="U184"/>
      <c r="V184"/>
      <c r="W184"/>
      <c r="X184"/>
      <c r="Y184"/>
      <c r="Z184"/>
      <c r="AA184"/>
      <c r="AB184"/>
      <c r="AC184"/>
      <c r="AD184"/>
      <c r="AE184"/>
      <c r="AF184"/>
      <c r="AG184"/>
      <c r="AH184"/>
      <c r="AI184"/>
      <c r="AJ184"/>
    </row>
    <row r="185" spans="1:36" s="82" customFormat="1" ht="16" x14ac:dyDescent="0.2">
      <c r="A185"/>
      <c r="B185" s="82" t="e">
        <v>#N/A</v>
      </c>
      <c r="L185" s="129"/>
      <c r="M185" s="129"/>
      <c r="N185" s="129"/>
      <c r="O185" s="129"/>
      <c r="P185" s="129"/>
      <c r="Q185"/>
      <c r="R185"/>
      <c r="S185"/>
      <c r="T185"/>
      <c r="U185"/>
      <c r="V185"/>
      <c r="W185"/>
      <c r="X185"/>
      <c r="Y185"/>
      <c r="Z185"/>
      <c r="AA185"/>
      <c r="AB185"/>
      <c r="AC185"/>
      <c r="AD185"/>
      <c r="AE185"/>
      <c r="AF185"/>
      <c r="AG185"/>
      <c r="AH185"/>
      <c r="AI185"/>
      <c r="AJ185"/>
    </row>
    <row r="186" spans="1:36" s="82" customFormat="1" ht="16" x14ac:dyDescent="0.2">
      <c r="A186"/>
      <c r="B186" s="82" t="e">
        <v>#N/A</v>
      </c>
      <c r="L186" s="129"/>
      <c r="M186" s="129"/>
      <c r="N186" s="129"/>
      <c r="O186" s="129"/>
      <c r="P186" s="129"/>
      <c r="Q186"/>
      <c r="R186"/>
      <c r="S186"/>
      <c r="T186"/>
      <c r="U186"/>
      <c r="V186"/>
      <c r="W186"/>
      <c r="X186"/>
      <c r="Y186"/>
      <c r="Z186"/>
      <c r="AA186"/>
      <c r="AB186"/>
      <c r="AC186"/>
      <c r="AD186"/>
      <c r="AE186"/>
      <c r="AF186"/>
      <c r="AG186"/>
      <c r="AH186"/>
      <c r="AI186"/>
      <c r="AJ186"/>
    </row>
    <row r="187" spans="1:36" s="82" customFormat="1" ht="16" x14ac:dyDescent="0.2">
      <c r="A187"/>
      <c r="B187" s="82" t="e">
        <v>#N/A</v>
      </c>
      <c r="L187" s="129"/>
      <c r="M187" s="129"/>
      <c r="N187" s="129"/>
      <c r="O187" s="129"/>
      <c r="P187" s="129"/>
      <c r="Q187"/>
      <c r="R187"/>
      <c r="S187"/>
      <c r="T187"/>
      <c r="U187"/>
      <c r="V187"/>
      <c r="W187"/>
      <c r="X187"/>
      <c r="Y187"/>
      <c r="Z187"/>
      <c r="AA187"/>
      <c r="AB187"/>
      <c r="AC187"/>
      <c r="AD187"/>
      <c r="AE187"/>
      <c r="AF187"/>
      <c r="AG187"/>
      <c r="AH187"/>
      <c r="AI187"/>
      <c r="AJ187"/>
    </row>
    <row r="188" spans="1:36" s="82" customFormat="1" ht="16" x14ac:dyDescent="0.2">
      <c r="A188"/>
      <c r="B188" s="82" t="e">
        <v>#N/A</v>
      </c>
      <c r="L188" s="129"/>
      <c r="M188" s="129"/>
      <c r="N188" s="129"/>
      <c r="O188" s="129"/>
      <c r="P188" s="129"/>
      <c r="Q188"/>
      <c r="R188"/>
      <c r="S188"/>
      <c r="T188"/>
      <c r="U188"/>
      <c r="V188"/>
      <c r="W188"/>
      <c r="X188"/>
      <c r="Y188"/>
      <c r="Z188"/>
      <c r="AA188"/>
      <c r="AB188"/>
      <c r="AC188"/>
      <c r="AD188"/>
      <c r="AE188"/>
      <c r="AF188"/>
      <c r="AG188"/>
      <c r="AH188"/>
      <c r="AI188"/>
      <c r="AJ188"/>
    </row>
    <row r="189" spans="1:36" s="82" customFormat="1" ht="16" x14ac:dyDescent="0.2">
      <c r="A189"/>
      <c r="B189" s="82" t="e">
        <v>#N/A</v>
      </c>
      <c r="L189" s="129"/>
      <c r="M189" s="129"/>
      <c r="N189" s="129"/>
      <c r="O189" s="129"/>
      <c r="P189" s="129"/>
      <c r="Q189"/>
      <c r="R189"/>
      <c r="S189"/>
      <c r="T189"/>
      <c r="U189"/>
      <c r="V189"/>
      <c r="W189"/>
      <c r="X189"/>
      <c r="Y189"/>
      <c r="Z189"/>
      <c r="AA189"/>
      <c r="AB189"/>
      <c r="AC189"/>
      <c r="AD189"/>
      <c r="AE189"/>
      <c r="AF189"/>
      <c r="AG189"/>
      <c r="AH189"/>
      <c r="AI189"/>
      <c r="AJ189"/>
    </row>
    <row r="190" spans="1:36" s="82" customFormat="1" ht="16" x14ac:dyDescent="0.2">
      <c r="A190"/>
      <c r="B190" s="82" t="e">
        <v>#N/A</v>
      </c>
      <c r="L190" s="129"/>
      <c r="M190" s="129"/>
      <c r="N190" s="129"/>
      <c r="O190" s="129"/>
      <c r="P190" s="129"/>
      <c r="Q190"/>
      <c r="R190"/>
      <c r="S190"/>
      <c r="T190"/>
      <c r="U190"/>
      <c r="V190"/>
      <c r="W190"/>
      <c r="X190"/>
      <c r="Y190"/>
      <c r="Z190"/>
      <c r="AA190"/>
      <c r="AB190"/>
      <c r="AC190"/>
      <c r="AD190"/>
      <c r="AE190"/>
      <c r="AF190"/>
      <c r="AG190"/>
      <c r="AH190"/>
      <c r="AI190"/>
      <c r="AJ190"/>
    </row>
    <row r="191" spans="1:36" s="82" customFormat="1" ht="16" x14ac:dyDescent="0.2">
      <c r="A191"/>
      <c r="B191" s="82" t="e">
        <v>#N/A</v>
      </c>
      <c r="L191" s="129"/>
      <c r="M191" s="129"/>
      <c r="N191" s="129"/>
      <c r="O191" s="129"/>
      <c r="P191" s="129"/>
      <c r="Q191"/>
      <c r="R191"/>
      <c r="S191"/>
      <c r="T191"/>
      <c r="U191"/>
      <c r="V191"/>
      <c r="W191"/>
      <c r="X191"/>
      <c r="Y191"/>
      <c r="Z191"/>
      <c r="AA191"/>
      <c r="AB191"/>
      <c r="AC191"/>
      <c r="AD191"/>
      <c r="AE191"/>
      <c r="AF191"/>
      <c r="AG191"/>
      <c r="AH191"/>
      <c r="AI191"/>
      <c r="AJ191"/>
    </row>
    <row r="192" spans="1:36" s="82" customFormat="1" ht="16" x14ac:dyDescent="0.2">
      <c r="A192"/>
      <c r="B192" s="82" t="e">
        <v>#N/A</v>
      </c>
      <c r="L192" s="129"/>
      <c r="M192" s="129"/>
      <c r="N192" s="129"/>
      <c r="O192" s="129"/>
      <c r="P192" s="129"/>
      <c r="Q192"/>
      <c r="R192"/>
      <c r="S192"/>
      <c r="T192"/>
      <c r="U192"/>
      <c r="V192"/>
      <c r="W192"/>
      <c r="X192"/>
      <c r="Y192"/>
      <c r="Z192"/>
      <c r="AA192"/>
      <c r="AB192"/>
      <c r="AC192"/>
      <c r="AD192"/>
      <c r="AE192"/>
      <c r="AF192"/>
      <c r="AG192"/>
      <c r="AH192"/>
      <c r="AI192"/>
      <c r="AJ192"/>
    </row>
    <row r="193" spans="1:36" s="82" customFormat="1" ht="16" x14ac:dyDescent="0.2">
      <c r="A193"/>
      <c r="B193" s="82" t="e">
        <v>#N/A</v>
      </c>
      <c r="L193" s="129"/>
      <c r="M193" s="129"/>
      <c r="N193" s="129"/>
      <c r="O193" s="129"/>
      <c r="P193" s="129"/>
      <c r="Q193"/>
      <c r="R193"/>
      <c r="S193"/>
      <c r="T193"/>
      <c r="U193"/>
      <c r="V193"/>
      <c r="W193"/>
      <c r="X193"/>
      <c r="Y193"/>
      <c r="Z193"/>
      <c r="AA193"/>
      <c r="AB193"/>
      <c r="AC193"/>
      <c r="AD193"/>
      <c r="AE193"/>
      <c r="AF193"/>
      <c r="AG193"/>
      <c r="AH193"/>
      <c r="AI193"/>
      <c r="AJ193"/>
    </row>
    <row r="194" spans="1:36" s="82" customFormat="1" ht="16" x14ac:dyDescent="0.2">
      <c r="A194"/>
      <c r="B194" s="82" t="e">
        <v>#N/A</v>
      </c>
      <c r="L194" s="129"/>
      <c r="M194" s="129"/>
      <c r="N194" s="129"/>
      <c r="O194" s="129"/>
      <c r="P194" s="129"/>
      <c r="Q194"/>
      <c r="R194"/>
      <c r="S194"/>
      <c r="T194"/>
      <c r="U194"/>
      <c r="V194"/>
      <c r="W194"/>
      <c r="X194"/>
      <c r="Y194"/>
      <c r="Z194"/>
      <c r="AA194"/>
      <c r="AB194"/>
      <c r="AC194"/>
      <c r="AD194"/>
      <c r="AE194"/>
      <c r="AF194"/>
      <c r="AG194"/>
      <c r="AH194"/>
      <c r="AI194"/>
      <c r="AJ194"/>
    </row>
    <row r="195" spans="1:36" s="82" customFormat="1" ht="16" x14ac:dyDescent="0.2">
      <c r="A195"/>
      <c r="B195" s="82" t="e">
        <v>#N/A</v>
      </c>
      <c r="L195" s="129"/>
      <c r="M195" s="129"/>
      <c r="N195" s="129"/>
      <c r="O195" s="129"/>
      <c r="P195" s="129"/>
      <c r="Q195"/>
      <c r="R195"/>
      <c r="S195"/>
      <c r="T195"/>
      <c r="U195"/>
      <c r="V195"/>
      <c r="W195"/>
      <c r="X195"/>
      <c r="Y195"/>
      <c r="Z195"/>
      <c r="AA195"/>
      <c r="AB195"/>
      <c r="AC195"/>
      <c r="AD195"/>
      <c r="AE195"/>
      <c r="AF195"/>
      <c r="AG195"/>
      <c r="AH195"/>
      <c r="AI195"/>
      <c r="AJ195"/>
    </row>
    <row r="196" spans="1:36" s="82" customFormat="1" ht="16" x14ac:dyDescent="0.2">
      <c r="A196"/>
      <c r="B196" s="82" t="e">
        <v>#N/A</v>
      </c>
      <c r="L196" s="129"/>
      <c r="M196" s="129"/>
      <c r="N196" s="129"/>
      <c r="O196" s="129"/>
      <c r="P196" s="129"/>
      <c r="Q196"/>
      <c r="R196"/>
      <c r="S196"/>
      <c r="T196"/>
      <c r="U196"/>
      <c r="V196"/>
      <c r="W196"/>
      <c r="X196"/>
      <c r="Y196"/>
      <c r="Z196"/>
      <c r="AA196"/>
      <c r="AB196"/>
      <c r="AC196"/>
      <c r="AD196"/>
      <c r="AE196"/>
      <c r="AF196"/>
      <c r="AG196"/>
      <c r="AH196"/>
      <c r="AI196"/>
      <c r="AJ196"/>
    </row>
    <row r="197" spans="1:36" s="82" customFormat="1" ht="16" x14ac:dyDescent="0.2">
      <c r="A197"/>
      <c r="B197" s="82" t="e">
        <v>#N/A</v>
      </c>
      <c r="L197" s="129"/>
      <c r="M197" s="129"/>
      <c r="N197" s="129"/>
      <c r="O197" s="129"/>
      <c r="P197" s="129"/>
      <c r="Q197"/>
      <c r="R197"/>
      <c r="S197"/>
      <c r="T197"/>
      <c r="U197"/>
      <c r="V197"/>
      <c r="W197"/>
      <c r="X197"/>
      <c r="Y197"/>
      <c r="Z197"/>
      <c r="AA197"/>
      <c r="AB197"/>
      <c r="AC197"/>
      <c r="AD197"/>
      <c r="AE197"/>
      <c r="AF197"/>
      <c r="AG197"/>
      <c r="AH197"/>
      <c r="AI197"/>
      <c r="AJ197"/>
    </row>
    <row r="198" spans="1:36" s="82" customFormat="1" ht="16" x14ac:dyDescent="0.2">
      <c r="A198"/>
      <c r="B198" s="82" t="e">
        <v>#N/A</v>
      </c>
      <c r="L198" s="129"/>
      <c r="M198" s="129"/>
      <c r="N198" s="129"/>
      <c r="O198" s="129"/>
      <c r="P198" s="129"/>
      <c r="Q198"/>
      <c r="R198"/>
      <c r="S198"/>
      <c r="T198"/>
      <c r="U198"/>
      <c r="V198"/>
      <c r="W198"/>
      <c r="X198"/>
      <c r="Y198"/>
      <c r="Z198"/>
      <c r="AA198"/>
      <c r="AB198"/>
      <c r="AC198"/>
      <c r="AD198"/>
      <c r="AE198"/>
      <c r="AF198"/>
      <c r="AG198"/>
      <c r="AH198"/>
      <c r="AI198"/>
      <c r="AJ198"/>
    </row>
    <row r="199" spans="1:36" s="82" customFormat="1" ht="16" x14ac:dyDescent="0.2">
      <c r="A199"/>
      <c r="B199" s="82" t="e">
        <v>#N/A</v>
      </c>
      <c r="L199" s="129"/>
      <c r="M199" s="129"/>
      <c r="N199" s="129"/>
      <c r="O199" s="129"/>
      <c r="P199" s="129"/>
      <c r="Q199"/>
      <c r="R199"/>
      <c r="S199"/>
      <c r="T199"/>
      <c r="U199"/>
      <c r="V199"/>
      <c r="W199"/>
      <c r="X199"/>
      <c r="Y199"/>
      <c r="Z199"/>
      <c r="AA199"/>
      <c r="AB199"/>
      <c r="AC199"/>
      <c r="AD199"/>
      <c r="AE199"/>
      <c r="AF199"/>
      <c r="AG199"/>
      <c r="AH199"/>
      <c r="AI199"/>
      <c r="AJ199"/>
    </row>
    <row r="200" spans="1:36" s="82" customFormat="1" ht="16" x14ac:dyDescent="0.2">
      <c r="A200"/>
      <c r="B200" s="82" t="e">
        <v>#N/A</v>
      </c>
      <c r="L200" s="129"/>
      <c r="M200" s="129"/>
      <c r="N200" s="129"/>
      <c r="O200" s="129"/>
      <c r="P200" s="129"/>
      <c r="Q200"/>
      <c r="R200"/>
      <c r="S200"/>
      <c r="T200"/>
      <c r="U200"/>
      <c r="V200"/>
      <c r="W200"/>
      <c r="X200"/>
      <c r="Y200"/>
      <c r="Z200"/>
      <c r="AA200"/>
      <c r="AB200"/>
      <c r="AC200"/>
      <c r="AD200"/>
      <c r="AE200"/>
      <c r="AF200"/>
      <c r="AG200"/>
      <c r="AH200"/>
      <c r="AI200"/>
      <c r="AJ200"/>
    </row>
    <row r="201" spans="1:36" s="82" customFormat="1" ht="16" x14ac:dyDescent="0.2">
      <c r="A201"/>
      <c r="B201" s="82" t="e">
        <v>#N/A</v>
      </c>
      <c r="L201" s="129"/>
      <c r="M201" s="129"/>
      <c r="N201" s="129"/>
      <c r="O201" s="129"/>
      <c r="P201" s="129"/>
      <c r="Q201"/>
      <c r="R201"/>
      <c r="S201"/>
      <c r="T201"/>
      <c r="U201"/>
      <c r="V201"/>
      <c r="W201"/>
      <c r="X201"/>
      <c r="Y201"/>
      <c r="Z201"/>
      <c r="AA201"/>
      <c r="AB201"/>
      <c r="AC201"/>
      <c r="AD201"/>
      <c r="AE201"/>
      <c r="AF201"/>
      <c r="AG201"/>
      <c r="AH201"/>
      <c r="AI201"/>
      <c r="AJ201"/>
    </row>
    <row r="202" spans="1:36" s="82" customFormat="1" ht="16" x14ac:dyDescent="0.2">
      <c r="A202"/>
      <c r="B202" s="82" t="e">
        <v>#N/A</v>
      </c>
      <c r="L202" s="129"/>
      <c r="M202" s="129"/>
      <c r="N202" s="129"/>
      <c r="O202" s="129"/>
      <c r="P202" s="129"/>
      <c r="Q202"/>
      <c r="R202"/>
      <c r="S202"/>
      <c r="T202"/>
      <c r="U202"/>
      <c r="V202"/>
      <c r="W202"/>
      <c r="X202"/>
      <c r="Y202"/>
      <c r="Z202"/>
      <c r="AA202"/>
      <c r="AB202"/>
      <c r="AC202"/>
      <c r="AD202"/>
      <c r="AE202"/>
      <c r="AF202"/>
      <c r="AG202"/>
      <c r="AH202"/>
      <c r="AI202"/>
      <c r="AJ202"/>
    </row>
    <row r="203" spans="1:36" s="82" customFormat="1" ht="16" x14ac:dyDescent="0.2">
      <c r="A203"/>
      <c r="B203" s="82" t="e">
        <v>#N/A</v>
      </c>
      <c r="L203" s="129"/>
      <c r="M203" s="129"/>
      <c r="N203" s="129"/>
      <c r="O203" s="129"/>
      <c r="Q203"/>
      <c r="R203"/>
      <c r="S203"/>
      <c r="T203"/>
      <c r="U203"/>
      <c r="V203"/>
      <c r="W203"/>
      <c r="X203"/>
      <c r="Y203"/>
      <c r="Z203"/>
      <c r="AA203"/>
      <c r="AB203"/>
      <c r="AC203"/>
      <c r="AD203"/>
      <c r="AE203"/>
      <c r="AF203"/>
      <c r="AG203"/>
      <c r="AH203"/>
      <c r="AI203"/>
      <c r="AJ203"/>
    </row>
    <row r="204" spans="1:36" s="82" customFormat="1" ht="16" x14ac:dyDescent="0.2">
      <c r="A204"/>
      <c r="B204" s="82" t="e">
        <v>#N/A</v>
      </c>
      <c r="L204" s="129"/>
      <c r="M204" s="129"/>
      <c r="N204" s="129"/>
      <c r="O204" s="129"/>
      <c r="Q204"/>
      <c r="R204"/>
      <c r="S204"/>
      <c r="T204"/>
      <c r="U204"/>
      <c r="V204"/>
      <c r="W204"/>
      <c r="X204"/>
      <c r="Y204"/>
      <c r="Z204"/>
      <c r="AA204"/>
      <c r="AB204"/>
      <c r="AC204"/>
      <c r="AD204"/>
      <c r="AE204"/>
      <c r="AF204"/>
      <c r="AG204"/>
      <c r="AH204"/>
      <c r="AI204"/>
      <c r="AJ204"/>
    </row>
    <row r="205" spans="1:36" s="82" customFormat="1" ht="16" x14ac:dyDescent="0.2">
      <c r="A205"/>
      <c r="B205" s="82" t="e">
        <v>#N/A</v>
      </c>
      <c r="L205" s="129"/>
      <c r="Q205"/>
      <c r="R205"/>
      <c r="S205"/>
      <c r="T205"/>
      <c r="U205"/>
      <c r="V205"/>
      <c r="W205"/>
      <c r="X205"/>
      <c r="Y205"/>
      <c r="Z205"/>
      <c r="AA205"/>
      <c r="AB205"/>
      <c r="AC205"/>
      <c r="AD205"/>
      <c r="AE205"/>
      <c r="AF205"/>
      <c r="AG205"/>
      <c r="AH205"/>
      <c r="AI205"/>
      <c r="AJ205"/>
    </row>
    <row r="206" spans="1:36" s="82" customFormat="1" ht="16" x14ac:dyDescent="0.2">
      <c r="A206"/>
      <c r="B206" s="82" t="e">
        <v>#N/A</v>
      </c>
      <c r="L206" s="129"/>
      <c r="Q206"/>
      <c r="R206"/>
      <c r="S206"/>
      <c r="T206"/>
      <c r="U206"/>
      <c r="V206"/>
      <c r="W206"/>
      <c r="X206"/>
      <c r="Y206"/>
      <c r="Z206"/>
      <c r="AA206"/>
      <c r="AB206"/>
      <c r="AC206"/>
      <c r="AD206"/>
      <c r="AE206"/>
      <c r="AF206"/>
      <c r="AG206"/>
      <c r="AH206"/>
      <c r="AI206"/>
      <c r="AJ206"/>
    </row>
    <row r="207" spans="1:36" s="82" customFormat="1" ht="16" x14ac:dyDescent="0.2">
      <c r="A207"/>
      <c r="B207" s="82" t="e">
        <v>#N/A</v>
      </c>
      <c r="L207" s="129"/>
      <c r="Q207"/>
      <c r="R207"/>
      <c r="S207"/>
      <c r="T207"/>
      <c r="U207"/>
      <c r="V207"/>
      <c r="W207"/>
      <c r="X207"/>
      <c r="Y207"/>
      <c r="Z207"/>
      <c r="AA207"/>
      <c r="AB207"/>
      <c r="AC207"/>
      <c r="AD207"/>
      <c r="AE207"/>
      <c r="AF207"/>
      <c r="AG207"/>
      <c r="AH207"/>
      <c r="AI207"/>
      <c r="AJ207"/>
    </row>
    <row r="208" spans="1:36" s="82" customFormat="1" ht="16" x14ac:dyDescent="0.2">
      <c r="A208"/>
      <c r="B208" s="82" t="e">
        <v>#N/A</v>
      </c>
      <c r="L208" s="129"/>
      <c r="Q208"/>
      <c r="R208"/>
      <c r="S208"/>
      <c r="T208"/>
      <c r="U208"/>
      <c r="V208"/>
      <c r="W208"/>
      <c r="X208"/>
      <c r="Y208"/>
      <c r="Z208"/>
      <c r="AA208"/>
      <c r="AB208"/>
      <c r="AC208"/>
      <c r="AD208"/>
      <c r="AE208"/>
      <c r="AF208"/>
      <c r="AG208"/>
      <c r="AH208"/>
      <c r="AI208"/>
      <c r="AJ208"/>
    </row>
    <row r="209" spans="1:36" s="82" customFormat="1" ht="16" x14ac:dyDescent="0.2">
      <c r="A209"/>
      <c r="B209" s="82" t="e">
        <v>#N/A</v>
      </c>
      <c r="L209" s="129"/>
      <c r="Q209"/>
      <c r="R209"/>
      <c r="S209"/>
      <c r="T209"/>
      <c r="U209"/>
      <c r="V209"/>
      <c r="W209"/>
      <c r="X209"/>
      <c r="Y209"/>
      <c r="Z209"/>
      <c r="AA209"/>
      <c r="AB209"/>
      <c r="AC209"/>
      <c r="AD209"/>
      <c r="AE209"/>
      <c r="AF209"/>
      <c r="AG209"/>
      <c r="AH209"/>
      <c r="AI209"/>
      <c r="AJ209"/>
    </row>
    <row r="210" spans="1:36" s="82" customFormat="1" ht="16" x14ac:dyDescent="0.2">
      <c r="A210"/>
      <c r="B210" s="82" t="e">
        <v>#N/A</v>
      </c>
      <c r="L210" s="129"/>
      <c r="Q210"/>
      <c r="R210"/>
      <c r="S210"/>
      <c r="T210"/>
      <c r="U210"/>
      <c r="V210"/>
      <c r="W210"/>
      <c r="X210"/>
      <c r="Y210"/>
      <c r="Z210"/>
      <c r="AA210"/>
      <c r="AB210"/>
      <c r="AC210"/>
      <c r="AD210"/>
      <c r="AE210"/>
      <c r="AF210"/>
      <c r="AG210"/>
      <c r="AH210"/>
      <c r="AI210"/>
      <c r="AJ210"/>
    </row>
    <row r="211" spans="1:36" s="82" customFormat="1" ht="16" x14ac:dyDescent="0.2">
      <c r="A211"/>
      <c r="B211" s="82" t="e">
        <v>#N/A</v>
      </c>
      <c r="L211" s="129"/>
      <c r="Q211"/>
      <c r="R211"/>
      <c r="S211"/>
      <c r="T211"/>
      <c r="U211"/>
      <c r="V211"/>
      <c r="W211"/>
      <c r="X211"/>
      <c r="Y211"/>
      <c r="Z211"/>
      <c r="AA211"/>
      <c r="AB211"/>
      <c r="AC211"/>
      <c r="AD211"/>
      <c r="AE211"/>
      <c r="AF211"/>
      <c r="AG211"/>
      <c r="AH211"/>
      <c r="AI211"/>
      <c r="AJ211"/>
    </row>
    <row r="212" spans="1:36" s="82" customFormat="1" ht="16" x14ac:dyDescent="0.2">
      <c r="A212"/>
      <c r="B212" s="82" t="e">
        <v>#N/A</v>
      </c>
      <c r="L212" s="129"/>
      <c r="Q212"/>
      <c r="R212"/>
      <c r="S212"/>
      <c r="T212"/>
      <c r="U212"/>
      <c r="V212"/>
      <c r="W212"/>
      <c r="X212"/>
      <c r="Y212"/>
      <c r="Z212"/>
      <c r="AA212"/>
      <c r="AB212"/>
      <c r="AC212"/>
      <c r="AD212"/>
      <c r="AE212"/>
      <c r="AF212"/>
      <c r="AG212"/>
      <c r="AH212"/>
      <c r="AI212"/>
      <c r="AJ212"/>
    </row>
    <row r="213" spans="1:36" s="82" customFormat="1" ht="11.25" customHeight="1" x14ac:dyDescent="0.2">
      <c r="A213"/>
      <c r="B213" s="82" t="e">
        <v>#N/A</v>
      </c>
      <c r="Q213"/>
      <c r="R213"/>
      <c r="S213"/>
      <c r="T213"/>
      <c r="U213"/>
      <c r="V213"/>
      <c r="W213"/>
      <c r="X213"/>
      <c r="Y213"/>
      <c r="Z213"/>
      <c r="AA213"/>
      <c r="AB213"/>
      <c r="AC213"/>
      <c r="AD213"/>
      <c r="AE213"/>
      <c r="AF213"/>
      <c r="AG213"/>
      <c r="AH213"/>
      <c r="AI213"/>
      <c r="AJ213"/>
    </row>
    <row r="214" spans="1:36" s="82" customFormat="1" ht="11.25" customHeight="1" x14ac:dyDescent="0.2">
      <c r="A214"/>
      <c r="B214" s="82" t="e">
        <v>#N/A</v>
      </c>
      <c r="Q214"/>
      <c r="R214"/>
      <c r="S214"/>
      <c r="T214"/>
      <c r="U214"/>
      <c r="V214"/>
      <c r="W214"/>
      <c r="X214"/>
      <c r="Y214"/>
      <c r="Z214"/>
      <c r="AA214"/>
      <c r="AB214"/>
      <c r="AC214"/>
      <c r="AD214"/>
      <c r="AE214"/>
      <c r="AF214"/>
      <c r="AG214"/>
      <c r="AH214"/>
      <c r="AI214"/>
      <c r="AJ214"/>
    </row>
    <row r="215" spans="1:36" s="82" customFormat="1" ht="11.25" customHeight="1" x14ac:dyDescent="0.2">
      <c r="A215"/>
      <c r="B215" s="82" t="e">
        <v>#N/A</v>
      </c>
      <c r="Q215"/>
      <c r="R215"/>
      <c r="S215"/>
      <c r="T215"/>
      <c r="U215"/>
      <c r="V215"/>
      <c r="W215"/>
      <c r="X215"/>
      <c r="Y215"/>
      <c r="Z215"/>
      <c r="AA215"/>
      <c r="AB215"/>
      <c r="AC215"/>
      <c r="AD215"/>
      <c r="AE215"/>
      <c r="AF215"/>
      <c r="AG215"/>
      <c r="AH215"/>
      <c r="AI215"/>
      <c r="AJ215"/>
    </row>
    <row r="216" spans="1:36" s="82" customFormat="1" ht="11.25" customHeight="1" x14ac:dyDescent="0.2">
      <c r="A216"/>
      <c r="B216" s="82" t="e">
        <v>#N/A</v>
      </c>
      <c r="Q216"/>
      <c r="R216"/>
      <c r="S216"/>
      <c r="T216"/>
      <c r="U216"/>
      <c r="V216"/>
      <c r="W216"/>
      <c r="X216"/>
      <c r="Y216"/>
      <c r="Z216"/>
      <c r="AA216"/>
      <c r="AB216"/>
      <c r="AC216"/>
      <c r="AD216"/>
      <c r="AE216"/>
      <c r="AF216"/>
      <c r="AG216"/>
      <c r="AH216"/>
      <c r="AI216"/>
      <c r="AJ216"/>
    </row>
    <row r="217" spans="1:36" s="82" customFormat="1" ht="11.25" customHeight="1" x14ac:dyDescent="0.2">
      <c r="A217"/>
      <c r="B217" s="82" t="e">
        <v>#N/A</v>
      </c>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row>
    <row r="218" spans="1:36" s="82" customFormat="1" ht="11.25" customHeight="1" x14ac:dyDescent="0.2">
      <c r="A218"/>
      <c r="B218" s="82" t="e">
        <v>#N/A</v>
      </c>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row>
    <row r="219" spans="1:36" s="82" customFormat="1" ht="11.25" customHeight="1" x14ac:dyDescent="0.2">
      <c r="A219"/>
      <c r="B219" s="82" t="e">
        <v>#N/A</v>
      </c>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row>
    <row r="220" spans="1:36" s="82" customFormat="1" ht="11.25" customHeight="1" x14ac:dyDescent="0.2">
      <c r="A220"/>
      <c r="B220" s="82" t="e">
        <v>#N/A</v>
      </c>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row>
    <row r="221" spans="1:36" s="82" customFormat="1" ht="11.25" customHeight="1" x14ac:dyDescent="0.2">
      <c r="A221"/>
      <c r="B221" s="82" t="e">
        <v>#N/A</v>
      </c>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row>
    <row r="222" spans="1:36" s="82" customFormat="1" ht="11.25" customHeight="1" x14ac:dyDescent="0.2">
      <c r="A222"/>
      <c r="B222" s="82" t="e">
        <v>#N/A</v>
      </c>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row>
    <row r="223" spans="1:36" s="82" customFormat="1" ht="11.25" customHeight="1" x14ac:dyDescent="0.2">
      <c r="A223"/>
      <c r="B223" s="82" t="e">
        <v>#N/A</v>
      </c>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row>
    <row r="224" spans="1:36" s="82" customFormat="1" ht="11.25" customHeight="1" x14ac:dyDescent="0.2">
      <c r="A224"/>
      <c r="B224" s="82" t="e">
        <v>#N/A</v>
      </c>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row>
    <row r="225" spans="1:36" s="82" customFormat="1" ht="11.25" customHeight="1" x14ac:dyDescent="0.2">
      <c r="A225"/>
      <c r="B225" s="82" t="e">
        <v>#N/A</v>
      </c>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row>
    <row r="226" spans="1:36" s="82" customFormat="1" ht="11.25" customHeight="1" x14ac:dyDescent="0.2">
      <c r="A226"/>
      <c r="B226" s="82" t="e">
        <v>#N/A</v>
      </c>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row>
    <row r="227" spans="1:36" s="82" customFormat="1" ht="11.25" customHeight="1" x14ac:dyDescent="0.2">
      <c r="A227"/>
      <c r="B227" s="82" t="e">
        <v>#N/A</v>
      </c>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row>
    <row r="228" spans="1:36" s="82" customFormat="1" ht="11.25" customHeight="1" x14ac:dyDescent="0.2">
      <c r="A228"/>
      <c r="B228" s="82" t="e">
        <v>#N/A</v>
      </c>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row>
    <row r="229" spans="1:36" s="82" customFormat="1" ht="11.25" customHeight="1" x14ac:dyDescent="0.2">
      <c r="A229"/>
      <c r="B229" s="82" t="e">
        <v>#N/A</v>
      </c>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row>
    <row r="230" spans="1:36" s="82" customFormat="1" ht="11.25" customHeight="1" x14ac:dyDescent="0.2">
      <c r="A230"/>
      <c r="B230" s="82" t="e">
        <v>#N/A</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row>
    <row r="231" spans="1:36" s="82" customFormat="1" ht="11.25" customHeight="1" x14ac:dyDescent="0.2">
      <c r="A231"/>
      <c r="B231" s="82" t="e">
        <v>#N/A</v>
      </c>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row>
    <row r="232" spans="1:36" s="82" customFormat="1" ht="11.25" customHeight="1" x14ac:dyDescent="0.2">
      <c r="A232"/>
      <c r="B232" s="82" t="e">
        <v>#N/A</v>
      </c>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row>
    <row r="233" spans="1:36" s="82" customFormat="1" ht="11.25" customHeight="1" x14ac:dyDescent="0.2">
      <c r="A233"/>
      <c r="B233" s="82" t="e">
        <v>#N/A</v>
      </c>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row>
    <row r="234" spans="1:36" s="82" customFormat="1" ht="11.25" customHeight="1" x14ac:dyDescent="0.2">
      <c r="A234"/>
      <c r="B234" s="82" t="e">
        <v>#N/A</v>
      </c>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row>
    <row r="235" spans="1:36" s="82" customFormat="1" ht="11.25" customHeight="1" x14ac:dyDescent="0.2">
      <c r="A235"/>
      <c r="B235" s="82" t="e">
        <v>#N/A</v>
      </c>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row>
    <row r="236" spans="1:36" s="82" customFormat="1" ht="11.25" customHeight="1" x14ac:dyDescent="0.2">
      <c r="A236"/>
      <c r="B236" s="82" t="e">
        <v>#N/A</v>
      </c>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row>
    <row r="237" spans="1:36" s="82" customFormat="1" ht="11.25" customHeight="1" x14ac:dyDescent="0.2">
      <c r="A237"/>
      <c r="B237" s="82" t="e">
        <v>#N/A</v>
      </c>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row>
    <row r="238" spans="1:36" s="82" customFormat="1" ht="11.25" customHeight="1" x14ac:dyDescent="0.2">
      <c r="A238"/>
      <c r="B238" s="82" t="e">
        <v>#N/A</v>
      </c>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row>
    <row r="239" spans="1:36" s="82" customFormat="1" ht="11.25" customHeight="1" x14ac:dyDescent="0.2">
      <c r="A239"/>
      <c r="B239" s="82" t="e">
        <v>#N/A</v>
      </c>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row>
    <row r="240" spans="1:36" s="82" customFormat="1" ht="11.25" customHeight="1" x14ac:dyDescent="0.2">
      <c r="A240"/>
      <c r="B240" s="82" t="e">
        <v>#N/A</v>
      </c>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row>
    <row r="241" spans="1:36" s="82" customFormat="1" ht="11.25" customHeight="1" x14ac:dyDescent="0.2">
      <c r="A241"/>
      <c r="B241" s="82" t="e">
        <v>#N/A</v>
      </c>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row>
    <row r="242" spans="1:36" s="82" customFormat="1" ht="11.25" customHeight="1" x14ac:dyDescent="0.2">
      <c r="A242"/>
      <c r="B242" s="82" t="e">
        <v>#N/A</v>
      </c>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row>
    <row r="243" spans="1:36" s="82" customFormat="1" ht="11.25" customHeight="1" x14ac:dyDescent="0.2">
      <c r="A243"/>
      <c r="B243" s="82" t="e">
        <v>#N/A</v>
      </c>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row>
    <row r="244" spans="1:36" s="82" customFormat="1" ht="11.25" customHeight="1" x14ac:dyDescent="0.2">
      <c r="A244"/>
      <c r="B244" s="82" t="e">
        <v>#N/A</v>
      </c>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row>
    <row r="245" spans="1:36" s="82" customFormat="1" ht="11.25" customHeight="1" x14ac:dyDescent="0.2">
      <c r="A245"/>
      <c r="B245" s="82" t="e">
        <v>#N/A</v>
      </c>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row>
    <row r="246" spans="1:36" s="82" customFormat="1" ht="11.25" customHeight="1" x14ac:dyDescent="0.2">
      <c r="A246"/>
      <c r="B246" s="82" t="e">
        <v>#N/A</v>
      </c>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row>
    <row r="247" spans="1:36" s="82" customFormat="1" ht="11.25" customHeight="1" x14ac:dyDescent="0.2">
      <c r="A247"/>
      <c r="B247" s="82" t="e">
        <v>#N/A</v>
      </c>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row>
    <row r="248" spans="1:36" s="82" customFormat="1" ht="11.25" customHeight="1" x14ac:dyDescent="0.2">
      <c r="A248"/>
      <c r="B248" s="82" t="e">
        <v>#N/A</v>
      </c>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row>
    <row r="249" spans="1:36" s="82" customFormat="1" ht="11.25" customHeight="1" x14ac:dyDescent="0.2">
      <c r="A249"/>
      <c r="B249" s="82" t="e">
        <v>#N/A</v>
      </c>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row>
    <row r="250" spans="1:36" s="82" customFormat="1" ht="11.25" customHeight="1" x14ac:dyDescent="0.2">
      <c r="A250"/>
      <c r="B250" s="82" t="e">
        <v>#N/A</v>
      </c>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row>
    <row r="251" spans="1:36" s="82" customFormat="1" ht="11.25" customHeight="1" x14ac:dyDescent="0.2">
      <c r="A251"/>
      <c r="B251" s="82" t="e">
        <v>#N/A</v>
      </c>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row>
    <row r="252" spans="1:36" s="82" customFormat="1" ht="11.25" customHeight="1" x14ac:dyDescent="0.2">
      <c r="A252"/>
      <c r="B252" s="82" t="e">
        <v>#N/A</v>
      </c>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row>
    <row r="253" spans="1:36" s="82" customFormat="1" ht="11.25" customHeight="1" x14ac:dyDescent="0.2">
      <c r="A253"/>
      <c r="B253" s="82" t="e">
        <v>#N/A</v>
      </c>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row>
    <row r="254" spans="1:36" s="82" customFormat="1" ht="11.25" customHeight="1" x14ac:dyDescent="0.2">
      <c r="A254"/>
      <c r="B254" s="82" t="e">
        <v>#N/A</v>
      </c>
      <c r="C254"/>
      <c r="D254"/>
      <c r="E254"/>
      <c r="F254"/>
      <c r="G254"/>
      <c r="H254"/>
      <c r="I254"/>
      <c r="J254"/>
      <c r="K254"/>
      <c r="L254"/>
      <c r="M254"/>
      <c r="N254"/>
      <c r="O254"/>
      <c r="P254"/>
      <c r="Q254"/>
      <c r="R254"/>
      <c r="S254"/>
      <c r="T254"/>
      <c r="U254"/>
      <c r="V254"/>
      <c r="W254"/>
      <c r="X254"/>
      <c r="Y254"/>
      <c r="Z254"/>
      <c r="AA254"/>
      <c r="AB254"/>
      <c r="AC254"/>
      <c r="AD254"/>
      <c r="AE254"/>
      <c r="AF254"/>
      <c r="AG254"/>
      <c r="AH254"/>
      <c r="AI254"/>
      <c r="AJ254"/>
    </row>
    <row r="255" spans="1:36" s="82" customFormat="1" ht="11.25" customHeight="1" x14ac:dyDescent="0.2">
      <c r="A255"/>
      <c r="B255" s="82" t="e">
        <v>#N/A</v>
      </c>
      <c r="C255"/>
      <c r="D255"/>
      <c r="E255"/>
      <c r="F255"/>
      <c r="G255"/>
      <c r="H255"/>
      <c r="I255"/>
      <c r="J255"/>
      <c r="K255"/>
      <c r="L255"/>
      <c r="M255"/>
      <c r="N255"/>
      <c r="O255"/>
      <c r="P255"/>
      <c r="Q255"/>
      <c r="R255"/>
      <c r="S255"/>
      <c r="T255"/>
      <c r="U255"/>
      <c r="V255"/>
      <c r="W255"/>
      <c r="X255"/>
      <c r="Y255"/>
      <c r="Z255"/>
      <c r="AA255"/>
      <c r="AB255"/>
      <c r="AC255"/>
      <c r="AD255"/>
      <c r="AE255"/>
      <c r="AF255"/>
      <c r="AG255"/>
      <c r="AH255"/>
      <c r="AI255"/>
      <c r="AJ255"/>
    </row>
    <row r="256" spans="1:36" s="82" customFormat="1" ht="11.25" customHeight="1" x14ac:dyDescent="0.2">
      <c r="A256"/>
      <c r="B256" s="82" t="e">
        <v>#N/A</v>
      </c>
      <c r="C256"/>
      <c r="D256"/>
      <c r="E256"/>
      <c r="F256"/>
      <c r="G256"/>
      <c r="H256"/>
      <c r="I256"/>
      <c r="J256"/>
      <c r="K256"/>
      <c r="L256"/>
      <c r="M256"/>
      <c r="N256"/>
      <c r="O256"/>
      <c r="P256"/>
      <c r="Q256"/>
      <c r="R256"/>
      <c r="S256"/>
      <c r="T256"/>
      <c r="U256"/>
      <c r="V256"/>
      <c r="W256"/>
      <c r="X256"/>
      <c r="Y256"/>
      <c r="Z256"/>
      <c r="AA256"/>
      <c r="AB256"/>
      <c r="AC256"/>
      <c r="AD256"/>
      <c r="AE256"/>
      <c r="AF256"/>
      <c r="AG256"/>
      <c r="AH256"/>
      <c r="AI256"/>
      <c r="AJ256"/>
    </row>
    <row r="257" spans="1:36" s="82" customFormat="1" ht="11.25" customHeight="1" x14ac:dyDescent="0.2">
      <c r="A257"/>
      <c r="B257" s="82" t="e">
        <v>#N/A</v>
      </c>
      <c r="C257"/>
      <c r="D257"/>
      <c r="E257"/>
      <c r="F257"/>
      <c r="G257"/>
      <c r="H257"/>
      <c r="I257"/>
      <c r="J257"/>
      <c r="K257"/>
      <c r="L257"/>
      <c r="M257"/>
      <c r="N257"/>
      <c r="O257"/>
      <c r="P257"/>
      <c r="Q257"/>
      <c r="R257"/>
      <c r="S257"/>
      <c r="T257"/>
      <c r="U257"/>
      <c r="V257"/>
      <c r="W257"/>
      <c r="X257"/>
      <c r="Y257"/>
      <c r="Z257"/>
      <c r="AA257"/>
      <c r="AB257"/>
      <c r="AC257"/>
      <c r="AD257"/>
      <c r="AE257"/>
      <c r="AF257"/>
      <c r="AG257"/>
      <c r="AH257"/>
      <c r="AI257"/>
      <c r="AJ257"/>
    </row>
    <row r="258" spans="1:36" s="82" customFormat="1" ht="11.25" customHeight="1" x14ac:dyDescent="0.2">
      <c r="A258"/>
      <c r="B258" s="82" t="e">
        <v>#N/A</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row>
    <row r="259" spans="1:36" s="82" customFormat="1" ht="11.25" customHeight="1" x14ac:dyDescent="0.2">
      <c r="A259"/>
      <c r="B259" s="82" t="e">
        <v>#N/A</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row>
    <row r="260" spans="1:36" s="82" customFormat="1" ht="11.25" customHeight="1" x14ac:dyDescent="0.2">
      <c r="A260"/>
      <c r="B260" s="82" t="e">
        <v>#N/A</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row>
    <row r="261" spans="1:36" s="82" customFormat="1" ht="11.25" customHeight="1" x14ac:dyDescent="0.2">
      <c r="A261"/>
      <c r="B261" s="82" t="e">
        <v>#N/A</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row>
    <row r="262" spans="1:36" s="82" customFormat="1" ht="11.25" customHeight="1" x14ac:dyDescent="0.2">
      <c r="A262"/>
      <c r="B262" s="82" t="e">
        <v>#N/A</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row>
    <row r="263" spans="1:36" s="82" customFormat="1" ht="11.25" customHeight="1" x14ac:dyDescent="0.2">
      <c r="A263"/>
      <c r="B263" s="82" t="e">
        <v>#N/A</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row>
    <row r="264" spans="1:36" s="82" customFormat="1" ht="11.25" customHeight="1" x14ac:dyDescent="0.2">
      <c r="A264"/>
      <c r="B264" s="82" t="e">
        <v>#N/A</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row>
    <row r="265" spans="1:36" s="82" customFormat="1" ht="11.25" customHeight="1" x14ac:dyDescent="0.2">
      <c r="A265"/>
      <c r="B265" s="82" t="e">
        <v>#N/A</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row>
    <row r="266" spans="1:36" s="82" customFormat="1" ht="11.25" customHeight="1" x14ac:dyDescent="0.2">
      <c r="A266"/>
      <c r="B266" s="82" t="e">
        <v>#N/A</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row>
    <row r="267" spans="1:36" s="82" customFormat="1" ht="11.25" customHeight="1" x14ac:dyDescent="0.2">
      <c r="A267"/>
      <c r="B267" s="82" t="e">
        <v>#N/A</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row>
    <row r="268" spans="1:36" s="82" customFormat="1" ht="11.25" customHeight="1" x14ac:dyDescent="0.2">
      <c r="A268"/>
      <c r="B268" s="82" t="e">
        <v>#N/A</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row>
    <row r="269" spans="1:36" s="82" customFormat="1" ht="11.25" customHeight="1" x14ac:dyDescent="0.2">
      <c r="A269"/>
      <c r="B269" s="82" t="e">
        <v>#N/A</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row>
    <row r="270" spans="1:36" s="82" customFormat="1" ht="11.25" customHeight="1" x14ac:dyDescent="0.2">
      <c r="A270"/>
      <c r="B270" s="82" t="e">
        <v>#N/A</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row>
    <row r="271" spans="1:36" s="82" customFormat="1" ht="11.25" customHeight="1" x14ac:dyDescent="0.2">
      <c r="A271"/>
      <c r="B271" s="82" t="e">
        <v>#N/A</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row>
    <row r="272" spans="1:36" s="82" customFormat="1" ht="11.25" customHeight="1" x14ac:dyDescent="0.2">
      <c r="A272"/>
      <c r="B272" s="82" t="e">
        <v>#N/A</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row>
    <row r="273" spans="1:36" s="82" customFormat="1" ht="11.25" customHeight="1" x14ac:dyDescent="0.2">
      <c r="A273"/>
      <c r="B273" s="82" t="e">
        <v>#N/A</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row>
    <row r="274" spans="1:36" s="82" customFormat="1" ht="11.25" customHeight="1" x14ac:dyDescent="0.2">
      <c r="A274"/>
      <c r="B274" s="82" t="e">
        <v>#N/A</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row>
    <row r="275" spans="1:36" s="82" customFormat="1" ht="11.25" customHeight="1" x14ac:dyDescent="0.2">
      <c r="A275"/>
      <c r="B275" s="82" t="e">
        <v>#N/A</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row>
    <row r="276" spans="1:36" s="82" customFormat="1" ht="11.25" customHeight="1" x14ac:dyDescent="0.2">
      <c r="A276"/>
      <c r="B276" s="82" t="e">
        <v>#N/A</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row>
    <row r="277" spans="1:36" s="82" customFormat="1" ht="11.25" customHeight="1" x14ac:dyDescent="0.2">
      <c r="A277"/>
      <c r="B277" s="82" t="e">
        <v>#N/A</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row>
    <row r="278" spans="1:36" s="82" customFormat="1" ht="11.25" customHeight="1" x14ac:dyDescent="0.2">
      <c r="A278"/>
      <c r="B278" s="82" t="e">
        <v>#N/A</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row>
    <row r="279" spans="1:36" s="82" customFormat="1" ht="11.25" customHeight="1" x14ac:dyDescent="0.2">
      <c r="A279"/>
      <c r="B279" s="82" t="e">
        <v>#N/A</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row>
    <row r="280" spans="1:36" s="82" customFormat="1" ht="11.25" customHeight="1" x14ac:dyDescent="0.2">
      <c r="A280"/>
      <c r="B280" s="82" t="e">
        <v>#N/A</v>
      </c>
      <c r="C280"/>
      <c r="D280"/>
      <c r="E280"/>
      <c r="F280"/>
      <c r="G280"/>
      <c r="H280"/>
      <c r="I280"/>
      <c r="J280"/>
      <c r="K280"/>
      <c r="L280"/>
      <c r="M280"/>
      <c r="N280"/>
      <c r="O280"/>
      <c r="P280"/>
      <c r="Q280"/>
      <c r="R280"/>
      <c r="S280"/>
      <c r="T280"/>
      <c r="U280"/>
      <c r="V280"/>
      <c r="W280"/>
      <c r="X280"/>
      <c r="Y280"/>
      <c r="Z280"/>
      <c r="AA280"/>
      <c r="AB280"/>
      <c r="AC280"/>
      <c r="AD280"/>
      <c r="AE280"/>
      <c r="AF280"/>
      <c r="AG280"/>
      <c r="AH280"/>
      <c r="AI280"/>
      <c r="AJ280"/>
    </row>
    <row r="281" spans="1:36" s="82" customFormat="1" ht="11.25" customHeight="1" x14ac:dyDescent="0.2">
      <c r="A281"/>
      <c r="B281" s="82" t="e">
        <v>#N/A</v>
      </c>
      <c r="C281"/>
      <c r="D281"/>
      <c r="E281"/>
      <c r="F281"/>
      <c r="G281"/>
      <c r="H281"/>
      <c r="I281"/>
      <c r="J281"/>
      <c r="K281"/>
      <c r="L281"/>
      <c r="M281"/>
      <c r="N281"/>
      <c r="O281"/>
      <c r="P281"/>
      <c r="Q281"/>
      <c r="R281"/>
      <c r="S281"/>
      <c r="T281"/>
      <c r="U281"/>
      <c r="V281"/>
      <c r="W281"/>
      <c r="X281"/>
      <c r="Y281"/>
      <c r="Z281"/>
      <c r="AA281"/>
      <c r="AB281"/>
      <c r="AC281"/>
      <c r="AD281"/>
      <c r="AE281"/>
      <c r="AF281"/>
      <c r="AG281"/>
      <c r="AH281"/>
      <c r="AI281"/>
      <c r="AJ281"/>
    </row>
    <row r="282" spans="1:36" s="82" customFormat="1" ht="11.25" customHeight="1" x14ac:dyDescent="0.2">
      <c r="A282"/>
      <c r="B282" s="82" t="e">
        <v>#N/A</v>
      </c>
      <c r="C282"/>
      <c r="D282"/>
      <c r="E282"/>
      <c r="F282"/>
      <c r="G282"/>
      <c r="H282"/>
      <c r="I282"/>
      <c r="J282"/>
      <c r="K282"/>
      <c r="L282"/>
      <c r="M282"/>
      <c r="N282"/>
      <c r="O282"/>
      <c r="P282"/>
      <c r="Q282"/>
      <c r="R282"/>
      <c r="S282"/>
      <c r="T282"/>
      <c r="U282"/>
      <c r="V282"/>
      <c r="W282"/>
      <c r="X282"/>
      <c r="Y282"/>
      <c r="Z282"/>
      <c r="AA282"/>
      <c r="AB282"/>
      <c r="AC282"/>
      <c r="AD282"/>
      <c r="AE282"/>
      <c r="AF282"/>
      <c r="AG282"/>
      <c r="AH282"/>
      <c r="AI282"/>
      <c r="AJ282"/>
    </row>
    <row r="283" spans="1:36" s="82" customFormat="1" ht="11.25" customHeight="1" x14ac:dyDescent="0.2">
      <c r="A283"/>
      <c r="B283" s="82" t="e">
        <v>#N/A</v>
      </c>
      <c r="C283"/>
      <c r="D283"/>
      <c r="E283"/>
      <c r="F283"/>
      <c r="G283"/>
      <c r="H283"/>
      <c r="I283"/>
      <c r="J283"/>
      <c r="K283"/>
      <c r="L283"/>
      <c r="M283"/>
      <c r="N283"/>
      <c r="O283"/>
      <c r="P283"/>
      <c r="Q283"/>
      <c r="R283"/>
      <c r="S283"/>
      <c r="T283"/>
      <c r="U283"/>
      <c r="V283"/>
      <c r="W283"/>
      <c r="X283"/>
      <c r="Y283"/>
      <c r="Z283"/>
      <c r="AA283"/>
      <c r="AB283"/>
      <c r="AC283"/>
      <c r="AD283"/>
      <c r="AE283"/>
      <c r="AF283"/>
      <c r="AG283"/>
      <c r="AH283"/>
      <c r="AI283"/>
      <c r="AJ283"/>
    </row>
    <row r="284" spans="1:36" s="82" customFormat="1" ht="11.25" customHeight="1" x14ac:dyDescent="0.2">
      <c r="A284"/>
      <c r="B284" s="82" t="e">
        <v>#N/A</v>
      </c>
      <c r="C284"/>
      <c r="D284"/>
      <c r="E284"/>
      <c r="F284"/>
      <c r="G284"/>
      <c r="H284"/>
      <c r="I284"/>
      <c r="J284"/>
      <c r="K284"/>
      <c r="L284"/>
      <c r="M284"/>
      <c r="N284"/>
      <c r="O284"/>
      <c r="P284"/>
      <c r="Q284"/>
      <c r="R284"/>
      <c r="S284"/>
      <c r="T284"/>
      <c r="U284"/>
      <c r="V284"/>
      <c r="W284"/>
      <c r="X284"/>
      <c r="Y284"/>
      <c r="Z284"/>
      <c r="AA284"/>
      <c r="AB284"/>
      <c r="AC284"/>
      <c r="AD284"/>
      <c r="AE284"/>
      <c r="AF284"/>
      <c r="AG284"/>
      <c r="AH284"/>
      <c r="AI284"/>
      <c r="AJ284"/>
    </row>
    <row r="285" spans="1:36" s="82" customFormat="1" ht="11.25" customHeight="1" x14ac:dyDescent="0.2">
      <c r="A285"/>
      <c r="B285" s="82" t="e">
        <v>#N/A</v>
      </c>
      <c r="C285"/>
      <c r="D285"/>
      <c r="E285"/>
      <c r="F285"/>
      <c r="G285"/>
      <c r="H285"/>
      <c r="I285"/>
      <c r="J285"/>
      <c r="K285"/>
      <c r="L285"/>
      <c r="M285"/>
      <c r="N285"/>
      <c r="O285"/>
      <c r="P285"/>
      <c r="Q285"/>
      <c r="R285"/>
      <c r="S285"/>
      <c r="T285"/>
      <c r="U285"/>
      <c r="V285"/>
      <c r="W285"/>
      <c r="X285"/>
      <c r="Y285"/>
      <c r="Z285"/>
      <c r="AA285"/>
      <c r="AB285"/>
      <c r="AC285"/>
      <c r="AD285"/>
      <c r="AE285"/>
      <c r="AF285"/>
      <c r="AG285"/>
      <c r="AH285"/>
      <c r="AI285"/>
      <c r="AJ285"/>
    </row>
    <row r="286" spans="1:36" s="82" customFormat="1" ht="11.25" customHeight="1" x14ac:dyDescent="0.2">
      <c r="A286"/>
      <c r="B286" s="82" t="e">
        <v>#N/A</v>
      </c>
      <c r="C286"/>
      <c r="D286"/>
      <c r="E286"/>
      <c r="F286"/>
      <c r="G286"/>
      <c r="H286"/>
      <c r="I286"/>
      <c r="J286"/>
      <c r="K286"/>
      <c r="L286"/>
      <c r="M286"/>
      <c r="N286"/>
      <c r="O286"/>
      <c r="P286"/>
      <c r="Q286"/>
      <c r="R286"/>
      <c r="S286"/>
      <c r="T286"/>
      <c r="U286"/>
      <c r="V286"/>
      <c r="W286"/>
      <c r="X286"/>
      <c r="Y286"/>
      <c r="Z286"/>
      <c r="AA286"/>
      <c r="AB286"/>
      <c r="AC286"/>
      <c r="AD286"/>
      <c r="AE286"/>
      <c r="AF286"/>
      <c r="AG286"/>
      <c r="AH286"/>
      <c r="AI286"/>
      <c r="AJ286"/>
    </row>
    <row r="287" spans="1:36" s="82" customFormat="1" ht="11.25" customHeight="1" x14ac:dyDescent="0.2">
      <c r="A287"/>
      <c r="B287" s="82" t="e">
        <v>#N/A</v>
      </c>
      <c r="C287"/>
      <c r="D287"/>
      <c r="E287"/>
      <c r="F287"/>
      <c r="G287"/>
      <c r="H287"/>
      <c r="I287"/>
      <c r="J287"/>
      <c r="K287"/>
      <c r="L287"/>
      <c r="M287"/>
      <c r="N287"/>
      <c r="O287"/>
      <c r="P287"/>
      <c r="Q287"/>
      <c r="R287"/>
      <c r="S287"/>
      <c r="T287"/>
      <c r="U287"/>
      <c r="V287"/>
      <c r="W287"/>
      <c r="X287"/>
      <c r="Y287"/>
      <c r="Z287"/>
      <c r="AA287"/>
      <c r="AB287"/>
      <c r="AC287"/>
      <c r="AD287"/>
      <c r="AE287"/>
      <c r="AF287"/>
      <c r="AG287"/>
      <c r="AH287"/>
      <c r="AI287"/>
      <c r="AJ287"/>
    </row>
    <row r="288" spans="1:36" s="82" customFormat="1" ht="11.25" customHeight="1" x14ac:dyDescent="0.2">
      <c r="A288"/>
      <c r="B288" s="82" t="e">
        <v>#N/A</v>
      </c>
      <c r="C288"/>
      <c r="D288"/>
      <c r="E288"/>
      <c r="F288"/>
      <c r="G288"/>
      <c r="H288"/>
      <c r="I288"/>
      <c r="J288"/>
      <c r="K288"/>
      <c r="L288"/>
      <c r="M288"/>
      <c r="N288"/>
      <c r="O288"/>
      <c r="P288"/>
      <c r="Q288"/>
      <c r="R288"/>
      <c r="S288"/>
      <c r="T288"/>
      <c r="U288"/>
      <c r="V288"/>
      <c r="W288"/>
      <c r="X288"/>
      <c r="Y288"/>
      <c r="Z288"/>
      <c r="AA288"/>
      <c r="AB288"/>
      <c r="AC288"/>
      <c r="AD288"/>
      <c r="AE288"/>
      <c r="AF288"/>
      <c r="AG288"/>
      <c r="AH288"/>
      <c r="AI288"/>
      <c r="AJ288"/>
    </row>
    <row r="289" spans="1:36" s="82" customFormat="1" ht="11.25" customHeight="1" x14ac:dyDescent="0.2">
      <c r="A289"/>
      <c r="B289" s="82" t="e">
        <v>#N/A</v>
      </c>
      <c r="C289"/>
      <c r="D289"/>
      <c r="E289"/>
      <c r="F289"/>
      <c r="G289"/>
      <c r="H289"/>
      <c r="I289"/>
      <c r="J289"/>
      <c r="K289"/>
      <c r="L289"/>
      <c r="M289"/>
      <c r="N289"/>
      <c r="O289"/>
      <c r="P289"/>
      <c r="Q289"/>
      <c r="R289"/>
      <c r="S289"/>
      <c r="T289"/>
      <c r="U289"/>
      <c r="V289"/>
      <c r="W289"/>
      <c r="X289"/>
      <c r="Y289"/>
      <c r="Z289"/>
      <c r="AA289"/>
      <c r="AB289"/>
      <c r="AC289"/>
      <c r="AD289"/>
      <c r="AE289"/>
      <c r="AF289"/>
      <c r="AG289"/>
      <c r="AH289"/>
      <c r="AI289"/>
      <c r="AJ289"/>
    </row>
    <row r="290" spans="1:36" s="82" customFormat="1" ht="11.25" customHeight="1" x14ac:dyDescent="0.2">
      <c r="A290"/>
      <c r="B290" s="82" t="e">
        <v>#N/A</v>
      </c>
      <c r="C290"/>
      <c r="D290"/>
      <c r="E290"/>
      <c r="F290"/>
      <c r="G290"/>
      <c r="H290"/>
      <c r="I290"/>
      <c r="J290"/>
      <c r="K290"/>
      <c r="L290"/>
      <c r="M290"/>
      <c r="N290"/>
      <c r="O290"/>
      <c r="P290"/>
      <c r="Q290"/>
      <c r="R290"/>
      <c r="S290"/>
      <c r="T290"/>
      <c r="U290"/>
      <c r="V290"/>
      <c r="W290"/>
      <c r="X290"/>
      <c r="Y290"/>
      <c r="Z290"/>
      <c r="AA290"/>
      <c r="AB290"/>
      <c r="AC290"/>
      <c r="AD290"/>
      <c r="AE290"/>
      <c r="AF290"/>
      <c r="AG290"/>
      <c r="AH290"/>
      <c r="AI290"/>
      <c r="AJ290"/>
    </row>
    <row r="291" spans="1:36" s="82" customFormat="1" ht="11.25" customHeight="1" x14ac:dyDescent="0.2">
      <c r="A291"/>
      <c r="B291" s="82" t="e">
        <v>#N/A</v>
      </c>
      <c r="C291"/>
      <c r="D291"/>
      <c r="E291"/>
      <c r="F291"/>
      <c r="G291"/>
      <c r="H291"/>
      <c r="I291"/>
      <c r="J291"/>
      <c r="K291"/>
      <c r="L291"/>
      <c r="M291"/>
      <c r="N291"/>
      <c r="O291"/>
      <c r="P291"/>
      <c r="Q291"/>
      <c r="R291"/>
      <c r="S291"/>
      <c r="T291"/>
      <c r="U291"/>
      <c r="V291"/>
      <c r="W291"/>
      <c r="X291"/>
      <c r="Y291"/>
      <c r="Z291"/>
      <c r="AA291"/>
      <c r="AB291"/>
      <c r="AC291"/>
      <c r="AD291"/>
      <c r="AE291"/>
      <c r="AF291"/>
      <c r="AG291"/>
      <c r="AH291"/>
      <c r="AI291"/>
      <c r="AJ291"/>
    </row>
    <row r="292" spans="1:36" s="82" customFormat="1" ht="11.25" customHeight="1" x14ac:dyDescent="0.2">
      <c r="A292"/>
      <c r="B292" s="82" t="e">
        <v>#N/A</v>
      </c>
      <c r="C292"/>
      <c r="D292"/>
      <c r="E292"/>
      <c r="F292"/>
      <c r="G292"/>
      <c r="H292"/>
      <c r="I292"/>
      <c r="J292"/>
      <c r="K292"/>
      <c r="L292"/>
      <c r="M292"/>
      <c r="N292"/>
      <c r="O292"/>
      <c r="P292"/>
      <c r="Q292"/>
      <c r="R292"/>
      <c r="S292"/>
      <c r="T292"/>
      <c r="U292"/>
      <c r="V292"/>
      <c r="W292"/>
      <c r="X292"/>
      <c r="Y292"/>
      <c r="Z292"/>
      <c r="AA292"/>
      <c r="AB292"/>
      <c r="AC292"/>
      <c r="AD292"/>
      <c r="AE292"/>
      <c r="AF292"/>
      <c r="AG292"/>
      <c r="AH292"/>
      <c r="AI292"/>
      <c r="AJ292"/>
    </row>
    <row r="293" spans="1:36" s="82" customFormat="1" ht="11.25" customHeight="1" x14ac:dyDescent="0.2">
      <c r="A293"/>
      <c r="B293" s="82" t="e">
        <v>#N/A</v>
      </c>
      <c r="C293"/>
      <c r="D293"/>
      <c r="E293"/>
      <c r="F293"/>
      <c r="G293"/>
      <c r="H293"/>
      <c r="I293"/>
      <c r="J293"/>
      <c r="K293"/>
      <c r="L293"/>
      <c r="M293"/>
      <c r="N293"/>
      <c r="O293"/>
      <c r="P293"/>
      <c r="Q293"/>
      <c r="R293"/>
      <c r="S293"/>
      <c r="T293"/>
      <c r="U293"/>
      <c r="V293"/>
      <c r="W293"/>
      <c r="X293"/>
      <c r="Y293"/>
      <c r="Z293"/>
      <c r="AA293"/>
      <c r="AB293"/>
      <c r="AC293"/>
      <c r="AD293"/>
      <c r="AE293"/>
      <c r="AF293"/>
      <c r="AG293"/>
      <c r="AH293"/>
      <c r="AI293"/>
      <c r="AJ293"/>
    </row>
    <row r="294" spans="1:36" s="82" customFormat="1" ht="11.25" customHeight="1" x14ac:dyDescent="0.2">
      <c r="A294"/>
      <c r="B294" s="82" t="e">
        <v>#N/A</v>
      </c>
      <c r="C294"/>
      <c r="D294"/>
      <c r="E294"/>
      <c r="F294"/>
      <c r="G294"/>
      <c r="H294"/>
      <c r="I294"/>
      <c r="J294"/>
      <c r="K294"/>
      <c r="L294"/>
      <c r="M294"/>
      <c r="N294"/>
      <c r="O294"/>
      <c r="P294"/>
      <c r="Q294"/>
      <c r="R294"/>
      <c r="S294"/>
      <c r="T294"/>
      <c r="U294"/>
      <c r="V294"/>
      <c r="W294"/>
      <c r="X294"/>
      <c r="Y294"/>
      <c r="Z294"/>
      <c r="AA294"/>
      <c r="AB294"/>
      <c r="AC294"/>
      <c r="AD294"/>
      <c r="AE294"/>
      <c r="AF294"/>
      <c r="AG294"/>
      <c r="AH294"/>
      <c r="AI294"/>
      <c r="AJ294"/>
    </row>
    <row r="295" spans="1:36" s="82" customFormat="1" ht="11.25" customHeight="1" x14ac:dyDescent="0.2">
      <c r="A295"/>
      <c r="B295" s="82" t="e">
        <v>#N/A</v>
      </c>
      <c r="C295"/>
      <c r="D295"/>
      <c r="E295"/>
      <c r="F295"/>
      <c r="G295"/>
      <c r="H295"/>
      <c r="I295"/>
      <c r="J295"/>
      <c r="K295"/>
      <c r="L295"/>
      <c r="M295"/>
      <c r="N295"/>
      <c r="O295"/>
      <c r="P295"/>
      <c r="Q295"/>
      <c r="R295"/>
      <c r="S295"/>
      <c r="T295"/>
      <c r="U295"/>
      <c r="V295"/>
      <c r="W295"/>
      <c r="X295"/>
      <c r="Y295"/>
      <c r="Z295"/>
      <c r="AA295"/>
      <c r="AB295"/>
      <c r="AC295"/>
      <c r="AD295"/>
      <c r="AE295"/>
      <c r="AF295"/>
      <c r="AG295"/>
      <c r="AH295"/>
      <c r="AI295"/>
      <c r="AJ295"/>
    </row>
    <row r="296" spans="1:36" s="82" customFormat="1" ht="11.25" customHeight="1" x14ac:dyDescent="0.2">
      <c r="A296"/>
      <c r="B296" s="82" t="e">
        <v>#N/A</v>
      </c>
      <c r="C296"/>
      <c r="D296"/>
      <c r="E296"/>
      <c r="F296"/>
      <c r="G296"/>
      <c r="H296"/>
      <c r="I296"/>
      <c r="J296"/>
      <c r="K296"/>
      <c r="L296"/>
      <c r="M296"/>
      <c r="N296"/>
      <c r="O296"/>
      <c r="P296"/>
      <c r="Q296"/>
      <c r="R296"/>
      <c r="S296"/>
      <c r="T296"/>
      <c r="U296"/>
      <c r="V296"/>
      <c r="W296"/>
      <c r="X296"/>
      <c r="Y296"/>
      <c r="Z296"/>
      <c r="AA296"/>
      <c r="AB296"/>
      <c r="AC296"/>
      <c r="AD296"/>
      <c r="AE296"/>
      <c r="AF296"/>
      <c r="AG296"/>
      <c r="AH296"/>
      <c r="AI296"/>
      <c r="AJ296"/>
    </row>
    <row r="297" spans="1:36" s="82" customFormat="1" ht="11.25" customHeight="1" x14ac:dyDescent="0.2">
      <c r="A297"/>
      <c r="B297" s="82" t="e">
        <v>#N/A</v>
      </c>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row>
    <row r="298" spans="1:36" s="82" customFormat="1" ht="11.25" customHeight="1" x14ac:dyDescent="0.2">
      <c r="A298"/>
      <c r="B298" s="82" t="e">
        <v>#N/A</v>
      </c>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row>
    <row r="299" spans="1:36" s="82" customFormat="1" ht="11.25" customHeight="1" x14ac:dyDescent="0.2">
      <c r="A299"/>
      <c r="B299" s="82" t="e">
        <v>#N/A</v>
      </c>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row>
    <row r="300" spans="1:36" s="82" customFormat="1" ht="11.25" customHeight="1" x14ac:dyDescent="0.2">
      <c r="A300"/>
      <c r="B300" s="82" t="e">
        <v>#N/A</v>
      </c>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row>
    <row r="301" spans="1:36" s="82" customFormat="1" ht="11.25" customHeight="1" x14ac:dyDescent="0.2">
      <c r="A301"/>
      <c r="B301" s="82" t="e">
        <v>#N/A</v>
      </c>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row>
    <row r="302" spans="1:36" s="82" customFormat="1" ht="11.25" customHeight="1" x14ac:dyDescent="0.2">
      <c r="A302"/>
      <c r="B302" s="82" t="e">
        <v>#N/A</v>
      </c>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row>
    <row r="303" spans="1:36" s="82" customFormat="1" ht="11.25" customHeight="1" x14ac:dyDescent="0.2">
      <c r="A303"/>
      <c r="B303" s="82" t="e">
        <v>#N/A</v>
      </c>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row>
    <row r="304" spans="1:36" s="82" customFormat="1" ht="11.25" customHeight="1" x14ac:dyDescent="0.2">
      <c r="A304"/>
      <c r="B304" s="82" t="e">
        <v>#N/A</v>
      </c>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row>
    <row r="305" spans="1:36" s="82" customFormat="1" ht="11.25" customHeight="1" x14ac:dyDescent="0.2">
      <c r="A305"/>
      <c r="B305" s="82" t="e">
        <v>#N/A</v>
      </c>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row>
    <row r="306" spans="1:36" s="82" customFormat="1" ht="11.25" customHeight="1" x14ac:dyDescent="0.2">
      <c r="A306"/>
      <c r="B306" s="82" t="e">
        <v>#N/A</v>
      </c>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row>
    <row r="307" spans="1:36" s="82" customFormat="1" ht="11.25" customHeight="1" x14ac:dyDescent="0.2">
      <c r="A307"/>
      <c r="B307" s="82" t="e">
        <v>#N/A</v>
      </c>
      <c r="C307"/>
      <c r="D307"/>
      <c r="E307"/>
      <c r="F307"/>
      <c r="G307"/>
      <c r="H307"/>
      <c r="I307"/>
      <c r="J307"/>
      <c r="K307"/>
      <c r="L307"/>
      <c r="M307"/>
      <c r="N307"/>
      <c r="O307"/>
      <c r="P307"/>
      <c r="Q307"/>
      <c r="R307"/>
      <c r="S307"/>
      <c r="T307"/>
      <c r="U307"/>
      <c r="V307"/>
      <c r="W307"/>
      <c r="X307"/>
      <c r="Y307"/>
      <c r="Z307"/>
      <c r="AA307"/>
      <c r="AB307"/>
      <c r="AC307"/>
      <c r="AD307"/>
      <c r="AE307"/>
      <c r="AF307"/>
      <c r="AG307"/>
      <c r="AH307"/>
      <c r="AI307"/>
      <c r="AJ307"/>
    </row>
    <row r="308" spans="1:36" s="82" customFormat="1" ht="11.25" customHeight="1" x14ac:dyDescent="0.2">
      <c r="A308"/>
      <c r="B308" s="82" t="e">
        <v>#N/A</v>
      </c>
      <c r="C308"/>
      <c r="D308"/>
      <c r="E308"/>
      <c r="F308"/>
      <c r="G308"/>
      <c r="H308"/>
      <c r="I308"/>
      <c r="J308"/>
      <c r="K308"/>
      <c r="L308"/>
      <c r="M308"/>
      <c r="N308"/>
      <c r="O308"/>
      <c r="P308"/>
      <c r="Q308"/>
      <c r="R308"/>
      <c r="S308"/>
      <c r="T308"/>
      <c r="U308"/>
      <c r="V308"/>
      <c r="W308"/>
      <c r="X308"/>
      <c r="Y308"/>
      <c r="Z308"/>
      <c r="AA308"/>
      <c r="AB308"/>
      <c r="AC308"/>
      <c r="AD308"/>
      <c r="AE308"/>
      <c r="AF308"/>
      <c r="AG308"/>
      <c r="AH308"/>
      <c r="AI308"/>
      <c r="AJ308"/>
    </row>
    <row r="309" spans="1:36" s="82" customFormat="1" ht="11.25" customHeight="1" x14ac:dyDescent="0.2">
      <c r="A309"/>
      <c r="B309" s="82" t="e">
        <v>#N/A</v>
      </c>
      <c r="C309"/>
      <c r="D309"/>
      <c r="E309"/>
      <c r="F309"/>
      <c r="G309"/>
      <c r="H309"/>
      <c r="I309"/>
      <c r="J309"/>
      <c r="K309"/>
      <c r="L309"/>
      <c r="M309"/>
      <c r="N309"/>
      <c r="O309"/>
      <c r="P309"/>
      <c r="Q309"/>
      <c r="R309"/>
      <c r="S309"/>
      <c r="T309"/>
      <c r="U309"/>
      <c r="V309"/>
      <c r="W309"/>
      <c r="X309"/>
      <c r="Y309"/>
      <c r="Z309"/>
      <c r="AA309"/>
      <c r="AB309"/>
      <c r="AC309"/>
      <c r="AD309"/>
      <c r="AE309"/>
      <c r="AF309"/>
      <c r="AG309"/>
      <c r="AH309"/>
      <c r="AI309"/>
      <c r="AJ309"/>
    </row>
    <row r="310" spans="1:36" s="82" customFormat="1" ht="11.25" customHeight="1" x14ac:dyDescent="0.2">
      <c r="A310"/>
      <c r="B310" s="82" t="e">
        <v>#N/A</v>
      </c>
      <c r="C310"/>
      <c r="D310"/>
      <c r="E310"/>
      <c r="F310"/>
      <c r="G310"/>
      <c r="H310"/>
      <c r="I310"/>
      <c r="J310"/>
      <c r="K310"/>
      <c r="L310"/>
      <c r="M310"/>
      <c r="N310"/>
      <c r="O310"/>
      <c r="P310"/>
      <c r="Q310"/>
      <c r="R310"/>
      <c r="S310"/>
      <c r="T310"/>
      <c r="U310"/>
      <c r="V310"/>
      <c r="W310"/>
      <c r="X310"/>
      <c r="Y310"/>
      <c r="Z310"/>
      <c r="AA310"/>
      <c r="AB310"/>
      <c r="AC310"/>
      <c r="AD310"/>
      <c r="AE310"/>
      <c r="AF310"/>
      <c r="AG310"/>
      <c r="AH310"/>
      <c r="AI310"/>
      <c r="AJ310"/>
    </row>
    <row r="311" spans="1:36" s="82" customFormat="1" ht="11.25" customHeight="1" x14ac:dyDescent="0.2">
      <c r="A311"/>
      <c r="B311" s="82" t="e">
        <v>#N/A</v>
      </c>
      <c r="C311"/>
      <c r="D311"/>
      <c r="E311"/>
      <c r="F311"/>
      <c r="G311"/>
      <c r="H311"/>
      <c r="I311"/>
      <c r="J311"/>
      <c r="K311"/>
      <c r="L311"/>
      <c r="M311"/>
      <c r="N311"/>
      <c r="O311"/>
      <c r="P311"/>
      <c r="Q311"/>
      <c r="R311"/>
      <c r="S311"/>
      <c r="T311"/>
      <c r="U311"/>
      <c r="V311"/>
      <c r="W311"/>
      <c r="X311"/>
      <c r="Y311"/>
      <c r="Z311"/>
      <c r="AA311"/>
      <c r="AB311"/>
      <c r="AC311"/>
      <c r="AD311"/>
      <c r="AE311"/>
      <c r="AF311"/>
      <c r="AG311"/>
      <c r="AH311"/>
      <c r="AI311"/>
      <c r="AJ311"/>
    </row>
    <row r="312" spans="1:36" s="82" customFormat="1" ht="11.25" customHeight="1" x14ac:dyDescent="0.2">
      <c r="A312"/>
      <c r="B312" s="82" t="e">
        <v>#N/A</v>
      </c>
      <c r="C312"/>
      <c r="D312"/>
      <c r="E312"/>
      <c r="F312"/>
      <c r="G312"/>
      <c r="H312"/>
      <c r="I312"/>
      <c r="J312"/>
      <c r="K312"/>
      <c r="L312"/>
      <c r="M312"/>
      <c r="N312"/>
      <c r="O312"/>
      <c r="P312"/>
      <c r="Q312"/>
      <c r="R312"/>
      <c r="S312"/>
      <c r="T312"/>
      <c r="U312"/>
      <c r="V312"/>
      <c r="W312"/>
      <c r="X312"/>
      <c r="Y312"/>
      <c r="Z312"/>
      <c r="AA312"/>
      <c r="AB312"/>
      <c r="AC312"/>
      <c r="AD312"/>
      <c r="AE312"/>
      <c r="AF312"/>
      <c r="AG312"/>
      <c r="AH312"/>
      <c r="AI312"/>
      <c r="AJ312"/>
    </row>
    <row r="313" spans="1:36" s="82" customFormat="1" ht="11.25" customHeight="1" x14ac:dyDescent="0.2">
      <c r="A313"/>
      <c r="B313" s="82" t="e">
        <v>#N/A</v>
      </c>
      <c r="C313"/>
      <c r="D313"/>
      <c r="E313"/>
      <c r="F313"/>
      <c r="G313"/>
      <c r="H313"/>
      <c r="I313"/>
      <c r="J313"/>
      <c r="K313"/>
      <c r="L313"/>
      <c r="M313"/>
      <c r="N313"/>
      <c r="O313"/>
      <c r="P313"/>
      <c r="Q313"/>
      <c r="R313"/>
      <c r="S313"/>
      <c r="T313"/>
      <c r="U313"/>
      <c r="V313"/>
      <c r="W313"/>
      <c r="X313"/>
      <c r="Y313"/>
      <c r="Z313"/>
      <c r="AA313"/>
      <c r="AB313"/>
      <c r="AC313"/>
      <c r="AD313"/>
      <c r="AE313"/>
      <c r="AF313"/>
      <c r="AG313"/>
      <c r="AH313"/>
      <c r="AI313"/>
      <c r="AJ313"/>
    </row>
    <row r="314" spans="1:36" s="82" customFormat="1" ht="11.25" customHeight="1" x14ac:dyDescent="0.2">
      <c r="A314"/>
      <c r="B314" s="82" t="e">
        <v>#N/A</v>
      </c>
      <c r="C314"/>
      <c r="D314"/>
      <c r="E314"/>
      <c r="F314"/>
      <c r="G314"/>
      <c r="H314"/>
      <c r="I314"/>
      <c r="J314"/>
      <c r="K314"/>
      <c r="L314"/>
      <c r="M314"/>
      <c r="N314"/>
      <c r="O314"/>
      <c r="P314"/>
      <c r="Q314"/>
      <c r="R314"/>
      <c r="S314"/>
      <c r="T314"/>
      <c r="U314"/>
      <c r="V314"/>
      <c r="W314"/>
      <c r="X314"/>
      <c r="Y314"/>
      <c r="Z314"/>
      <c r="AA314"/>
      <c r="AB314"/>
      <c r="AC314"/>
      <c r="AD314"/>
      <c r="AE314"/>
      <c r="AF314"/>
      <c r="AG314"/>
      <c r="AH314"/>
      <c r="AI314"/>
      <c r="AJ314"/>
    </row>
    <row r="315" spans="1:36" s="82" customFormat="1" ht="11.25" customHeight="1" x14ac:dyDescent="0.2">
      <c r="A315"/>
      <c r="B315" s="82" t="e">
        <v>#N/A</v>
      </c>
      <c r="C315"/>
      <c r="D315"/>
      <c r="E315"/>
      <c r="F315"/>
      <c r="G315"/>
      <c r="H315"/>
      <c r="I315"/>
      <c r="J315"/>
      <c r="K315"/>
      <c r="L315"/>
      <c r="M315"/>
      <c r="N315"/>
      <c r="O315"/>
      <c r="P315"/>
      <c r="Q315"/>
      <c r="R315"/>
      <c r="S315"/>
      <c r="T315"/>
      <c r="U315"/>
      <c r="V315"/>
      <c r="W315"/>
      <c r="X315"/>
      <c r="Y315"/>
      <c r="Z315"/>
      <c r="AA315"/>
      <c r="AB315"/>
      <c r="AC315"/>
      <c r="AD315"/>
      <c r="AE315"/>
      <c r="AF315"/>
      <c r="AG315"/>
      <c r="AH315"/>
      <c r="AI315"/>
      <c r="AJ315"/>
    </row>
    <row r="316" spans="1:36" s="82" customFormat="1" ht="11.25" customHeight="1" x14ac:dyDescent="0.2">
      <c r="A316"/>
      <c r="B316" s="82" t="e">
        <v>#N/A</v>
      </c>
      <c r="C316"/>
      <c r="D316"/>
      <c r="E316"/>
      <c r="F316"/>
      <c r="G316"/>
      <c r="H316"/>
      <c r="I316"/>
      <c r="J316"/>
      <c r="K316"/>
      <c r="L316"/>
      <c r="M316"/>
      <c r="N316"/>
      <c r="O316"/>
      <c r="P316"/>
      <c r="Q316"/>
      <c r="R316"/>
      <c r="S316"/>
      <c r="T316"/>
      <c r="U316"/>
      <c r="V316"/>
      <c r="W316"/>
      <c r="X316"/>
      <c r="Y316"/>
      <c r="Z316"/>
      <c r="AA316"/>
      <c r="AB316"/>
      <c r="AC316"/>
      <c r="AD316"/>
      <c r="AE316"/>
      <c r="AF316"/>
      <c r="AG316"/>
      <c r="AH316"/>
      <c r="AI316"/>
      <c r="AJ316"/>
    </row>
    <row r="317" spans="1:36" s="82" customFormat="1" ht="11.25" customHeight="1" x14ac:dyDescent="0.2">
      <c r="A317"/>
      <c r="B317" s="82" t="e">
        <v>#N/A</v>
      </c>
      <c r="C317"/>
      <c r="D317"/>
      <c r="E317"/>
      <c r="F317"/>
      <c r="G317"/>
      <c r="H317"/>
      <c r="I317"/>
      <c r="J317"/>
      <c r="K317"/>
      <c r="L317"/>
      <c r="M317"/>
      <c r="N317"/>
      <c r="O317"/>
      <c r="P317"/>
      <c r="Q317"/>
      <c r="R317"/>
      <c r="S317"/>
      <c r="T317"/>
      <c r="U317"/>
      <c r="V317"/>
      <c r="W317"/>
      <c r="X317"/>
      <c r="Y317"/>
      <c r="Z317"/>
      <c r="AA317"/>
      <c r="AB317"/>
      <c r="AC317"/>
      <c r="AD317"/>
      <c r="AE317"/>
      <c r="AF317"/>
      <c r="AG317"/>
      <c r="AH317"/>
      <c r="AI317"/>
      <c r="AJ317"/>
    </row>
    <row r="318" spans="1:36" s="82" customFormat="1" ht="11.25" customHeight="1" x14ac:dyDescent="0.2">
      <c r="A318"/>
      <c r="B318" s="82" t="e">
        <v>#N/A</v>
      </c>
      <c r="C318"/>
      <c r="D318"/>
      <c r="E318"/>
      <c r="F318"/>
      <c r="G318"/>
      <c r="H318"/>
      <c r="I318"/>
      <c r="J318"/>
      <c r="K318"/>
      <c r="L318"/>
      <c r="M318"/>
      <c r="N318"/>
      <c r="O318"/>
      <c r="P318"/>
      <c r="Q318"/>
      <c r="R318"/>
      <c r="S318"/>
      <c r="T318"/>
      <c r="U318"/>
      <c r="V318"/>
      <c r="W318"/>
      <c r="X318"/>
      <c r="Y318"/>
      <c r="Z318"/>
      <c r="AA318"/>
      <c r="AB318"/>
      <c r="AC318"/>
      <c r="AD318"/>
      <c r="AE318"/>
      <c r="AF318"/>
      <c r="AG318"/>
      <c r="AH318"/>
      <c r="AI318"/>
      <c r="AJ318"/>
    </row>
    <row r="319" spans="1:36" s="82" customFormat="1" ht="11.25" customHeight="1" x14ac:dyDescent="0.2">
      <c r="A319"/>
      <c r="B319" s="82" t="e">
        <v>#N/A</v>
      </c>
      <c r="C319"/>
      <c r="D319"/>
      <c r="E319"/>
      <c r="F319"/>
      <c r="G319"/>
      <c r="H319"/>
      <c r="I319"/>
      <c r="J319"/>
      <c r="K319"/>
      <c r="L319"/>
      <c r="M319"/>
      <c r="N319"/>
      <c r="O319"/>
      <c r="P319"/>
      <c r="Q319"/>
      <c r="R319"/>
      <c r="S319"/>
      <c r="T319"/>
      <c r="U319"/>
      <c r="V319"/>
      <c r="W319"/>
      <c r="X319"/>
      <c r="Y319"/>
      <c r="Z319"/>
      <c r="AA319"/>
      <c r="AB319"/>
      <c r="AC319"/>
      <c r="AD319"/>
      <c r="AE319"/>
      <c r="AF319"/>
      <c r="AG319"/>
      <c r="AH319"/>
      <c r="AI319"/>
      <c r="AJ319"/>
    </row>
    <row r="320" spans="1:36" s="82" customFormat="1" ht="11.25" customHeight="1" x14ac:dyDescent="0.2">
      <c r="A320"/>
      <c r="B320" s="82" t="e">
        <v>#N/A</v>
      </c>
      <c r="C320"/>
      <c r="D320"/>
      <c r="E320"/>
      <c r="F320"/>
      <c r="G320"/>
      <c r="H320"/>
      <c r="I320"/>
      <c r="J320"/>
      <c r="K320"/>
      <c r="L320"/>
      <c r="M320"/>
      <c r="N320"/>
      <c r="O320"/>
      <c r="P320"/>
      <c r="Q320"/>
      <c r="R320"/>
      <c r="S320"/>
      <c r="T320"/>
      <c r="U320"/>
      <c r="V320"/>
      <c r="W320"/>
      <c r="X320"/>
      <c r="Y320"/>
      <c r="Z320"/>
      <c r="AA320"/>
      <c r="AB320"/>
      <c r="AC320"/>
      <c r="AD320"/>
      <c r="AE320"/>
      <c r="AF320"/>
      <c r="AG320"/>
      <c r="AH320"/>
      <c r="AI320"/>
      <c r="AJ320"/>
    </row>
    <row r="321" spans="1:36" s="82" customFormat="1" ht="11.25" customHeight="1" x14ac:dyDescent="0.2">
      <c r="A321"/>
      <c r="B321" s="82" t="e">
        <v>#N/A</v>
      </c>
      <c r="C321"/>
      <c r="D321"/>
      <c r="E321"/>
      <c r="F321"/>
      <c r="G321"/>
      <c r="H321"/>
      <c r="I321"/>
      <c r="J321"/>
      <c r="K321"/>
      <c r="L321"/>
      <c r="M321"/>
      <c r="N321"/>
      <c r="O321"/>
      <c r="P321"/>
      <c r="Q321"/>
      <c r="R321"/>
      <c r="S321"/>
      <c r="T321"/>
      <c r="U321"/>
      <c r="V321"/>
      <c r="W321"/>
      <c r="X321"/>
      <c r="Y321"/>
      <c r="Z321"/>
      <c r="AA321"/>
      <c r="AB321"/>
      <c r="AC321"/>
      <c r="AD321"/>
      <c r="AE321"/>
      <c r="AF321"/>
      <c r="AG321"/>
      <c r="AH321"/>
      <c r="AI321"/>
      <c r="AJ321"/>
    </row>
    <row r="322" spans="1:36" s="82" customFormat="1" ht="11.25" customHeight="1" x14ac:dyDescent="0.2">
      <c r="A322"/>
      <c r="B322" s="82" t="e">
        <v>#N/A</v>
      </c>
      <c r="C322"/>
      <c r="D322"/>
      <c r="E322"/>
      <c r="F322"/>
      <c r="G322"/>
      <c r="H322"/>
      <c r="I322"/>
      <c r="J322"/>
      <c r="K322"/>
      <c r="L322"/>
      <c r="M322"/>
      <c r="N322"/>
      <c r="O322"/>
      <c r="P322"/>
      <c r="Q322"/>
      <c r="R322"/>
      <c r="S322"/>
      <c r="T322"/>
      <c r="U322"/>
      <c r="V322"/>
      <c r="W322"/>
      <c r="X322"/>
      <c r="Y322"/>
      <c r="Z322"/>
      <c r="AA322"/>
      <c r="AB322"/>
      <c r="AC322"/>
      <c r="AD322"/>
      <c r="AE322"/>
      <c r="AF322"/>
      <c r="AG322"/>
      <c r="AH322"/>
      <c r="AI322"/>
      <c r="AJ322"/>
    </row>
    <row r="323" spans="1:36" s="82" customFormat="1" ht="11.25" customHeight="1" x14ac:dyDescent="0.2">
      <c r="A323"/>
      <c r="B323" s="82" t="e">
        <v>#N/A</v>
      </c>
      <c r="C323"/>
      <c r="D323"/>
      <c r="E323"/>
      <c r="F323"/>
      <c r="G323"/>
      <c r="H323"/>
      <c r="I323"/>
      <c r="J323"/>
      <c r="K323"/>
      <c r="L323"/>
      <c r="M323"/>
      <c r="N323"/>
      <c r="O323"/>
      <c r="P323"/>
      <c r="Q323"/>
      <c r="R323"/>
      <c r="S323"/>
      <c r="T323"/>
      <c r="U323"/>
      <c r="V323"/>
      <c r="W323"/>
      <c r="X323"/>
      <c r="Y323"/>
      <c r="Z323"/>
      <c r="AA323"/>
      <c r="AB323"/>
      <c r="AC323"/>
      <c r="AD323"/>
      <c r="AE323"/>
      <c r="AF323"/>
      <c r="AG323"/>
      <c r="AH323"/>
      <c r="AI323"/>
      <c r="AJ323"/>
    </row>
    <row r="324" spans="1:36" s="82" customFormat="1" ht="11.25" customHeight="1" x14ac:dyDescent="0.2">
      <c r="A324"/>
      <c r="B324" s="82" t="e">
        <v>#N/A</v>
      </c>
      <c r="C324"/>
      <c r="D324"/>
      <c r="E324"/>
      <c r="F324"/>
      <c r="G324"/>
      <c r="H324"/>
      <c r="I324"/>
      <c r="J324"/>
      <c r="K324"/>
      <c r="L324"/>
      <c r="M324"/>
      <c r="N324"/>
      <c r="O324"/>
      <c r="P324"/>
      <c r="Q324"/>
      <c r="R324"/>
      <c r="S324"/>
      <c r="T324"/>
      <c r="U324"/>
      <c r="V324"/>
      <c r="W324"/>
      <c r="X324"/>
      <c r="Y324"/>
      <c r="Z324"/>
      <c r="AA324"/>
      <c r="AB324"/>
      <c r="AC324"/>
      <c r="AD324"/>
      <c r="AE324"/>
      <c r="AF324"/>
      <c r="AG324"/>
      <c r="AH324"/>
      <c r="AI324"/>
      <c r="AJ324"/>
    </row>
    <row r="325" spans="1:36" s="82" customFormat="1" ht="11.25" customHeight="1" x14ac:dyDescent="0.2">
      <c r="A325"/>
      <c r="B325" s="82" t="e">
        <v>#N/A</v>
      </c>
      <c r="C325"/>
      <c r="D325"/>
      <c r="E325"/>
      <c r="F325"/>
      <c r="G325"/>
      <c r="H325"/>
      <c r="I325"/>
      <c r="J325"/>
      <c r="K325"/>
      <c r="L325"/>
      <c r="M325"/>
      <c r="N325"/>
      <c r="O325"/>
      <c r="P325"/>
      <c r="Q325"/>
      <c r="R325"/>
      <c r="S325"/>
      <c r="T325"/>
      <c r="U325"/>
      <c r="V325"/>
      <c r="W325"/>
      <c r="X325"/>
      <c r="Y325"/>
      <c r="Z325"/>
      <c r="AA325"/>
      <c r="AB325"/>
      <c r="AC325"/>
      <c r="AD325"/>
      <c r="AE325"/>
      <c r="AF325"/>
      <c r="AG325"/>
      <c r="AH325"/>
      <c r="AI325"/>
      <c r="AJ325"/>
    </row>
    <row r="326" spans="1:36" s="82" customFormat="1" ht="11.25" customHeight="1" x14ac:dyDescent="0.2">
      <c r="A326"/>
      <c r="B326" s="82" t="e">
        <v>#N/A</v>
      </c>
      <c r="C326"/>
      <c r="D326"/>
      <c r="E326"/>
      <c r="F326"/>
      <c r="G326"/>
      <c r="H326"/>
      <c r="I326"/>
      <c r="J326"/>
      <c r="K326"/>
      <c r="L326"/>
      <c r="M326"/>
      <c r="N326"/>
      <c r="O326"/>
      <c r="P326"/>
      <c r="Q326"/>
      <c r="R326"/>
      <c r="S326"/>
      <c r="T326"/>
      <c r="U326"/>
      <c r="V326"/>
      <c r="W326"/>
      <c r="X326"/>
      <c r="Y326"/>
      <c r="Z326"/>
      <c r="AA326"/>
      <c r="AB326"/>
      <c r="AC326"/>
      <c r="AD326"/>
      <c r="AE326"/>
      <c r="AF326"/>
      <c r="AG326"/>
      <c r="AH326"/>
      <c r="AI326"/>
      <c r="AJ326"/>
    </row>
    <row r="327" spans="1:36" s="82" customFormat="1" ht="11.25" customHeight="1" x14ac:dyDescent="0.2">
      <c r="A327"/>
      <c r="B327" s="82" t="e">
        <v>#N/A</v>
      </c>
      <c r="C327"/>
      <c r="D327"/>
      <c r="E327"/>
      <c r="F327"/>
      <c r="G327"/>
      <c r="H327"/>
      <c r="I327"/>
      <c r="J327"/>
      <c r="K327"/>
      <c r="L327"/>
      <c r="M327"/>
      <c r="N327"/>
      <c r="O327"/>
      <c r="P327"/>
      <c r="Q327"/>
      <c r="R327"/>
      <c r="S327"/>
      <c r="T327"/>
      <c r="U327"/>
      <c r="V327"/>
      <c r="W327"/>
      <c r="X327"/>
      <c r="Y327"/>
      <c r="Z327"/>
      <c r="AA327"/>
      <c r="AB327"/>
      <c r="AC327"/>
      <c r="AD327"/>
      <c r="AE327"/>
      <c r="AF327"/>
      <c r="AG327"/>
      <c r="AH327"/>
      <c r="AI327"/>
      <c r="AJ327"/>
    </row>
    <row r="328" spans="1:36" s="82" customFormat="1" ht="11.25" customHeight="1" x14ac:dyDescent="0.2">
      <c r="A328"/>
      <c r="B328" s="82" t="e">
        <v>#N/A</v>
      </c>
      <c r="C328"/>
      <c r="D328"/>
      <c r="E328"/>
      <c r="F328"/>
      <c r="G328"/>
      <c r="H328"/>
      <c r="I328"/>
      <c r="J328"/>
      <c r="K328"/>
      <c r="L328"/>
      <c r="M328"/>
      <c r="N328"/>
      <c r="O328"/>
      <c r="P328"/>
      <c r="Q328"/>
      <c r="R328"/>
      <c r="S328"/>
      <c r="T328"/>
      <c r="U328"/>
      <c r="V328"/>
      <c r="W328"/>
      <c r="X328"/>
      <c r="Y328"/>
      <c r="Z328"/>
      <c r="AA328"/>
      <c r="AB328"/>
      <c r="AC328"/>
      <c r="AD328"/>
      <c r="AE328"/>
      <c r="AF328"/>
      <c r="AG328"/>
      <c r="AH328"/>
      <c r="AI328"/>
      <c r="AJ328"/>
    </row>
    <row r="329" spans="1:36" s="82" customFormat="1" ht="11.25" customHeight="1" x14ac:dyDescent="0.2">
      <c r="A329"/>
      <c r="B329" s="82" t="e">
        <v>#N/A</v>
      </c>
      <c r="C329"/>
      <c r="D329"/>
      <c r="E329"/>
      <c r="F329"/>
      <c r="G329"/>
      <c r="H329"/>
      <c r="I329"/>
      <c r="J329"/>
      <c r="K329"/>
      <c r="L329"/>
      <c r="M329"/>
      <c r="N329"/>
      <c r="O329"/>
      <c r="P329"/>
      <c r="Q329"/>
      <c r="R329"/>
      <c r="S329"/>
      <c r="T329"/>
      <c r="U329"/>
      <c r="V329"/>
      <c r="W329"/>
      <c r="X329"/>
      <c r="Y329"/>
      <c r="Z329"/>
      <c r="AA329"/>
      <c r="AB329"/>
      <c r="AC329"/>
      <c r="AD329"/>
      <c r="AE329"/>
      <c r="AF329"/>
      <c r="AG329"/>
      <c r="AH329"/>
      <c r="AI329"/>
      <c r="AJ329"/>
    </row>
    <row r="330" spans="1:36" s="82" customFormat="1" ht="11.25" customHeight="1" x14ac:dyDescent="0.2">
      <c r="A330"/>
      <c r="B330" s="82" t="e">
        <v>#N/A</v>
      </c>
      <c r="C330"/>
      <c r="D330"/>
      <c r="E330"/>
      <c r="F330"/>
      <c r="G330"/>
      <c r="H330"/>
      <c r="I330"/>
      <c r="J330"/>
      <c r="K330"/>
      <c r="L330"/>
      <c r="M330"/>
      <c r="N330"/>
      <c r="O330"/>
      <c r="P330"/>
      <c r="Q330"/>
      <c r="R330"/>
      <c r="S330"/>
      <c r="T330"/>
      <c r="U330"/>
      <c r="V330"/>
      <c r="W330"/>
      <c r="X330"/>
      <c r="Y330"/>
      <c r="Z330"/>
      <c r="AA330"/>
      <c r="AB330"/>
      <c r="AC330"/>
      <c r="AD330"/>
      <c r="AE330"/>
      <c r="AF330"/>
      <c r="AG330"/>
      <c r="AH330"/>
      <c r="AI330"/>
      <c r="AJ330"/>
    </row>
    <row r="331" spans="1:36" s="82" customFormat="1" ht="11.25" customHeight="1" x14ac:dyDescent="0.2">
      <c r="A331"/>
      <c r="B331" s="82" t="e">
        <v>#N/A</v>
      </c>
      <c r="C331"/>
      <c r="D331"/>
      <c r="E331"/>
      <c r="F331"/>
      <c r="G331"/>
      <c r="H331"/>
      <c r="I331"/>
      <c r="J331"/>
      <c r="K331"/>
      <c r="L331"/>
      <c r="M331"/>
      <c r="N331"/>
      <c r="O331"/>
      <c r="P331"/>
      <c r="Q331"/>
      <c r="R331"/>
      <c r="S331"/>
      <c r="T331"/>
      <c r="U331"/>
      <c r="V331"/>
      <c r="W331"/>
      <c r="X331"/>
      <c r="Y331"/>
      <c r="Z331"/>
      <c r="AA331"/>
      <c r="AB331"/>
      <c r="AC331"/>
      <c r="AD331"/>
      <c r="AE331"/>
      <c r="AF331"/>
      <c r="AG331"/>
      <c r="AH331"/>
      <c r="AI331"/>
      <c r="AJ331"/>
    </row>
    <row r="332" spans="1:36" s="82" customFormat="1" ht="11.25" customHeight="1" x14ac:dyDescent="0.2">
      <c r="A332"/>
      <c r="B332" s="82" t="e">
        <v>#N/A</v>
      </c>
      <c r="C332"/>
      <c r="D332"/>
      <c r="E332"/>
      <c r="F332"/>
      <c r="G332"/>
      <c r="H332"/>
      <c r="I332"/>
      <c r="J332"/>
      <c r="K332"/>
      <c r="L332"/>
      <c r="M332"/>
      <c r="N332"/>
      <c r="O332"/>
      <c r="P332"/>
      <c r="Q332"/>
      <c r="R332"/>
      <c r="S332"/>
      <c r="T332"/>
      <c r="U332"/>
      <c r="V332"/>
      <c r="W332"/>
      <c r="X332"/>
      <c r="Y332"/>
      <c r="Z332"/>
      <c r="AA332"/>
      <c r="AB332"/>
      <c r="AC332"/>
      <c r="AD332"/>
      <c r="AE332"/>
      <c r="AF332"/>
      <c r="AG332"/>
      <c r="AH332"/>
      <c r="AI332"/>
      <c r="AJ332"/>
    </row>
    <row r="333" spans="1:36" s="82" customFormat="1" ht="11.25" customHeight="1" x14ac:dyDescent="0.2">
      <c r="A333"/>
      <c r="B333" s="82" t="e">
        <v>#N/A</v>
      </c>
      <c r="C333"/>
      <c r="D333"/>
      <c r="E333"/>
      <c r="F333"/>
      <c r="G333"/>
      <c r="H333"/>
      <c r="I333"/>
      <c r="J333"/>
      <c r="K333"/>
      <c r="L333"/>
      <c r="M333"/>
      <c r="N333"/>
      <c r="O333"/>
      <c r="P333"/>
      <c r="Q333"/>
      <c r="R333"/>
      <c r="S333"/>
      <c r="T333"/>
      <c r="U333"/>
      <c r="V333"/>
      <c r="W333"/>
      <c r="X333"/>
      <c r="Y333"/>
      <c r="Z333"/>
      <c r="AA333"/>
      <c r="AB333"/>
      <c r="AC333"/>
      <c r="AD333"/>
      <c r="AE333"/>
      <c r="AF333"/>
      <c r="AG333"/>
      <c r="AH333"/>
      <c r="AI333"/>
      <c r="AJ333"/>
    </row>
    <row r="334" spans="1:36" s="82" customFormat="1" ht="11.25" customHeight="1" x14ac:dyDescent="0.2">
      <c r="A334"/>
      <c r="B334" s="82" t="e">
        <v>#N/A</v>
      </c>
      <c r="C334"/>
      <c r="D334"/>
      <c r="E334"/>
      <c r="F334"/>
      <c r="G334"/>
      <c r="H334"/>
      <c r="I334"/>
      <c r="J334"/>
      <c r="K334"/>
      <c r="L334"/>
      <c r="M334"/>
      <c r="N334"/>
      <c r="O334"/>
      <c r="P334"/>
      <c r="Q334"/>
      <c r="R334"/>
      <c r="S334"/>
      <c r="T334"/>
      <c r="U334"/>
      <c r="V334"/>
      <c r="W334"/>
      <c r="X334"/>
      <c r="Y334"/>
      <c r="Z334"/>
      <c r="AA334"/>
      <c r="AB334"/>
      <c r="AC334"/>
      <c r="AD334"/>
      <c r="AE334"/>
      <c r="AF334"/>
      <c r="AG334"/>
      <c r="AH334"/>
      <c r="AI334"/>
      <c r="AJ334"/>
    </row>
    <row r="335" spans="1:36" s="82" customFormat="1" ht="11.25" customHeight="1" x14ac:dyDescent="0.2">
      <c r="A335"/>
      <c r="B335" s="82" t="e">
        <v>#N/A</v>
      </c>
      <c r="C335"/>
      <c r="D335"/>
      <c r="E335"/>
      <c r="F335"/>
      <c r="G335"/>
      <c r="H335"/>
      <c r="I335"/>
      <c r="J335"/>
      <c r="K335"/>
      <c r="L335"/>
      <c r="M335"/>
      <c r="N335"/>
      <c r="O335"/>
      <c r="P335"/>
      <c r="Q335"/>
      <c r="R335"/>
      <c r="S335"/>
      <c r="T335"/>
      <c r="U335"/>
      <c r="V335"/>
      <c r="W335"/>
      <c r="X335"/>
      <c r="Y335"/>
      <c r="Z335"/>
      <c r="AA335"/>
      <c r="AB335"/>
      <c r="AC335"/>
      <c r="AD335"/>
      <c r="AE335"/>
      <c r="AF335"/>
      <c r="AG335"/>
      <c r="AH335"/>
      <c r="AI335"/>
      <c r="AJ335"/>
    </row>
    <row r="336" spans="1:36" s="82" customFormat="1" ht="11.25" customHeight="1" x14ac:dyDescent="0.2">
      <c r="A336"/>
      <c r="B336" s="82" t="e">
        <v>#N/A</v>
      </c>
      <c r="C336"/>
      <c r="D336"/>
      <c r="E336"/>
      <c r="F336"/>
      <c r="G336"/>
      <c r="H336"/>
      <c r="I336"/>
      <c r="J336"/>
      <c r="K336"/>
      <c r="L336"/>
      <c r="M336"/>
      <c r="N336"/>
      <c r="O336"/>
      <c r="P336"/>
      <c r="Q336"/>
      <c r="R336"/>
      <c r="S336"/>
      <c r="T336"/>
      <c r="U336"/>
      <c r="V336"/>
      <c r="W336"/>
      <c r="X336"/>
      <c r="Y336"/>
      <c r="Z336"/>
      <c r="AA336"/>
      <c r="AB336"/>
      <c r="AC336"/>
      <c r="AD336"/>
      <c r="AE336"/>
      <c r="AF336"/>
      <c r="AG336"/>
      <c r="AH336"/>
      <c r="AI336"/>
      <c r="AJ336"/>
    </row>
    <row r="337" spans="1:36" s="82" customFormat="1" ht="11.25" customHeight="1" x14ac:dyDescent="0.2">
      <c r="A337"/>
      <c r="B337" s="82" t="e">
        <v>#N/A</v>
      </c>
      <c r="C337"/>
      <c r="D337"/>
      <c r="E337"/>
      <c r="F337"/>
      <c r="G337"/>
      <c r="H337"/>
      <c r="I337"/>
      <c r="J337"/>
      <c r="K337"/>
      <c r="L337"/>
      <c r="M337"/>
      <c r="N337"/>
      <c r="O337"/>
      <c r="P337"/>
      <c r="Q337"/>
      <c r="R337"/>
      <c r="S337"/>
      <c r="T337"/>
      <c r="U337"/>
      <c r="V337"/>
      <c r="W337"/>
      <c r="X337"/>
      <c r="Y337"/>
      <c r="Z337"/>
      <c r="AA337"/>
      <c r="AB337"/>
      <c r="AC337"/>
      <c r="AD337"/>
      <c r="AE337"/>
      <c r="AF337"/>
      <c r="AG337"/>
      <c r="AH337"/>
      <c r="AI337"/>
      <c r="AJ337"/>
    </row>
    <row r="338" spans="1:36" s="82" customFormat="1" ht="11.25" customHeight="1" x14ac:dyDescent="0.2">
      <c r="A338"/>
      <c r="B338" s="82" t="e">
        <v>#N/A</v>
      </c>
      <c r="C338"/>
      <c r="D338"/>
      <c r="E338"/>
      <c r="F338"/>
      <c r="G338"/>
      <c r="H338"/>
      <c r="I338"/>
      <c r="J338"/>
      <c r="K338"/>
      <c r="L338"/>
      <c r="M338"/>
      <c r="N338"/>
      <c r="O338"/>
      <c r="P338"/>
      <c r="Q338"/>
      <c r="R338"/>
      <c r="S338"/>
      <c r="T338"/>
      <c r="U338"/>
      <c r="V338"/>
      <c r="W338"/>
      <c r="X338"/>
      <c r="Y338"/>
      <c r="Z338"/>
      <c r="AA338"/>
      <c r="AB338"/>
      <c r="AC338"/>
      <c r="AD338"/>
      <c r="AE338"/>
      <c r="AF338"/>
      <c r="AG338"/>
      <c r="AH338"/>
      <c r="AI338"/>
      <c r="AJ338"/>
    </row>
    <row r="339" spans="1:36" s="82" customFormat="1" ht="11.25" customHeight="1" x14ac:dyDescent="0.2">
      <c r="A339"/>
      <c r="B339" s="82" t="e">
        <v>#N/A</v>
      </c>
      <c r="C339"/>
      <c r="D339"/>
      <c r="E339"/>
      <c r="F339"/>
      <c r="G339"/>
      <c r="H339"/>
      <c r="I339"/>
      <c r="J339"/>
      <c r="K339"/>
      <c r="L339"/>
      <c r="M339"/>
      <c r="N339"/>
      <c r="O339"/>
      <c r="P339"/>
      <c r="Q339"/>
      <c r="R339"/>
      <c r="S339"/>
      <c r="T339"/>
      <c r="U339"/>
      <c r="V339"/>
      <c r="W339"/>
      <c r="X339"/>
      <c r="Y339"/>
      <c r="Z339"/>
      <c r="AA339"/>
      <c r="AB339"/>
      <c r="AC339"/>
      <c r="AD339"/>
      <c r="AE339"/>
      <c r="AF339"/>
      <c r="AG339"/>
      <c r="AH339"/>
      <c r="AI339"/>
      <c r="AJ339"/>
    </row>
    <row r="340" spans="1:36" s="82" customFormat="1" ht="11.25" customHeight="1" x14ac:dyDescent="0.2">
      <c r="A340"/>
      <c r="B340" s="82" t="e">
        <v>#N/A</v>
      </c>
      <c r="C340"/>
      <c r="D340"/>
      <c r="E340"/>
      <c r="F340"/>
      <c r="G340"/>
      <c r="H340"/>
      <c r="I340"/>
      <c r="J340"/>
      <c r="K340"/>
      <c r="L340"/>
      <c r="M340"/>
      <c r="N340"/>
      <c r="O340"/>
      <c r="P340"/>
      <c r="Q340"/>
      <c r="R340"/>
      <c r="S340"/>
      <c r="T340"/>
      <c r="U340"/>
      <c r="V340"/>
      <c r="W340"/>
      <c r="X340"/>
      <c r="Y340"/>
      <c r="Z340"/>
      <c r="AA340"/>
      <c r="AB340"/>
      <c r="AC340"/>
      <c r="AD340"/>
      <c r="AE340"/>
      <c r="AF340"/>
      <c r="AG340"/>
      <c r="AH340"/>
      <c r="AI340"/>
      <c r="AJ340"/>
    </row>
    <row r="341" spans="1:36" s="82" customFormat="1" ht="11.25" customHeight="1" x14ac:dyDescent="0.2">
      <c r="A341"/>
      <c r="B341" s="82" t="e">
        <v>#N/A</v>
      </c>
      <c r="C341"/>
      <c r="D341"/>
      <c r="E341"/>
      <c r="F341"/>
      <c r="G341"/>
      <c r="H341"/>
      <c r="I341"/>
      <c r="J341"/>
      <c r="K341"/>
      <c r="L341"/>
      <c r="M341"/>
      <c r="N341"/>
      <c r="O341"/>
      <c r="P341"/>
      <c r="Q341"/>
      <c r="R341"/>
      <c r="S341"/>
      <c r="T341"/>
      <c r="U341"/>
      <c r="V341"/>
      <c r="W341"/>
      <c r="X341"/>
      <c r="Y341"/>
      <c r="Z341"/>
      <c r="AA341"/>
      <c r="AB341"/>
      <c r="AC341"/>
      <c r="AD341"/>
      <c r="AE341"/>
      <c r="AF341"/>
      <c r="AG341"/>
      <c r="AH341"/>
      <c r="AI341"/>
      <c r="AJ341"/>
    </row>
    <row r="342" spans="1:36" s="82" customFormat="1" ht="11.25" customHeight="1" x14ac:dyDescent="0.2">
      <c r="A342"/>
      <c r="B342" s="82" t="e">
        <v>#N/A</v>
      </c>
      <c r="C342"/>
      <c r="D342"/>
      <c r="E342"/>
      <c r="F342"/>
      <c r="G342"/>
      <c r="H342"/>
      <c r="I342"/>
      <c r="J342"/>
      <c r="K342"/>
      <c r="L342"/>
      <c r="M342"/>
      <c r="N342"/>
      <c r="O342"/>
      <c r="P342"/>
      <c r="Q342"/>
      <c r="R342"/>
      <c r="S342"/>
      <c r="T342"/>
      <c r="U342"/>
      <c r="V342"/>
      <c r="W342"/>
      <c r="X342"/>
      <c r="Y342"/>
      <c r="Z342"/>
      <c r="AA342"/>
      <c r="AB342"/>
      <c r="AC342"/>
      <c r="AD342"/>
      <c r="AE342"/>
      <c r="AF342"/>
      <c r="AG342"/>
      <c r="AH342"/>
      <c r="AI342"/>
      <c r="AJ342"/>
    </row>
    <row r="343" spans="1:36" s="82" customFormat="1" ht="11.25" customHeight="1" x14ac:dyDescent="0.2">
      <c r="A343"/>
      <c r="B343" s="82" t="e">
        <v>#N/A</v>
      </c>
      <c r="C343"/>
      <c r="D343"/>
      <c r="E343"/>
      <c r="F343"/>
      <c r="G343"/>
      <c r="H343"/>
      <c r="I343"/>
      <c r="J343"/>
      <c r="K343"/>
      <c r="L343"/>
      <c r="M343"/>
      <c r="N343"/>
      <c r="O343"/>
      <c r="P343"/>
      <c r="Q343"/>
      <c r="R343"/>
      <c r="S343"/>
      <c r="T343"/>
      <c r="U343"/>
      <c r="V343"/>
      <c r="W343"/>
      <c r="X343"/>
      <c r="Y343"/>
      <c r="Z343"/>
      <c r="AA343"/>
      <c r="AB343"/>
      <c r="AC343"/>
      <c r="AD343"/>
      <c r="AE343"/>
      <c r="AF343"/>
      <c r="AG343"/>
      <c r="AH343"/>
      <c r="AI343"/>
      <c r="AJ343"/>
    </row>
    <row r="344" spans="1:36" s="82" customFormat="1" ht="11.25" customHeight="1" x14ac:dyDescent="0.2">
      <c r="A344"/>
      <c r="B344" s="82" t="e">
        <v>#N/A</v>
      </c>
      <c r="C344"/>
      <c r="D344"/>
      <c r="E344"/>
      <c r="F344"/>
      <c r="G344"/>
      <c r="H344"/>
      <c r="I344"/>
      <c r="J344"/>
      <c r="K344"/>
      <c r="L344"/>
      <c r="M344"/>
      <c r="N344"/>
      <c r="O344"/>
      <c r="P344"/>
      <c r="Q344"/>
      <c r="R344"/>
      <c r="S344"/>
      <c r="T344"/>
      <c r="U344"/>
      <c r="V344"/>
      <c r="W344"/>
      <c r="X344"/>
      <c r="Y344"/>
      <c r="Z344"/>
      <c r="AA344"/>
      <c r="AB344"/>
      <c r="AC344"/>
      <c r="AD344"/>
      <c r="AE344"/>
      <c r="AF344"/>
      <c r="AG344"/>
      <c r="AH344"/>
      <c r="AI344"/>
      <c r="AJ344"/>
    </row>
    <row r="345" spans="1:36" s="82" customFormat="1" ht="11.25" customHeight="1" x14ac:dyDescent="0.2">
      <c r="A345"/>
      <c r="B345" s="82" t="e">
        <v>#N/A</v>
      </c>
      <c r="C345"/>
      <c r="D345"/>
      <c r="E345"/>
      <c r="F345"/>
      <c r="G345"/>
      <c r="H345"/>
      <c r="I345"/>
      <c r="J345"/>
      <c r="K345"/>
      <c r="L345"/>
      <c r="M345"/>
      <c r="N345"/>
      <c r="O345"/>
      <c r="P345"/>
      <c r="Q345"/>
      <c r="R345"/>
      <c r="S345"/>
      <c r="T345"/>
      <c r="U345"/>
      <c r="V345"/>
      <c r="W345"/>
      <c r="X345"/>
      <c r="Y345"/>
      <c r="Z345"/>
      <c r="AA345"/>
      <c r="AB345"/>
      <c r="AC345"/>
      <c r="AD345"/>
      <c r="AE345"/>
      <c r="AF345"/>
      <c r="AG345"/>
      <c r="AH345"/>
      <c r="AI345"/>
      <c r="AJ345"/>
    </row>
    <row r="346" spans="1:36" s="82" customFormat="1" ht="11.25" customHeight="1" x14ac:dyDescent="0.2">
      <c r="A346"/>
      <c r="B346" s="82" t="e">
        <v>#N/A</v>
      </c>
      <c r="C346"/>
      <c r="D346"/>
      <c r="E346"/>
      <c r="F346"/>
      <c r="G346"/>
      <c r="H346"/>
      <c r="I346"/>
      <c r="J346"/>
      <c r="K346"/>
      <c r="L346"/>
      <c r="M346"/>
      <c r="N346"/>
      <c r="O346"/>
      <c r="P346"/>
      <c r="Q346"/>
      <c r="R346"/>
      <c r="S346"/>
      <c r="T346"/>
      <c r="U346"/>
      <c r="V346"/>
      <c r="W346"/>
      <c r="X346"/>
      <c r="Y346"/>
      <c r="Z346"/>
      <c r="AA346"/>
      <c r="AB346"/>
      <c r="AC346"/>
      <c r="AD346"/>
      <c r="AE346"/>
      <c r="AF346"/>
      <c r="AG346"/>
      <c r="AH346"/>
      <c r="AI346"/>
      <c r="AJ346"/>
    </row>
    <row r="347" spans="1:36" s="82" customFormat="1" ht="11.25" customHeight="1" x14ac:dyDescent="0.2">
      <c r="A347"/>
      <c r="B347" s="82" t="e">
        <v>#N/A</v>
      </c>
      <c r="C347"/>
      <c r="D347"/>
      <c r="E347"/>
      <c r="F347"/>
      <c r="G347"/>
      <c r="H347"/>
      <c r="I347"/>
      <c r="J347"/>
      <c r="K347"/>
      <c r="L347"/>
      <c r="M347"/>
      <c r="N347"/>
      <c r="O347"/>
      <c r="P347"/>
      <c r="Q347"/>
      <c r="R347"/>
      <c r="S347"/>
      <c r="T347"/>
      <c r="U347"/>
      <c r="V347"/>
      <c r="W347"/>
      <c r="X347"/>
      <c r="Y347"/>
      <c r="Z347"/>
      <c r="AA347"/>
      <c r="AB347"/>
      <c r="AC347"/>
      <c r="AD347"/>
      <c r="AE347"/>
      <c r="AF347"/>
      <c r="AG347"/>
      <c r="AH347"/>
      <c r="AI347"/>
      <c r="AJ347"/>
    </row>
    <row r="348" spans="1:36" s="82" customFormat="1" ht="11.25" customHeight="1" x14ac:dyDescent="0.2">
      <c r="A348"/>
      <c r="B348" s="82" t="e">
        <v>#N/A</v>
      </c>
      <c r="C348"/>
      <c r="D348"/>
      <c r="E348"/>
      <c r="F348"/>
      <c r="G348"/>
      <c r="H348"/>
      <c r="I348"/>
      <c r="J348"/>
      <c r="K348"/>
      <c r="L348"/>
      <c r="M348"/>
      <c r="N348"/>
      <c r="O348"/>
      <c r="P348"/>
      <c r="Q348"/>
      <c r="R348"/>
      <c r="S348"/>
      <c r="T348"/>
      <c r="U348"/>
      <c r="V348"/>
      <c r="W348"/>
      <c r="X348"/>
      <c r="Y348"/>
      <c r="Z348"/>
      <c r="AA348"/>
      <c r="AB348"/>
      <c r="AC348"/>
      <c r="AD348"/>
      <c r="AE348"/>
      <c r="AF348"/>
      <c r="AG348"/>
      <c r="AH348"/>
      <c r="AI348"/>
      <c r="AJ348"/>
    </row>
    <row r="349" spans="1:36" s="82" customFormat="1" ht="11.25" customHeight="1" x14ac:dyDescent="0.2">
      <c r="A349"/>
      <c r="B349" s="82" t="e">
        <v>#N/A</v>
      </c>
      <c r="C349"/>
      <c r="D349"/>
      <c r="E349"/>
      <c r="F349"/>
      <c r="G349"/>
      <c r="H349"/>
      <c r="I349"/>
      <c r="J349"/>
      <c r="K349"/>
      <c r="L349"/>
      <c r="M349"/>
      <c r="N349"/>
      <c r="O349"/>
      <c r="P349"/>
      <c r="Q349"/>
      <c r="R349"/>
      <c r="S349"/>
      <c r="T349"/>
      <c r="U349"/>
      <c r="V349"/>
      <c r="W349"/>
      <c r="X349"/>
      <c r="Y349"/>
      <c r="Z349"/>
      <c r="AA349"/>
      <c r="AB349"/>
      <c r="AC349"/>
      <c r="AD349"/>
      <c r="AE349"/>
      <c r="AF349"/>
      <c r="AG349"/>
      <c r="AH349"/>
      <c r="AI349"/>
      <c r="AJ349"/>
    </row>
    <row r="350" spans="1:36" s="82" customFormat="1" ht="11.25" customHeight="1" x14ac:dyDescent="0.2">
      <c r="A350"/>
      <c r="B350" s="82" t="e">
        <v>#N/A</v>
      </c>
      <c r="C350"/>
      <c r="D350"/>
      <c r="E350"/>
      <c r="F350"/>
      <c r="G350"/>
      <c r="H350"/>
      <c r="I350"/>
      <c r="J350"/>
      <c r="K350"/>
      <c r="L350"/>
      <c r="M350"/>
      <c r="N350"/>
      <c r="O350"/>
      <c r="P350"/>
      <c r="Q350"/>
      <c r="R350"/>
      <c r="S350"/>
      <c r="T350"/>
      <c r="U350"/>
      <c r="V350"/>
      <c r="W350"/>
      <c r="X350"/>
      <c r="Y350"/>
      <c r="Z350"/>
      <c r="AA350"/>
      <c r="AB350"/>
      <c r="AC350"/>
      <c r="AD350"/>
      <c r="AE350"/>
      <c r="AF350"/>
      <c r="AG350"/>
      <c r="AH350"/>
      <c r="AI350"/>
      <c r="AJ350"/>
    </row>
    <row r="351" spans="1:36" s="82" customFormat="1" ht="11.25" customHeight="1" x14ac:dyDescent="0.2">
      <c r="A351"/>
      <c r="B351" s="82" t="e">
        <v>#N/A</v>
      </c>
      <c r="C351"/>
      <c r="D351"/>
      <c r="E351"/>
      <c r="F351"/>
      <c r="G351"/>
      <c r="H351"/>
      <c r="I351"/>
      <c r="J351"/>
      <c r="K351"/>
      <c r="L351"/>
      <c r="M351"/>
      <c r="N351"/>
      <c r="O351"/>
      <c r="P351"/>
      <c r="Q351"/>
      <c r="R351"/>
      <c r="S351"/>
      <c r="T351"/>
      <c r="U351"/>
      <c r="V351"/>
      <c r="W351"/>
      <c r="X351"/>
      <c r="Y351"/>
      <c r="Z351"/>
      <c r="AA351"/>
      <c r="AB351"/>
      <c r="AC351"/>
      <c r="AD351"/>
      <c r="AE351"/>
      <c r="AF351"/>
      <c r="AG351"/>
      <c r="AH351"/>
      <c r="AI351"/>
      <c r="AJ351"/>
    </row>
    <row r="352" spans="1:36" s="82" customFormat="1" ht="11.25" customHeight="1" x14ac:dyDescent="0.2">
      <c r="A352"/>
      <c r="B352" s="82" t="e">
        <v>#N/A</v>
      </c>
      <c r="C352"/>
      <c r="D352"/>
      <c r="E352"/>
      <c r="F352"/>
      <c r="G352"/>
      <c r="H352"/>
      <c r="I352"/>
      <c r="J352"/>
      <c r="K352"/>
      <c r="L352"/>
      <c r="M352"/>
      <c r="N352"/>
      <c r="O352"/>
      <c r="P352"/>
      <c r="Q352"/>
      <c r="R352"/>
      <c r="S352"/>
      <c r="T352"/>
      <c r="U352"/>
      <c r="V352"/>
      <c r="W352"/>
      <c r="X352"/>
      <c r="Y352"/>
      <c r="Z352"/>
      <c r="AA352"/>
      <c r="AB352"/>
      <c r="AC352"/>
      <c r="AD352"/>
      <c r="AE352"/>
      <c r="AF352"/>
      <c r="AG352"/>
      <c r="AH352"/>
      <c r="AI352"/>
      <c r="AJ352"/>
    </row>
    <row r="353" spans="1:36" s="82" customFormat="1" ht="11.25" customHeight="1" x14ac:dyDescent="0.2">
      <c r="A353"/>
      <c r="B353" s="82" t="e">
        <v>#N/A</v>
      </c>
      <c r="C353"/>
      <c r="D353"/>
      <c r="E353"/>
      <c r="F353"/>
      <c r="G353"/>
      <c r="H353"/>
      <c r="I353"/>
      <c r="J353"/>
      <c r="K353"/>
      <c r="L353"/>
      <c r="M353"/>
      <c r="N353"/>
      <c r="O353"/>
      <c r="P353"/>
      <c r="Q353"/>
      <c r="R353"/>
      <c r="S353"/>
      <c r="T353"/>
      <c r="U353"/>
      <c r="V353"/>
      <c r="W353"/>
      <c r="X353"/>
      <c r="Y353"/>
      <c r="Z353"/>
      <c r="AA353"/>
      <c r="AB353"/>
      <c r="AC353"/>
      <c r="AD353"/>
      <c r="AE353"/>
      <c r="AF353"/>
      <c r="AG353"/>
      <c r="AH353"/>
      <c r="AI353"/>
      <c r="AJ353"/>
    </row>
    <row r="354" spans="1:36" s="82" customFormat="1" ht="11.25" customHeight="1" x14ac:dyDescent="0.2">
      <c r="A354"/>
      <c r="B354" s="82" t="e">
        <v>#N/A</v>
      </c>
      <c r="C354"/>
      <c r="D354"/>
      <c r="E354"/>
      <c r="F354"/>
      <c r="G354"/>
      <c r="H354"/>
      <c r="I354"/>
      <c r="J354"/>
      <c r="K354"/>
      <c r="L354"/>
      <c r="M354"/>
      <c r="N354"/>
      <c r="O354"/>
      <c r="P354"/>
      <c r="Q354"/>
      <c r="R354"/>
      <c r="S354"/>
      <c r="T354"/>
      <c r="U354"/>
      <c r="V354"/>
      <c r="W354"/>
      <c r="X354"/>
      <c r="Y354"/>
      <c r="Z354"/>
      <c r="AA354"/>
      <c r="AB354"/>
      <c r="AC354"/>
      <c r="AD354"/>
      <c r="AE354"/>
      <c r="AF354"/>
      <c r="AG354"/>
      <c r="AH354"/>
      <c r="AI354"/>
      <c r="AJ354"/>
    </row>
    <row r="355" spans="1:36" s="82" customFormat="1" ht="11.25" customHeight="1" x14ac:dyDescent="0.2">
      <c r="A355"/>
      <c r="B355" s="82" t="e">
        <v>#N/A</v>
      </c>
      <c r="C355"/>
      <c r="D355"/>
      <c r="E355"/>
      <c r="F355"/>
      <c r="G355"/>
      <c r="H355"/>
      <c r="I355"/>
      <c r="J355"/>
      <c r="K355"/>
      <c r="L355"/>
      <c r="M355"/>
      <c r="N355"/>
      <c r="O355"/>
      <c r="P355"/>
      <c r="Q355"/>
      <c r="R355"/>
      <c r="S355"/>
      <c r="T355"/>
      <c r="U355"/>
      <c r="V355"/>
      <c r="W355"/>
      <c r="X355"/>
      <c r="Y355"/>
      <c r="Z355"/>
      <c r="AA355"/>
      <c r="AB355"/>
      <c r="AC355"/>
      <c r="AD355"/>
      <c r="AE355"/>
      <c r="AF355"/>
      <c r="AG355"/>
      <c r="AH355"/>
      <c r="AI355"/>
      <c r="AJ355"/>
    </row>
    <row r="356" spans="1:36" s="82" customFormat="1" ht="11.25" customHeight="1" x14ac:dyDescent="0.2">
      <c r="A356"/>
      <c r="B356" s="82" t="e">
        <v>#N/A</v>
      </c>
      <c r="C356"/>
      <c r="D356"/>
      <c r="E356"/>
      <c r="F356"/>
      <c r="G356"/>
      <c r="H356"/>
      <c r="I356"/>
      <c r="J356"/>
      <c r="K356"/>
      <c r="L356"/>
      <c r="M356"/>
      <c r="N356"/>
      <c r="O356"/>
      <c r="P356"/>
      <c r="Q356"/>
      <c r="R356"/>
      <c r="S356"/>
      <c r="T356"/>
      <c r="U356"/>
      <c r="V356"/>
      <c r="W356"/>
      <c r="X356"/>
      <c r="Y356"/>
      <c r="Z356"/>
      <c r="AA356"/>
      <c r="AB356"/>
      <c r="AC356"/>
      <c r="AD356"/>
      <c r="AE356"/>
      <c r="AF356"/>
      <c r="AG356"/>
      <c r="AH356"/>
      <c r="AI356"/>
      <c r="AJ356"/>
    </row>
    <row r="357" spans="1:36" s="82" customFormat="1" ht="11.25" customHeight="1" x14ac:dyDescent="0.2">
      <c r="A357"/>
      <c r="B357" s="82" t="e">
        <v>#N/A</v>
      </c>
      <c r="C357"/>
      <c r="D357"/>
      <c r="E357"/>
      <c r="F357"/>
      <c r="G357"/>
      <c r="H357"/>
      <c r="I357"/>
      <c r="J357"/>
      <c r="K357"/>
      <c r="L357"/>
      <c r="M357"/>
      <c r="N357"/>
      <c r="O357"/>
      <c r="P357"/>
      <c r="Q357"/>
      <c r="R357"/>
      <c r="S357"/>
      <c r="T357"/>
      <c r="U357"/>
      <c r="V357"/>
      <c r="W357"/>
      <c r="X357"/>
      <c r="Y357"/>
      <c r="Z357"/>
      <c r="AA357"/>
      <c r="AB357"/>
      <c r="AC357"/>
      <c r="AD357"/>
      <c r="AE357"/>
      <c r="AF357"/>
      <c r="AG357"/>
      <c r="AH357"/>
      <c r="AI357"/>
      <c r="AJ357"/>
    </row>
    <row r="358" spans="1:36" s="82" customFormat="1" ht="11.25" customHeight="1" x14ac:dyDescent="0.2">
      <c r="A358"/>
      <c r="B358" s="82" t="e">
        <v>#N/A</v>
      </c>
      <c r="C358"/>
      <c r="D358"/>
      <c r="E358"/>
      <c r="F358"/>
      <c r="G358"/>
      <c r="H358"/>
      <c r="I358"/>
      <c r="J358"/>
      <c r="K358"/>
      <c r="L358"/>
      <c r="M358"/>
      <c r="N358"/>
      <c r="O358"/>
      <c r="P358"/>
      <c r="Q358"/>
      <c r="R358"/>
      <c r="S358"/>
      <c r="T358"/>
      <c r="U358"/>
      <c r="V358"/>
      <c r="W358"/>
      <c r="X358"/>
      <c r="Y358"/>
      <c r="Z358"/>
      <c r="AA358"/>
      <c r="AB358"/>
      <c r="AC358"/>
      <c r="AD358"/>
      <c r="AE358"/>
      <c r="AF358"/>
      <c r="AG358"/>
      <c r="AH358"/>
      <c r="AI358"/>
      <c r="AJ358"/>
    </row>
    <row r="359" spans="1:36" s="82" customFormat="1" ht="11.25" customHeight="1" x14ac:dyDescent="0.2">
      <c r="A359"/>
      <c r="B359" s="82" t="e">
        <v>#N/A</v>
      </c>
      <c r="C359"/>
      <c r="D359"/>
      <c r="E359"/>
      <c r="F359"/>
      <c r="G359"/>
      <c r="H359"/>
      <c r="I359"/>
      <c r="J359"/>
      <c r="K359"/>
      <c r="L359"/>
      <c r="M359"/>
      <c r="N359"/>
      <c r="O359"/>
      <c r="P359"/>
      <c r="Q359"/>
      <c r="R359"/>
      <c r="S359"/>
      <c r="T359"/>
      <c r="U359"/>
      <c r="V359"/>
      <c r="W359"/>
      <c r="X359"/>
      <c r="Y359"/>
      <c r="Z359"/>
      <c r="AA359"/>
      <c r="AB359"/>
      <c r="AC359"/>
      <c r="AD359"/>
      <c r="AE359"/>
      <c r="AF359"/>
      <c r="AG359"/>
      <c r="AH359"/>
      <c r="AI359"/>
      <c r="AJ359"/>
    </row>
    <row r="360" spans="1:36" s="82" customFormat="1" ht="11.25" customHeight="1" x14ac:dyDescent="0.2">
      <c r="A360"/>
      <c r="B360" s="82" t="e">
        <v>#N/A</v>
      </c>
      <c r="C360"/>
      <c r="D360"/>
      <c r="E360"/>
      <c r="F360"/>
      <c r="G360"/>
      <c r="H360"/>
      <c r="I360"/>
      <c r="J360"/>
      <c r="K360"/>
      <c r="L360"/>
      <c r="M360"/>
      <c r="N360"/>
      <c r="O360"/>
      <c r="P360"/>
      <c r="Q360"/>
      <c r="R360"/>
      <c r="S360"/>
      <c r="T360"/>
      <c r="U360"/>
      <c r="V360"/>
      <c r="W360"/>
      <c r="X360"/>
      <c r="Y360"/>
      <c r="Z360"/>
      <c r="AA360"/>
      <c r="AB360"/>
      <c r="AC360"/>
      <c r="AD360"/>
      <c r="AE360"/>
      <c r="AF360"/>
      <c r="AG360"/>
      <c r="AH360"/>
      <c r="AI360"/>
      <c r="AJ360"/>
    </row>
    <row r="361" spans="1:36" s="82" customFormat="1" ht="11.25" customHeight="1" x14ac:dyDescent="0.2">
      <c r="A361"/>
      <c r="B361" s="82" t="e">
        <v>#N/A</v>
      </c>
      <c r="C361"/>
      <c r="D361"/>
      <c r="E361"/>
      <c r="F361"/>
      <c r="G361"/>
      <c r="H361"/>
      <c r="I361"/>
      <c r="J361"/>
      <c r="K361"/>
      <c r="L361"/>
      <c r="M361"/>
      <c r="N361"/>
      <c r="O361"/>
      <c r="P361"/>
      <c r="Q361"/>
      <c r="R361"/>
      <c r="S361"/>
      <c r="T361"/>
      <c r="U361"/>
      <c r="V361"/>
      <c r="W361"/>
      <c r="X361"/>
      <c r="Y361"/>
      <c r="Z361"/>
      <c r="AA361"/>
      <c r="AB361"/>
      <c r="AC361"/>
      <c r="AD361"/>
      <c r="AE361"/>
      <c r="AF361"/>
      <c r="AG361"/>
      <c r="AH361"/>
      <c r="AI361"/>
      <c r="AJ361"/>
    </row>
    <row r="362" spans="1:36" s="82" customFormat="1" ht="11.25" customHeight="1" x14ac:dyDescent="0.2">
      <c r="A362"/>
      <c r="B362" s="82" t="e">
        <v>#N/A</v>
      </c>
      <c r="C362"/>
      <c r="D362"/>
      <c r="E362"/>
      <c r="F362"/>
      <c r="G362"/>
      <c r="H362"/>
      <c r="I362"/>
      <c r="J362"/>
      <c r="K362"/>
      <c r="L362"/>
      <c r="M362"/>
      <c r="N362"/>
      <c r="O362"/>
      <c r="P362"/>
      <c r="Q362"/>
      <c r="R362"/>
      <c r="S362"/>
      <c r="T362"/>
      <c r="U362"/>
      <c r="V362"/>
      <c r="W362"/>
      <c r="X362"/>
      <c r="Y362"/>
      <c r="Z362"/>
      <c r="AA362"/>
      <c r="AB362"/>
      <c r="AC362"/>
      <c r="AD362"/>
      <c r="AE362"/>
      <c r="AF362"/>
      <c r="AG362"/>
      <c r="AH362"/>
      <c r="AI362"/>
      <c r="AJ362"/>
    </row>
    <row r="363" spans="1:36" s="82" customFormat="1" ht="11.25" customHeight="1" x14ac:dyDescent="0.2">
      <c r="A363"/>
      <c r="B363" s="82" t="e">
        <v>#N/A</v>
      </c>
      <c r="C363"/>
      <c r="D363"/>
      <c r="E363"/>
      <c r="F363"/>
      <c r="G363"/>
      <c r="H363"/>
      <c r="I363"/>
      <c r="J363"/>
      <c r="K363"/>
      <c r="L363"/>
      <c r="M363"/>
      <c r="N363"/>
      <c r="O363"/>
      <c r="P363"/>
      <c r="Q363"/>
      <c r="R363"/>
      <c r="S363"/>
      <c r="T363"/>
      <c r="U363"/>
      <c r="V363"/>
      <c r="W363"/>
      <c r="X363"/>
      <c r="Y363"/>
      <c r="Z363"/>
      <c r="AA363"/>
      <c r="AB363"/>
      <c r="AC363"/>
      <c r="AD363"/>
      <c r="AE363"/>
      <c r="AF363"/>
      <c r="AG363"/>
      <c r="AH363"/>
      <c r="AI363"/>
      <c r="AJ363"/>
    </row>
    <row r="364" spans="1:36" s="82" customFormat="1" ht="11.25" customHeight="1" x14ac:dyDescent="0.2">
      <c r="A364"/>
      <c r="B364" s="82" t="e">
        <v>#N/A</v>
      </c>
      <c r="C364"/>
      <c r="D364"/>
      <c r="E364"/>
      <c r="F364"/>
      <c r="G364"/>
      <c r="H364"/>
      <c r="I364"/>
      <c r="J364"/>
      <c r="K364"/>
      <c r="L364"/>
      <c r="M364"/>
      <c r="N364"/>
      <c r="O364"/>
      <c r="P364"/>
      <c r="Q364"/>
      <c r="R364"/>
      <c r="S364"/>
      <c r="T364"/>
      <c r="U364"/>
      <c r="V364"/>
      <c r="W364"/>
      <c r="X364"/>
      <c r="Y364"/>
      <c r="Z364"/>
      <c r="AA364"/>
      <c r="AB364"/>
      <c r="AC364"/>
      <c r="AD364"/>
      <c r="AE364"/>
      <c r="AF364"/>
      <c r="AG364"/>
      <c r="AH364"/>
      <c r="AI364"/>
      <c r="AJ364"/>
    </row>
    <row r="365" spans="1:36" s="82" customFormat="1" ht="11.25" customHeight="1" x14ac:dyDescent="0.2">
      <c r="A365"/>
      <c r="B365" s="82" t="e">
        <v>#N/A</v>
      </c>
      <c r="C365"/>
      <c r="D365"/>
      <c r="E365"/>
      <c r="F365"/>
      <c r="G365"/>
      <c r="H365"/>
      <c r="I365"/>
      <c r="J365"/>
      <c r="K365"/>
      <c r="L365"/>
      <c r="M365"/>
      <c r="N365"/>
      <c r="O365"/>
      <c r="P365"/>
      <c r="Q365"/>
      <c r="R365"/>
      <c r="S365"/>
      <c r="T365"/>
      <c r="U365"/>
      <c r="V365"/>
      <c r="W365"/>
      <c r="X365"/>
      <c r="Y365"/>
      <c r="Z365"/>
      <c r="AA365"/>
      <c r="AB365"/>
      <c r="AC365"/>
      <c r="AD365"/>
      <c r="AE365"/>
      <c r="AF365"/>
      <c r="AG365"/>
      <c r="AH365"/>
      <c r="AI365"/>
      <c r="AJ365"/>
    </row>
    <row r="366" spans="1:36" s="82" customFormat="1" ht="11.25" customHeight="1" x14ac:dyDescent="0.2">
      <c r="A366"/>
      <c r="B366" s="82" t="e">
        <v>#N/A</v>
      </c>
      <c r="C366"/>
      <c r="D366"/>
      <c r="E366"/>
      <c r="F366"/>
      <c r="G366"/>
      <c r="H366"/>
      <c r="I366"/>
      <c r="J366"/>
      <c r="K366"/>
      <c r="L366"/>
      <c r="M366"/>
      <c r="N366"/>
      <c r="O366"/>
      <c r="P366"/>
      <c r="Q366"/>
      <c r="R366"/>
      <c r="S366"/>
      <c r="T366"/>
      <c r="U366"/>
      <c r="V366"/>
      <c r="W366"/>
      <c r="X366"/>
      <c r="Y366"/>
      <c r="Z366"/>
      <c r="AA366"/>
      <c r="AB366"/>
      <c r="AC366"/>
      <c r="AD366"/>
      <c r="AE366"/>
      <c r="AF366"/>
      <c r="AG366"/>
      <c r="AH366"/>
      <c r="AI366"/>
      <c r="AJ366"/>
    </row>
    <row r="367" spans="1:36" s="82" customFormat="1" ht="11.25" customHeight="1" x14ac:dyDescent="0.2">
      <c r="A367"/>
      <c r="B367" s="82" t="e">
        <v>#N/A</v>
      </c>
      <c r="C367"/>
      <c r="D367"/>
      <c r="E367"/>
      <c r="F367"/>
      <c r="G367"/>
      <c r="H367"/>
      <c r="I367"/>
      <c r="J367"/>
      <c r="K367"/>
      <c r="L367"/>
      <c r="M367"/>
      <c r="N367"/>
      <c r="O367"/>
      <c r="P367"/>
      <c r="Q367"/>
      <c r="R367"/>
      <c r="S367"/>
      <c r="T367"/>
      <c r="U367"/>
      <c r="V367"/>
      <c r="W367"/>
      <c r="X367"/>
      <c r="Y367"/>
      <c r="Z367"/>
      <c r="AA367"/>
      <c r="AB367"/>
      <c r="AC367"/>
      <c r="AD367"/>
      <c r="AE367"/>
      <c r="AF367"/>
      <c r="AG367"/>
      <c r="AH367"/>
      <c r="AI367"/>
      <c r="AJ367"/>
    </row>
    <row r="368" spans="1:36" s="82" customFormat="1" ht="11.25" customHeight="1" x14ac:dyDescent="0.2">
      <c r="A368"/>
      <c r="B368" s="82" t="e">
        <v>#N/A</v>
      </c>
      <c r="C368"/>
      <c r="D368"/>
      <c r="E368"/>
      <c r="F368"/>
      <c r="G368"/>
      <c r="H368"/>
      <c r="I368"/>
      <c r="J368"/>
      <c r="K368"/>
      <c r="L368"/>
      <c r="M368"/>
      <c r="N368"/>
      <c r="O368"/>
      <c r="P368"/>
      <c r="Q368"/>
      <c r="R368"/>
      <c r="S368"/>
      <c r="T368"/>
      <c r="U368"/>
      <c r="V368"/>
      <c r="W368"/>
      <c r="X368"/>
      <c r="Y368"/>
      <c r="Z368"/>
      <c r="AA368"/>
      <c r="AB368"/>
      <c r="AC368"/>
      <c r="AD368"/>
      <c r="AE368"/>
      <c r="AF368"/>
      <c r="AG368"/>
      <c r="AH368"/>
      <c r="AI368"/>
      <c r="AJ368"/>
    </row>
    <row r="369" spans="1:36" s="82" customFormat="1" ht="11.25" customHeight="1" x14ac:dyDescent="0.2">
      <c r="A369"/>
      <c r="B369" s="82" t="e">
        <v>#N/A</v>
      </c>
      <c r="C369"/>
      <c r="D369"/>
      <c r="E369"/>
      <c r="F369"/>
      <c r="G369"/>
      <c r="H369"/>
      <c r="I369"/>
      <c r="J369"/>
      <c r="K369"/>
      <c r="L369"/>
      <c r="M369"/>
      <c r="N369"/>
      <c r="O369"/>
      <c r="P369"/>
      <c r="Q369"/>
      <c r="R369"/>
      <c r="S369"/>
      <c r="T369"/>
      <c r="U369"/>
      <c r="V369"/>
      <c r="W369"/>
      <c r="X369"/>
      <c r="Y369"/>
      <c r="Z369"/>
      <c r="AA369"/>
      <c r="AB369"/>
      <c r="AC369"/>
      <c r="AD369"/>
      <c r="AE369"/>
      <c r="AF369"/>
      <c r="AG369"/>
      <c r="AH369"/>
      <c r="AI369"/>
      <c r="AJ369"/>
    </row>
    <row r="370" spans="1:36" s="82" customFormat="1" ht="11.25" customHeight="1" x14ac:dyDescent="0.2">
      <c r="A370"/>
      <c r="B370" s="82" t="e">
        <v>#N/A</v>
      </c>
      <c r="C370"/>
      <c r="D370"/>
      <c r="E370"/>
      <c r="F370"/>
      <c r="G370"/>
      <c r="H370"/>
      <c r="I370"/>
      <c r="J370"/>
      <c r="K370"/>
      <c r="L370"/>
      <c r="M370"/>
      <c r="N370"/>
      <c r="O370"/>
      <c r="P370"/>
      <c r="Q370"/>
      <c r="R370"/>
      <c r="S370"/>
      <c r="T370"/>
      <c r="U370"/>
      <c r="V370"/>
      <c r="W370"/>
      <c r="X370"/>
      <c r="Y370"/>
      <c r="Z370"/>
      <c r="AA370"/>
      <c r="AB370"/>
      <c r="AC370"/>
      <c r="AD370"/>
      <c r="AE370"/>
      <c r="AF370"/>
      <c r="AG370"/>
      <c r="AH370"/>
      <c r="AI370"/>
      <c r="AJ370"/>
    </row>
    <row r="371" spans="1:36" s="82" customFormat="1" ht="11.25" customHeight="1" x14ac:dyDescent="0.2">
      <c r="A371"/>
      <c r="B371" s="82" t="e">
        <v>#N/A</v>
      </c>
      <c r="C371"/>
      <c r="D371"/>
      <c r="E371"/>
      <c r="F371"/>
      <c r="G371"/>
      <c r="H371"/>
      <c r="I371"/>
      <c r="J371"/>
      <c r="K371"/>
      <c r="L371"/>
      <c r="M371"/>
      <c r="N371"/>
      <c r="O371"/>
      <c r="P371"/>
      <c r="Q371"/>
      <c r="R371"/>
      <c r="S371"/>
      <c r="T371"/>
      <c r="U371"/>
      <c r="V371"/>
      <c r="W371"/>
      <c r="X371"/>
      <c r="Y371"/>
      <c r="Z371"/>
      <c r="AA371"/>
      <c r="AB371"/>
      <c r="AC371"/>
      <c r="AD371"/>
      <c r="AE371"/>
      <c r="AF371"/>
      <c r="AG371"/>
      <c r="AH371"/>
      <c r="AI371"/>
      <c r="AJ371"/>
    </row>
    <row r="372" spans="1:36" s="82" customFormat="1" ht="11.25" customHeight="1" x14ac:dyDescent="0.2">
      <c r="A372"/>
      <c r="B372" s="82" t="e">
        <v>#N/A</v>
      </c>
      <c r="C372"/>
      <c r="D372"/>
      <c r="E372"/>
      <c r="F372"/>
      <c r="G372"/>
      <c r="H372"/>
      <c r="I372"/>
      <c r="J372"/>
      <c r="K372"/>
      <c r="L372"/>
      <c r="M372"/>
      <c r="N372"/>
      <c r="O372"/>
      <c r="P372"/>
      <c r="Q372"/>
      <c r="R372"/>
      <c r="S372"/>
      <c r="T372"/>
      <c r="U372"/>
      <c r="V372"/>
      <c r="W372"/>
      <c r="X372"/>
      <c r="Y372"/>
      <c r="Z372"/>
      <c r="AA372"/>
      <c r="AB372"/>
      <c r="AC372"/>
      <c r="AD372"/>
      <c r="AE372"/>
      <c r="AF372"/>
      <c r="AG372"/>
      <c r="AH372"/>
      <c r="AI372"/>
      <c r="AJ372"/>
    </row>
    <row r="373" spans="1:36" s="82" customFormat="1" ht="11.25" customHeight="1" x14ac:dyDescent="0.2">
      <c r="A373"/>
      <c r="B373" s="82" t="e">
        <v>#N/A</v>
      </c>
      <c r="C373"/>
      <c r="D373"/>
      <c r="E373"/>
      <c r="F373"/>
      <c r="G373"/>
      <c r="H373"/>
      <c r="I373"/>
      <c r="J373"/>
      <c r="K373"/>
      <c r="L373"/>
      <c r="M373"/>
      <c r="N373"/>
      <c r="O373"/>
      <c r="P373"/>
      <c r="Q373"/>
      <c r="R373"/>
      <c r="S373"/>
      <c r="T373"/>
      <c r="U373"/>
      <c r="V373"/>
      <c r="W373"/>
      <c r="X373"/>
      <c r="Y373"/>
      <c r="Z373"/>
      <c r="AA373"/>
      <c r="AB373"/>
      <c r="AC373"/>
      <c r="AD373"/>
      <c r="AE373"/>
      <c r="AF373"/>
      <c r="AG373"/>
      <c r="AH373"/>
      <c r="AI373"/>
      <c r="AJ373"/>
    </row>
    <row r="374" spans="1:36" s="82" customFormat="1" ht="11.25" customHeight="1" x14ac:dyDescent="0.2">
      <c r="A374"/>
      <c r="B374" s="82" t="e">
        <v>#N/A</v>
      </c>
      <c r="C374"/>
      <c r="D374"/>
      <c r="E374"/>
      <c r="F374"/>
      <c r="G374"/>
      <c r="H374"/>
      <c r="I374"/>
      <c r="J374"/>
      <c r="K374"/>
      <c r="L374"/>
      <c r="M374"/>
      <c r="N374"/>
      <c r="O374"/>
      <c r="P374"/>
      <c r="Q374"/>
      <c r="R374"/>
      <c r="S374"/>
      <c r="T374"/>
      <c r="U374"/>
      <c r="V374"/>
      <c r="W374"/>
      <c r="X374"/>
      <c r="Y374"/>
      <c r="Z374"/>
      <c r="AA374"/>
      <c r="AB374"/>
      <c r="AC374"/>
      <c r="AD374"/>
      <c r="AE374"/>
      <c r="AF374"/>
      <c r="AG374"/>
      <c r="AH374"/>
      <c r="AI374"/>
      <c r="AJ374"/>
    </row>
    <row r="375" spans="1:36" s="82" customFormat="1" ht="11.25" customHeight="1" x14ac:dyDescent="0.2">
      <c r="A375"/>
      <c r="B375" s="82" t="e">
        <v>#N/A</v>
      </c>
      <c r="C375"/>
      <c r="D375"/>
      <c r="E375"/>
      <c r="F375"/>
      <c r="G375"/>
      <c r="H375"/>
      <c r="I375"/>
      <c r="J375"/>
      <c r="K375"/>
      <c r="L375"/>
      <c r="M375"/>
      <c r="N375"/>
      <c r="O375"/>
      <c r="P375"/>
      <c r="Q375"/>
      <c r="R375"/>
      <c r="S375"/>
      <c r="T375"/>
      <c r="U375"/>
      <c r="V375"/>
      <c r="W375"/>
      <c r="X375"/>
      <c r="Y375"/>
      <c r="Z375"/>
      <c r="AA375"/>
      <c r="AB375"/>
      <c r="AC375"/>
      <c r="AD375"/>
      <c r="AE375"/>
      <c r="AF375"/>
      <c r="AG375"/>
      <c r="AH375"/>
      <c r="AI375"/>
      <c r="AJ375"/>
    </row>
    <row r="376" spans="1:36" s="82" customFormat="1" ht="11.25" customHeight="1" x14ac:dyDescent="0.2">
      <c r="A376"/>
      <c r="B376" s="82" t="e">
        <v>#N/A</v>
      </c>
      <c r="C376"/>
      <c r="D376"/>
      <c r="E376"/>
      <c r="F376"/>
      <c r="G376"/>
      <c r="H376"/>
      <c r="I376"/>
      <c r="J376"/>
      <c r="K376"/>
      <c r="L376"/>
      <c r="M376"/>
      <c r="N376"/>
      <c r="O376"/>
      <c r="P376"/>
      <c r="Q376"/>
      <c r="R376"/>
      <c r="S376"/>
      <c r="T376"/>
      <c r="U376"/>
      <c r="V376"/>
      <c r="W376"/>
      <c r="X376"/>
      <c r="Y376"/>
      <c r="Z376"/>
      <c r="AA376"/>
      <c r="AB376"/>
      <c r="AC376"/>
      <c r="AD376"/>
      <c r="AE376"/>
      <c r="AF376"/>
      <c r="AG376"/>
      <c r="AH376"/>
      <c r="AI376"/>
      <c r="AJ376"/>
    </row>
    <row r="377" spans="1:36" s="82" customFormat="1" ht="11.25" customHeight="1" x14ac:dyDescent="0.2">
      <c r="A377"/>
      <c r="B377" s="82" t="e">
        <v>#N/A</v>
      </c>
      <c r="C377"/>
      <c r="D377"/>
      <c r="E377"/>
      <c r="F377"/>
      <c r="G377"/>
      <c r="H377"/>
      <c r="I377"/>
      <c r="J377"/>
      <c r="K377"/>
      <c r="L377"/>
      <c r="M377"/>
      <c r="N377"/>
      <c r="O377"/>
      <c r="P377"/>
      <c r="Q377"/>
      <c r="R377"/>
      <c r="S377"/>
      <c r="T377"/>
      <c r="U377"/>
      <c r="V377"/>
      <c r="W377"/>
      <c r="X377"/>
      <c r="Y377"/>
      <c r="Z377"/>
      <c r="AA377"/>
      <c r="AB377"/>
      <c r="AC377"/>
      <c r="AD377"/>
      <c r="AE377"/>
      <c r="AF377"/>
      <c r="AG377"/>
      <c r="AH377"/>
      <c r="AI377"/>
      <c r="AJ377"/>
    </row>
    <row r="378" spans="1:36" s="82" customFormat="1" ht="11.25" customHeight="1" x14ac:dyDescent="0.2">
      <c r="A378"/>
      <c r="B378" s="82" t="e">
        <v>#N/A</v>
      </c>
      <c r="C378"/>
      <c r="D378"/>
      <c r="E378"/>
      <c r="F378"/>
      <c r="G378"/>
      <c r="H378"/>
      <c r="I378"/>
      <c r="J378"/>
      <c r="K378"/>
      <c r="L378"/>
      <c r="M378"/>
      <c r="N378"/>
      <c r="O378"/>
      <c r="P378"/>
      <c r="Q378"/>
      <c r="R378"/>
      <c r="S378"/>
      <c r="T378"/>
      <c r="U378"/>
      <c r="V378"/>
      <c r="W378"/>
      <c r="X378"/>
      <c r="Y378"/>
      <c r="Z378"/>
      <c r="AA378"/>
      <c r="AB378"/>
      <c r="AC378"/>
      <c r="AD378"/>
      <c r="AE378"/>
      <c r="AF378"/>
      <c r="AG378"/>
      <c r="AH378"/>
      <c r="AI378"/>
      <c r="AJ378"/>
    </row>
    <row r="379" spans="1:36" s="82" customFormat="1" ht="11.25" customHeight="1" x14ac:dyDescent="0.2">
      <c r="A379"/>
      <c r="B379" s="82" t="e">
        <v>#N/A</v>
      </c>
      <c r="C379"/>
      <c r="D379"/>
      <c r="E379"/>
      <c r="F379"/>
      <c r="G379"/>
      <c r="H379"/>
      <c r="I379"/>
      <c r="J379"/>
      <c r="K379"/>
      <c r="L379"/>
      <c r="M379"/>
      <c r="N379"/>
      <c r="O379"/>
      <c r="P379"/>
      <c r="Q379"/>
      <c r="R379"/>
      <c r="S379"/>
      <c r="T379"/>
      <c r="U379"/>
      <c r="V379"/>
      <c r="W379"/>
      <c r="X379"/>
      <c r="Y379"/>
      <c r="Z379"/>
      <c r="AA379"/>
      <c r="AB379"/>
      <c r="AC379"/>
      <c r="AD379"/>
      <c r="AE379"/>
      <c r="AF379"/>
      <c r="AG379"/>
      <c r="AH379"/>
      <c r="AI379"/>
      <c r="AJ379"/>
    </row>
    <row r="380" spans="1:36" s="82" customFormat="1" ht="11.25" customHeight="1" x14ac:dyDescent="0.2">
      <c r="A380"/>
      <c r="B380" s="82" t="e">
        <v>#N/A</v>
      </c>
      <c r="C380"/>
      <c r="D380"/>
      <c r="E380"/>
      <c r="F380"/>
      <c r="G380"/>
      <c r="H380"/>
      <c r="I380"/>
      <c r="J380"/>
      <c r="K380"/>
      <c r="L380"/>
      <c r="M380"/>
      <c r="N380"/>
      <c r="O380"/>
      <c r="P380"/>
      <c r="Q380"/>
      <c r="R380"/>
      <c r="S380"/>
      <c r="T380"/>
      <c r="U380"/>
      <c r="V380"/>
      <c r="W380"/>
      <c r="X380"/>
      <c r="Y380"/>
      <c r="Z380"/>
      <c r="AA380"/>
      <c r="AB380"/>
      <c r="AC380"/>
      <c r="AD380"/>
      <c r="AE380"/>
      <c r="AF380"/>
      <c r="AG380"/>
      <c r="AH380"/>
      <c r="AI380"/>
      <c r="AJ380"/>
    </row>
    <row r="381" spans="1:36" s="82" customFormat="1" ht="11.25" customHeight="1" x14ac:dyDescent="0.2">
      <c r="A381"/>
      <c r="B381" s="82" t="e">
        <v>#N/A</v>
      </c>
      <c r="C381"/>
      <c r="D381"/>
      <c r="E381"/>
      <c r="F381"/>
      <c r="G381"/>
      <c r="H381"/>
      <c r="I381"/>
      <c r="J381"/>
      <c r="K381"/>
      <c r="L381"/>
      <c r="M381"/>
      <c r="N381"/>
      <c r="O381"/>
      <c r="P381"/>
      <c r="Q381"/>
      <c r="R381"/>
      <c r="S381"/>
      <c r="T381"/>
      <c r="U381"/>
      <c r="V381"/>
      <c r="W381"/>
      <c r="X381"/>
      <c r="Y381"/>
      <c r="Z381"/>
      <c r="AA381"/>
      <c r="AB381"/>
      <c r="AC381"/>
      <c r="AD381"/>
      <c r="AE381"/>
      <c r="AF381"/>
      <c r="AG381"/>
      <c r="AH381"/>
      <c r="AI381"/>
      <c r="AJ381"/>
    </row>
    <row r="382" spans="1:36" s="82" customFormat="1" ht="11.25" customHeight="1" x14ac:dyDescent="0.2">
      <c r="A382"/>
      <c r="B382" s="82" t="e">
        <v>#N/A</v>
      </c>
      <c r="C382"/>
      <c r="D382"/>
      <c r="E382"/>
      <c r="F382"/>
      <c r="G382"/>
      <c r="H382"/>
      <c r="I382"/>
      <c r="J382"/>
      <c r="K382"/>
      <c r="L382"/>
      <c r="M382"/>
      <c r="N382"/>
      <c r="O382"/>
      <c r="P382"/>
      <c r="Q382"/>
      <c r="R382"/>
      <c r="S382"/>
      <c r="T382"/>
      <c r="U382"/>
      <c r="V382"/>
      <c r="W382"/>
      <c r="X382"/>
      <c r="Y382"/>
      <c r="Z382"/>
      <c r="AA382"/>
      <c r="AB382"/>
      <c r="AC382"/>
      <c r="AD382"/>
      <c r="AE382"/>
      <c r="AF382"/>
      <c r="AG382"/>
      <c r="AH382"/>
      <c r="AI382"/>
      <c r="AJ382"/>
    </row>
    <row r="383" spans="1:36" s="82" customFormat="1" ht="11.25" customHeight="1" x14ac:dyDescent="0.2">
      <c r="A383"/>
      <c r="B383" s="82" t="e">
        <v>#N/A</v>
      </c>
      <c r="C383"/>
      <c r="D383"/>
      <c r="E383"/>
      <c r="F383"/>
      <c r="G383"/>
      <c r="H383"/>
      <c r="I383"/>
      <c r="J383"/>
      <c r="K383"/>
      <c r="L383"/>
      <c r="M383"/>
      <c r="N383"/>
      <c r="O383"/>
      <c r="P383"/>
      <c r="Q383"/>
      <c r="R383"/>
      <c r="S383"/>
      <c r="T383"/>
      <c r="U383"/>
      <c r="V383"/>
      <c r="W383"/>
      <c r="X383"/>
      <c r="Y383"/>
      <c r="Z383"/>
      <c r="AA383"/>
      <c r="AB383"/>
      <c r="AC383"/>
      <c r="AD383"/>
      <c r="AE383"/>
      <c r="AF383"/>
      <c r="AG383"/>
      <c r="AH383"/>
      <c r="AI383"/>
      <c r="AJ383"/>
    </row>
    <row r="384" spans="1:36" s="82" customFormat="1" ht="11.25" customHeight="1" x14ac:dyDescent="0.2">
      <c r="A384"/>
      <c r="B384" s="82" t="e">
        <v>#N/A</v>
      </c>
      <c r="C384"/>
      <c r="D384"/>
      <c r="E384"/>
      <c r="F384"/>
      <c r="G384"/>
      <c r="H384"/>
      <c r="I384"/>
      <c r="J384"/>
      <c r="K384"/>
      <c r="L384"/>
      <c r="M384"/>
      <c r="N384"/>
      <c r="O384"/>
      <c r="P384"/>
      <c r="Q384"/>
      <c r="R384"/>
      <c r="S384"/>
      <c r="T384"/>
      <c r="U384"/>
      <c r="V384"/>
      <c r="W384"/>
      <c r="X384"/>
      <c r="Y384"/>
      <c r="Z384"/>
      <c r="AA384"/>
      <c r="AB384"/>
      <c r="AC384"/>
      <c r="AD384"/>
      <c r="AE384"/>
      <c r="AF384"/>
      <c r="AG384"/>
      <c r="AH384"/>
      <c r="AI384"/>
      <c r="AJ384"/>
    </row>
    <row r="385" spans="1:36" s="82" customFormat="1" ht="11.25" customHeight="1" x14ac:dyDescent="0.2">
      <c r="A385"/>
      <c r="B385" s="82" t="e">
        <v>#N/A</v>
      </c>
      <c r="C385"/>
      <c r="D385"/>
      <c r="E385"/>
      <c r="F385"/>
      <c r="G385"/>
      <c r="H385"/>
      <c r="I385"/>
      <c r="J385"/>
      <c r="K385"/>
      <c r="L385"/>
      <c r="M385"/>
      <c r="N385"/>
      <c r="O385"/>
      <c r="P385"/>
      <c r="Q385"/>
      <c r="R385"/>
      <c r="S385"/>
      <c r="T385"/>
      <c r="U385"/>
      <c r="V385"/>
      <c r="W385"/>
      <c r="X385"/>
      <c r="Y385"/>
      <c r="Z385"/>
      <c r="AA385"/>
      <c r="AB385"/>
      <c r="AC385"/>
      <c r="AD385"/>
      <c r="AE385"/>
      <c r="AF385"/>
      <c r="AG385"/>
      <c r="AH385"/>
      <c r="AI385"/>
      <c r="AJ385"/>
    </row>
    <row r="386" spans="1:36" s="82" customFormat="1" ht="11.25" customHeight="1" x14ac:dyDescent="0.2">
      <c r="A386"/>
      <c r="B386" s="82" t="e">
        <v>#N/A</v>
      </c>
      <c r="C386"/>
      <c r="D386"/>
      <c r="E386"/>
      <c r="F386"/>
      <c r="G386"/>
      <c r="H386"/>
      <c r="I386"/>
      <c r="J386"/>
      <c r="K386"/>
      <c r="L386"/>
      <c r="M386"/>
      <c r="N386"/>
      <c r="O386"/>
      <c r="P386"/>
      <c r="Q386"/>
      <c r="R386"/>
      <c r="S386"/>
      <c r="T386"/>
      <c r="U386"/>
      <c r="V386"/>
      <c r="W386"/>
      <c r="X386"/>
      <c r="Y386"/>
      <c r="Z386"/>
      <c r="AA386"/>
      <c r="AB386"/>
      <c r="AC386"/>
      <c r="AD386"/>
      <c r="AE386"/>
      <c r="AF386"/>
      <c r="AG386"/>
      <c r="AH386"/>
      <c r="AI386"/>
      <c r="AJ386"/>
    </row>
    <row r="387" spans="1:36" s="82" customFormat="1" ht="11.25" customHeight="1" x14ac:dyDescent="0.2">
      <c r="A387"/>
      <c r="B387" s="82" t="e">
        <v>#N/A</v>
      </c>
      <c r="C387"/>
      <c r="D387"/>
      <c r="E387"/>
      <c r="F387"/>
      <c r="G387"/>
      <c r="H387"/>
      <c r="I387"/>
      <c r="J387"/>
      <c r="K387"/>
      <c r="L387"/>
      <c r="M387"/>
      <c r="N387"/>
      <c r="O387"/>
      <c r="P387"/>
      <c r="Q387"/>
      <c r="R387"/>
      <c r="S387"/>
      <c r="T387"/>
      <c r="U387"/>
      <c r="V387"/>
      <c r="W387"/>
      <c r="X387"/>
      <c r="Y387"/>
      <c r="Z387"/>
      <c r="AA387"/>
      <c r="AB387"/>
      <c r="AC387"/>
      <c r="AD387"/>
      <c r="AE387"/>
      <c r="AF387"/>
      <c r="AG387"/>
      <c r="AH387"/>
      <c r="AI387"/>
      <c r="AJ387"/>
    </row>
    <row r="388" spans="1:36" s="82" customFormat="1" ht="11.25" customHeight="1" x14ac:dyDescent="0.2">
      <c r="A388"/>
      <c r="B388" s="82" t="e">
        <v>#N/A</v>
      </c>
      <c r="C388"/>
      <c r="D388"/>
      <c r="E388"/>
      <c r="F388"/>
      <c r="G388"/>
      <c r="H388"/>
      <c r="I388"/>
      <c r="J388"/>
      <c r="K388"/>
      <c r="L388"/>
      <c r="M388"/>
      <c r="N388"/>
      <c r="O388"/>
      <c r="P388"/>
      <c r="Q388"/>
      <c r="R388"/>
      <c r="S388"/>
      <c r="T388"/>
      <c r="U388"/>
      <c r="V388"/>
      <c r="W388"/>
      <c r="X388"/>
      <c r="Y388"/>
      <c r="Z388"/>
      <c r="AA388"/>
      <c r="AB388"/>
      <c r="AC388"/>
      <c r="AD388"/>
      <c r="AE388"/>
      <c r="AF388"/>
      <c r="AG388"/>
      <c r="AH388"/>
      <c r="AI388"/>
      <c r="AJ388"/>
    </row>
    <row r="389" spans="1:36" s="82" customFormat="1" ht="11.25" customHeight="1" x14ac:dyDescent="0.2">
      <c r="A389"/>
      <c r="B389" s="82" t="e">
        <v>#N/A</v>
      </c>
      <c r="C389"/>
      <c r="D389"/>
      <c r="E389"/>
      <c r="F389"/>
      <c r="G389"/>
      <c r="H389"/>
      <c r="I389"/>
      <c r="J389"/>
      <c r="K389"/>
      <c r="L389"/>
      <c r="M389"/>
      <c r="N389"/>
      <c r="O389"/>
      <c r="P389"/>
      <c r="Q389"/>
      <c r="R389"/>
      <c r="S389"/>
      <c r="T389"/>
      <c r="U389"/>
      <c r="V389"/>
      <c r="W389"/>
      <c r="X389"/>
      <c r="Y389"/>
      <c r="Z389"/>
      <c r="AA389"/>
      <c r="AB389"/>
      <c r="AC389"/>
      <c r="AD389"/>
      <c r="AE389"/>
      <c r="AF389"/>
      <c r="AG389"/>
      <c r="AH389"/>
      <c r="AI389"/>
      <c r="AJ389"/>
    </row>
    <row r="390" spans="1:36" s="82" customFormat="1" ht="11.25" customHeight="1" x14ac:dyDescent="0.2">
      <c r="A390"/>
      <c r="B390" s="82" t="e">
        <v>#N/A</v>
      </c>
      <c r="C390"/>
      <c r="D390"/>
      <c r="E390"/>
      <c r="F390"/>
      <c r="G390"/>
      <c r="H390"/>
      <c r="I390"/>
      <c r="J390"/>
      <c r="K390"/>
      <c r="L390"/>
      <c r="M390"/>
      <c r="N390"/>
      <c r="O390"/>
      <c r="P390"/>
      <c r="Q390"/>
      <c r="R390"/>
      <c r="S390"/>
      <c r="T390"/>
      <c r="U390"/>
      <c r="V390"/>
      <c r="W390"/>
      <c r="X390"/>
      <c r="Y390"/>
      <c r="Z390"/>
      <c r="AA390"/>
      <c r="AB390"/>
      <c r="AC390"/>
      <c r="AD390"/>
      <c r="AE390"/>
      <c r="AF390"/>
      <c r="AG390"/>
      <c r="AH390"/>
      <c r="AI390"/>
      <c r="AJ390"/>
    </row>
    <row r="391" spans="1:36" s="82" customFormat="1" ht="11.25" customHeight="1" x14ac:dyDescent="0.2">
      <c r="A391"/>
      <c r="B391" s="82" t="e">
        <v>#N/A</v>
      </c>
      <c r="C391"/>
      <c r="D391"/>
      <c r="E391"/>
      <c r="F391"/>
      <c r="G391"/>
      <c r="H391"/>
      <c r="I391"/>
      <c r="J391"/>
      <c r="K391"/>
      <c r="L391"/>
      <c r="M391"/>
      <c r="N391"/>
      <c r="O391"/>
      <c r="P391"/>
      <c r="Q391"/>
      <c r="R391"/>
      <c r="S391"/>
      <c r="T391"/>
      <c r="U391"/>
      <c r="V391"/>
      <c r="W391"/>
      <c r="X391"/>
      <c r="Y391"/>
      <c r="Z391"/>
      <c r="AA391"/>
      <c r="AB391"/>
      <c r="AC391"/>
      <c r="AD391"/>
      <c r="AE391"/>
      <c r="AF391"/>
      <c r="AG391"/>
      <c r="AH391"/>
      <c r="AI391"/>
      <c r="AJ391"/>
    </row>
    <row r="392" spans="1:36" s="82" customFormat="1" ht="11.25" customHeight="1" x14ac:dyDescent="0.2">
      <c r="A392"/>
      <c r="B392" s="82" t="e">
        <v>#N/A</v>
      </c>
      <c r="C392"/>
      <c r="D392"/>
      <c r="E392"/>
      <c r="F392"/>
      <c r="G392"/>
      <c r="H392"/>
      <c r="I392"/>
      <c r="J392"/>
      <c r="K392"/>
      <c r="L392"/>
      <c r="M392"/>
      <c r="N392"/>
      <c r="O392"/>
      <c r="P392"/>
      <c r="Q392"/>
      <c r="R392"/>
      <c r="S392"/>
      <c r="T392"/>
      <c r="U392"/>
      <c r="V392"/>
      <c r="W392"/>
      <c r="X392"/>
      <c r="Y392"/>
      <c r="Z392"/>
      <c r="AA392"/>
      <c r="AB392"/>
      <c r="AC392"/>
      <c r="AD392"/>
      <c r="AE392"/>
      <c r="AF392"/>
      <c r="AG392"/>
      <c r="AH392"/>
      <c r="AI392"/>
      <c r="AJ392"/>
    </row>
    <row r="393" spans="1:36" s="82" customFormat="1" ht="11.25" customHeight="1" x14ac:dyDescent="0.2">
      <c r="A393"/>
      <c r="B393" s="82" t="e">
        <v>#N/A</v>
      </c>
      <c r="C393"/>
      <c r="D393"/>
      <c r="E393"/>
      <c r="F393"/>
      <c r="G393"/>
      <c r="H393"/>
      <c r="I393"/>
      <c r="J393"/>
      <c r="K393"/>
      <c r="L393"/>
      <c r="M393"/>
      <c r="N393"/>
      <c r="O393"/>
      <c r="P393"/>
      <c r="Q393"/>
      <c r="R393"/>
      <c r="S393"/>
      <c r="T393"/>
      <c r="U393"/>
      <c r="V393"/>
      <c r="W393"/>
      <c r="X393"/>
      <c r="Y393"/>
      <c r="Z393"/>
      <c r="AA393"/>
      <c r="AB393"/>
      <c r="AC393"/>
      <c r="AD393"/>
      <c r="AE393"/>
      <c r="AF393"/>
      <c r="AG393"/>
      <c r="AH393"/>
      <c r="AI393"/>
      <c r="AJ393"/>
    </row>
    <row r="394" spans="1:36" s="82" customFormat="1" ht="11.25" customHeight="1" x14ac:dyDescent="0.2">
      <c r="A394"/>
      <c r="B394" s="82" t="e">
        <v>#N/A</v>
      </c>
      <c r="C394"/>
      <c r="D394"/>
      <c r="E394"/>
      <c r="F394"/>
      <c r="G394"/>
      <c r="H394"/>
      <c r="I394"/>
      <c r="J394"/>
      <c r="K394"/>
      <c r="L394"/>
      <c r="M394"/>
      <c r="N394"/>
      <c r="O394"/>
      <c r="P394"/>
      <c r="Q394"/>
      <c r="R394"/>
      <c r="S394"/>
      <c r="T394"/>
      <c r="U394"/>
      <c r="V394"/>
      <c r="W394"/>
      <c r="X394"/>
      <c r="Y394"/>
      <c r="Z394"/>
      <c r="AA394"/>
      <c r="AB394"/>
      <c r="AC394"/>
      <c r="AD394"/>
      <c r="AE394"/>
      <c r="AF394"/>
      <c r="AG394"/>
      <c r="AH394"/>
      <c r="AI394"/>
      <c r="AJ394"/>
    </row>
    <row r="395" spans="1:36" s="82" customFormat="1" ht="11.25" customHeight="1" x14ac:dyDescent="0.2">
      <c r="A395"/>
      <c r="B395" s="82" t="e">
        <v>#N/A</v>
      </c>
      <c r="C395"/>
      <c r="D395"/>
      <c r="E395"/>
      <c r="F395"/>
      <c r="G395"/>
      <c r="H395"/>
      <c r="I395"/>
      <c r="J395"/>
      <c r="K395"/>
      <c r="L395"/>
      <c r="M395"/>
      <c r="N395"/>
      <c r="O395"/>
      <c r="P395"/>
      <c r="Q395"/>
      <c r="R395"/>
      <c r="S395"/>
      <c r="T395"/>
      <c r="U395"/>
      <c r="V395"/>
      <c r="W395"/>
      <c r="X395"/>
      <c r="Y395"/>
      <c r="Z395"/>
      <c r="AA395"/>
      <c r="AB395"/>
      <c r="AC395"/>
      <c r="AD395"/>
      <c r="AE395"/>
      <c r="AF395"/>
      <c r="AG395"/>
      <c r="AH395"/>
      <c r="AI395"/>
      <c r="AJ395"/>
    </row>
    <row r="396" spans="1:36" s="82" customFormat="1" ht="11.25" customHeight="1" x14ac:dyDescent="0.2">
      <c r="A396"/>
      <c r="B396" s="82" t="e">
        <v>#N/A</v>
      </c>
      <c r="C396"/>
      <c r="D396"/>
      <c r="E396"/>
      <c r="F396"/>
      <c r="G396"/>
      <c r="H396"/>
      <c r="I396"/>
      <c r="J396"/>
      <c r="K396"/>
      <c r="L396"/>
      <c r="M396"/>
      <c r="N396"/>
      <c r="O396"/>
      <c r="P396"/>
      <c r="Q396"/>
      <c r="R396"/>
      <c r="S396"/>
      <c r="T396"/>
      <c r="U396"/>
      <c r="V396"/>
      <c r="W396"/>
      <c r="X396"/>
      <c r="Y396"/>
      <c r="Z396"/>
      <c r="AA396"/>
      <c r="AB396"/>
      <c r="AC396"/>
      <c r="AD396"/>
      <c r="AE396"/>
      <c r="AF396"/>
      <c r="AG396"/>
      <c r="AH396"/>
      <c r="AI396"/>
      <c r="AJ396"/>
    </row>
    <row r="397" spans="1:36" s="82" customFormat="1" ht="11.25" customHeight="1" x14ac:dyDescent="0.2">
      <c r="A397"/>
      <c r="B397" s="82" t="e">
        <v>#N/A</v>
      </c>
      <c r="C397"/>
      <c r="D397"/>
      <c r="E397"/>
      <c r="F397"/>
      <c r="G397"/>
      <c r="H397"/>
      <c r="I397"/>
      <c r="J397"/>
      <c r="K397"/>
      <c r="L397"/>
      <c r="M397"/>
      <c r="N397"/>
      <c r="O397"/>
      <c r="P397"/>
      <c r="Q397"/>
      <c r="R397"/>
      <c r="S397"/>
      <c r="T397"/>
      <c r="U397"/>
      <c r="V397"/>
      <c r="W397"/>
      <c r="X397"/>
      <c r="Y397"/>
      <c r="Z397"/>
      <c r="AA397"/>
      <c r="AB397"/>
      <c r="AC397"/>
      <c r="AD397"/>
      <c r="AE397"/>
      <c r="AF397"/>
      <c r="AG397"/>
      <c r="AH397"/>
      <c r="AI397"/>
      <c r="AJ397"/>
    </row>
    <row r="398" spans="1:36" s="82" customFormat="1" ht="11.25" customHeight="1" x14ac:dyDescent="0.2">
      <c r="A398"/>
      <c r="B398" s="82" t="e">
        <v>#N/A</v>
      </c>
      <c r="C398"/>
      <c r="D398"/>
      <c r="E398"/>
      <c r="F398"/>
      <c r="G398"/>
      <c r="H398"/>
      <c r="I398"/>
      <c r="J398"/>
      <c r="K398"/>
      <c r="L398"/>
      <c r="M398"/>
      <c r="N398"/>
      <c r="O398"/>
      <c r="P398"/>
      <c r="Q398"/>
      <c r="R398"/>
      <c r="S398"/>
      <c r="T398"/>
      <c r="U398"/>
      <c r="V398"/>
      <c r="W398"/>
      <c r="X398"/>
      <c r="Y398"/>
      <c r="Z398"/>
      <c r="AA398"/>
      <c r="AB398"/>
      <c r="AC398"/>
      <c r="AD398"/>
      <c r="AE398"/>
      <c r="AF398"/>
      <c r="AG398"/>
      <c r="AH398"/>
      <c r="AI398"/>
      <c r="AJ398"/>
    </row>
    <row r="399" spans="1:36" s="82" customFormat="1" ht="11.25" customHeight="1" x14ac:dyDescent="0.2">
      <c r="A399"/>
      <c r="B399" s="82" t="e">
        <v>#N/A</v>
      </c>
      <c r="C399"/>
      <c r="D399"/>
      <c r="E399"/>
      <c r="F399"/>
      <c r="G399"/>
      <c r="H399"/>
      <c r="I399"/>
      <c r="J399"/>
      <c r="K399"/>
      <c r="L399"/>
      <c r="M399"/>
      <c r="N399"/>
      <c r="O399"/>
      <c r="P399"/>
      <c r="Q399"/>
      <c r="R399"/>
      <c r="S399"/>
      <c r="T399"/>
      <c r="U399"/>
      <c r="V399"/>
      <c r="W399"/>
      <c r="X399"/>
      <c r="Y399"/>
      <c r="Z399"/>
      <c r="AA399"/>
      <c r="AB399"/>
      <c r="AC399"/>
      <c r="AD399"/>
      <c r="AE399"/>
      <c r="AF399"/>
      <c r="AG399"/>
      <c r="AH399"/>
      <c r="AI399"/>
      <c r="AJ399"/>
    </row>
    <row r="400" spans="1:36" s="82" customFormat="1" ht="11.25" customHeight="1" x14ac:dyDescent="0.2">
      <c r="A400"/>
      <c r="B400" s="82" t="e">
        <v>#N/A</v>
      </c>
      <c r="C400"/>
      <c r="D400"/>
      <c r="E400"/>
      <c r="F400"/>
      <c r="G400"/>
      <c r="H400"/>
      <c r="I400"/>
      <c r="J400"/>
      <c r="K400"/>
      <c r="L400"/>
      <c r="M400"/>
      <c r="N400"/>
      <c r="O400"/>
      <c r="P400"/>
      <c r="Q400"/>
      <c r="R400"/>
      <c r="S400"/>
      <c r="T400"/>
      <c r="U400"/>
      <c r="V400"/>
      <c r="W400"/>
      <c r="X400"/>
      <c r="Y400"/>
      <c r="Z400"/>
      <c r="AA400"/>
      <c r="AB400"/>
      <c r="AC400"/>
      <c r="AD400"/>
      <c r="AE400"/>
      <c r="AF400"/>
      <c r="AG400"/>
      <c r="AH400"/>
      <c r="AI400"/>
      <c r="AJ400"/>
    </row>
    <row r="401" spans="1:36" s="82" customFormat="1" ht="11.25" customHeight="1" x14ac:dyDescent="0.2">
      <c r="A401"/>
      <c r="B401" s="82" t="e">
        <v>#N/A</v>
      </c>
      <c r="C401"/>
      <c r="D401"/>
      <c r="E401"/>
      <c r="F401"/>
      <c r="G401"/>
      <c r="H401"/>
      <c r="I401"/>
      <c r="J401"/>
      <c r="K401"/>
      <c r="L401"/>
      <c r="M401"/>
      <c r="N401"/>
      <c r="O401"/>
      <c r="P401"/>
      <c r="Q401"/>
      <c r="R401"/>
      <c r="S401"/>
      <c r="T401"/>
      <c r="U401"/>
      <c r="V401"/>
      <c r="W401"/>
      <c r="X401"/>
      <c r="Y401"/>
      <c r="Z401"/>
      <c r="AA401"/>
      <c r="AB401"/>
      <c r="AC401"/>
      <c r="AD401"/>
      <c r="AE401"/>
      <c r="AF401"/>
      <c r="AG401"/>
      <c r="AH401"/>
      <c r="AI401"/>
      <c r="AJ401"/>
    </row>
    <row r="402" spans="1:36" s="82" customFormat="1" ht="11.25" customHeight="1" x14ac:dyDescent="0.2">
      <c r="A402"/>
      <c r="B402" s="82" t="e">
        <v>#N/A</v>
      </c>
      <c r="C402"/>
      <c r="D402"/>
      <c r="E402"/>
      <c r="F402"/>
      <c r="G402"/>
      <c r="H402"/>
      <c r="I402"/>
      <c r="J402"/>
      <c r="K402"/>
      <c r="L402"/>
      <c r="M402"/>
      <c r="N402"/>
      <c r="O402"/>
      <c r="P402"/>
      <c r="Q402"/>
      <c r="R402"/>
      <c r="S402"/>
      <c r="T402"/>
      <c r="U402"/>
      <c r="V402"/>
      <c r="W402"/>
      <c r="X402"/>
      <c r="Y402"/>
      <c r="Z402"/>
      <c r="AA402"/>
      <c r="AB402"/>
      <c r="AC402"/>
      <c r="AD402"/>
      <c r="AE402"/>
      <c r="AF402"/>
      <c r="AG402"/>
      <c r="AH402"/>
      <c r="AI402"/>
      <c r="AJ402"/>
    </row>
    <row r="403" spans="1:36" s="82" customFormat="1" ht="11.25" customHeight="1" x14ac:dyDescent="0.2">
      <c r="A403"/>
      <c r="B403" s="82" t="e">
        <v>#N/A</v>
      </c>
      <c r="C403"/>
      <c r="D403"/>
      <c r="E403"/>
      <c r="F403"/>
      <c r="G403"/>
      <c r="H403"/>
      <c r="I403"/>
      <c r="J403"/>
      <c r="K403"/>
      <c r="L403"/>
      <c r="M403"/>
      <c r="N403"/>
      <c r="O403"/>
      <c r="P403"/>
      <c r="Q403"/>
      <c r="R403"/>
      <c r="S403"/>
      <c r="T403"/>
      <c r="U403"/>
      <c r="V403"/>
      <c r="W403"/>
      <c r="X403"/>
      <c r="Y403"/>
      <c r="Z403"/>
      <c r="AA403"/>
      <c r="AB403"/>
      <c r="AC403"/>
      <c r="AD403"/>
      <c r="AE403"/>
      <c r="AF403"/>
      <c r="AG403"/>
      <c r="AH403"/>
      <c r="AI403"/>
      <c r="AJ403"/>
    </row>
    <row r="404" spans="1:36" s="82" customFormat="1" ht="11.25" customHeight="1" x14ac:dyDescent="0.2">
      <c r="A404"/>
      <c r="B404" s="82" t="e">
        <v>#N/A</v>
      </c>
      <c r="C404"/>
      <c r="D404"/>
      <c r="E404"/>
      <c r="F404"/>
      <c r="G404"/>
      <c r="H404"/>
      <c r="I404"/>
      <c r="J404"/>
      <c r="K404"/>
      <c r="L404"/>
      <c r="M404"/>
      <c r="N404"/>
      <c r="O404"/>
      <c r="P404"/>
      <c r="Q404"/>
      <c r="R404"/>
      <c r="S404"/>
      <c r="T404"/>
      <c r="U404"/>
      <c r="V404"/>
      <c r="W404"/>
      <c r="X404"/>
      <c r="Y404"/>
      <c r="Z404"/>
      <c r="AA404"/>
      <c r="AB404"/>
      <c r="AC404"/>
      <c r="AD404"/>
      <c r="AE404"/>
      <c r="AF404"/>
      <c r="AG404"/>
      <c r="AH404"/>
      <c r="AI404"/>
      <c r="AJ404"/>
    </row>
    <row r="405" spans="1:36" s="82" customFormat="1" ht="11.25" customHeight="1" x14ac:dyDescent="0.2">
      <c r="A405"/>
      <c r="B405" s="82" t="e">
        <v>#N/A</v>
      </c>
      <c r="C405"/>
      <c r="D405"/>
      <c r="E405"/>
      <c r="F405"/>
      <c r="G405"/>
      <c r="H405"/>
      <c r="I405"/>
      <c r="J405"/>
      <c r="K405"/>
      <c r="L405"/>
      <c r="M405"/>
      <c r="N405"/>
      <c r="O405"/>
      <c r="P405"/>
      <c r="Q405"/>
      <c r="R405"/>
      <c r="S405"/>
      <c r="T405"/>
      <c r="U405"/>
      <c r="V405"/>
      <c r="W405"/>
      <c r="X405"/>
      <c r="Y405"/>
      <c r="Z405"/>
      <c r="AA405"/>
      <c r="AB405"/>
      <c r="AC405"/>
      <c r="AD405"/>
      <c r="AE405"/>
      <c r="AF405"/>
      <c r="AG405"/>
      <c r="AH405"/>
      <c r="AI405"/>
      <c r="AJ405"/>
    </row>
    <row r="406" spans="1:36" s="82" customFormat="1" ht="11.25" customHeight="1" x14ac:dyDescent="0.2">
      <c r="A406"/>
      <c r="B406" s="82" t="e">
        <v>#N/A</v>
      </c>
      <c r="C406"/>
      <c r="D406"/>
      <c r="E406"/>
      <c r="F406"/>
      <c r="G406"/>
      <c r="H406"/>
      <c r="I406"/>
      <c r="J406"/>
      <c r="K406"/>
      <c r="L406"/>
      <c r="M406"/>
      <c r="N406"/>
      <c r="O406"/>
      <c r="P406"/>
      <c r="Q406"/>
      <c r="R406"/>
      <c r="S406"/>
      <c r="T406"/>
      <c r="U406"/>
      <c r="V406"/>
      <c r="W406"/>
      <c r="X406"/>
      <c r="Y406"/>
      <c r="Z406"/>
      <c r="AA406"/>
      <c r="AB406"/>
      <c r="AC406"/>
      <c r="AD406"/>
      <c r="AE406"/>
      <c r="AF406"/>
      <c r="AG406"/>
      <c r="AH406"/>
      <c r="AI406"/>
      <c r="AJ406"/>
    </row>
    <row r="407" spans="1:36" s="82" customFormat="1" ht="11.25" customHeight="1" x14ac:dyDescent="0.2">
      <c r="A407"/>
      <c r="B407" s="82" t="e">
        <v>#N/A</v>
      </c>
      <c r="C407"/>
      <c r="D407"/>
      <c r="E407"/>
      <c r="F407"/>
      <c r="G407"/>
      <c r="H407"/>
      <c r="I407"/>
      <c r="J407"/>
      <c r="K407"/>
      <c r="L407"/>
      <c r="M407"/>
      <c r="N407"/>
      <c r="O407"/>
      <c r="P407"/>
      <c r="Q407"/>
      <c r="R407"/>
      <c r="S407"/>
      <c r="T407"/>
      <c r="U407"/>
      <c r="V407"/>
      <c r="W407"/>
      <c r="X407"/>
      <c r="Y407"/>
      <c r="Z407"/>
      <c r="AA407"/>
      <c r="AB407"/>
      <c r="AC407"/>
      <c r="AD407"/>
      <c r="AE407"/>
      <c r="AF407"/>
      <c r="AG407"/>
      <c r="AH407"/>
      <c r="AI407"/>
      <c r="AJ407"/>
    </row>
    <row r="408" spans="1:36" s="82" customFormat="1" ht="11.25" customHeight="1" x14ac:dyDescent="0.2">
      <c r="A408"/>
      <c r="B408" s="82" t="e">
        <v>#N/A</v>
      </c>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row>
    <row r="409" spans="1:36" s="82" customFormat="1" ht="11.25" customHeight="1" x14ac:dyDescent="0.2">
      <c r="A409"/>
      <c r="B409" s="82" t="e">
        <v>#N/A</v>
      </c>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row>
    <row r="410" spans="1:36" s="82" customFormat="1" ht="11.25" customHeight="1" x14ac:dyDescent="0.2">
      <c r="A410"/>
      <c r="B410" s="82" t="e">
        <v>#N/A</v>
      </c>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row>
    <row r="411" spans="1:36" s="82" customFormat="1" ht="11.25" customHeight="1" x14ac:dyDescent="0.2">
      <c r="A411"/>
      <c r="B411" s="82" t="e">
        <v>#N/A</v>
      </c>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row>
    <row r="412" spans="1:36" s="82" customFormat="1" ht="11.25" customHeight="1" x14ac:dyDescent="0.2">
      <c r="A412"/>
      <c r="B412" s="82" t="e">
        <v>#N/A</v>
      </c>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row>
    <row r="413" spans="1:36" s="82" customFormat="1" ht="11.25" customHeight="1" x14ac:dyDescent="0.2">
      <c r="A413"/>
      <c r="B413" s="82" t="e">
        <v>#N/A</v>
      </c>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row>
    <row r="414" spans="1:36" s="82" customFormat="1" ht="11.25" customHeight="1" x14ac:dyDescent="0.2">
      <c r="A414"/>
      <c r="B414" s="82" t="e">
        <v>#N/A</v>
      </c>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row>
    <row r="415" spans="1:36" s="82" customFormat="1" ht="11.25" customHeight="1" x14ac:dyDescent="0.2">
      <c r="A415"/>
      <c r="B415" s="82" t="e">
        <v>#N/A</v>
      </c>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row>
    <row r="416" spans="1:36" s="82" customFormat="1" ht="11.25" customHeight="1" x14ac:dyDescent="0.2">
      <c r="A416"/>
      <c r="B416" s="82" t="e">
        <v>#N/A</v>
      </c>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row>
    <row r="417" spans="1:36" s="82" customFormat="1" ht="11.25" customHeight="1" x14ac:dyDescent="0.2">
      <c r="A417"/>
      <c r="B417" s="82" t="e">
        <v>#N/A</v>
      </c>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row>
    <row r="418" spans="1:36" s="82" customFormat="1" ht="11.25" customHeight="1" x14ac:dyDescent="0.2">
      <c r="A418"/>
      <c r="B418" s="82" t="e">
        <v>#N/A</v>
      </c>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row>
    <row r="419" spans="1:36" s="82" customFormat="1" ht="11.25" customHeight="1" x14ac:dyDescent="0.2">
      <c r="A419"/>
      <c r="B419" s="82" t="e">
        <v>#N/A</v>
      </c>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row>
    <row r="420" spans="1:36" s="82" customFormat="1" ht="11.25" customHeight="1" x14ac:dyDescent="0.2">
      <c r="A420"/>
      <c r="B420" s="82" t="e">
        <v>#N/A</v>
      </c>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row>
    <row r="421" spans="1:36" s="82" customFormat="1" ht="11.25" customHeight="1" x14ac:dyDescent="0.2">
      <c r="A421"/>
      <c r="B421" s="82" t="e">
        <v>#N/A</v>
      </c>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row>
    <row r="422" spans="1:36" s="82" customFormat="1" ht="11.25" customHeight="1" x14ac:dyDescent="0.2">
      <c r="A422"/>
      <c r="B422" s="82" t="e">
        <v>#N/A</v>
      </c>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row>
    <row r="423" spans="1:36" s="82" customFormat="1" ht="11.25" customHeight="1" x14ac:dyDescent="0.2">
      <c r="A423"/>
      <c r="B423" s="82" t="e">
        <v>#N/A</v>
      </c>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row>
    <row r="424" spans="1:36" s="82" customFormat="1" ht="11.25" customHeight="1" x14ac:dyDescent="0.2">
      <c r="A424"/>
      <c r="B424" s="82" t="e">
        <v>#N/A</v>
      </c>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row>
    <row r="425" spans="1:36" s="82" customFormat="1" ht="11.25" customHeight="1" x14ac:dyDescent="0.2">
      <c r="A425"/>
      <c r="B425" s="82" t="e">
        <v>#N/A</v>
      </c>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row>
    <row r="426" spans="1:36" s="82" customFormat="1" ht="11.25" customHeight="1" x14ac:dyDescent="0.2">
      <c r="A426"/>
      <c r="B426" s="82" t="e">
        <v>#N/A</v>
      </c>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row>
    <row r="427" spans="1:36" s="82" customFormat="1" ht="11.25" customHeight="1" x14ac:dyDescent="0.2">
      <c r="A427"/>
      <c r="B427" s="82" t="e">
        <v>#N/A</v>
      </c>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row>
    <row r="428" spans="1:36" s="82" customFormat="1" ht="11.25" customHeight="1" x14ac:dyDescent="0.2">
      <c r="A428"/>
      <c r="B428" s="82" t="e">
        <v>#N/A</v>
      </c>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row>
    <row r="429" spans="1:36" s="82" customFormat="1" ht="11.25" customHeight="1" x14ac:dyDescent="0.2">
      <c r="A429"/>
      <c r="B429" s="82" t="e">
        <v>#N/A</v>
      </c>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row>
    <row r="430" spans="1:36" s="82" customFormat="1" ht="11.25" customHeight="1" x14ac:dyDescent="0.2">
      <c r="A430"/>
      <c r="B430" s="82" t="e">
        <v>#N/A</v>
      </c>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row>
    <row r="431" spans="1:36" s="82" customFormat="1" ht="11.25" customHeight="1" x14ac:dyDescent="0.2">
      <c r="A431"/>
      <c r="B431" s="82" t="e">
        <v>#N/A</v>
      </c>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row>
    <row r="432" spans="1:36" s="82" customFormat="1" ht="11.25" customHeight="1" x14ac:dyDescent="0.2">
      <c r="A432"/>
      <c r="B432" s="82" t="e">
        <v>#N/A</v>
      </c>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row>
    <row r="433" spans="1:36" s="82" customFormat="1" ht="11.25" customHeight="1" x14ac:dyDescent="0.2">
      <c r="A433"/>
      <c r="B433" s="82" t="e">
        <v>#N/A</v>
      </c>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row>
    <row r="434" spans="1:36" s="82" customFormat="1" ht="11.25" customHeight="1" x14ac:dyDescent="0.2">
      <c r="A434"/>
      <c r="B434" s="82" t="e">
        <v>#N/A</v>
      </c>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row>
    <row r="435" spans="1:36" s="82" customFormat="1" ht="11.25" customHeight="1" x14ac:dyDescent="0.2">
      <c r="A435"/>
      <c r="B435" s="82" t="e">
        <v>#N/A</v>
      </c>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row>
    <row r="436" spans="1:36" s="82" customFormat="1" ht="11.25" customHeight="1" x14ac:dyDescent="0.2">
      <c r="A436"/>
      <c r="B436" s="82" t="e">
        <v>#N/A</v>
      </c>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row>
    <row r="437" spans="1:36" s="82" customFormat="1" ht="11.25" customHeight="1" x14ac:dyDescent="0.2">
      <c r="A437"/>
      <c r="B437" s="82" t="e">
        <v>#N/A</v>
      </c>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row>
    <row r="438" spans="1:36" s="82" customFormat="1" ht="11.25" customHeight="1" x14ac:dyDescent="0.2">
      <c r="A438"/>
      <c r="B438" s="82" t="e">
        <v>#N/A</v>
      </c>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row>
    <row r="439" spans="1:36" s="82" customFormat="1" ht="11.25" customHeight="1" x14ac:dyDescent="0.2">
      <c r="A439"/>
      <c r="B439" s="82" t="e">
        <v>#N/A</v>
      </c>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row>
    <row r="440" spans="1:36" s="82" customFormat="1" ht="11.25" customHeight="1" x14ac:dyDescent="0.2">
      <c r="A440"/>
      <c r="B440" s="82" t="e">
        <v>#N/A</v>
      </c>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row>
    <row r="441" spans="1:36" s="82" customFormat="1" ht="11.25" customHeight="1" x14ac:dyDescent="0.2">
      <c r="A441"/>
      <c r="B441" s="82" t="e">
        <v>#N/A</v>
      </c>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row>
    <row r="442" spans="1:36" s="82" customFormat="1" ht="11.25" customHeight="1" x14ac:dyDescent="0.2">
      <c r="A442"/>
      <c r="B442" s="82" t="e">
        <v>#N/A</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row>
    <row r="443" spans="1:36" s="82" customFormat="1" ht="11.25" customHeight="1" x14ac:dyDescent="0.2">
      <c r="A443"/>
      <c r="B443" s="82" t="e">
        <v>#N/A</v>
      </c>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row>
    <row r="444" spans="1:36" s="82" customFormat="1" ht="11.25" customHeight="1" x14ac:dyDescent="0.2">
      <c r="A444"/>
      <c r="B444" s="82" t="e">
        <v>#N/A</v>
      </c>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row>
    <row r="445" spans="1:36" s="82" customFormat="1" ht="11.25" customHeight="1" x14ac:dyDescent="0.2">
      <c r="A445"/>
      <c r="B445" s="82" t="e">
        <v>#N/A</v>
      </c>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row>
    <row r="446" spans="1:36" s="82" customFormat="1" ht="11.25" customHeight="1" x14ac:dyDescent="0.2">
      <c r="A446"/>
      <c r="B446" s="82" t="e">
        <v>#N/A</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row>
    <row r="447" spans="1:36" s="82" customFormat="1" ht="11.25" customHeight="1" x14ac:dyDescent="0.2">
      <c r="A447"/>
      <c r="B447" s="82" t="e">
        <v>#N/A</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row>
    <row r="448" spans="1:36" s="82" customFormat="1" ht="11.25" customHeight="1" x14ac:dyDescent="0.2">
      <c r="A448"/>
      <c r="B448" s="82" t="e">
        <v>#N/A</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row>
    <row r="449" spans="1:36" s="82" customFormat="1" ht="11.25" customHeight="1" x14ac:dyDescent="0.2">
      <c r="A449"/>
      <c r="B449" s="82" t="e">
        <v>#N/A</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row>
    <row r="450" spans="1:36" s="82" customFormat="1" ht="11.25" customHeight="1" x14ac:dyDescent="0.2">
      <c r="A450"/>
      <c r="B450" s="82" t="e">
        <v>#N/A</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row>
    <row r="451" spans="1:36" s="82" customFormat="1" ht="11.25" customHeight="1" x14ac:dyDescent="0.2">
      <c r="A451"/>
      <c r="B451" s="82" t="e">
        <v>#N/A</v>
      </c>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row>
    <row r="452" spans="1:36" s="82" customFormat="1" ht="11.25" customHeight="1" x14ac:dyDescent="0.2">
      <c r="A452"/>
      <c r="B452" s="82" t="e">
        <v>#N/A</v>
      </c>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row>
    <row r="453" spans="1:36" s="82" customFormat="1" ht="11.25" customHeight="1" x14ac:dyDescent="0.2">
      <c r="A453"/>
      <c r="B453" s="82" t="e">
        <v>#N/A</v>
      </c>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row>
    <row r="454" spans="1:36" s="82" customFormat="1" ht="11.25" customHeight="1" x14ac:dyDescent="0.2">
      <c r="A454"/>
      <c r="B454" s="82" t="e">
        <v>#N/A</v>
      </c>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row>
    <row r="455" spans="1:36" s="82" customFormat="1" ht="11.25" customHeight="1" x14ac:dyDescent="0.2">
      <c r="A455"/>
      <c r="B455" s="82" t="e">
        <v>#N/A</v>
      </c>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row>
    <row r="456" spans="1:36" s="82" customFormat="1" ht="11.25" customHeight="1" x14ac:dyDescent="0.2">
      <c r="A456"/>
      <c r="B456" s="82" t="e">
        <v>#N/A</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row>
    <row r="457" spans="1:36" s="82" customFormat="1" ht="11.25" customHeight="1" x14ac:dyDescent="0.2">
      <c r="A457"/>
      <c r="B457" s="82" t="e">
        <v>#N/A</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row>
    <row r="458" spans="1:36" s="82" customFormat="1" ht="11.25" customHeight="1" x14ac:dyDescent="0.2">
      <c r="A458"/>
      <c r="B458" s="82" t="e">
        <v>#N/A</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row>
    <row r="459" spans="1:36" s="82" customFormat="1" ht="11.25" customHeight="1" x14ac:dyDescent="0.2">
      <c r="A459"/>
      <c r="B459" s="82" t="e">
        <v>#N/A</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row>
    <row r="460" spans="1:36" s="82" customFormat="1" ht="11.25" customHeight="1" x14ac:dyDescent="0.2">
      <c r="A460"/>
      <c r="B460" s="82" t="e">
        <v>#N/A</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row>
    <row r="461" spans="1:36" s="82" customFormat="1" ht="11.25" customHeight="1" x14ac:dyDescent="0.2">
      <c r="A461"/>
      <c r="B461" s="82" t="e">
        <v>#N/A</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row>
    <row r="462" spans="1:36" s="82" customFormat="1" ht="11.25" customHeight="1" x14ac:dyDescent="0.2">
      <c r="A462"/>
      <c r="B462" s="82" t="e">
        <v>#N/A</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row>
    <row r="463" spans="1:36" s="82" customFormat="1" ht="11.25" customHeight="1" x14ac:dyDescent="0.2">
      <c r="A463"/>
      <c r="B463" s="82" t="e">
        <v>#N/A</v>
      </c>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row>
    <row r="464" spans="1:36" s="82" customFormat="1" ht="11.25" customHeight="1" x14ac:dyDescent="0.2">
      <c r="A464"/>
      <c r="B464" s="82" t="e">
        <v>#N/A</v>
      </c>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row>
    <row r="465" spans="1:36" s="82" customFormat="1" ht="11.25" customHeight="1" x14ac:dyDescent="0.2">
      <c r="A465"/>
      <c r="B465" s="82" t="e">
        <v>#N/A</v>
      </c>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row>
    <row r="466" spans="1:36" s="82" customFormat="1" ht="11.25" customHeight="1" x14ac:dyDescent="0.2">
      <c r="A466"/>
      <c r="B466" s="82" t="e">
        <v>#N/A</v>
      </c>
      <c r="C466"/>
      <c r="D466"/>
      <c r="E466"/>
      <c r="F466"/>
      <c r="G466"/>
      <c r="H466"/>
      <c r="I466"/>
      <c r="J466"/>
      <c r="K466"/>
      <c r="L466"/>
      <c r="M466"/>
      <c r="N466"/>
      <c r="O466"/>
      <c r="P466"/>
      <c r="Q466"/>
      <c r="R466"/>
      <c r="S466"/>
      <c r="T466"/>
      <c r="U466"/>
      <c r="V466"/>
      <c r="W466"/>
      <c r="X466"/>
      <c r="Y466"/>
      <c r="Z466"/>
      <c r="AA466"/>
      <c r="AB466"/>
      <c r="AC466"/>
      <c r="AD466"/>
      <c r="AE466"/>
      <c r="AF466"/>
      <c r="AG466"/>
      <c r="AH466"/>
      <c r="AI466"/>
      <c r="AJ466"/>
    </row>
    <row r="467" spans="1:36" s="82" customFormat="1" ht="11.25" customHeight="1" x14ac:dyDescent="0.2">
      <c r="A467"/>
      <c r="B467" s="82" t="e">
        <v>#N/A</v>
      </c>
      <c r="C467"/>
      <c r="D467"/>
      <c r="E467"/>
      <c r="F467"/>
      <c r="G467"/>
      <c r="H467"/>
      <c r="I467"/>
      <c r="J467"/>
      <c r="K467"/>
      <c r="L467"/>
      <c r="M467"/>
      <c r="N467"/>
      <c r="O467"/>
      <c r="P467"/>
      <c r="Q467"/>
      <c r="R467"/>
      <c r="S467"/>
      <c r="T467"/>
      <c r="U467"/>
      <c r="V467"/>
      <c r="W467"/>
      <c r="X467"/>
      <c r="Y467"/>
      <c r="Z467"/>
      <c r="AA467"/>
      <c r="AB467"/>
      <c r="AC467"/>
      <c r="AD467"/>
      <c r="AE467"/>
      <c r="AF467"/>
      <c r="AG467"/>
      <c r="AH467"/>
      <c r="AI467"/>
      <c r="AJ467"/>
    </row>
    <row r="468" spans="1:36" s="82" customFormat="1" ht="11.25" customHeight="1" x14ac:dyDescent="0.2">
      <c r="A468"/>
      <c r="B468" s="82" t="e">
        <v>#N/A</v>
      </c>
      <c r="C468"/>
      <c r="D468"/>
      <c r="E468"/>
      <c r="F468"/>
      <c r="G468"/>
      <c r="H468"/>
      <c r="I468"/>
      <c r="J468"/>
      <c r="K468"/>
      <c r="L468"/>
      <c r="M468"/>
      <c r="N468"/>
      <c r="O468"/>
      <c r="P468"/>
      <c r="Q468"/>
      <c r="R468"/>
      <c r="S468"/>
      <c r="T468"/>
      <c r="U468"/>
      <c r="V468"/>
      <c r="W468"/>
      <c r="X468"/>
      <c r="Y468"/>
      <c r="Z468"/>
      <c r="AA468"/>
      <c r="AB468"/>
      <c r="AC468"/>
      <c r="AD468"/>
      <c r="AE468"/>
      <c r="AF468"/>
      <c r="AG468"/>
      <c r="AH468"/>
      <c r="AI468"/>
      <c r="AJ468"/>
    </row>
    <row r="469" spans="1:36" s="82" customFormat="1" ht="11.25" customHeight="1" x14ac:dyDescent="0.2">
      <c r="A469"/>
      <c r="B469" s="82" t="e">
        <v>#N/A</v>
      </c>
      <c r="C469"/>
      <c r="D469"/>
      <c r="E469"/>
      <c r="F469"/>
      <c r="G469"/>
      <c r="H469"/>
      <c r="I469"/>
      <c r="J469"/>
      <c r="K469"/>
      <c r="L469"/>
      <c r="M469"/>
      <c r="N469"/>
      <c r="O469"/>
      <c r="P469"/>
      <c r="Q469"/>
      <c r="R469"/>
      <c r="S469"/>
      <c r="T469"/>
      <c r="U469"/>
      <c r="V469"/>
      <c r="W469"/>
      <c r="X469"/>
      <c r="Y469"/>
      <c r="Z469"/>
      <c r="AA469"/>
      <c r="AB469"/>
      <c r="AC469"/>
      <c r="AD469"/>
      <c r="AE469"/>
      <c r="AF469"/>
      <c r="AG469"/>
      <c r="AH469"/>
      <c r="AI469"/>
      <c r="AJ469"/>
    </row>
    <row r="470" spans="1:36" s="82" customFormat="1" ht="11.25" customHeight="1" x14ac:dyDescent="0.2">
      <c r="A470"/>
      <c r="B470" s="82" t="e">
        <v>#N/A</v>
      </c>
      <c r="C470"/>
      <c r="D470"/>
      <c r="E470"/>
      <c r="F470"/>
      <c r="G470"/>
      <c r="H470"/>
      <c r="I470"/>
      <c r="J470"/>
      <c r="K470"/>
      <c r="L470"/>
      <c r="M470"/>
      <c r="N470"/>
      <c r="O470"/>
      <c r="P470"/>
      <c r="Q470"/>
      <c r="R470"/>
      <c r="S470"/>
      <c r="T470"/>
      <c r="U470"/>
      <c r="V470"/>
      <c r="W470"/>
      <c r="X470"/>
      <c r="Y470"/>
      <c r="Z470"/>
      <c r="AA470"/>
      <c r="AB470"/>
      <c r="AC470"/>
      <c r="AD470"/>
      <c r="AE470"/>
      <c r="AF470"/>
      <c r="AG470"/>
      <c r="AH470"/>
      <c r="AI470"/>
      <c r="AJ470"/>
    </row>
    <row r="471" spans="1:36" s="82" customFormat="1" ht="11.25" customHeight="1" x14ac:dyDescent="0.2">
      <c r="A471"/>
      <c r="B471" s="82" t="e">
        <v>#N/A</v>
      </c>
      <c r="C471"/>
      <c r="D471"/>
      <c r="E471"/>
      <c r="F471"/>
      <c r="G471"/>
      <c r="H471"/>
      <c r="I471"/>
      <c r="J471"/>
      <c r="K471"/>
      <c r="L471"/>
      <c r="M471"/>
      <c r="N471"/>
      <c r="O471"/>
      <c r="P471"/>
      <c r="Q471"/>
      <c r="R471"/>
      <c r="S471"/>
      <c r="T471"/>
      <c r="U471"/>
      <c r="V471"/>
      <c r="W471"/>
      <c r="X471"/>
      <c r="Y471"/>
      <c r="Z471"/>
      <c r="AA471"/>
      <c r="AB471"/>
      <c r="AC471"/>
      <c r="AD471"/>
      <c r="AE471"/>
      <c r="AF471"/>
      <c r="AG471"/>
      <c r="AH471"/>
      <c r="AI471"/>
      <c r="AJ471"/>
    </row>
    <row r="472" spans="1:36" s="82" customFormat="1" ht="11.25" customHeight="1" x14ac:dyDescent="0.2">
      <c r="A472"/>
      <c r="B472" s="82" t="e">
        <v>#N/A</v>
      </c>
      <c r="C472"/>
      <c r="D472"/>
      <c r="E472"/>
      <c r="F472"/>
      <c r="G472"/>
      <c r="H472"/>
      <c r="I472"/>
      <c r="J472"/>
      <c r="K472"/>
      <c r="L472"/>
      <c r="M472"/>
      <c r="N472"/>
      <c r="O472"/>
      <c r="P472"/>
      <c r="Q472"/>
      <c r="R472"/>
      <c r="S472"/>
      <c r="T472"/>
      <c r="U472"/>
      <c r="V472"/>
      <c r="W472"/>
      <c r="X472"/>
      <c r="Y472"/>
      <c r="Z472"/>
      <c r="AA472"/>
      <c r="AB472"/>
      <c r="AC472"/>
      <c r="AD472"/>
      <c r="AE472"/>
      <c r="AF472"/>
      <c r="AG472"/>
      <c r="AH472"/>
      <c r="AI472"/>
      <c r="AJ472"/>
    </row>
    <row r="473" spans="1:36" s="82" customFormat="1" ht="11.25" customHeight="1" x14ac:dyDescent="0.2">
      <c r="A473"/>
      <c r="B473" s="82" t="e">
        <v>#N/A</v>
      </c>
      <c r="C473"/>
      <c r="D473"/>
      <c r="E473"/>
      <c r="F473"/>
      <c r="G473"/>
      <c r="H473"/>
      <c r="I473"/>
      <c r="J473"/>
      <c r="K473"/>
      <c r="L473"/>
      <c r="M473"/>
      <c r="N473"/>
      <c r="O473"/>
      <c r="P473"/>
      <c r="Q473"/>
      <c r="R473"/>
      <c r="S473"/>
      <c r="T473"/>
      <c r="U473"/>
      <c r="V473"/>
      <c r="W473"/>
      <c r="X473"/>
      <c r="Y473"/>
      <c r="Z473"/>
      <c r="AA473"/>
      <c r="AB473"/>
      <c r="AC473"/>
      <c r="AD473"/>
      <c r="AE473"/>
      <c r="AF473"/>
      <c r="AG473"/>
      <c r="AH473"/>
      <c r="AI473"/>
      <c r="AJ473"/>
    </row>
    <row r="474" spans="1:36" s="82" customFormat="1" ht="11.25" customHeight="1" x14ac:dyDescent="0.2">
      <c r="A474"/>
      <c r="B474" s="82" t="e">
        <v>#N/A</v>
      </c>
      <c r="C474"/>
      <c r="D474"/>
      <c r="E474"/>
      <c r="F474"/>
      <c r="G474"/>
      <c r="H474"/>
      <c r="I474"/>
      <c r="J474"/>
      <c r="K474"/>
      <c r="L474"/>
      <c r="M474"/>
      <c r="N474"/>
      <c r="O474"/>
      <c r="P474"/>
      <c r="Q474"/>
      <c r="R474"/>
      <c r="S474"/>
      <c r="T474"/>
      <c r="U474"/>
      <c r="V474"/>
      <c r="W474"/>
      <c r="X474"/>
      <c r="Y474"/>
      <c r="Z474"/>
      <c r="AA474"/>
      <c r="AB474"/>
      <c r="AC474"/>
      <c r="AD474"/>
      <c r="AE474"/>
      <c r="AF474"/>
      <c r="AG474"/>
      <c r="AH474"/>
      <c r="AI474"/>
      <c r="AJ474"/>
    </row>
    <row r="475" spans="1:36" s="82" customFormat="1" ht="11.25" customHeight="1" x14ac:dyDescent="0.2">
      <c r="A475"/>
      <c r="B475" s="82" t="e">
        <v>#N/A</v>
      </c>
      <c r="C475"/>
      <c r="D475"/>
      <c r="E475"/>
      <c r="F475"/>
      <c r="G475"/>
      <c r="H475"/>
      <c r="I475"/>
      <c r="J475"/>
      <c r="K475"/>
      <c r="L475"/>
      <c r="M475"/>
      <c r="N475"/>
      <c r="O475"/>
      <c r="P475"/>
      <c r="Q475"/>
      <c r="R475"/>
      <c r="S475"/>
      <c r="T475"/>
      <c r="U475"/>
      <c r="V475"/>
      <c r="W475"/>
      <c r="X475"/>
      <c r="Y475"/>
      <c r="Z475"/>
      <c r="AA475"/>
      <c r="AB475"/>
      <c r="AC475"/>
      <c r="AD475"/>
      <c r="AE475"/>
      <c r="AF475"/>
      <c r="AG475"/>
      <c r="AH475"/>
      <c r="AI475"/>
      <c r="AJ475"/>
    </row>
    <row r="476" spans="1:36" s="82" customFormat="1" ht="11.25" customHeight="1" x14ac:dyDescent="0.2">
      <c r="A476"/>
      <c r="B476" s="82" t="e">
        <v>#N/A</v>
      </c>
      <c r="C476"/>
      <c r="D476"/>
      <c r="E476"/>
      <c r="F476"/>
      <c r="G476"/>
      <c r="H476"/>
      <c r="I476"/>
      <c r="J476"/>
      <c r="K476"/>
      <c r="L476"/>
      <c r="M476"/>
      <c r="N476"/>
      <c r="O476"/>
      <c r="P476"/>
      <c r="Q476"/>
      <c r="R476"/>
      <c r="S476"/>
      <c r="T476"/>
      <c r="U476"/>
      <c r="V476"/>
      <c r="W476"/>
      <c r="X476"/>
      <c r="Y476"/>
      <c r="Z476"/>
      <c r="AA476"/>
      <c r="AB476"/>
      <c r="AC476"/>
      <c r="AD476"/>
      <c r="AE476"/>
      <c r="AF476"/>
      <c r="AG476"/>
      <c r="AH476"/>
      <c r="AI476"/>
      <c r="AJ476"/>
    </row>
    <row r="477" spans="1:36" s="82" customFormat="1" ht="11.25" customHeight="1" x14ac:dyDescent="0.2">
      <c r="A477"/>
      <c r="B477" s="82" t="e">
        <v>#N/A</v>
      </c>
      <c r="C477"/>
      <c r="D477"/>
      <c r="E477"/>
      <c r="F477"/>
      <c r="G477"/>
      <c r="H477"/>
      <c r="I477"/>
      <c r="J477"/>
      <c r="K477"/>
      <c r="L477"/>
      <c r="M477"/>
      <c r="N477"/>
      <c r="O477"/>
      <c r="P477"/>
      <c r="Q477"/>
      <c r="R477"/>
      <c r="S477"/>
      <c r="T477"/>
      <c r="U477"/>
      <c r="V477"/>
      <c r="W477"/>
      <c r="X477"/>
      <c r="Y477"/>
      <c r="Z477"/>
      <c r="AA477"/>
      <c r="AB477"/>
      <c r="AC477"/>
      <c r="AD477"/>
      <c r="AE477"/>
      <c r="AF477"/>
      <c r="AG477"/>
      <c r="AH477"/>
      <c r="AI477"/>
      <c r="AJ477"/>
    </row>
    <row r="478" spans="1:36" s="82" customFormat="1" ht="11.25" customHeight="1" x14ac:dyDescent="0.2">
      <c r="A478"/>
      <c r="B478" s="82" t="e">
        <v>#N/A</v>
      </c>
      <c r="C478"/>
      <c r="D478"/>
      <c r="E478"/>
      <c r="F478"/>
      <c r="G478"/>
      <c r="H478"/>
      <c r="I478"/>
      <c r="J478"/>
      <c r="K478"/>
      <c r="L478"/>
      <c r="M478"/>
      <c r="N478"/>
      <c r="O478"/>
      <c r="P478"/>
      <c r="Q478"/>
      <c r="R478"/>
      <c r="S478"/>
      <c r="T478"/>
      <c r="U478"/>
      <c r="V478"/>
      <c r="W478"/>
      <c r="X478"/>
      <c r="Y478"/>
      <c r="Z478"/>
      <c r="AA478"/>
      <c r="AB478"/>
      <c r="AC478"/>
      <c r="AD478"/>
      <c r="AE478"/>
      <c r="AF478"/>
      <c r="AG478"/>
      <c r="AH478"/>
      <c r="AI478"/>
      <c r="AJ478"/>
    </row>
    <row r="479" spans="1:36" s="82" customFormat="1" ht="11.25" customHeight="1" x14ac:dyDescent="0.2">
      <c r="A479"/>
      <c r="B479" s="82" t="e">
        <v>#N/A</v>
      </c>
      <c r="C479"/>
      <c r="D479"/>
      <c r="E479"/>
      <c r="F479"/>
      <c r="G479"/>
      <c r="H479"/>
      <c r="I479"/>
      <c r="J479"/>
      <c r="K479"/>
      <c r="L479"/>
      <c r="M479"/>
      <c r="N479"/>
      <c r="O479"/>
      <c r="P479"/>
      <c r="Q479"/>
      <c r="R479"/>
      <c r="S479"/>
      <c r="T479"/>
      <c r="U479"/>
      <c r="V479"/>
      <c r="W479"/>
      <c r="X479"/>
      <c r="Y479"/>
      <c r="Z479"/>
      <c r="AA479"/>
      <c r="AB479"/>
      <c r="AC479"/>
      <c r="AD479"/>
      <c r="AE479"/>
      <c r="AF479"/>
      <c r="AG479"/>
      <c r="AH479"/>
      <c r="AI479"/>
      <c r="AJ479"/>
    </row>
    <row r="480" spans="1:36" s="82" customFormat="1" ht="11.25" customHeight="1" x14ac:dyDescent="0.2">
      <c r="A480"/>
      <c r="B480" s="82" t="e">
        <v>#N/A</v>
      </c>
      <c r="C480"/>
      <c r="D480"/>
      <c r="E480"/>
      <c r="F480"/>
      <c r="G480"/>
      <c r="H480"/>
      <c r="I480"/>
      <c r="J480"/>
      <c r="K480"/>
      <c r="L480"/>
      <c r="M480"/>
      <c r="N480"/>
      <c r="O480"/>
      <c r="P480"/>
      <c r="Q480"/>
      <c r="R480"/>
      <c r="S480"/>
      <c r="T480"/>
      <c r="U480"/>
      <c r="V480"/>
      <c r="W480"/>
      <c r="X480"/>
      <c r="Y480"/>
      <c r="Z480"/>
      <c r="AA480"/>
      <c r="AB480"/>
      <c r="AC480"/>
      <c r="AD480"/>
      <c r="AE480"/>
      <c r="AF480"/>
      <c r="AG480"/>
      <c r="AH480"/>
      <c r="AI480"/>
      <c r="AJ480"/>
    </row>
    <row r="481" spans="1:36" s="82" customFormat="1" ht="11.25" customHeight="1" x14ac:dyDescent="0.2">
      <c r="A481"/>
      <c r="B481" s="82" t="e">
        <v>#N/A</v>
      </c>
      <c r="C481"/>
      <c r="D481"/>
      <c r="E481"/>
      <c r="F481"/>
      <c r="G481"/>
      <c r="H481"/>
      <c r="I481"/>
      <c r="J481"/>
      <c r="K481"/>
      <c r="L481"/>
      <c r="M481"/>
      <c r="N481"/>
      <c r="O481"/>
      <c r="P481"/>
      <c r="Q481"/>
      <c r="R481"/>
      <c r="S481"/>
      <c r="T481"/>
      <c r="U481"/>
      <c r="V481"/>
      <c r="W481"/>
      <c r="X481"/>
      <c r="Y481"/>
      <c r="Z481"/>
      <c r="AA481"/>
      <c r="AB481"/>
      <c r="AC481"/>
      <c r="AD481"/>
      <c r="AE481"/>
      <c r="AF481"/>
      <c r="AG481"/>
      <c r="AH481"/>
      <c r="AI481"/>
      <c r="AJ481"/>
    </row>
    <row r="482" spans="1:36" s="82" customFormat="1" ht="11.25" customHeight="1" x14ac:dyDescent="0.2">
      <c r="A482"/>
      <c r="B482" s="82" t="e">
        <v>#N/A</v>
      </c>
      <c r="C482"/>
      <c r="D482"/>
      <c r="E482"/>
      <c r="F482"/>
      <c r="G482"/>
      <c r="H482"/>
      <c r="I482"/>
      <c r="J482"/>
      <c r="K482"/>
      <c r="L482"/>
      <c r="M482"/>
      <c r="N482"/>
      <c r="O482"/>
      <c r="P482"/>
      <c r="Q482"/>
      <c r="R482"/>
      <c r="S482"/>
      <c r="T482"/>
      <c r="U482"/>
      <c r="V482"/>
      <c r="W482"/>
      <c r="X482"/>
      <c r="Y482"/>
      <c r="Z482"/>
      <c r="AA482"/>
      <c r="AB482"/>
      <c r="AC482"/>
      <c r="AD482"/>
      <c r="AE482"/>
      <c r="AF482"/>
      <c r="AG482"/>
      <c r="AH482"/>
      <c r="AI482"/>
      <c r="AJ482"/>
    </row>
    <row r="483" spans="1:36" s="82" customFormat="1" ht="11.25" customHeight="1" x14ac:dyDescent="0.2">
      <c r="A483"/>
      <c r="B483" s="82" t="e">
        <v>#N/A</v>
      </c>
      <c r="C483"/>
      <c r="D483"/>
      <c r="E483"/>
      <c r="F483"/>
      <c r="G483"/>
      <c r="H483"/>
      <c r="I483"/>
      <c r="J483"/>
      <c r="K483"/>
      <c r="L483"/>
      <c r="M483"/>
      <c r="N483"/>
      <c r="O483"/>
      <c r="P483"/>
      <c r="Q483"/>
      <c r="R483"/>
      <c r="S483"/>
      <c r="T483"/>
      <c r="U483"/>
      <c r="V483"/>
      <c r="W483"/>
      <c r="X483"/>
      <c r="Y483"/>
      <c r="Z483"/>
      <c r="AA483"/>
      <c r="AB483"/>
      <c r="AC483"/>
      <c r="AD483"/>
      <c r="AE483"/>
      <c r="AF483"/>
      <c r="AG483"/>
      <c r="AH483"/>
      <c r="AI483"/>
      <c r="AJ483"/>
    </row>
    <row r="484" spans="1:36" s="82" customFormat="1" ht="11.25" customHeight="1" x14ac:dyDescent="0.2">
      <c r="A484"/>
      <c r="B484" s="82" t="e">
        <v>#N/A</v>
      </c>
      <c r="C484"/>
      <c r="D484"/>
      <c r="E484"/>
      <c r="F484"/>
      <c r="G484"/>
      <c r="H484"/>
      <c r="I484"/>
      <c r="J484"/>
      <c r="K484"/>
      <c r="L484"/>
      <c r="M484"/>
      <c r="N484"/>
      <c r="O484"/>
      <c r="P484"/>
      <c r="Q484"/>
      <c r="R484"/>
      <c r="S484"/>
      <c r="T484"/>
      <c r="U484"/>
      <c r="V484"/>
      <c r="W484"/>
      <c r="X484"/>
      <c r="Y484"/>
      <c r="Z484"/>
      <c r="AA484"/>
      <c r="AB484"/>
      <c r="AC484"/>
      <c r="AD484"/>
      <c r="AE484"/>
      <c r="AF484"/>
      <c r="AG484"/>
      <c r="AH484"/>
      <c r="AI484"/>
      <c r="AJ484"/>
    </row>
    <row r="485" spans="1:36" s="82" customFormat="1" ht="11.25" customHeight="1" x14ac:dyDescent="0.2">
      <c r="A485"/>
      <c r="B485" s="82" t="e">
        <v>#N/A</v>
      </c>
      <c r="C485"/>
      <c r="D485"/>
      <c r="E485"/>
      <c r="F485"/>
      <c r="G485"/>
      <c r="H485"/>
      <c r="I485"/>
      <c r="J485"/>
      <c r="K485"/>
      <c r="L485"/>
      <c r="M485"/>
      <c r="N485"/>
      <c r="O485"/>
      <c r="P485"/>
      <c r="Q485"/>
      <c r="R485"/>
      <c r="S485"/>
      <c r="T485"/>
      <c r="U485"/>
      <c r="V485"/>
      <c r="W485"/>
      <c r="X485"/>
      <c r="Y485"/>
      <c r="Z485"/>
      <c r="AA485"/>
      <c r="AB485"/>
      <c r="AC485"/>
      <c r="AD485"/>
      <c r="AE485"/>
      <c r="AF485"/>
      <c r="AG485"/>
      <c r="AH485"/>
      <c r="AI485"/>
      <c r="AJ485"/>
    </row>
    <row r="486" spans="1:36" s="82" customFormat="1" ht="11.25" customHeight="1" x14ac:dyDescent="0.2">
      <c r="A486"/>
      <c r="B486" s="82" t="e">
        <v>#N/A</v>
      </c>
      <c r="C486"/>
      <c r="D486"/>
      <c r="E486"/>
      <c r="F486"/>
      <c r="G486"/>
      <c r="H486"/>
      <c r="I486"/>
      <c r="J486"/>
      <c r="K486"/>
      <c r="L486"/>
      <c r="M486"/>
      <c r="N486"/>
      <c r="O486"/>
      <c r="P486"/>
      <c r="Q486"/>
      <c r="R486"/>
      <c r="S486"/>
      <c r="T486"/>
      <c r="U486"/>
      <c r="V486"/>
      <c r="W486"/>
      <c r="X486"/>
      <c r="Y486"/>
      <c r="Z486"/>
      <c r="AA486"/>
      <c r="AB486"/>
      <c r="AC486"/>
      <c r="AD486"/>
      <c r="AE486"/>
      <c r="AF486"/>
      <c r="AG486"/>
      <c r="AH486"/>
      <c r="AI486"/>
      <c r="AJ486"/>
    </row>
    <row r="487" spans="1:36" s="82" customFormat="1" ht="11.25" customHeight="1" x14ac:dyDescent="0.2">
      <c r="A487"/>
      <c r="B487" s="82" t="e">
        <v>#N/A</v>
      </c>
      <c r="C487"/>
      <c r="D487"/>
      <c r="E487"/>
      <c r="F487"/>
      <c r="G487"/>
      <c r="H487"/>
      <c r="I487"/>
      <c r="J487"/>
      <c r="K487"/>
      <c r="L487"/>
      <c r="M487"/>
      <c r="N487"/>
      <c r="O487"/>
      <c r="P487"/>
      <c r="Q487"/>
      <c r="R487"/>
      <c r="S487"/>
      <c r="T487"/>
      <c r="U487"/>
      <c r="V487"/>
      <c r="W487"/>
      <c r="X487"/>
      <c r="Y487"/>
      <c r="Z487"/>
      <c r="AA487"/>
      <c r="AB487"/>
      <c r="AC487"/>
      <c r="AD487"/>
      <c r="AE487"/>
      <c r="AF487"/>
      <c r="AG487"/>
      <c r="AH487"/>
      <c r="AI487"/>
      <c r="AJ487"/>
    </row>
    <row r="488" spans="1:36" s="82" customFormat="1" ht="11.25" customHeight="1" x14ac:dyDescent="0.2">
      <c r="A488"/>
      <c r="B488" s="82" t="e">
        <v>#N/A</v>
      </c>
      <c r="C488"/>
      <c r="D488"/>
      <c r="E488"/>
      <c r="F488"/>
      <c r="G488"/>
      <c r="H488"/>
      <c r="I488"/>
      <c r="J488"/>
      <c r="K488"/>
      <c r="L488"/>
      <c r="M488"/>
      <c r="N488"/>
      <c r="O488"/>
      <c r="P488"/>
      <c r="Q488"/>
      <c r="R488"/>
      <c r="S488"/>
      <c r="T488"/>
      <c r="U488"/>
      <c r="V488"/>
      <c r="W488"/>
      <c r="X488"/>
      <c r="Y488"/>
      <c r="Z488"/>
      <c r="AA488"/>
      <c r="AB488"/>
      <c r="AC488"/>
      <c r="AD488"/>
      <c r="AE488"/>
      <c r="AF488"/>
      <c r="AG488"/>
      <c r="AH488"/>
      <c r="AI488"/>
      <c r="AJ488"/>
    </row>
    <row r="489" spans="1:36" s="82" customFormat="1" ht="11.25" customHeight="1" x14ac:dyDescent="0.2">
      <c r="A489"/>
      <c r="B489" s="82" t="e">
        <v>#N/A</v>
      </c>
      <c r="C489"/>
      <c r="D489"/>
      <c r="E489"/>
      <c r="F489"/>
      <c r="G489"/>
      <c r="H489"/>
      <c r="I489"/>
      <c r="J489"/>
      <c r="K489"/>
      <c r="L489"/>
      <c r="M489"/>
      <c r="N489"/>
      <c r="O489"/>
      <c r="P489"/>
      <c r="Q489"/>
      <c r="R489"/>
      <c r="S489"/>
      <c r="T489"/>
      <c r="U489"/>
      <c r="V489"/>
      <c r="W489"/>
      <c r="X489"/>
      <c r="Y489"/>
      <c r="Z489"/>
      <c r="AA489"/>
      <c r="AB489"/>
      <c r="AC489"/>
      <c r="AD489"/>
      <c r="AE489"/>
      <c r="AF489"/>
      <c r="AG489"/>
      <c r="AH489"/>
      <c r="AI489"/>
      <c r="AJ489"/>
    </row>
    <row r="490" spans="1:36" s="82" customFormat="1" ht="11.25" customHeight="1" x14ac:dyDescent="0.2">
      <c r="A490"/>
      <c r="B490" s="82" t="e">
        <v>#N/A</v>
      </c>
      <c r="C490"/>
      <c r="D490"/>
      <c r="E490"/>
      <c r="F490"/>
      <c r="G490"/>
      <c r="H490"/>
      <c r="I490"/>
      <c r="J490"/>
      <c r="K490"/>
      <c r="L490"/>
      <c r="M490"/>
      <c r="N490"/>
      <c r="O490"/>
      <c r="P490"/>
      <c r="Q490"/>
      <c r="R490"/>
      <c r="S490"/>
      <c r="T490"/>
      <c r="U490"/>
      <c r="V490"/>
      <c r="W490"/>
      <c r="X490"/>
      <c r="Y490"/>
      <c r="Z490"/>
      <c r="AA490"/>
      <c r="AB490"/>
      <c r="AC490"/>
      <c r="AD490"/>
      <c r="AE490"/>
      <c r="AF490"/>
      <c r="AG490"/>
      <c r="AH490"/>
      <c r="AI490"/>
      <c r="AJ490"/>
    </row>
    <row r="491" spans="1:36" s="82" customFormat="1" ht="11.25" customHeight="1" x14ac:dyDescent="0.2">
      <c r="A491"/>
      <c r="B491" s="82" t="e">
        <v>#N/A</v>
      </c>
      <c r="C491"/>
      <c r="D491"/>
      <c r="E491"/>
      <c r="F491"/>
      <c r="G491"/>
      <c r="H491"/>
      <c r="I491"/>
      <c r="J491"/>
      <c r="K491"/>
      <c r="L491"/>
      <c r="M491"/>
      <c r="N491"/>
      <c r="O491"/>
      <c r="P491"/>
      <c r="Q491"/>
      <c r="R491"/>
      <c r="S491"/>
      <c r="T491"/>
      <c r="U491"/>
      <c r="V491"/>
      <c r="W491"/>
      <c r="X491"/>
      <c r="Y491"/>
      <c r="Z491"/>
      <c r="AA491"/>
      <c r="AB491"/>
      <c r="AC491"/>
      <c r="AD491"/>
      <c r="AE491"/>
      <c r="AF491"/>
      <c r="AG491"/>
      <c r="AH491"/>
      <c r="AI491"/>
      <c r="AJ491"/>
    </row>
    <row r="492" spans="1:36" s="82" customFormat="1" ht="11.25" customHeight="1" x14ac:dyDescent="0.2">
      <c r="A492"/>
      <c r="B492" s="82" t="e">
        <v>#N/A</v>
      </c>
      <c r="C492"/>
      <c r="D492"/>
      <c r="E492"/>
      <c r="F492"/>
      <c r="G492"/>
      <c r="H492"/>
      <c r="I492"/>
      <c r="J492"/>
      <c r="K492"/>
      <c r="L492"/>
      <c r="M492"/>
      <c r="N492"/>
      <c r="O492"/>
      <c r="P492"/>
      <c r="Q492"/>
      <c r="R492"/>
      <c r="S492"/>
      <c r="T492"/>
      <c r="U492"/>
      <c r="V492"/>
      <c r="W492"/>
      <c r="X492"/>
      <c r="Y492"/>
      <c r="Z492"/>
      <c r="AA492"/>
      <c r="AB492"/>
      <c r="AC492"/>
      <c r="AD492"/>
      <c r="AE492"/>
      <c r="AF492"/>
      <c r="AG492"/>
      <c r="AH492"/>
      <c r="AI492"/>
      <c r="AJ492"/>
    </row>
    <row r="493" spans="1:36" s="82" customFormat="1" ht="11.25" customHeight="1" x14ac:dyDescent="0.2">
      <c r="A493"/>
      <c r="B493" s="82" t="e">
        <v>#N/A</v>
      </c>
      <c r="C493"/>
      <c r="D493"/>
      <c r="E493"/>
      <c r="F493"/>
      <c r="G493"/>
      <c r="H493"/>
      <c r="I493"/>
      <c r="J493"/>
      <c r="K493"/>
      <c r="L493"/>
      <c r="M493"/>
      <c r="N493"/>
      <c r="O493"/>
      <c r="P493"/>
      <c r="Q493"/>
      <c r="R493"/>
      <c r="S493"/>
      <c r="T493"/>
      <c r="U493"/>
      <c r="V493"/>
      <c r="W493"/>
      <c r="X493"/>
      <c r="Y493"/>
      <c r="Z493"/>
      <c r="AA493"/>
      <c r="AB493"/>
      <c r="AC493"/>
      <c r="AD493"/>
      <c r="AE493"/>
      <c r="AF493"/>
      <c r="AG493"/>
      <c r="AH493"/>
      <c r="AI493"/>
      <c r="AJ493"/>
    </row>
    <row r="494" spans="1:36" s="82" customFormat="1" ht="11.25" customHeight="1" x14ac:dyDescent="0.2">
      <c r="A494"/>
      <c r="B494" s="82" t="e">
        <v>#N/A</v>
      </c>
      <c r="C494"/>
      <c r="D494"/>
      <c r="E494"/>
      <c r="F494"/>
      <c r="G494"/>
      <c r="H494"/>
      <c r="I494"/>
      <c r="J494"/>
      <c r="K494"/>
      <c r="L494"/>
      <c r="M494"/>
      <c r="N494"/>
      <c r="O494"/>
      <c r="P494"/>
      <c r="Q494"/>
      <c r="R494"/>
      <c r="S494"/>
      <c r="T494"/>
      <c r="U494"/>
      <c r="V494"/>
      <c r="W494"/>
      <c r="X494"/>
      <c r="Y494"/>
      <c r="Z494"/>
      <c r="AA494"/>
      <c r="AB494"/>
      <c r="AC494"/>
      <c r="AD494"/>
      <c r="AE494"/>
      <c r="AF494"/>
      <c r="AG494"/>
      <c r="AH494"/>
      <c r="AI494"/>
      <c r="AJ494"/>
    </row>
    <row r="495" spans="1:36" s="82" customFormat="1" ht="11.25" customHeight="1" x14ac:dyDescent="0.2">
      <c r="A495"/>
      <c r="B495" s="82" t="e">
        <v>#N/A</v>
      </c>
      <c r="C495"/>
      <c r="D495"/>
      <c r="E495"/>
      <c r="F495"/>
      <c r="G495"/>
      <c r="H495"/>
      <c r="I495"/>
      <c r="J495"/>
      <c r="K495"/>
      <c r="L495"/>
      <c r="M495"/>
      <c r="N495"/>
      <c r="O495"/>
      <c r="P495"/>
      <c r="Q495"/>
      <c r="R495"/>
      <c r="S495"/>
      <c r="T495"/>
      <c r="U495"/>
      <c r="V495"/>
      <c r="W495"/>
      <c r="X495"/>
      <c r="Y495"/>
      <c r="Z495"/>
      <c r="AA495"/>
      <c r="AB495"/>
      <c r="AC495"/>
      <c r="AD495"/>
      <c r="AE495"/>
      <c r="AF495"/>
      <c r="AG495"/>
      <c r="AH495"/>
      <c r="AI495"/>
      <c r="AJ495"/>
    </row>
    <row r="496" spans="1:36" s="82" customFormat="1" ht="11.25" customHeight="1" x14ac:dyDescent="0.2">
      <c r="A496"/>
      <c r="B496" s="82" t="e">
        <v>#N/A</v>
      </c>
      <c r="C496"/>
      <c r="D496"/>
      <c r="E496"/>
      <c r="F496"/>
      <c r="G496"/>
      <c r="H496"/>
      <c r="I496"/>
      <c r="J496"/>
      <c r="K496"/>
      <c r="L496"/>
      <c r="M496"/>
      <c r="N496"/>
      <c r="O496"/>
      <c r="P496"/>
      <c r="Q496"/>
      <c r="R496"/>
      <c r="S496"/>
      <c r="T496"/>
      <c r="U496"/>
      <c r="V496"/>
      <c r="W496"/>
      <c r="X496"/>
      <c r="Y496"/>
      <c r="Z496"/>
      <c r="AA496"/>
      <c r="AB496"/>
      <c r="AC496"/>
      <c r="AD496"/>
      <c r="AE496"/>
      <c r="AF496"/>
      <c r="AG496"/>
      <c r="AH496"/>
      <c r="AI496"/>
      <c r="AJ496"/>
    </row>
    <row r="497" spans="1:36" s="82" customFormat="1" ht="11.25" customHeight="1" x14ac:dyDescent="0.2">
      <c r="A497"/>
      <c r="B497" s="82" t="e">
        <v>#N/A</v>
      </c>
      <c r="C497"/>
      <c r="D497"/>
      <c r="E497"/>
      <c r="F497"/>
      <c r="G497"/>
      <c r="H497"/>
      <c r="I497"/>
      <c r="J497"/>
      <c r="K497"/>
      <c r="L497"/>
      <c r="M497"/>
      <c r="N497"/>
      <c r="O497"/>
      <c r="P497"/>
      <c r="Q497"/>
      <c r="R497"/>
      <c r="S497"/>
      <c r="T497"/>
      <c r="U497"/>
      <c r="V497"/>
      <c r="W497"/>
      <c r="X497"/>
      <c r="Y497"/>
      <c r="Z497"/>
      <c r="AA497"/>
      <c r="AB497"/>
      <c r="AC497"/>
      <c r="AD497"/>
      <c r="AE497"/>
      <c r="AF497"/>
      <c r="AG497"/>
      <c r="AH497"/>
      <c r="AI497"/>
      <c r="AJ497"/>
    </row>
    <row r="498" spans="1:36" s="82" customFormat="1" ht="11.25" customHeight="1" x14ac:dyDescent="0.2">
      <c r="A498"/>
      <c r="B498" s="82" t="e">
        <v>#N/A</v>
      </c>
      <c r="C498"/>
      <c r="D498"/>
      <c r="E498"/>
      <c r="F498"/>
      <c r="G498"/>
      <c r="H498"/>
      <c r="I498"/>
      <c r="J498"/>
      <c r="K498"/>
      <c r="L498"/>
      <c r="M498"/>
      <c r="N498"/>
      <c r="O498"/>
      <c r="P498"/>
      <c r="Q498"/>
      <c r="R498"/>
      <c r="S498"/>
      <c r="T498"/>
      <c r="U498"/>
      <c r="V498"/>
      <c r="W498"/>
      <c r="X498"/>
      <c r="Y498"/>
      <c r="Z498"/>
      <c r="AA498"/>
      <c r="AB498"/>
      <c r="AC498"/>
      <c r="AD498"/>
      <c r="AE498"/>
      <c r="AF498"/>
      <c r="AG498"/>
      <c r="AH498"/>
      <c r="AI498"/>
      <c r="AJ498"/>
    </row>
    <row r="499" spans="1:36" s="82" customFormat="1" ht="11.25" customHeight="1" x14ac:dyDescent="0.2">
      <c r="A499"/>
      <c r="B499" s="82" t="e">
        <v>#N/A</v>
      </c>
      <c r="C499"/>
      <c r="D499"/>
      <c r="E499"/>
      <c r="F499"/>
      <c r="G499"/>
      <c r="H499"/>
      <c r="I499"/>
      <c r="J499"/>
      <c r="K499"/>
      <c r="L499"/>
      <c r="M499"/>
      <c r="N499"/>
      <c r="O499"/>
      <c r="P499"/>
      <c r="Q499"/>
      <c r="R499"/>
      <c r="S499"/>
      <c r="T499"/>
      <c r="U499"/>
      <c r="V499"/>
      <c r="W499"/>
      <c r="X499"/>
      <c r="Y499"/>
      <c r="Z499"/>
      <c r="AA499"/>
      <c r="AB499"/>
      <c r="AC499"/>
      <c r="AD499"/>
      <c r="AE499"/>
      <c r="AF499"/>
      <c r="AG499"/>
      <c r="AH499"/>
      <c r="AI499"/>
      <c r="AJ499"/>
    </row>
    <row r="500" spans="1:36" s="82" customFormat="1" ht="11.25" customHeight="1" x14ac:dyDescent="0.2">
      <c r="A500"/>
      <c r="B500" s="82" t="e">
        <v>#N/A</v>
      </c>
      <c r="C500"/>
      <c r="D500"/>
      <c r="E500"/>
      <c r="F500"/>
      <c r="G500"/>
      <c r="H500"/>
      <c r="I500"/>
      <c r="J500"/>
      <c r="K500"/>
      <c r="L500"/>
      <c r="M500"/>
      <c r="N500"/>
      <c r="O500"/>
      <c r="P500"/>
      <c r="Q500"/>
      <c r="R500"/>
      <c r="S500"/>
      <c r="T500"/>
      <c r="U500"/>
      <c r="V500"/>
      <c r="W500"/>
      <c r="X500"/>
      <c r="Y500"/>
      <c r="Z500"/>
      <c r="AA500"/>
      <c r="AB500"/>
      <c r="AC500"/>
      <c r="AD500"/>
      <c r="AE500"/>
      <c r="AF500"/>
      <c r="AG500"/>
      <c r="AH500"/>
      <c r="AI500"/>
      <c r="AJ500"/>
    </row>
    <row r="501" spans="1:36" s="82" customFormat="1" ht="11.25" customHeight="1" x14ac:dyDescent="0.2">
      <c r="A501"/>
      <c r="B501" s="82" t="e">
        <v>#N/A</v>
      </c>
      <c r="C501"/>
      <c r="D501"/>
      <c r="E501"/>
      <c r="F501"/>
      <c r="G501"/>
      <c r="H501"/>
      <c r="I501"/>
      <c r="J501"/>
      <c r="K501"/>
      <c r="L501"/>
      <c r="M501"/>
      <c r="N501"/>
      <c r="O501"/>
      <c r="P501"/>
      <c r="Q501"/>
      <c r="R501"/>
      <c r="S501"/>
      <c r="T501"/>
      <c r="U501"/>
      <c r="V501"/>
      <c r="W501"/>
      <c r="X501"/>
      <c r="Y501"/>
      <c r="Z501"/>
      <c r="AA501"/>
      <c r="AB501"/>
      <c r="AC501"/>
      <c r="AD501"/>
      <c r="AE501"/>
      <c r="AF501"/>
      <c r="AG501"/>
      <c r="AH501"/>
      <c r="AI501"/>
      <c r="AJ501"/>
    </row>
    <row r="502" spans="1:36" s="82" customFormat="1" ht="11.25" customHeight="1" x14ac:dyDescent="0.2">
      <c r="A502"/>
      <c r="B502" s="82" t="e">
        <v>#N/A</v>
      </c>
      <c r="C502"/>
      <c r="D502"/>
      <c r="E502"/>
      <c r="F502"/>
      <c r="G502"/>
      <c r="H502"/>
      <c r="I502"/>
      <c r="J502"/>
      <c r="K502"/>
      <c r="L502"/>
      <c r="M502"/>
      <c r="N502"/>
      <c r="O502"/>
      <c r="P502"/>
      <c r="Q502"/>
      <c r="R502"/>
      <c r="S502"/>
      <c r="T502"/>
      <c r="U502"/>
      <c r="V502"/>
      <c r="W502"/>
      <c r="X502"/>
      <c r="Y502"/>
      <c r="Z502"/>
      <c r="AA502"/>
      <c r="AB502"/>
      <c r="AC502"/>
      <c r="AD502"/>
      <c r="AE502"/>
      <c r="AF502"/>
      <c r="AG502"/>
      <c r="AH502"/>
      <c r="AI502"/>
      <c r="AJ502"/>
    </row>
    <row r="503" spans="1:36" s="82" customFormat="1" ht="11.25" customHeight="1" x14ac:dyDescent="0.2">
      <c r="A503"/>
      <c r="B503" s="82" t="e">
        <v>#N/A</v>
      </c>
      <c r="C503"/>
      <c r="D503"/>
      <c r="E503"/>
      <c r="F503"/>
      <c r="G503"/>
      <c r="H503"/>
      <c r="I503"/>
      <c r="J503"/>
      <c r="K503"/>
      <c r="L503"/>
      <c r="M503"/>
      <c r="N503"/>
      <c r="O503"/>
      <c r="P503"/>
      <c r="Q503"/>
      <c r="R503"/>
      <c r="S503"/>
      <c r="T503"/>
      <c r="U503"/>
      <c r="V503"/>
      <c r="W503"/>
      <c r="X503"/>
      <c r="Y503"/>
      <c r="Z503"/>
      <c r="AA503"/>
      <c r="AB503"/>
      <c r="AC503"/>
      <c r="AD503"/>
      <c r="AE503"/>
      <c r="AF503"/>
      <c r="AG503"/>
      <c r="AH503"/>
      <c r="AI503"/>
      <c r="AJ503"/>
    </row>
    <row r="504" spans="1:36" s="82" customFormat="1" ht="11.25" customHeight="1" x14ac:dyDescent="0.2">
      <c r="A504"/>
      <c r="B504" s="82" t="e">
        <v>#N/A</v>
      </c>
      <c r="C504"/>
      <c r="D504"/>
      <c r="E504"/>
      <c r="F504"/>
      <c r="G504"/>
      <c r="H504"/>
      <c r="I504"/>
      <c r="J504"/>
      <c r="K504"/>
      <c r="L504"/>
      <c r="M504"/>
      <c r="N504"/>
      <c r="O504"/>
      <c r="P504"/>
      <c r="Q504"/>
      <c r="R504"/>
      <c r="S504"/>
      <c r="T504"/>
      <c r="U504"/>
      <c r="V504"/>
      <c r="W504"/>
      <c r="X504"/>
      <c r="Y504"/>
      <c r="Z504"/>
      <c r="AA504"/>
      <c r="AB504"/>
      <c r="AC504"/>
      <c r="AD504"/>
      <c r="AE504"/>
      <c r="AF504"/>
      <c r="AG504"/>
      <c r="AH504"/>
      <c r="AI504"/>
      <c r="AJ504"/>
    </row>
    <row r="505" spans="1:36" s="82" customFormat="1" ht="11.25" customHeight="1" x14ac:dyDescent="0.2">
      <c r="A505"/>
      <c r="B505" s="82" t="e">
        <v>#N/A</v>
      </c>
      <c r="C505"/>
      <c r="D505"/>
      <c r="E505"/>
      <c r="F505"/>
      <c r="G505"/>
      <c r="H505"/>
      <c r="I505"/>
      <c r="J505"/>
      <c r="K505"/>
      <c r="L505"/>
      <c r="M505"/>
      <c r="N505"/>
      <c r="O505"/>
      <c r="P505"/>
      <c r="Q505"/>
      <c r="R505"/>
      <c r="S505"/>
      <c r="T505"/>
      <c r="U505"/>
      <c r="V505"/>
      <c r="W505"/>
      <c r="X505"/>
      <c r="Y505"/>
      <c r="Z505"/>
      <c r="AA505"/>
      <c r="AB505"/>
      <c r="AC505"/>
      <c r="AD505"/>
      <c r="AE505"/>
      <c r="AF505"/>
      <c r="AG505"/>
      <c r="AH505"/>
      <c r="AI505"/>
      <c r="AJ505"/>
    </row>
    <row r="506" spans="1:36" s="82" customFormat="1" ht="11.25" customHeight="1" x14ac:dyDescent="0.2">
      <c r="A506"/>
      <c r="B506" s="82" t="e">
        <v>#N/A</v>
      </c>
      <c r="C506"/>
      <c r="D506"/>
      <c r="E506"/>
      <c r="F506"/>
      <c r="G506"/>
      <c r="H506"/>
      <c r="I506"/>
      <c r="J506"/>
      <c r="K506"/>
      <c r="L506"/>
      <c r="M506"/>
      <c r="N506"/>
      <c r="O506"/>
      <c r="P506"/>
      <c r="Q506"/>
      <c r="R506"/>
      <c r="S506"/>
      <c r="T506"/>
      <c r="U506"/>
      <c r="V506"/>
      <c r="W506"/>
      <c r="X506"/>
      <c r="Y506"/>
      <c r="Z506"/>
      <c r="AA506"/>
      <c r="AB506"/>
      <c r="AC506"/>
      <c r="AD506"/>
      <c r="AE506"/>
      <c r="AF506"/>
      <c r="AG506"/>
      <c r="AH506"/>
      <c r="AI506"/>
      <c r="AJ506"/>
    </row>
    <row r="507" spans="1:36" s="82" customFormat="1" ht="11.25" customHeight="1" x14ac:dyDescent="0.2">
      <c r="A507"/>
      <c r="B507" s="82" t="e">
        <v>#N/A</v>
      </c>
      <c r="C507"/>
      <c r="D507"/>
      <c r="E507"/>
      <c r="F507"/>
      <c r="G507"/>
      <c r="H507"/>
      <c r="I507"/>
      <c r="J507"/>
      <c r="K507"/>
      <c r="L507"/>
      <c r="M507"/>
      <c r="N507"/>
      <c r="O507"/>
      <c r="P507"/>
      <c r="Q507"/>
      <c r="R507"/>
      <c r="S507"/>
      <c r="T507"/>
      <c r="U507"/>
      <c r="V507"/>
      <c r="W507"/>
      <c r="X507"/>
      <c r="Y507"/>
      <c r="Z507"/>
      <c r="AA507"/>
      <c r="AB507"/>
      <c r="AC507"/>
      <c r="AD507"/>
      <c r="AE507"/>
      <c r="AF507"/>
      <c r="AG507"/>
      <c r="AH507"/>
      <c r="AI507"/>
      <c r="AJ507"/>
    </row>
    <row r="508" spans="1:36" s="82" customFormat="1" ht="11.25" customHeight="1" x14ac:dyDescent="0.2">
      <c r="A508"/>
      <c r="B508" s="82" t="e">
        <v>#N/A</v>
      </c>
      <c r="C508"/>
      <c r="D508"/>
      <c r="E508"/>
      <c r="F508"/>
      <c r="G508"/>
      <c r="H508"/>
      <c r="I508"/>
      <c r="J508"/>
      <c r="K508"/>
      <c r="L508"/>
      <c r="M508"/>
      <c r="N508"/>
      <c r="O508"/>
      <c r="P508"/>
      <c r="Q508"/>
      <c r="R508"/>
      <c r="S508"/>
      <c r="T508"/>
      <c r="U508"/>
      <c r="V508"/>
      <c r="W508"/>
      <c r="X508"/>
      <c r="Y508"/>
      <c r="Z508"/>
      <c r="AA508"/>
      <c r="AB508"/>
      <c r="AC508"/>
      <c r="AD508"/>
      <c r="AE508"/>
      <c r="AF508"/>
      <c r="AG508"/>
      <c r="AH508"/>
      <c r="AI508"/>
      <c r="AJ508"/>
    </row>
    <row r="509" spans="1:36" s="82" customFormat="1" ht="11.25" customHeight="1" x14ac:dyDescent="0.2">
      <c r="A509"/>
      <c r="B509" s="82" t="e">
        <v>#N/A</v>
      </c>
      <c r="C509"/>
      <c r="D509"/>
      <c r="E509"/>
      <c r="F509"/>
      <c r="G509"/>
      <c r="H509"/>
      <c r="I509"/>
      <c r="J509"/>
      <c r="K509"/>
      <c r="L509"/>
      <c r="M509"/>
      <c r="N509"/>
      <c r="O509"/>
      <c r="P509"/>
      <c r="Q509"/>
      <c r="R509"/>
      <c r="S509"/>
      <c r="T509"/>
      <c r="U509"/>
      <c r="V509"/>
      <c r="W509"/>
      <c r="X509"/>
      <c r="Y509"/>
      <c r="Z509"/>
      <c r="AA509"/>
      <c r="AB509"/>
      <c r="AC509"/>
      <c r="AD509"/>
      <c r="AE509"/>
      <c r="AF509"/>
      <c r="AG509"/>
      <c r="AH509"/>
      <c r="AI509"/>
      <c r="AJ509"/>
    </row>
    <row r="510" spans="1:36" s="82" customFormat="1" ht="11.25" customHeight="1" x14ac:dyDescent="0.2">
      <c r="A510"/>
      <c r="B510" s="82" t="e">
        <v>#N/A</v>
      </c>
      <c r="C510"/>
      <c r="D510"/>
      <c r="E510"/>
      <c r="F510"/>
      <c r="G510"/>
      <c r="H510"/>
      <c r="I510"/>
      <c r="J510"/>
      <c r="K510"/>
      <c r="L510"/>
      <c r="M510"/>
      <c r="N510"/>
      <c r="O510"/>
      <c r="P510"/>
      <c r="Q510"/>
      <c r="R510"/>
      <c r="S510"/>
      <c r="T510"/>
      <c r="U510"/>
      <c r="V510"/>
      <c r="W510"/>
      <c r="X510"/>
      <c r="Y510"/>
      <c r="Z510"/>
      <c r="AA510"/>
      <c r="AB510"/>
      <c r="AC510"/>
      <c r="AD510"/>
      <c r="AE510"/>
      <c r="AF510"/>
      <c r="AG510"/>
      <c r="AH510"/>
      <c r="AI510"/>
      <c r="AJ510"/>
    </row>
    <row r="511" spans="1:36" s="82" customFormat="1" ht="11.25" customHeight="1" x14ac:dyDescent="0.2">
      <c r="A511"/>
      <c r="B511" s="82" t="e">
        <v>#N/A</v>
      </c>
      <c r="C511"/>
      <c r="D511"/>
      <c r="E511"/>
      <c r="F511"/>
      <c r="G511"/>
      <c r="H511"/>
      <c r="I511"/>
      <c r="J511"/>
      <c r="K511"/>
      <c r="L511"/>
      <c r="M511"/>
      <c r="N511"/>
      <c r="O511"/>
      <c r="P511"/>
      <c r="Q511"/>
      <c r="R511"/>
      <c r="S511"/>
      <c r="T511"/>
      <c r="U511"/>
      <c r="V511"/>
      <c r="W511"/>
      <c r="X511"/>
      <c r="Y511"/>
      <c r="Z511"/>
      <c r="AA511"/>
      <c r="AB511"/>
      <c r="AC511"/>
      <c r="AD511"/>
      <c r="AE511"/>
      <c r="AF511"/>
      <c r="AG511"/>
      <c r="AH511"/>
      <c r="AI511"/>
      <c r="AJ511"/>
    </row>
    <row r="512" spans="1:36" s="82" customFormat="1" ht="11.25" customHeight="1" x14ac:dyDescent="0.2">
      <c r="A512"/>
      <c r="B512" s="82" t="e">
        <v>#N/A</v>
      </c>
      <c r="C512"/>
      <c r="D512"/>
      <c r="E512"/>
      <c r="F512"/>
      <c r="G512"/>
      <c r="H512"/>
      <c r="I512"/>
      <c r="J512"/>
      <c r="K512"/>
      <c r="L512"/>
      <c r="M512"/>
      <c r="N512"/>
      <c r="O512"/>
      <c r="P512"/>
      <c r="Q512"/>
      <c r="R512"/>
      <c r="S512"/>
      <c r="T512"/>
      <c r="U512"/>
      <c r="V512"/>
      <c r="W512"/>
      <c r="X512"/>
      <c r="Y512"/>
      <c r="Z512"/>
      <c r="AA512"/>
      <c r="AB512"/>
      <c r="AC512"/>
      <c r="AD512"/>
      <c r="AE512"/>
      <c r="AF512"/>
      <c r="AG512"/>
      <c r="AH512"/>
      <c r="AI512"/>
      <c r="AJ512"/>
    </row>
    <row r="513" spans="1:36" s="82" customFormat="1" ht="11.25" customHeight="1" x14ac:dyDescent="0.2">
      <c r="A513"/>
      <c r="B513" s="82" t="e">
        <v>#N/A</v>
      </c>
      <c r="C513"/>
      <c r="D513"/>
      <c r="E513"/>
      <c r="F513"/>
      <c r="G513"/>
      <c r="H513"/>
      <c r="I513"/>
      <c r="J513"/>
      <c r="K513"/>
      <c r="L513"/>
      <c r="M513"/>
      <c r="N513"/>
      <c r="O513"/>
      <c r="P513"/>
      <c r="Q513"/>
      <c r="R513"/>
      <c r="S513"/>
      <c r="T513"/>
      <c r="U513"/>
      <c r="V513"/>
      <c r="W513"/>
      <c r="X513"/>
      <c r="Y513"/>
      <c r="Z513"/>
      <c r="AA513"/>
      <c r="AB513"/>
      <c r="AC513"/>
      <c r="AD513"/>
      <c r="AE513"/>
      <c r="AF513"/>
      <c r="AG513"/>
      <c r="AH513"/>
      <c r="AI513"/>
      <c r="AJ513"/>
    </row>
    <row r="514" spans="1:36" s="82" customFormat="1" ht="11.25" customHeight="1" x14ac:dyDescent="0.2">
      <c r="A514"/>
      <c r="B514" s="82" t="e">
        <v>#N/A</v>
      </c>
      <c r="C514"/>
      <c r="D514"/>
      <c r="E514"/>
      <c r="F514"/>
      <c r="G514"/>
      <c r="H514"/>
      <c r="I514"/>
      <c r="J514"/>
      <c r="K514"/>
      <c r="L514"/>
      <c r="M514"/>
      <c r="N514"/>
      <c r="O514"/>
      <c r="P514"/>
      <c r="Q514"/>
      <c r="R514"/>
      <c r="S514"/>
      <c r="T514"/>
      <c r="U514"/>
      <c r="V514"/>
      <c r="W514"/>
      <c r="X514"/>
      <c r="Y514"/>
      <c r="Z514"/>
      <c r="AA514"/>
      <c r="AB514"/>
      <c r="AC514"/>
      <c r="AD514"/>
      <c r="AE514"/>
      <c r="AF514"/>
      <c r="AG514"/>
      <c r="AH514"/>
      <c r="AI514"/>
      <c r="AJ514"/>
    </row>
    <row r="515" spans="1:36" s="82" customFormat="1" ht="11.25" customHeight="1" x14ac:dyDescent="0.2">
      <c r="A515"/>
      <c r="B515" s="82" t="e">
        <v>#N/A</v>
      </c>
      <c r="C515"/>
      <c r="D515"/>
      <c r="E515"/>
      <c r="F515"/>
      <c r="G515"/>
      <c r="H515"/>
      <c r="I515"/>
      <c r="J515"/>
      <c r="K515"/>
      <c r="L515"/>
      <c r="M515"/>
      <c r="N515"/>
      <c r="O515"/>
      <c r="P515"/>
      <c r="Q515"/>
      <c r="R515"/>
      <c r="S515"/>
      <c r="T515"/>
      <c r="U515"/>
      <c r="V515"/>
      <c r="W515"/>
      <c r="X515"/>
      <c r="Y515"/>
      <c r="Z515"/>
      <c r="AA515"/>
      <c r="AB515"/>
      <c r="AC515"/>
      <c r="AD515"/>
      <c r="AE515"/>
      <c r="AF515"/>
      <c r="AG515"/>
      <c r="AH515"/>
      <c r="AI515"/>
      <c r="AJ515"/>
    </row>
    <row r="516" spans="1:36" s="82" customFormat="1" ht="11.25" customHeight="1" x14ac:dyDescent="0.2">
      <c r="A516"/>
      <c r="B516" s="82" t="e">
        <v>#N/A</v>
      </c>
      <c r="C516"/>
      <c r="D516"/>
      <c r="E516"/>
      <c r="F516"/>
      <c r="G516"/>
      <c r="H516"/>
      <c r="I516"/>
      <c r="J516"/>
      <c r="K516"/>
      <c r="L516"/>
      <c r="M516"/>
      <c r="N516"/>
      <c r="O516"/>
      <c r="P516"/>
      <c r="Q516"/>
      <c r="R516"/>
      <c r="S516"/>
      <c r="T516"/>
      <c r="U516"/>
      <c r="V516"/>
      <c r="W516"/>
      <c r="X516"/>
      <c r="Y516"/>
      <c r="Z516"/>
      <c r="AA516"/>
      <c r="AB516"/>
      <c r="AC516"/>
      <c r="AD516"/>
      <c r="AE516"/>
      <c r="AF516"/>
      <c r="AG516"/>
      <c r="AH516"/>
      <c r="AI516"/>
      <c r="AJ516"/>
    </row>
    <row r="517" spans="1:36" s="82" customFormat="1" ht="11.25" customHeight="1" x14ac:dyDescent="0.2">
      <c r="A517"/>
      <c r="B517" s="82" t="e">
        <v>#N/A</v>
      </c>
      <c r="C517"/>
      <c r="D517"/>
      <c r="E517"/>
      <c r="F517"/>
      <c r="G517"/>
      <c r="H517"/>
      <c r="I517"/>
      <c r="J517"/>
      <c r="K517"/>
      <c r="L517"/>
      <c r="M517"/>
      <c r="N517"/>
      <c r="O517"/>
      <c r="P517"/>
      <c r="Q517"/>
      <c r="R517"/>
      <c r="S517"/>
      <c r="T517"/>
      <c r="U517"/>
      <c r="V517"/>
      <c r="W517"/>
      <c r="X517"/>
      <c r="Y517"/>
      <c r="Z517"/>
      <c r="AA517"/>
      <c r="AB517"/>
      <c r="AC517"/>
      <c r="AD517"/>
      <c r="AE517"/>
      <c r="AF517"/>
      <c r="AG517"/>
      <c r="AH517"/>
      <c r="AI517"/>
      <c r="AJ517"/>
    </row>
    <row r="518" spans="1:36" s="82" customFormat="1" ht="11.25" customHeight="1" x14ac:dyDescent="0.2">
      <c r="A518"/>
      <c r="B518" s="82" t="e">
        <v>#N/A</v>
      </c>
      <c r="C518"/>
      <c r="D518"/>
      <c r="E518"/>
      <c r="F518"/>
      <c r="G518"/>
      <c r="H518"/>
      <c r="I518"/>
      <c r="J518"/>
      <c r="K518"/>
      <c r="L518"/>
      <c r="M518"/>
      <c r="N518"/>
      <c r="O518"/>
      <c r="P518"/>
      <c r="Q518"/>
      <c r="R518"/>
      <c r="S518"/>
      <c r="T518"/>
      <c r="U518"/>
      <c r="V518"/>
      <c r="W518"/>
      <c r="X518"/>
      <c r="Y518"/>
      <c r="Z518"/>
      <c r="AA518"/>
      <c r="AB518"/>
      <c r="AC518"/>
      <c r="AD518"/>
      <c r="AE518"/>
      <c r="AF518"/>
      <c r="AG518"/>
      <c r="AH518"/>
      <c r="AI518"/>
      <c r="AJ518"/>
    </row>
    <row r="519" spans="1:36" s="82" customFormat="1" ht="11.25" customHeight="1" x14ac:dyDescent="0.2">
      <c r="A519"/>
      <c r="B519" s="82" t="e">
        <v>#N/A</v>
      </c>
      <c r="C519"/>
      <c r="D519"/>
      <c r="E519"/>
      <c r="F519"/>
      <c r="G519"/>
      <c r="H519"/>
      <c r="I519"/>
      <c r="J519"/>
      <c r="K519"/>
      <c r="L519"/>
      <c r="M519"/>
      <c r="N519"/>
      <c r="O519"/>
      <c r="P519"/>
      <c r="Q519"/>
      <c r="R519"/>
      <c r="S519"/>
      <c r="T519"/>
      <c r="U519"/>
      <c r="V519"/>
      <c r="W519"/>
      <c r="X519"/>
      <c r="Y519"/>
      <c r="Z519"/>
      <c r="AA519"/>
      <c r="AB519"/>
      <c r="AC519"/>
      <c r="AD519"/>
      <c r="AE519"/>
      <c r="AF519"/>
      <c r="AG519"/>
      <c r="AH519"/>
      <c r="AI519"/>
      <c r="AJ519"/>
    </row>
    <row r="520" spans="1:36" s="82" customFormat="1" ht="11.25" customHeight="1" x14ac:dyDescent="0.2">
      <c r="A520"/>
      <c r="B520" s="82" t="e">
        <v>#N/A</v>
      </c>
      <c r="C520"/>
      <c r="D520"/>
      <c r="E520"/>
      <c r="F520"/>
      <c r="G520"/>
      <c r="H520"/>
      <c r="I520"/>
      <c r="J520"/>
      <c r="K520"/>
      <c r="L520"/>
      <c r="M520"/>
      <c r="N520"/>
      <c r="O520"/>
      <c r="P520"/>
      <c r="Q520"/>
      <c r="R520"/>
      <c r="S520"/>
      <c r="T520"/>
      <c r="U520"/>
      <c r="V520"/>
      <c r="W520"/>
      <c r="X520"/>
      <c r="Y520"/>
      <c r="Z520"/>
      <c r="AA520"/>
      <c r="AB520"/>
      <c r="AC520"/>
      <c r="AD520"/>
      <c r="AE520"/>
      <c r="AF520"/>
      <c r="AG520"/>
      <c r="AH520"/>
      <c r="AI520"/>
      <c r="AJ520"/>
    </row>
    <row r="521" spans="1:36" s="82" customFormat="1" ht="11.25" customHeight="1" x14ac:dyDescent="0.2">
      <c r="A521"/>
      <c r="B521" s="82" t="e">
        <v>#N/A</v>
      </c>
      <c r="C521"/>
      <c r="D521"/>
      <c r="E521"/>
      <c r="F521"/>
      <c r="G521"/>
      <c r="H521"/>
      <c r="I521"/>
      <c r="J521"/>
      <c r="K521"/>
      <c r="L521"/>
      <c r="M521"/>
      <c r="N521"/>
      <c r="O521"/>
      <c r="P521"/>
      <c r="Q521"/>
      <c r="R521"/>
      <c r="S521"/>
      <c r="T521"/>
      <c r="U521"/>
      <c r="V521"/>
      <c r="W521"/>
      <c r="X521"/>
      <c r="Y521"/>
      <c r="Z521"/>
      <c r="AA521"/>
      <c r="AB521"/>
      <c r="AC521"/>
      <c r="AD521"/>
      <c r="AE521"/>
      <c r="AF521"/>
      <c r="AG521"/>
      <c r="AH521"/>
      <c r="AI521"/>
      <c r="AJ521"/>
    </row>
    <row r="522" spans="1:36" s="82" customFormat="1" ht="11.25" customHeight="1" x14ac:dyDescent="0.2">
      <c r="A522"/>
      <c r="B522" s="82" t="e">
        <v>#N/A</v>
      </c>
      <c r="C522"/>
      <c r="D522"/>
      <c r="E522"/>
      <c r="F522"/>
      <c r="G522"/>
      <c r="H522"/>
      <c r="I522"/>
      <c r="J522"/>
      <c r="K522"/>
      <c r="L522"/>
      <c r="M522"/>
      <c r="N522"/>
      <c r="O522"/>
      <c r="P522"/>
      <c r="Q522"/>
      <c r="R522"/>
      <c r="S522"/>
      <c r="T522"/>
      <c r="U522"/>
      <c r="V522"/>
      <c r="W522"/>
      <c r="X522"/>
      <c r="Y522"/>
      <c r="Z522"/>
      <c r="AA522"/>
      <c r="AB522"/>
      <c r="AC522"/>
      <c r="AD522"/>
      <c r="AE522"/>
      <c r="AF522"/>
      <c r="AG522"/>
      <c r="AH522"/>
      <c r="AI522"/>
      <c r="AJ522"/>
    </row>
    <row r="523" spans="1:36" s="82" customFormat="1" ht="11.25" customHeight="1" x14ac:dyDescent="0.2">
      <c r="A523"/>
      <c r="B523" s="82" t="e">
        <v>#N/A</v>
      </c>
      <c r="C523"/>
      <c r="D523"/>
      <c r="E523"/>
      <c r="F523"/>
      <c r="G523"/>
      <c r="H523"/>
      <c r="I523"/>
      <c r="J523"/>
      <c r="K523"/>
      <c r="L523"/>
      <c r="M523"/>
      <c r="N523"/>
      <c r="O523"/>
      <c r="P523"/>
      <c r="Q523"/>
      <c r="R523"/>
      <c r="S523"/>
      <c r="T523"/>
      <c r="U523"/>
      <c r="V523"/>
      <c r="W523"/>
      <c r="X523"/>
      <c r="Y523"/>
      <c r="Z523"/>
      <c r="AA523"/>
      <c r="AB523"/>
      <c r="AC523"/>
      <c r="AD523"/>
      <c r="AE523"/>
      <c r="AF523"/>
      <c r="AG523"/>
      <c r="AH523"/>
      <c r="AI523"/>
      <c r="AJ523"/>
    </row>
    <row r="524" spans="1:36" s="82" customFormat="1" ht="11.25" customHeight="1" x14ac:dyDescent="0.2">
      <c r="A524"/>
      <c r="B524" s="82" t="e">
        <v>#N/A</v>
      </c>
      <c r="C524"/>
      <c r="D524"/>
      <c r="E524"/>
      <c r="F524"/>
      <c r="G524"/>
      <c r="H524"/>
      <c r="I524"/>
      <c r="J524"/>
      <c r="K524"/>
      <c r="L524"/>
      <c r="M524"/>
      <c r="N524"/>
      <c r="O524"/>
      <c r="P524"/>
      <c r="Q524"/>
      <c r="R524"/>
      <c r="S524"/>
      <c r="T524"/>
      <c r="U524"/>
      <c r="V524"/>
      <c r="W524"/>
      <c r="X524"/>
      <c r="Y524"/>
      <c r="Z524"/>
      <c r="AA524"/>
      <c r="AB524"/>
      <c r="AC524"/>
      <c r="AD524"/>
      <c r="AE524"/>
      <c r="AF524"/>
      <c r="AG524"/>
      <c r="AH524"/>
      <c r="AI524"/>
      <c r="AJ524"/>
    </row>
    <row r="525" spans="1:36" s="82" customFormat="1" ht="11.25" customHeight="1" x14ac:dyDescent="0.2">
      <c r="A525"/>
      <c r="B525" s="82" t="e">
        <v>#N/A</v>
      </c>
      <c r="C525"/>
      <c r="D525"/>
      <c r="E525"/>
      <c r="F525"/>
      <c r="G525"/>
      <c r="H525"/>
      <c r="I525"/>
      <c r="J525"/>
      <c r="K525"/>
      <c r="L525"/>
      <c r="M525"/>
      <c r="N525"/>
      <c r="O525"/>
      <c r="P525"/>
      <c r="Q525"/>
      <c r="R525"/>
      <c r="S525"/>
      <c r="T525"/>
      <c r="U525"/>
      <c r="V525"/>
      <c r="W525"/>
      <c r="X525"/>
      <c r="Y525"/>
      <c r="Z525"/>
      <c r="AA525"/>
      <c r="AB525"/>
      <c r="AC525"/>
      <c r="AD525"/>
      <c r="AE525"/>
      <c r="AF525"/>
      <c r="AG525"/>
      <c r="AH525"/>
      <c r="AI525"/>
      <c r="AJ525"/>
    </row>
    <row r="526" spans="1:36" s="82" customFormat="1" ht="11.25" customHeight="1" x14ac:dyDescent="0.2">
      <c r="A526"/>
      <c r="B526" s="82" t="e">
        <v>#N/A</v>
      </c>
      <c r="C526"/>
      <c r="D526"/>
      <c r="E526"/>
      <c r="F526"/>
      <c r="G526"/>
      <c r="H526"/>
      <c r="I526"/>
      <c r="J526"/>
      <c r="K526"/>
      <c r="L526"/>
      <c r="M526"/>
      <c r="N526"/>
      <c r="O526"/>
      <c r="P526"/>
      <c r="Q526"/>
      <c r="R526"/>
      <c r="S526"/>
      <c r="T526"/>
      <c r="U526"/>
      <c r="V526"/>
      <c r="W526"/>
      <c r="X526"/>
      <c r="Y526"/>
      <c r="Z526"/>
      <c r="AA526"/>
      <c r="AB526"/>
      <c r="AC526"/>
      <c r="AD526"/>
      <c r="AE526"/>
      <c r="AF526"/>
      <c r="AG526"/>
      <c r="AH526"/>
      <c r="AI526"/>
      <c r="AJ526"/>
    </row>
    <row r="527" spans="1:36" s="82" customFormat="1" ht="11.25" customHeight="1" x14ac:dyDescent="0.2">
      <c r="A527"/>
      <c r="B527" s="82" t="e">
        <v>#N/A</v>
      </c>
      <c r="C527"/>
      <c r="D527"/>
      <c r="E527"/>
      <c r="F527"/>
      <c r="G527"/>
      <c r="H527"/>
      <c r="I527"/>
      <c r="J527"/>
      <c r="K527"/>
      <c r="L527"/>
      <c r="M527"/>
      <c r="N527"/>
      <c r="O527"/>
      <c r="P527"/>
      <c r="Q527"/>
      <c r="R527"/>
      <c r="S527"/>
      <c r="T527"/>
      <c r="U527"/>
      <c r="V527"/>
      <c r="W527"/>
      <c r="X527"/>
      <c r="Y527"/>
      <c r="Z527"/>
      <c r="AA527"/>
      <c r="AB527"/>
      <c r="AC527"/>
      <c r="AD527"/>
      <c r="AE527"/>
      <c r="AF527"/>
      <c r="AG527"/>
      <c r="AH527"/>
      <c r="AI527"/>
      <c r="AJ527"/>
    </row>
    <row r="528" spans="1:36" s="82" customFormat="1" ht="11.25" customHeight="1" x14ac:dyDescent="0.2">
      <c r="A528"/>
      <c r="B528" s="82" t="e">
        <v>#N/A</v>
      </c>
      <c r="C528"/>
      <c r="D528"/>
      <c r="E528"/>
      <c r="F528"/>
      <c r="G528"/>
      <c r="H528"/>
      <c r="I528"/>
      <c r="J528"/>
      <c r="K528"/>
      <c r="L528"/>
      <c r="M528"/>
      <c r="N528"/>
      <c r="O528"/>
      <c r="P528"/>
      <c r="Q528"/>
      <c r="R528"/>
      <c r="S528"/>
      <c r="T528"/>
      <c r="U528"/>
      <c r="V528"/>
      <c r="W528"/>
      <c r="X528"/>
      <c r="Y528"/>
      <c r="Z528"/>
      <c r="AA528"/>
      <c r="AB528"/>
      <c r="AC528"/>
      <c r="AD528"/>
      <c r="AE528"/>
      <c r="AF528"/>
      <c r="AG528"/>
      <c r="AH528"/>
      <c r="AI528"/>
      <c r="AJ528"/>
    </row>
    <row r="529" spans="1:36" s="82" customFormat="1" ht="11.25" customHeight="1" x14ac:dyDescent="0.2">
      <c r="A529"/>
      <c r="B529" s="82" t="e">
        <v>#N/A</v>
      </c>
      <c r="C529"/>
      <c r="D529"/>
      <c r="E529"/>
      <c r="F529"/>
      <c r="G529"/>
      <c r="H529"/>
      <c r="I529"/>
      <c r="J529"/>
      <c r="K529"/>
      <c r="L529"/>
      <c r="M529"/>
      <c r="N529"/>
      <c r="O529"/>
      <c r="P529"/>
      <c r="Q529"/>
      <c r="R529"/>
      <c r="S529"/>
      <c r="T529"/>
      <c r="U529"/>
      <c r="V529"/>
      <c r="W529"/>
      <c r="X529"/>
      <c r="Y529"/>
      <c r="Z529"/>
      <c r="AA529"/>
      <c r="AB529"/>
      <c r="AC529"/>
      <c r="AD529"/>
      <c r="AE529"/>
      <c r="AF529"/>
      <c r="AG529"/>
      <c r="AH529"/>
      <c r="AI529"/>
      <c r="AJ529"/>
    </row>
    <row r="530" spans="1:36" s="82" customFormat="1" ht="11.25" customHeight="1" x14ac:dyDescent="0.2">
      <c r="A530"/>
      <c r="B530" s="82" t="e">
        <v>#N/A</v>
      </c>
      <c r="C530"/>
      <c r="D530"/>
      <c r="E530"/>
      <c r="F530"/>
      <c r="G530"/>
      <c r="H530"/>
      <c r="I530"/>
      <c r="J530"/>
      <c r="K530"/>
      <c r="L530"/>
      <c r="M530"/>
      <c r="N530"/>
      <c r="O530"/>
      <c r="P530"/>
      <c r="Q530"/>
      <c r="R530"/>
      <c r="S530"/>
      <c r="T530"/>
      <c r="U530"/>
      <c r="V530"/>
      <c r="W530"/>
      <c r="X530"/>
      <c r="Y530"/>
      <c r="Z530"/>
      <c r="AA530"/>
      <c r="AB530"/>
      <c r="AC530"/>
      <c r="AD530"/>
      <c r="AE530"/>
      <c r="AF530"/>
      <c r="AG530"/>
      <c r="AH530"/>
      <c r="AI530"/>
      <c r="AJ530"/>
    </row>
    <row r="531" spans="1:36" s="82" customFormat="1" ht="11.25" customHeight="1" x14ac:dyDescent="0.2">
      <c r="A531"/>
      <c r="B531" s="82" t="e">
        <v>#N/A</v>
      </c>
      <c r="C531"/>
      <c r="D531"/>
      <c r="E531"/>
      <c r="F531"/>
      <c r="G531"/>
      <c r="H531"/>
      <c r="I531"/>
      <c r="J531"/>
      <c r="K531"/>
      <c r="L531"/>
      <c r="M531"/>
      <c r="N531"/>
      <c r="O531"/>
      <c r="P531"/>
      <c r="Q531"/>
      <c r="R531"/>
      <c r="S531"/>
      <c r="T531"/>
      <c r="U531"/>
      <c r="V531"/>
      <c r="W531"/>
      <c r="X531"/>
      <c r="Y531"/>
      <c r="Z531"/>
      <c r="AA531"/>
      <c r="AB531"/>
      <c r="AC531"/>
      <c r="AD531"/>
      <c r="AE531"/>
      <c r="AF531"/>
      <c r="AG531"/>
      <c r="AH531"/>
      <c r="AI531"/>
      <c r="AJ531"/>
    </row>
    <row r="532" spans="1:36" s="82" customFormat="1" ht="11.25" customHeight="1" x14ac:dyDescent="0.2">
      <c r="A532"/>
      <c r="B532" s="82" t="e">
        <v>#N/A</v>
      </c>
      <c r="C532"/>
      <c r="D532"/>
      <c r="E532"/>
      <c r="F532"/>
      <c r="G532"/>
      <c r="H532"/>
      <c r="I532"/>
      <c r="J532"/>
      <c r="K532"/>
      <c r="L532"/>
      <c r="M532"/>
      <c r="N532"/>
      <c r="O532"/>
      <c r="P532"/>
      <c r="Q532"/>
      <c r="R532"/>
      <c r="S532"/>
      <c r="T532"/>
      <c r="U532"/>
      <c r="V532"/>
      <c r="W532"/>
      <c r="X532"/>
      <c r="Y532"/>
      <c r="Z532"/>
      <c r="AA532"/>
      <c r="AB532"/>
      <c r="AC532"/>
      <c r="AD532"/>
      <c r="AE532"/>
      <c r="AF532"/>
      <c r="AG532"/>
      <c r="AH532"/>
      <c r="AI532"/>
      <c r="AJ532"/>
    </row>
    <row r="533" spans="1:36" s="82" customFormat="1" ht="11.25" customHeight="1" x14ac:dyDescent="0.2">
      <c r="A533"/>
      <c r="B533" s="82" t="e">
        <v>#N/A</v>
      </c>
      <c r="C533"/>
      <c r="D533"/>
      <c r="E533"/>
      <c r="F533"/>
      <c r="G533"/>
      <c r="H533"/>
      <c r="I533"/>
      <c r="J533"/>
      <c r="K533"/>
      <c r="L533"/>
      <c r="M533"/>
      <c r="N533"/>
      <c r="O533"/>
      <c r="P533"/>
      <c r="Q533"/>
      <c r="R533"/>
      <c r="S533"/>
      <c r="T533"/>
      <c r="U533"/>
      <c r="V533"/>
      <c r="W533"/>
      <c r="X533"/>
      <c r="Y533"/>
      <c r="Z533"/>
      <c r="AA533"/>
      <c r="AB533"/>
      <c r="AC533"/>
      <c r="AD533"/>
      <c r="AE533"/>
      <c r="AF533"/>
      <c r="AG533"/>
      <c r="AH533"/>
      <c r="AI533"/>
      <c r="AJ533"/>
    </row>
    <row r="534" spans="1:36" s="82" customFormat="1" ht="11.25" customHeight="1" x14ac:dyDescent="0.2">
      <c r="A534"/>
      <c r="B534" s="82" t="e">
        <v>#N/A</v>
      </c>
      <c r="C534"/>
      <c r="D534"/>
      <c r="E534"/>
      <c r="F534"/>
      <c r="G534"/>
      <c r="H534"/>
      <c r="I534"/>
      <c r="J534"/>
      <c r="K534"/>
      <c r="L534"/>
      <c r="M534"/>
      <c r="N534"/>
      <c r="O534"/>
      <c r="P534"/>
      <c r="Q534"/>
      <c r="R534"/>
      <c r="S534"/>
      <c r="T534"/>
      <c r="U534"/>
      <c r="V534"/>
      <c r="W534"/>
      <c r="X534"/>
      <c r="Y534"/>
      <c r="Z534"/>
      <c r="AA534"/>
      <c r="AB534"/>
      <c r="AC534"/>
      <c r="AD534"/>
      <c r="AE534"/>
      <c r="AF534"/>
      <c r="AG534"/>
      <c r="AH534"/>
      <c r="AI534"/>
      <c r="AJ534"/>
    </row>
    <row r="535" spans="1:36" s="82" customFormat="1" ht="11.25" customHeight="1" x14ac:dyDescent="0.2">
      <c r="A535"/>
      <c r="B535" s="82" t="e">
        <v>#N/A</v>
      </c>
      <c r="C535"/>
      <c r="D535"/>
      <c r="E535"/>
      <c r="F535"/>
      <c r="G535"/>
      <c r="H535"/>
      <c r="I535"/>
      <c r="J535"/>
      <c r="K535"/>
      <c r="L535"/>
      <c r="M535"/>
      <c r="N535"/>
      <c r="O535"/>
      <c r="P535"/>
      <c r="Q535"/>
      <c r="R535"/>
      <c r="S535"/>
      <c r="T535"/>
      <c r="U535"/>
      <c r="V535"/>
      <c r="W535"/>
      <c r="X535"/>
      <c r="Y535"/>
      <c r="Z535"/>
      <c r="AA535"/>
      <c r="AB535"/>
      <c r="AC535"/>
      <c r="AD535"/>
      <c r="AE535"/>
      <c r="AF535"/>
      <c r="AG535"/>
      <c r="AH535"/>
      <c r="AI535"/>
      <c r="AJ535"/>
    </row>
    <row r="536" spans="1:36" s="82" customFormat="1" ht="11.25" customHeight="1" x14ac:dyDescent="0.2">
      <c r="A536"/>
      <c r="B536" s="82" t="e">
        <v>#N/A</v>
      </c>
      <c r="C536"/>
      <c r="D536"/>
      <c r="E536"/>
      <c r="F536"/>
      <c r="G536"/>
      <c r="H536"/>
      <c r="I536"/>
      <c r="J536"/>
      <c r="K536"/>
      <c r="L536"/>
      <c r="M536"/>
      <c r="N536"/>
      <c r="O536"/>
      <c r="P536"/>
      <c r="Q536"/>
      <c r="R536"/>
      <c r="S536"/>
      <c r="T536"/>
      <c r="U536"/>
      <c r="V536"/>
      <c r="W536"/>
      <c r="X536"/>
      <c r="Y536"/>
      <c r="Z536"/>
      <c r="AA536"/>
      <c r="AB536"/>
      <c r="AC536"/>
      <c r="AD536"/>
      <c r="AE536"/>
      <c r="AF536"/>
      <c r="AG536"/>
      <c r="AH536"/>
      <c r="AI536"/>
      <c r="AJ536"/>
    </row>
    <row r="537" spans="1:36" s="82" customFormat="1" ht="11.25" customHeight="1" x14ac:dyDescent="0.2">
      <c r="A537"/>
      <c r="B537" s="82" t="e">
        <v>#N/A</v>
      </c>
      <c r="C537"/>
      <c r="D537"/>
      <c r="E537"/>
      <c r="F537"/>
      <c r="G537"/>
      <c r="H537"/>
      <c r="I537"/>
      <c r="J537"/>
      <c r="K537"/>
      <c r="L537"/>
      <c r="M537"/>
      <c r="N537"/>
      <c r="O537"/>
      <c r="P537"/>
      <c r="Q537"/>
      <c r="R537"/>
      <c r="S537"/>
      <c r="T537"/>
      <c r="U537"/>
      <c r="V537"/>
      <c r="W537"/>
      <c r="X537"/>
      <c r="Y537"/>
      <c r="Z537"/>
      <c r="AA537"/>
      <c r="AB537"/>
      <c r="AC537"/>
      <c r="AD537"/>
      <c r="AE537"/>
      <c r="AF537"/>
      <c r="AG537"/>
      <c r="AH537"/>
      <c r="AI537"/>
      <c r="AJ537"/>
    </row>
    <row r="538" spans="1:36" s="82" customFormat="1" ht="11.25" customHeight="1" x14ac:dyDescent="0.2">
      <c r="A538"/>
      <c r="B538" s="82" t="e">
        <v>#N/A</v>
      </c>
      <c r="C538"/>
      <c r="D538"/>
      <c r="E538"/>
      <c r="F538"/>
      <c r="G538"/>
      <c r="H538"/>
      <c r="I538"/>
      <c r="J538"/>
      <c r="K538"/>
      <c r="L538"/>
      <c r="M538"/>
      <c r="N538"/>
      <c r="O538"/>
      <c r="P538"/>
      <c r="Q538"/>
      <c r="R538"/>
      <c r="S538"/>
      <c r="T538"/>
      <c r="U538"/>
      <c r="V538"/>
      <c r="W538"/>
      <c r="X538"/>
      <c r="Y538"/>
      <c r="Z538"/>
      <c r="AA538"/>
      <c r="AB538"/>
      <c r="AC538"/>
      <c r="AD538"/>
      <c r="AE538"/>
      <c r="AF538"/>
      <c r="AG538"/>
      <c r="AH538"/>
      <c r="AI538"/>
      <c r="AJ538"/>
    </row>
    <row r="539" spans="1:36" s="82" customFormat="1" ht="11.25" customHeight="1" x14ac:dyDescent="0.2">
      <c r="A539"/>
      <c r="B539" s="82" t="e">
        <v>#N/A</v>
      </c>
      <c r="C539"/>
      <c r="D539"/>
      <c r="E539"/>
      <c r="F539"/>
      <c r="G539"/>
      <c r="H539"/>
      <c r="I539"/>
      <c r="J539"/>
      <c r="K539"/>
      <c r="L539"/>
      <c r="M539"/>
      <c r="N539"/>
      <c r="O539"/>
      <c r="P539"/>
      <c r="Q539"/>
      <c r="R539"/>
      <c r="S539"/>
      <c r="T539"/>
      <c r="U539"/>
      <c r="V539"/>
      <c r="W539"/>
      <c r="X539"/>
      <c r="Y539"/>
      <c r="Z539"/>
      <c r="AA539"/>
      <c r="AB539"/>
      <c r="AC539"/>
      <c r="AD539"/>
      <c r="AE539"/>
      <c r="AF539"/>
      <c r="AG539"/>
      <c r="AH539"/>
      <c r="AI539"/>
      <c r="AJ539"/>
    </row>
    <row r="540" spans="1:36" s="82" customFormat="1" ht="11.25" customHeight="1" x14ac:dyDescent="0.2">
      <c r="A540"/>
      <c r="B540" s="82" t="e">
        <v>#N/A</v>
      </c>
      <c r="C540"/>
      <c r="D540"/>
      <c r="E540"/>
      <c r="F540"/>
      <c r="G540"/>
      <c r="H540"/>
      <c r="I540"/>
      <c r="J540"/>
      <c r="K540"/>
      <c r="L540"/>
      <c r="M540"/>
      <c r="N540"/>
      <c r="O540"/>
      <c r="P540"/>
      <c r="Q540"/>
      <c r="R540"/>
      <c r="S540"/>
      <c r="T540"/>
      <c r="U540"/>
      <c r="V540"/>
      <c r="W540"/>
      <c r="X540"/>
      <c r="Y540"/>
      <c r="Z540"/>
      <c r="AA540"/>
      <c r="AB540"/>
      <c r="AC540"/>
      <c r="AD540"/>
      <c r="AE540"/>
      <c r="AF540"/>
      <c r="AG540"/>
      <c r="AH540"/>
      <c r="AI540"/>
      <c r="AJ540"/>
    </row>
    <row r="541" spans="1:36" s="82" customFormat="1" ht="11.25" customHeight="1" x14ac:dyDescent="0.2">
      <c r="A541"/>
      <c r="B541" s="82" t="e">
        <v>#N/A</v>
      </c>
      <c r="C541"/>
      <c r="D541"/>
      <c r="E541"/>
      <c r="F541"/>
      <c r="G541"/>
      <c r="H541"/>
      <c r="I541"/>
      <c r="J541"/>
      <c r="K541"/>
      <c r="L541"/>
      <c r="M541"/>
      <c r="N541"/>
      <c r="O541"/>
      <c r="P541"/>
      <c r="Q541"/>
      <c r="R541"/>
      <c r="S541"/>
      <c r="T541"/>
      <c r="U541"/>
      <c r="V541"/>
      <c r="W541"/>
      <c r="X541"/>
      <c r="Y541"/>
      <c r="Z541"/>
      <c r="AA541"/>
      <c r="AB541"/>
      <c r="AC541"/>
      <c r="AD541"/>
      <c r="AE541"/>
      <c r="AF541"/>
      <c r="AG541"/>
      <c r="AH541"/>
      <c r="AI541"/>
      <c r="AJ541"/>
    </row>
    <row r="542" spans="1:36" s="82" customFormat="1" ht="11.25" customHeight="1" x14ac:dyDescent="0.2">
      <c r="A542"/>
      <c r="B542" s="82" t="e">
        <v>#N/A</v>
      </c>
      <c r="C542"/>
      <c r="D542"/>
      <c r="E542"/>
      <c r="F542"/>
      <c r="G542"/>
      <c r="H542"/>
      <c r="I542"/>
      <c r="J542"/>
      <c r="K542"/>
      <c r="L542"/>
      <c r="M542"/>
      <c r="N542"/>
      <c r="O542"/>
      <c r="P542"/>
      <c r="Q542"/>
      <c r="R542"/>
      <c r="S542"/>
      <c r="T542"/>
      <c r="U542"/>
      <c r="V542"/>
      <c r="W542"/>
      <c r="X542"/>
      <c r="Y542"/>
      <c r="Z542"/>
      <c r="AA542"/>
      <c r="AB542"/>
      <c r="AC542"/>
      <c r="AD542"/>
      <c r="AE542"/>
      <c r="AF542"/>
      <c r="AG542"/>
      <c r="AH542"/>
      <c r="AI542"/>
      <c r="AJ542"/>
    </row>
    <row r="543" spans="1:36" s="82" customFormat="1" ht="11.25" customHeight="1" x14ac:dyDescent="0.2">
      <c r="A543"/>
      <c r="B543" s="82" t="e">
        <v>#N/A</v>
      </c>
      <c r="C543"/>
      <c r="D543"/>
      <c r="E543"/>
      <c r="F543"/>
      <c r="G543"/>
      <c r="H543"/>
      <c r="I543"/>
      <c r="J543"/>
      <c r="K543"/>
      <c r="L543"/>
      <c r="M543"/>
      <c r="N543"/>
      <c r="O543"/>
      <c r="P543"/>
      <c r="Q543"/>
      <c r="R543"/>
      <c r="S543"/>
      <c r="T543"/>
      <c r="U543"/>
      <c r="V543"/>
      <c r="W543"/>
      <c r="X543"/>
      <c r="Y543"/>
      <c r="Z543"/>
      <c r="AA543"/>
      <c r="AB543"/>
      <c r="AC543"/>
      <c r="AD543"/>
      <c r="AE543"/>
      <c r="AF543"/>
      <c r="AG543"/>
      <c r="AH543"/>
      <c r="AI543"/>
      <c r="AJ543"/>
    </row>
    <row r="544" spans="1:36" s="82" customFormat="1" ht="11.25" customHeight="1" x14ac:dyDescent="0.2">
      <c r="A544"/>
      <c r="B544" s="82" t="e">
        <v>#N/A</v>
      </c>
      <c r="C544"/>
      <c r="D544"/>
      <c r="E544"/>
      <c r="F544"/>
      <c r="G544"/>
      <c r="H544"/>
      <c r="I544"/>
      <c r="J544"/>
      <c r="K544"/>
      <c r="L544"/>
      <c r="M544"/>
      <c r="N544"/>
      <c r="O544"/>
      <c r="P544"/>
      <c r="Q544"/>
      <c r="R544"/>
      <c r="S544"/>
      <c r="T544"/>
      <c r="U544"/>
      <c r="V544"/>
      <c r="W544"/>
      <c r="X544"/>
      <c r="Y544"/>
      <c r="Z544"/>
      <c r="AA544"/>
      <c r="AB544"/>
      <c r="AC544"/>
      <c r="AD544"/>
      <c r="AE544"/>
      <c r="AF544"/>
      <c r="AG544"/>
      <c r="AH544"/>
      <c r="AI544"/>
      <c r="AJ544"/>
    </row>
    <row r="545" spans="1:36" s="82" customFormat="1" ht="11.25" customHeight="1" x14ac:dyDescent="0.2">
      <c r="A545"/>
      <c r="B545" s="82" t="e">
        <v>#N/A</v>
      </c>
      <c r="C545"/>
      <c r="D545"/>
      <c r="E545"/>
      <c r="F545"/>
      <c r="G545"/>
      <c r="H545"/>
      <c r="I545"/>
      <c r="J545"/>
      <c r="K545"/>
      <c r="L545"/>
      <c r="M545"/>
      <c r="N545"/>
      <c r="O545"/>
      <c r="P545"/>
      <c r="Q545"/>
      <c r="R545"/>
      <c r="S545"/>
      <c r="T545"/>
      <c r="U545"/>
      <c r="V545"/>
      <c r="W545"/>
      <c r="X545"/>
      <c r="Y545"/>
      <c r="Z545"/>
      <c r="AA545"/>
      <c r="AB545"/>
      <c r="AC545"/>
      <c r="AD545"/>
      <c r="AE545"/>
      <c r="AF545"/>
      <c r="AG545"/>
      <c r="AH545"/>
      <c r="AI545"/>
      <c r="AJ545"/>
    </row>
    <row r="546" spans="1:36" s="82" customFormat="1" ht="11.25" customHeight="1" x14ac:dyDescent="0.2">
      <c r="A546"/>
      <c r="B546" s="82" t="e">
        <v>#N/A</v>
      </c>
      <c r="C546"/>
      <c r="D546"/>
      <c r="E546"/>
      <c r="F546"/>
      <c r="G546"/>
      <c r="H546"/>
      <c r="I546"/>
      <c r="J546"/>
      <c r="K546"/>
      <c r="L546"/>
      <c r="M546"/>
      <c r="N546"/>
      <c r="O546"/>
      <c r="P546"/>
      <c r="Q546"/>
      <c r="R546"/>
      <c r="S546"/>
      <c r="T546"/>
      <c r="U546"/>
      <c r="V546"/>
      <c r="W546"/>
      <c r="X546"/>
      <c r="Y546"/>
      <c r="Z546"/>
      <c r="AA546"/>
      <c r="AB546"/>
      <c r="AC546"/>
      <c r="AD546"/>
      <c r="AE546"/>
      <c r="AF546"/>
      <c r="AG546"/>
      <c r="AH546"/>
      <c r="AI546"/>
      <c r="AJ546"/>
    </row>
    <row r="547" spans="1:36" s="82" customFormat="1" ht="11.25" customHeight="1" x14ac:dyDescent="0.2">
      <c r="A547"/>
      <c r="B547" s="82" t="e">
        <v>#N/A</v>
      </c>
      <c r="C547"/>
      <c r="D547"/>
      <c r="E547"/>
      <c r="F547"/>
      <c r="G547"/>
      <c r="H547"/>
      <c r="I547"/>
      <c r="J547"/>
      <c r="K547"/>
      <c r="L547"/>
      <c r="M547"/>
      <c r="N547"/>
      <c r="O547"/>
      <c r="P547"/>
      <c r="Q547"/>
      <c r="R547"/>
      <c r="S547"/>
      <c r="T547"/>
      <c r="U547"/>
      <c r="V547"/>
      <c r="W547"/>
      <c r="X547"/>
      <c r="Y547"/>
      <c r="Z547"/>
      <c r="AA547"/>
      <c r="AB547"/>
      <c r="AC547"/>
      <c r="AD547"/>
      <c r="AE547"/>
      <c r="AF547"/>
      <c r="AG547"/>
      <c r="AH547"/>
      <c r="AI547"/>
      <c r="AJ547"/>
    </row>
    <row r="548" spans="1:36" s="82" customFormat="1" ht="11.25" customHeight="1" x14ac:dyDescent="0.2">
      <c r="A548"/>
      <c r="B548" s="82" t="e">
        <v>#N/A</v>
      </c>
      <c r="C548"/>
      <c r="D548"/>
      <c r="E548"/>
      <c r="F548"/>
      <c r="G548"/>
      <c r="H548"/>
      <c r="I548"/>
      <c r="J548"/>
      <c r="K548"/>
      <c r="L548"/>
      <c r="M548"/>
      <c r="N548"/>
      <c r="O548"/>
      <c r="P548"/>
      <c r="Q548"/>
      <c r="R548"/>
      <c r="S548"/>
      <c r="T548"/>
      <c r="U548"/>
      <c r="V548"/>
      <c r="W548"/>
      <c r="X548"/>
      <c r="Y548"/>
      <c r="Z548"/>
      <c r="AA548"/>
      <c r="AB548"/>
      <c r="AC548"/>
      <c r="AD548"/>
      <c r="AE548"/>
      <c r="AF548"/>
      <c r="AG548"/>
      <c r="AH548"/>
      <c r="AI548"/>
      <c r="AJ548"/>
    </row>
    <row r="549" spans="1:36" s="82" customFormat="1" ht="11.25" customHeight="1" x14ac:dyDescent="0.2">
      <c r="A549"/>
      <c r="B549" s="82" t="e">
        <v>#N/A</v>
      </c>
      <c r="C549"/>
      <c r="D549"/>
      <c r="E549"/>
      <c r="F549"/>
      <c r="G549"/>
      <c r="H549"/>
      <c r="I549"/>
      <c r="J549"/>
      <c r="K549"/>
      <c r="L549"/>
      <c r="M549"/>
      <c r="N549"/>
      <c r="O549"/>
      <c r="P549"/>
      <c r="Q549"/>
      <c r="R549"/>
      <c r="S549"/>
      <c r="T549"/>
      <c r="U549"/>
      <c r="V549"/>
      <c r="W549"/>
      <c r="X549"/>
      <c r="Y549"/>
      <c r="Z549"/>
      <c r="AA549"/>
      <c r="AB549"/>
      <c r="AC549"/>
      <c r="AD549"/>
      <c r="AE549"/>
      <c r="AF549"/>
      <c r="AG549"/>
      <c r="AH549"/>
      <c r="AI549"/>
      <c r="AJ549"/>
    </row>
    <row r="550" spans="1:36" s="82" customFormat="1" ht="11.25" customHeight="1" x14ac:dyDescent="0.2">
      <c r="A550"/>
      <c r="B550" s="82" t="e">
        <v>#N/A</v>
      </c>
      <c r="C550"/>
      <c r="D550"/>
      <c r="E550"/>
      <c r="F550"/>
      <c r="G550"/>
      <c r="H550"/>
      <c r="I550"/>
      <c r="J550"/>
      <c r="K550"/>
      <c r="L550"/>
      <c r="M550"/>
      <c r="N550"/>
      <c r="O550"/>
      <c r="P550"/>
      <c r="Q550"/>
      <c r="R550"/>
      <c r="S550"/>
      <c r="T550"/>
      <c r="U550"/>
      <c r="V550"/>
      <c r="W550"/>
      <c r="X550"/>
      <c r="Y550"/>
      <c r="Z550"/>
      <c r="AA550"/>
      <c r="AB550"/>
      <c r="AC550"/>
      <c r="AD550"/>
      <c r="AE550"/>
      <c r="AF550"/>
      <c r="AG550"/>
      <c r="AH550"/>
      <c r="AI550"/>
      <c r="AJ550"/>
    </row>
    <row r="551" spans="1:36" s="82" customFormat="1" ht="11.25" customHeight="1" x14ac:dyDescent="0.2">
      <c r="A551"/>
      <c r="B551" s="82" t="e">
        <v>#N/A</v>
      </c>
      <c r="C551"/>
      <c r="D551"/>
      <c r="E551"/>
      <c r="F551"/>
      <c r="G551"/>
      <c r="H551"/>
      <c r="I551"/>
      <c r="J551"/>
      <c r="K551"/>
      <c r="L551"/>
      <c r="M551"/>
      <c r="N551"/>
      <c r="O551"/>
      <c r="P551"/>
      <c r="Q551"/>
      <c r="R551"/>
      <c r="S551"/>
      <c r="T551"/>
      <c r="U551"/>
      <c r="V551"/>
      <c r="W551"/>
      <c r="X551"/>
      <c r="Y551"/>
      <c r="Z551"/>
      <c r="AA551"/>
      <c r="AB551"/>
      <c r="AC551"/>
      <c r="AD551"/>
      <c r="AE551"/>
      <c r="AF551"/>
      <c r="AG551"/>
      <c r="AH551"/>
      <c r="AI551"/>
      <c r="AJ551"/>
    </row>
    <row r="552" spans="1:36" s="82" customFormat="1" ht="11.25" customHeight="1" x14ac:dyDescent="0.2">
      <c r="A552"/>
      <c r="B552" s="82" t="e">
        <v>#N/A</v>
      </c>
      <c r="C552"/>
      <c r="D552"/>
      <c r="E552"/>
      <c r="F552"/>
      <c r="G552"/>
      <c r="H552"/>
      <c r="I552"/>
      <c r="J552"/>
      <c r="K552"/>
      <c r="L552"/>
      <c r="M552"/>
      <c r="N552"/>
      <c r="O552"/>
      <c r="P552"/>
      <c r="Q552"/>
      <c r="R552"/>
      <c r="S552"/>
      <c r="T552"/>
      <c r="U552"/>
      <c r="V552"/>
      <c r="W552"/>
      <c r="X552"/>
      <c r="Y552"/>
      <c r="Z552"/>
      <c r="AA552"/>
      <c r="AB552"/>
      <c r="AC552"/>
      <c r="AD552"/>
      <c r="AE552"/>
      <c r="AF552"/>
      <c r="AG552"/>
      <c r="AH552"/>
      <c r="AI552"/>
      <c r="AJ552"/>
    </row>
    <row r="553" spans="1:36" s="82" customFormat="1" ht="11.25" customHeight="1" x14ac:dyDescent="0.2">
      <c r="A553"/>
      <c r="B553" s="82" t="e">
        <v>#N/A</v>
      </c>
      <c r="C553"/>
      <c r="D553"/>
      <c r="E553"/>
      <c r="F553"/>
      <c r="G553"/>
      <c r="H553"/>
      <c r="I553"/>
      <c r="J553"/>
      <c r="K553"/>
      <c r="L553"/>
      <c r="M553"/>
      <c r="N553"/>
      <c r="O553"/>
      <c r="P553"/>
      <c r="Q553"/>
      <c r="R553"/>
      <c r="S553"/>
      <c r="T553"/>
      <c r="U553"/>
      <c r="V553"/>
      <c r="W553"/>
      <c r="X553"/>
      <c r="Y553"/>
      <c r="Z553"/>
      <c r="AA553"/>
      <c r="AB553"/>
      <c r="AC553"/>
      <c r="AD553"/>
      <c r="AE553"/>
      <c r="AF553"/>
      <c r="AG553"/>
      <c r="AH553"/>
      <c r="AI553"/>
      <c r="AJ553"/>
    </row>
    <row r="554" spans="1:36" s="82" customFormat="1" ht="11.25" customHeight="1" x14ac:dyDescent="0.2">
      <c r="A554"/>
      <c r="B554" s="82" t="e">
        <v>#N/A</v>
      </c>
      <c r="C554"/>
      <c r="D554"/>
      <c r="E554"/>
      <c r="F554"/>
      <c r="G554"/>
      <c r="H554"/>
      <c r="I554"/>
      <c r="J554"/>
      <c r="K554"/>
      <c r="L554"/>
      <c r="M554"/>
      <c r="N554"/>
      <c r="O554"/>
      <c r="P554"/>
      <c r="Q554"/>
      <c r="R554"/>
      <c r="S554"/>
      <c r="T554"/>
      <c r="U554"/>
      <c r="V554"/>
      <c r="W554"/>
      <c r="X554"/>
      <c r="Y554"/>
      <c r="Z554"/>
      <c r="AA554"/>
      <c r="AB554"/>
      <c r="AC554"/>
      <c r="AD554"/>
      <c r="AE554"/>
      <c r="AF554"/>
      <c r="AG554"/>
      <c r="AH554"/>
      <c r="AI554"/>
      <c r="AJ554"/>
    </row>
    <row r="555" spans="1:36" s="82" customFormat="1" ht="11.25" customHeight="1" x14ac:dyDescent="0.2">
      <c r="A555"/>
      <c r="B555" s="82" t="e">
        <v>#N/A</v>
      </c>
      <c r="C555"/>
      <c r="D555"/>
      <c r="E555"/>
      <c r="F555"/>
      <c r="G555"/>
      <c r="H555"/>
      <c r="I555"/>
      <c r="J555"/>
      <c r="K555"/>
      <c r="L555"/>
      <c r="M555"/>
      <c r="N555"/>
      <c r="O555"/>
      <c r="P555"/>
      <c r="Q555"/>
      <c r="R555"/>
      <c r="S555"/>
      <c r="T555"/>
      <c r="U555"/>
      <c r="V555"/>
      <c r="W555"/>
      <c r="X555"/>
      <c r="Y555"/>
      <c r="Z555"/>
      <c r="AA555"/>
      <c r="AB555"/>
      <c r="AC555"/>
      <c r="AD555"/>
      <c r="AE555"/>
      <c r="AF555"/>
      <c r="AG555"/>
      <c r="AH555"/>
      <c r="AI555"/>
      <c r="AJ555"/>
    </row>
    <row r="556" spans="1:36" s="82" customFormat="1" ht="11.25" customHeight="1" x14ac:dyDescent="0.2">
      <c r="A556"/>
      <c r="B556" s="82" t="e">
        <v>#N/A</v>
      </c>
      <c r="C556"/>
      <c r="D556"/>
      <c r="E556"/>
      <c r="F556"/>
      <c r="G556"/>
      <c r="H556"/>
      <c r="I556"/>
      <c r="J556"/>
      <c r="K556"/>
      <c r="L556"/>
      <c r="M556"/>
      <c r="N556"/>
      <c r="O556"/>
      <c r="P556"/>
      <c r="Q556"/>
      <c r="R556"/>
      <c r="S556"/>
      <c r="T556"/>
      <c r="U556"/>
      <c r="V556"/>
      <c r="W556"/>
      <c r="X556"/>
      <c r="Y556"/>
      <c r="Z556"/>
      <c r="AA556"/>
      <c r="AB556"/>
      <c r="AC556"/>
      <c r="AD556"/>
      <c r="AE556"/>
      <c r="AF556"/>
      <c r="AG556"/>
      <c r="AH556"/>
      <c r="AI556"/>
      <c r="AJ556"/>
    </row>
    <row r="557" spans="1:36" s="82" customFormat="1" ht="11.25" customHeight="1" x14ac:dyDescent="0.2">
      <c r="A557"/>
      <c r="B557" s="82" t="e">
        <v>#N/A</v>
      </c>
      <c r="C557"/>
      <c r="D557"/>
      <c r="E557"/>
      <c r="F557"/>
      <c r="G557"/>
      <c r="H557"/>
      <c r="I557"/>
      <c r="J557"/>
      <c r="K557"/>
      <c r="L557"/>
      <c r="M557"/>
      <c r="N557"/>
      <c r="O557"/>
      <c r="P557"/>
      <c r="Q557"/>
      <c r="R557"/>
      <c r="S557"/>
      <c r="T557"/>
      <c r="U557"/>
      <c r="V557"/>
      <c r="W557"/>
      <c r="X557"/>
      <c r="Y557"/>
      <c r="Z557"/>
      <c r="AA557"/>
      <c r="AB557"/>
      <c r="AC557"/>
      <c r="AD557"/>
      <c r="AE557"/>
      <c r="AF557"/>
      <c r="AG557"/>
      <c r="AH557"/>
      <c r="AI557"/>
      <c r="AJ557"/>
    </row>
    <row r="558" spans="1:36" s="82" customFormat="1" ht="11.25" customHeight="1" x14ac:dyDescent="0.2">
      <c r="A558"/>
      <c r="B558" s="82" t="e">
        <v>#N/A</v>
      </c>
      <c r="C558"/>
      <c r="D558"/>
      <c r="E558"/>
      <c r="F558"/>
      <c r="G558"/>
      <c r="H558"/>
      <c r="I558"/>
      <c r="J558"/>
      <c r="K558"/>
      <c r="L558"/>
      <c r="M558"/>
      <c r="N558"/>
      <c r="O558"/>
      <c r="P558"/>
      <c r="Q558"/>
      <c r="R558"/>
      <c r="S558"/>
      <c r="T558"/>
      <c r="U558"/>
      <c r="V558"/>
      <c r="W558"/>
      <c r="X558"/>
      <c r="Y558"/>
      <c r="Z558"/>
      <c r="AA558"/>
      <c r="AB558"/>
      <c r="AC558"/>
      <c r="AD558"/>
      <c r="AE558"/>
      <c r="AF558"/>
      <c r="AG558"/>
      <c r="AH558"/>
      <c r="AI558"/>
      <c r="AJ558"/>
    </row>
    <row r="559" spans="1:36" s="82" customFormat="1" ht="11.25" customHeight="1" x14ac:dyDescent="0.2">
      <c r="A559"/>
      <c r="B559" s="82" t="e">
        <v>#N/A</v>
      </c>
      <c r="C559"/>
      <c r="D559"/>
      <c r="E559"/>
      <c r="F559"/>
      <c r="G559"/>
      <c r="H559"/>
      <c r="I559"/>
      <c r="J559"/>
      <c r="K559"/>
      <c r="L559"/>
      <c r="M559"/>
      <c r="N559"/>
      <c r="O559"/>
      <c r="P559"/>
      <c r="Q559"/>
      <c r="R559"/>
      <c r="S559"/>
      <c r="T559"/>
      <c r="U559"/>
      <c r="V559"/>
      <c r="W559"/>
      <c r="X559"/>
      <c r="Y559"/>
      <c r="Z559"/>
      <c r="AA559"/>
      <c r="AB559"/>
      <c r="AC559"/>
      <c r="AD559"/>
      <c r="AE559"/>
      <c r="AF559"/>
      <c r="AG559"/>
      <c r="AH559"/>
      <c r="AI559"/>
      <c r="AJ559"/>
    </row>
    <row r="560" spans="1:36" s="82" customFormat="1" ht="11.25" customHeight="1" x14ac:dyDescent="0.2">
      <c r="A560"/>
      <c r="B560" s="82" t="e">
        <v>#N/A</v>
      </c>
      <c r="C560"/>
      <c r="D560"/>
      <c r="E560"/>
      <c r="F560"/>
      <c r="G560"/>
      <c r="H560"/>
      <c r="I560"/>
      <c r="J560"/>
      <c r="K560"/>
      <c r="L560"/>
      <c r="M560"/>
      <c r="N560"/>
      <c r="O560"/>
      <c r="P560"/>
      <c r="Q560"/>
      <c r="R560"/>
      <c r="S560"/>
      <c r="T560"/>
      <c r="U560"/>
      <c r="V560"/>
      <c r="W560"/>
      <c r="X560"/>
      <c r="Y560"/>
      <c r="Z560"/>
      <c r="AA560"/>
      <c r="AB560"/>
      <c r="AC560"/>
      <c r="AD560"/>
      <c r="AE560"/>
      <c r="AF560"/>
      <c r="AG560"/>
      <c r="AH560"/>
      <c r="AI560"/>
      <c r="AJ560"/>
    </row>
    <row r="561" spans="1:36" s="82" customFormat="1" ht="11.25" customHeight="1" x14ac:dyDescent="0.2">
      <c r="A561"/>
      <c r="B561" s="82" t="e">
        <v>#N/A</v>
      </c>
      <c r="C561"/>
      <c r="D561"/>
      <c r="E561"/>
      <c r="F561"/>
      <c r="G561"/>
      <c r="H561"/>
      <c r="I561"/>
      <c r="J561"/>
      <c r="K561"/>
      <c r="L561"/>
      <c r="M561"/>
      <c r="N561"/>
      <c r="O561"/>
      <c r="P561"/>
      <c r="Q561"/>
      <c r="R561"/>
      <c r="S561"/>
      <c r="T561"/>
      <c r="U561"/>
      <c r="V561"/>
      <c r="W561"/>
      <c r="X561"/>
      <c r="Y561"/>
      <c r="Z561"/>
      <c r="AA561"/>
      <c r="AB561"/>
      <c r="AC561"/>
      <c r="AD561"/>
      <c r="AE561"/>
      <c r="AF561"/>
      <c r="AG561"/>
      <c r="AH561"/>
      <c r="AI561"/>
      <c r="AJ561"/>
    </row>
    <row r="562" spans="1:36" s="82" customFormat="1" ht="11.25" customHeight="1" x14ac:dyDescent="0.2">
      <c r="A562"/>
      <c r="B562" s="82" t="e">
        <v>#N/A</v>
      </c>
      <c r="C562"/>
      <c r="D562"/>
      <c r="E562"/>
      <c r="F562"/>
      <c r="G562"/>
      <c r="H562"/>
      <c r="I562"/>
      <c r="J562"/>
      <c r="K562"/>
      <c r="L562"/>
      <c r="M562"/>
      <c r="N562"/>
      <c r="O562"/>
      <c r="P562"/>
      <c r="Q562"/>
      <c r="R562"/>
      <c r="S562"/>
      <c r="T562"/>
      <c r="U562"/>
      <c r="V562"/>
      <c r="W562"/>
      <c r="X562"/>
      <c r="Y562"/>
      <c r="Z562"/>
      <c r="AA562"/>
      <c r="AB562"/>
      <c r="AC562"/>
      <c r="AD562"/>
      <c r="AE562"/>
      <c r="AF562"/>
      <c r="AG562"/>
      <c r="AH562"/>
      <c r="AI562"/>
      <c r="AJ562"/>
    </row>
    <row r="563" spans="1:36" s="82" customFormat="1" ht="11.25" customHeight="1" x14ac:dyDescent="0.2">
      <c r="A563"/>
      <c r="B563" s="82" t="e">
        <v>#N/A</v>
      </c>
      <c r="C563"/>
      <c r="D563"/>
      <c r="E563"/>
      <c r="F563"/>
      <c r="G563"/>
      <c r="H563"/>
      <c r="I563"/>
      <c r="J563"/>
      <c r="K563"/>
      <c r="L563"/>
      <c r="M563"/>
      <c r="N563"/>
      <c r="O563"/>
      <c r="P563"/>
      <c r="Q563"/>
      <c r="R563"/>
      <c r="S563"/>
      <c r="T563"/>
      <c r="U563"/>
      <c r="V563"/>
      <c r="W563"/>
      <c r="X563"/>
      <c r="Y563"/>
      <c r="Z563"/>
      <c r="AA563"/>
      <c r="AB563"/>
      <c r="AC563"/>
      <c r="AD563"/>
      <c r="AE563"/>
      <c r="AF563"/>
      <c r="AG563"/>
      <c r="AH563"/>
      <c r="AI563"/>
      <c r="AJ563"/>
    </row>
    <row r="564" spans="1:36" s="82" customFormat="1" ht="11.25" customHeight="1" x14ac:dyDescent="0.2">
      <c r="A564"/>
      <c r="B564" s="82" t="e">
        <v>#N/A</v>
      </c>
      <c r="C564"/>
      <c r="D564"/>
      <c r="E564"/>
      <c r="F564"/>
      <c r="G564"/>
      <c r="H564"/>
      <c r="I564"/>
      <c r="J564"/>
      <c r="K564"/>
      <c r="L564"/>
      <c r="M564"/>
      <c r="N564"/>
      <c r="O564"/>
      <c r="P564"/>
      <c r="Q564"/>
      <c r="R564"/>
      <c r="S564"/>
      <c r="T564"/>
      <c r="U564"/>
      <c r="V564"/>
      <c r="W564"/>
      <c r="X564"/>
      <c r="Y564"/>
      <c r="Z564"/>
      <c r="AA564"/>
      <c r="AB564"/>
      <c r="AC564"/>
      <c r="AD564"/>
      <c r="AE564"/>
      <c r="AF564"/>
      <c r="AG564"/>
      <c r="AH564"/>
      <c r="AI564"/>
      <c r="AJ564"/>
    </row>
    <row r="565" spans="1:36" s="82" customFormat="1" ht="11.25" customHeight="1" x14ac:dyDescent="0.2">
      <c r="A565"/>
      <c r="B565" s="82" t="e">
        <v>#N/A</v>
      </c>
      <c r="C565"/>
      <c r="D565"/>
      <c r="E565"/>
      <c r="F565"/>
      <c r="G565"/>
      <c r="H565"/>
      <c r="I565"/>
      <c r="J565"/>
      <c r="K565"/>
      <c r="L565"/>
      <c r="M565"/>
      <c r="N565"/>
      <c r="O565"/>
      <c r="P565"/>
      <c r="Q565"/>
      <c r="R565"/>
      <c r="S565"/>
      <c r="T565"/>
      <c r="U565"/>
      <c r="V565"/>
      <c r="W565"/>
      <c r="X565"/>
      <c r="Y565"/>
      <c r="Z565"/>
      <c r="AA565"/>
      <c r="AB565"/>
      <c r="AC565"/>
      <c r="AD565"/>
      <c r="AE565"/>
      <c r="AF565"/>
      <c r="AG565"/>
      <c r="AH565"/>
      <c r="AI565"/>
      <c r="AJ565"/>
    </row>
    <row r="566" spans="1:36" s="82" customFormat="1" ht="11.25" customHeight="1" x14ac:dyDescent="0.2">
      <c r="A566"/>
      <c r="B566" s="82" t="e">
        <v>#N/A</v>
      </c>
      <c r="C566"/>
      <c r="D566"/>
      <c r="E566"/>
      <c r="F566"/>
      <c r="G566"/>
      <c r="H566"/>
      <c r="I566"/>
      <c r="J566"/>
      <c r="K566"/>
      <c r="L566"/>
      <c r="M566"/>
      <c r="N566"/>
      <c r="O566"/>
      <c r="P566"/>
      <c r="Q566"/>
      <c r="R566"/>
      <c r="S566"/>
      <c r="T566"/>
      <c r="U566"/>
      <c r="V566"/>
      <c r="W566"/>
      <c r="X566"/>
      <c r="Y566"/>
      <c r="Z566"/>
      <c r="AA566"/>
      <c r="AB566"/>
      <c r="AC566"/>
      <c r="AD566"/>
      <c r="AE566"/>
      <c r="AF566"/>
      <c r="AG566"/>
      <c r="AH566"/>
      <c r="AI566"/>
      <c r="AJ566"/>
    </row>
    <row r="567" spans="1:36" s="82" customFormat="1" ht="11.25" customHeight="1" x14ac:dyDescent="0.2">
      <c r="A567"/>
      <c r="B567" s="82" t="e">
        <v>#N/A</v>
      </c>
      <c r="C567"/>
      <c r="D567"/>
      <c r="E567"/>
      <c r="F567"/>
      <c r="G567"/>
      <c r="H567"/>
      <c r="I567"/>
      <c r="J567"/>
      <c r="K567"/>
      <c r="L567"/>
      <c r="M567"/>
      <c r="N567"/>
      <c r="O567"/>
      <c r="P567"/>
      <c r="Q567"/>
      <c r="R567"/>
      <c r="S567"/>
      <c r="T567"/>
      <c r="U567"/>
      <c r="V567"/>
      <c r="W567"/>
      <c r="X567"/>
      <c r="Y567"/>
      <c r="Z567"/>
      <c r="AA567"/>
      <c r="AB567"/>
      <c r="AC567"/>
      <c r="AD567"/>
      <c r="AE567"/>
      <c r="AF567"/>
      <c r="AG567"/>
      <c r="AH567"/>
      <c r="AI567"/>
      <c r="AJ567"/>
    </row>
    <row r="568" spans="1:36" s="82" customFormat="1" ht="11.25" customHeight="1" x14ac:dyDescent="0.2">
      <c r="A568"/>
      <c r="B568" s="82" t="e">
        <v>#N/A</v>
      </c>
      <c r="C568"/>
      <c r="D568"/>
      <c r="E568"/>
      <c r="F568"/>
      <c r="G568"/>
      <c r="H568"/>
      <c r="I568"/>
      <c r="J568"/>
      <c r="K568"/>
      <c r="L568"/>
      <c r="M568"/>
      <c r="N568"/>
      <c r="O568"/>
      <c r="P568"/>
      <c r="Q568"/>
      <c r="R568"/>
      <c r="S568"/>
      <c r="T568"/>
      <c r="U568"/>
      <c r="V568"/>
      <c r="W568"/>
      <c r="X568"/>
      <c r="Y568"/>
      <c r="Z568"/>
      <c r="AA568"/>
      <c r="AB568"/>
      <c r="AC568"/>
      <c r="AD568"/>
      <c r="AE568"/>
      <c r="AF568"/>
      <c r="AG568"/>
      <c r="AH568"/>
      <c r="AI568"/>
      <c r="AJ568"/>
    </row>
    <row r="569" spans="1:36" s="82" customFormat="1" ht="11.25" customHeight="1" x14ac:dyDescent="0.2">
      <c r="A569"/>
      <c r="B569" s="82" t="e">
        <v>#N/A</v>
      </c>
      <c r="C569"/>
      <c r="D569"/>
      <c r="E569"/>
      <c r="F569"/>
      <c r="G569"/>
      <c r="H569"/>
      <c r="I569"/>
      <c r="J569"/>
      <c r="K569"/>
      <c r="L569"/>
      <c r="M569"/>
      <c r="N569"/>
      <c r="O569"/>
      <c r="P569"/>
      <c r="Q569"/>
      <c r="R569"/>
      <c r="S569"/>
      <c r="T569"/>
      <c r="U569"/>
      <c r="V569"/>
      <c r="W569"/>
      <c r="X569"/>
      <c r="Y569"/>
      <c r="Z569"/>
      <c r="AA569"/>
      <c r="AB569"/>
      <c r="AC569"/>
      <c r="AD569"/>
      <c r="AE569"/>
      <c r="AF569"/>
      <c r="AG569"/>
      <c r="AH569"/>
      <c r="AI569"/>
      <c r="AJ569"/>
    </row>
    <row r="570" spans="1:36" s="82" customFormat="1" ht="11.25" customHeight="1" x14ac:dyDescent="0.2">
      <c r="A570"/>
      <c r="B570" s="82" t="e">
        <v>#N/A</v>
      </c>
      <c r="C570"/>
      <c r="D570"/>
      <c r="E570"/>
      <c r="F570"/>
      <c r="G570"/>
      <c r="H570"/>
      <c r="I570"/>
      <c r="J570"/>
      <c r="K570"/>
      <c r="L570"/>
      <c r="M570"/>
      <c r="N570"/>
      <c r="O570"/>
      <c r="P570"/>
      <c r="Q570"/>
      <c r="R570"/>
      <c r="S570"/>
      <c r="T570"/>
      <c r="U570"/>
      <c r="V570"/>
      <c r="W570"/>
      <c r="X570"/>
      <c r="Y570"/>
      <c r="Z570"/>
      <c r="AA570"/>
      <c r="AB570"/>
      <c r="AC570"/>
      <c r="AD570"/>
      <c r="AE570"/>
      <c r="AF570"/>
      <c r="AG570"/>
      <c r="AH570"/>
      <c r="AI570"/>
      <c r="AJ570"/>
    </row>
    <row r="571" spans="1:36" s="82" customFormat="1" ht="11.25" customHeight="1" x14ac:dyDescent="0.2">
      <c r="A571"/>
      <c r="B571" s="82" t="e">
        <v>#N/A</v>
      </c>
      <c r="C571"/>
      <c r="D571"/>
      <c r="E571"/>
      <c r="F571"/>
      <c r="G571"/>
      <c r="H571"/>
      <c r="I571"/>
      <c r="J571"/>
      <c r="K571"/>
      <c r="L571"/>
      <c r="M571"/>
      <c r="N571"/>
      <c r="O571"/>
      <c r="P571"/>
      <c r="Q571"/>
      <c r="R571"/>
      <c r="S571"/>
      <c r="T571"/>
      <c r="U571"/>
      <c r="V571"/>
      <c r="W571"/>
      <c r="X571"/>
      <c r="Y571"/>
      <c r="Z571"/>
      <c r="AA571"/>
      <c r="AB571"/>
      <c r="AC571"/>
      <c r="AD571"/>
      <c r="AE571"/>
      <c r="AF571"/>
      <c r="AG571"/>
      <c r="AH571"/>
      <c r="AI571"/>
      <c r="AJ571"/>
    </row>
    <row r="572" spans="1:36" s="82" customFormat="1" ht="11.25" customHeight="1" x14ac:dyDescent="0.2">
      <c r="A572"/>
      <c r="B572" s="82" t="e">
        <v>#N/A</v>
      </c>
      <c r="C572"/>
      <c r="D572"/>
      <c r="E572"/>
      <c r="F572"/>
      <c r="G572"/>
      <c r="H572"/>
      <c r="I572"/>
      <c r="J572"/>
      <c r="K572"/>
      <c r="L572"/>
      <c r="M572"/>
      <c r="N572"/>
      <c r="O572"/>
      <c r="P572"/>
      <c r="Q572"/>
      <c r="R572"/>
      <c r="S572"/>
      <c r="T572"/>
      <c r="U572"/>
      <c r="V572"/>
      <c r="W572"/>
      <c r="X572"/>
      <c r="Y572"/>
      <c r="Z572"/>
      <c r="AA572"/>
      <c r="AB572"/>
      <c r="AC572"/>
      <c r="AD572"/>
      <c r="AE572"/>
      <c r="AF572"/>
      <c r="AG572"/>
      <c r="AH572"/>
      <c r="AI572"/>
      <c r="AJ572"/>
    </row>
    <row r="573" spans="1:36" s="82" customFormat="1" ht="11.25" customHeight="1" x14ac:dyDescent="0.2">
      <c r="A573"/>
      <c r="B573" s="82" t="e">
        <v>#N/A</v>
      </c>
      <c r="C573"/>
      <c r="D573"/>
      <c r="E573"/>
      <c r="F573"/>
      <c r="G573"/>
      <c r="H573"/>
      <c r="I573"/>
      <c r="J573"/>
      <c r="K573"/>
      <c r="L573"/>
      <c r="M573"/>
      <c r="N573"/>
      <c r="O573"/>
      <c r="P573"/>
      <c r="Q573"/>
      <c r="R573"/>
      <c r="S573"/>
      <c r="T573"/>
      <c r="U573"/>
      <c r="V573"/>
      <c r="W573"/>
      <c r="X573"/>
      <c r="Y573"/>
      <c r="Z573"/>
      <c r="AA573"/>
      <c r="AB573"/>
      <c r="AC573"/>
      <c r="AD573"/>
      <c r="AE573"/>
      <c r="AF573"/>
      <c r="AG573"/>
      <c r="AH573"/>
      <c r="AI573"/>
      <c r="AJ573"/>
    </row>
    <row r="574" spans="1:36" s="82" customFormat="1" ht="11.25" customHeight="1" x14ac:dyDescent="0.2">
      <c r="A574"/>
      <c r="B574" s="82" t="e">
        <v>#N/A</v>
      </c>
      <c r="C574"/>
      <c r="D574"/>
      <c r="E574"/>
      <c r="F574"/>
      <c r="G574"/>
      <c r="H574"/>
      <c r="I574"/>
      <c r="J574"/>
      <c r="K574"/>
      <c r="L574"/>
      <c r="M574"/>
      <c r="N574"/>
      <c r="O574"/>
      <c r="P574"/>
      <c r="Q574"/>
      <c r="R574"/>
      <c r="S574"/>
      <c r="T574"/>
      <c r="U574"/>
      <c r="V574"/>
      <c r="W574"/>
      <c r="X574"/>
      <c r="Y574"/>
      <c r="Z574"/>
      <c r="AA574"/>
      <c r="AB574"/>
      <c r="AC574"/>
      <c r="AD574"/>
      <c r="AE574"/>
      <c r="AF574"/>
      <c r="AG574"/>
      <c r="AH574"/>
      <c r="AI574"/>
      <c r="AJ574"/>
    </row>
    <row r="575" spans="1:36" s="82" customFormat="1" ht="11.25" customHeight="1" x14ac:dyDescent="0.2">
      <c r="A575"/>
      <c r="B575" s="82" t="e">
        <v>#N/A</v>
      </c>
      <c r="C575"/>
      <c r="D575"/>
      <c r="E575"/>
      <c r="F575"/>
      <c r="G575"/>
      <c r="H575"/>
      <c r="I575"/>
      <c r="J575"/>
      <c r="K575"/>
      <c r="L575"/>
      <c r="M575"/>
      <c r="N575"/>
      <c r="O575"/>
      <c r="P575"/>
      <c r="Q575"/>
      <c r="R575"/>
      <c r="S575"/>
      <c r="T575"/>
      <c r="U575"/>
      <c r="V575"/>
      <c r="W575"/>
      <c r="X575"/>
      <c r="Y575"/>
      <c r="Z575"/>
      <c r="AA575"/>
      <c r="AB575"/>
      <c r="AC575"/>
      <c r="AD575"/>
      <c r="AE575"/>
      <c r="AF575"/>
      <c r="AG575"/>
      <c r="AH575"/>
      <c r="AI575"/>
      <c r="AJ575"/>
    </row>
    <row r="576" spans="1:36" s="82" customFormat="1" ht="11.25" customHeight="1" x14ac:dyDescent="0.2">
      <c r="A576"/>
      <c r="B576" s="82" t="e">
        <v>#N/A</v>
      </c>
      <c r="C576"/>
      <c r="D576"/>
      <c r="E576"/>
      <c r="F576"/>
      <c r="G576"/>
      <c r="H576"/>
      <c r="I576"/>
      <c r="J576"/>
      <c r="K576"/>
      <c r="L576"/>
      <c r="M576"/>
      <c r="N576"/>
      <c r="O576"/>
      <c r="P576"/>
      <c r="Q576"/>
      <c r="R576"/>
      <c r="S576"/>
      <c r="T576"/>
      <c r="U576"/>
      <c r="V576"/>
      <c r="W576"/>
      <c r="X576"/>
      <c r="Y576"/>
      <c r="Z576"/>
      <c r="AA576"/>
      <c r="AB576"/>
      <c r="AC576"/>
      <c r="AD576"/>
      <c r="AE576"/>
      <c r="AF576"/>
      <c r="AG576"/>
      <c r="AH576"/>
      <c r="AI576"/>
      <c r="AJ576"/>
    </row>
    <row r="577" spans="1:36" s="82" customFormat="1" ht="11.25" customHeight="1" x14ac:dyDescent="0.2">
      <c r="A577"/>
      <c r="B577" s="82" t="e">
        <v>#N/A</v>
      </c>
      <c r="C577"/>
      <c r="D577"/>
      <c r="E577"/>
      <c r="F577"/>
      <c r="G577"/>
      <c r="H577"/>
      <c r="I577"/>
      <c r="J577"/>
      <c r="K577"/>
      <c r="L577"/>
      <c r="M577"/>
      <c r="N577"/>
      <c r="O577"/>
      <c r="P577"/>
      <c r="Q577"/>
      <c r="R577"/>
      <c r="S577"/>
      <c r="T577"/>
      <c r="U577"/>
      <c r="V577"/>
      <c r="W577"/>
      <c r="X577"/>
      <c r="Y577"/>
      <c r="Z577"/>
      <c r="AA577"/>
      <c r="AB577"/>
      <c r="AC577"/>
      <c r="AD577"/>
      <c r="AE577"/>
      <c r="AF577"/>
      <c r="AG577"/>
      <c r="AH577"/>
      <c r="AI577"/>
      <c r="AJ577"/>
    </row>
    <row r="578" spans="1:36" s="82" customFormat="1" ht="11.25" customHeight="1" x14ac:dyDescent="0.2">
      <c r="A578"/>
      <c r="B578" s="82" t="e">
        <v>#N/A</v>
      </c>
      <c r="C578"/>
      <c r="D578"/>
      <c r="E578"/>
      <c r="F578"/>
      <c r="G578"/>
      <c r="H578"/>
      <c r="I578"/>
      <c r="J578"/>
      <c r="K578"/>
      <c r="L578"/>
      <c r="M578"/>
      <c r="N578"/>
      <c r="O578"/>
      <c r="P578"/>
      <c r="Q578"/>
      <c r="R578"/>
      <c r="S578"/>
      <c r="T578"/>
      <c r="U578"/>
      <c r="V578"/>
      <c r="W578"/>
      <c r="X578"/>
      <c r="Y578"/>
      <c r="Z578"/>
      <c r="AA578"/>
      <c r="AB578"/>
      <c r="AC578"/>
      <c r="AD578"/>
      <c r="AE578"/>
      <c r="AF578"/>
      <c r="AG578"/>
      <c r="AH578"/>
      <c r="AI578"/>
      <c r="AJ578"/>
    </row>
    <row r="579" spans="1:36" s="82" customFormat="1" ht="11.25" customHeight="1" x14ac:dyDescent="0.2">
      <c r="A579"/>
      <c r="B579" s="82" t="e">
        <v>#N/A</v>
      </c>
      <c r="C579"/>
      <c r="D579"/>
      <c r="E579"/>
      <c r="F579"/>
      <c r="G579"/>
      <c r="H579"/>
      <c r="I579"/>
      <c r="J579"/>
      <c r="K579"/>
      <c r="L579"/>
      <c r="M579"/>
      <c r="N579"/>
      <c r="O579"/>
      <c r="P579"/>
      <c r="Q579"/>
      <c r="R579"/>
      <c r="S579"/>
      <c r="T579"/>
      <c r="U579"/>
      <c r="V579"/>
      <c r="W579"/>
      <c r="X579"/>
      <c r="Y579"/>
      <c r="Z579"/>
      <c r="AA579"/>
      <c r="AB579"/>
      <c r="AC579"/>
      <c r="AD579"/>
      <c r="AE579"/>
      <c r="AF579"/>
      <c r="AG579"/>
      <c r="AH579"/>
      <c r="AI579"/>
      <c r="AJ579"/>
    </row>
    <row r="580" spans="1:36" s="82" customFormat="1" ht="11.25" customHeight="1" x14ac:dyDescent="0.2">
      <c r="A580"/>
      <c r="B580" s="82" t="e">
        <v>#N/A</v>
      </c>
      <c r="C580"/>
      <c r="D580"/>
      <c r="E580"/>
      <c r="F580"/>
      <c r="G580"/>
      <c r="H580"/>
      <c r="I580"/>
      <c r="J580"/>
      <c r="K580"/>
      <c r="L580"/>
      <c r="M580"/>
      <c r="N580"/>
      <c r="O580"/>
      <c r="P580"/>
      <c r="Q580"/>
      <c r="R580"/>
      <c r="S580"/>
      <c r="T580"/>
      <c r="U580"/>
      <c r="V580"/>
      <c r="W580"/>
      <c r="X580"/>
      <c r="Y580"/>
      <c r="Z580"/>
      <c r="AA580"/>
      <c r="AB580"/>
      <c r="AC580"/>
      <c r="AD580"/>
      <c r="AE580"/>
      <c r="AF580"/>
      <c r="AG580"/>
      <c r="AH580"/>
      <c r="AI580"/>
      <c r="AJ580"/>
    </row>
    <row r="581" spans="1:36" s="82" customFormat="1" ht="11.25" customHeight="1" x14ac:dyDescent="0.2">
      <c r="A581"/>
      <c r="B581" s="82" t="e">
        <v>#N/A</v>
      </c>
      <c r="C581"/>
      <c r="D581"/>
      <c r="E581"/>
      <c r="F581"/>
      <c r="G581"/>
      <c r="H581"/>
      <c r="I581"/>
      <c r="J581"/>
      <c r="K581"/>
      <c r="L581"/>
      <c r="M581"/>
      <c r="N581"/>
      <c r="O581"/>
      <c r="P581"/>
      <c r="Q581"/>
      <c r="R581"/>
      <c r="S581"/>
      <c r="T581"/>
      <c r="U581"/>
      <c r="V581"/>
      <c r="W581"/>
      <c r="X581"/>
      <c r="Y581"/>
      <c r="Z581"/>
      <c r="AA581"/>
      <c r="AB581"/>
      <c r="AC581"/>
      <c r="AD581"/>
      <c r="AE581"/>
      <c r="AF581"/>
      <c r="AG581"/>
      <c r="AH581"/>
      <c r="AI581"/>
      <c r="AJ581"/>
    </row>
    <row r="582" spans="1:36" s="82" customFormat="1" ht="11.25" customHeight="1" x14ac:dyDescent="0.2">
      <c r="A582"/>
      <c r="B582" s="82" t="e">
        <v>#N/A</v>
      </c>
      <c r="C582"/>
      <c r="D582"/>
      <c r="E582"/>
      <c r="F582"/>
      <c r="G582"/>
      <c r="H582"/>
      <c r="I582"/>
      <c r="J582"/>
      <c r="K582"/>
      <c r="L582"/>
      <c r="M582"/>
      <c r="N582"/>
      <c r="O582"/>
      <c r="P582"/>
      <c r="Q582"/>
      <c r="R582"/>
      <c r="S582"/>
      <c r="T582"/>
      <c r="U582"/>
      <c r="V582"/>
      <c r="W582"/>
      <c r="X582"/>
      <c r="Y582"/>
      <c r="Z582"/>
      <c r="AA582"/>
      <c r="AB582"/>
      <c r="AC582"/>
      <c r="AD582"/>
      <c r="AE582"/>
      <c r="AF582"/>
      <c r="AG582"/>
      <c r="AH582"/>
      <c r="AI582"/>
      <c r="AJ582"/>
    </row>
    <row r="583" spans="1:36" s="82" customFormat="1" ht="11.25" customHeight="1" x14ac:dyDescent="0.2">
      <c r="A583"/>
      <c r="B583" s="82" t="e">
        <v>#N/A</v>
      </c>
      <c r="C583"/>
      <c r="D583"/>
      <c r="E583"/>
      <c r="F583"/>
      <c r="G583"/>
      <c r="H583"/>
      <c r="I583"/>
      <c r="J583"/>
      <c r="K583"/>
      <c r="L583"/>
      <c r="M583"/>
      <c r="N583"/>
      <c r="O583"/>
      <c r="P583"/>
      <c r="Q583"/>
      <c r="R583"/>
      <c r="S583"/>
      <c r="T583"/>
      <c r="U583"/>
      <c r="V583"/>
      <c r="W583"/>
      <c r="X583"/>
      <c r="Y583"/>
      <c r="Z583"/>
      <c r="AA583"/>
      <c r="AB583"/>
      <c r="AC583"/>
      <c r="AD583"/>
      <c r="AE583"/>
      <c r="AF583"/>
      <c r="AG583"/>
      <c r="AH583"/>
      <c r="AI583"/>
      <c r="AJ583"/>
    </row>
    <row r="584" spans="1:36" s="82" customFormat="1" ht="11.25" customHeight="1" x14ac:dyDescent="0.2">
      <c r="A584"/>
      <c r="B584" s="82" t="e">
        <v>#N/A</v>
      </c>
      <c r="C584"/>
      <c r="D584"/>
      <c r="E584"/>
      <c r="F584"/>
      <c r="G584"/>
      <c r="H584"/>
      <c r="I584"/>
      <c r="J584"/>
      <c r="K584"/>
      <c r="L584"/>
      <c r="M584"/>
      <c r="N584"/>
      <c r="O584"/>
      <c r="P584"/>
      <c r="Q584"/>
      <c r="R584"/>
      <c r="S584"/>
      <c r="T584"/>
      <c r="U584"/>
      <c r="V584"/>
      <c r="W584"/>
      <c r="X584"/>
      <c r="Y584"/>
      <c r="Z584"/>
      <c r="AA584"/>
      <c r="AB584"/>
      <c r="AC584"/>
      <c r="AD584"/>
      <c r="AE584"/>
      <c r="AF584"/>
      <c r="AG584"/>
      <c r="AH584"/>
      <c r="AI584"/>
      <c r="AJ584"/>
    </row>
    <row r="585" spans="1:36" s="82" customFormat="1" ht="11.25" customHeight="1" x14ac:dyDescent="0.2">
      <c r="A585"/>
      <c r="B585" s="82" t="e">
        <v>#N/A</v>
      </c>
      <c r="C585"/>
      <c r="D585"/>
      <c r="E585"/>
      <c r="F585"/>
      <c r="G585"/>
      <c r="H585"/>
      <c r="I585"/>
      <c r="J585"/>
      <c r="K585"/>
      <c r="L585"/>
      <c r="M585"/>
      <c r="N585"/>
      <c r="O585"/>
      <c r="P585"/>
      <c r="Q585"/>
      <c r="R585"/>
      <c r="S585"/>
      <c r="T585"/>
      <c r="U585"/>
      <c r="V585"/>
      <c r="W585"/>
      <c r="X585"/>
      <c r="Y585"/>
      <c r="Z585"/>
      <c r="AA585"/>
      <c r="AB585"/>
      <c r="AC585"/>
      <c r="AD585"/>
      <c r="AE585"/>
      <c r="AF585"/>
      <c r="AG585"/>
      <c r="AH585"/>
      <c r="AI585"/>
      <c r="AJ585"/>
    </row>
    <row r="586" spans="1:36" s="82" customFormat="1" ht="11.25" customHeight="1" x14ac:dyDescent="0.2">
      <c r="A586"/>
      <c r="B586" s="82" t="e">
        <v>#N/A</v>
      </c>
      <c r="C586"/>
      <c r="D586"/>
      <c r="E586"/>
      <c r="F586"/>
      <c r="G586"/>
      <c r="H586"/>
      <c r="I586"/>
      <c r="J586"/>
      <c r="K586"/>
      <c r="L586"/>
      <c r="M586"/>
      <c r="N586"/>
      <c r="O586"/>
      <c r="P586"/>
      <c r="Q586"/>
      <c r="R586"/>
      <c r="S586"/>
      <c r="T586"/>
      <c r="U586"/>
      <c r="V586"/>
      <c r="W586"/>
      <c r="X586"/>
      <c r="Y586"/>
      <c r="Z586"/>
      <c r="AA586"/>
      <c r="AB586"/>
      <c r="AC586"/>
      <c r="AD586"/>
      <c r="AE586"/>
      <c r="AF586"/>
      <c r="AG586"/>
      <c r="AH586"/>
      <c r="AI586"/>
      <c r="AJ586"/>
    </row>
    <row r="587" spans="1:36" s="82" customFormat="1" ht="11.25" customHeight="1" x14ac:dyDescent="0.2">
      <c r="A587"/>
      <c r="B587" s="82" t="e">
        <v>#N/A</v>
      </c>
      <c r="C587"/>
      <c r="D587"/>
      <c r="E587"/>
      <c r="F587"/>
      <c r="G587"/>
      <c r="H587"/>
      <c r="I587"/>
      <c r="J587"/>
      <c r="K587"/>
      <c r="L587"/>
      <c r="M587"/>
      <c r="N587"/>
      <c r="O587"/>
      <c r="P587"/>
      <c r="Q587"/>
      <c r="R587"/>
      <c r="S587"/>
      <c r="T587"/>
      <c r="U587"/>
      <c r="V587"/>
      <c r="W587"/>
      <c r="X587"/>
      <c r="Y587"/>
      <c r="Z587"/>
      <c r="AA587"/>
      <c r="AB587"/>
      <c r="AC587"/>
      <c r="AD587"/>
      <c r="AE587"/>
      <c r="AF587"/>
      <c r="AG587"/>
      <c r="AH587"/>
      <c r="AI587"/>
      <c r="AJ587"/>
    </row>
    <row r="588" spans="1:36" s="82" customFormat="1" ht="11.25" customHeight="1" x14ac:dyDescent="0.2">
      <c r="A588"/>
      <c r="B588" s="82" t="e">
        <v>#N/A</v>
      </c>
      <c r="C588"/>
      <c r="D588"/>
      <c r="E588"/>
      <c r="F588"/>
      <c r="G588"/>
      <c r="H588"/>
      <c r="I588"/>
      <c r="J588"/>
      <c r="K588"/>
      <c r="L588"/>
      <c r="M588"/>
      <c r="N588"/>
      <c r="O588"/>
      <c r="P588"/>
      <c r="Q588"/>
      <c r="R588"/>
      <c r="S588"/>
      <c r="T588"/>
      <c r="U588"/>
      <c r="V588"/>
      <c r="W588"/>
      <c r="X588"/>
      <c r="Y588"/>
      <c r="Z588"/>
      <c r="AA588"/>
      <c r="AB588"/>
      <c r="AC588"/>
      <c r="AD588"/>
      <c r="AE588"/>
      <c r="AF588"/>
      <c r="AG588"/>
      <c r="AH588"/>
      <c r="AI588"/>
      <c r="AJ588"/>
    </row>
    <row r="589" spans="1:36" s="82" customFormat="1" ht="11.25" customHeight="1" x14ac:dyDescent="0.2">
      <c r="A589"/>
      <c r="B589" s="82" t="e">
        <v>#N/A</v>
      </c>
      <c r="C589"/>
      <c r="D589"/>
      <c r="E589"/>
      <c r="F589"/>
      <c r="G589"/>
      <c r="H589"/>
      <c r="I589"/>
      <c r="J589"/>
      <c r="K589"/>
      <c r="L589"/>
      <c r="M589"/>
      <c r="N589"/>
      <c r="O589"/>
      <c r="P589"/>
      <c r="Q589"/>
      <c r="R589"/>
      <c r="S589"/>
      <c r="T589"/>
      <c r="U589"/>
      <c r="V589"/>
      <c r="W589"/>
      <c r="X589"/>
      <c r="Y589"/>
      <c r="Z589"/>
      <c r="AA589"/>
      <c r="AB589"/>
      <c r="AC589"/>
      <c r="AD589"/>
      <c r="AE589"/>
      <c r="AF589"/>
      <c r="AG589"/>
      <c r="AH589"/>
      <c r="AI589"/>
      <c r="AJ589"/>
    </row>
    <row r="590" spans="1:36" s="82" customFormat="1" ht="11.25" customHeight="1" x14ac:dyDescent="0.2">
      <c r="A590"/>
      <c r="B590" s="82" t="e">
        <v>#N/A</v>
      </c>
      <c r="C590"/>
      <c r="D590"/>
      <c r="E590"/>
      <c r="F590"/>
      <c r="G590"/>
      <c r="H590"/>
      <c r="I590"/>
      <c r="J590"/>
      <c r="K590"/>
      <c r="L590"/>
      <c r="M590"/>
      <c r="N590"/>
      <c r="O590"/>
      <c r="P590"/>
      <c r="Q590"/>
      <c r="R590"/>
      <c r="S590"/>
      <c r="T590"/>
      <c r="U590"/>
      <c r="V590"/>
      <c r="W590"/>
      <c r="X590"/>
      <c r="Y590"/>
      <c r="Z590"/>
      <c r="AA590"/>
      <c r="AB590"/>
      <c r="AC590"/>
      <c r="AD590"/>
      <c r="AE590"/>
      <c r="AF590"/>
      <c r="AG590"/>
      <c r="AH590"/>
      <c r="AI590"/>
      <c r="AJ590"/>
    </row>
    <row r="591" spans="1:36" s="82" customFormat="1" ht="11.25" customHeight="1" x14ac:dyDescent="0.2">
      <c r="A591"/>
      <c r="B591" s="82" t="e">
        <v>#N/A</v>
      </c>
      <c r="C591"/>
      <c r="D591"/>
      <c r="E591"/>
      <c r="F591"/>
      <c r="G591"/>
      <c r="H591"/>
      <c r="I591"/>
      <c r="J591"/>
      <c r="K591"/>
      <c r="L591"/>
      <c r="M591"/>
      <c r="N591"/>
      <c r="O591"/>
      <c r="P591"/>
      <c r="Q591"/>
      <c r="R591"/>
      <c r="S591"/>
      <c r="T591"/>
      <c r="U591"/>
      <c r="V591"/>
      <c r="W591"/>
      <c r="X591"/>
      <c r="Y591"/>
      <c r="Z591"/>
      <c r="AA591"/>
      <c r="AB591"/>
      <c r="AC591"/>
      <c r="AD591"/>
      <c r="AE591"/>
      <c r="AF591"/>
      <c r="AG591"/>
      <c r="AH591"/>
      <c r="AI591"/>
      <c r="AJ591"/>
    </row>
    <row r="592" spans="1:36" s="82" customFormat="1" ht="11.25" customHeight="1" x14ac:dyDescent="0.2">
      <c r="A592"/>
      <c r="B592" s="82" t="e">
        <v>#N/A</v>
      </c>
      <c r="C592"/>
      <c r="D592"/>
      <c r="E592"/>
      <c r="F592"/>
      <c r="G592"/>
      <c r="H592"/>
      <c r="I592"/>
      <c r="J592"/>
      <c r="K592"/>
      <c r="L592"/>
      <c r="M592"/>
      <c r="N592"/>
      <c r="O592"/>
      <c r="P592"/>
      <c r="Q592"/>
      <c r="R592"/>
      <c r="S592"/>
      <c r="T592"/>
      <c r="U592"/>
      <c r="V592"/>
      <c r="W592"/>
      <c r="X592"/>
      <c r="Y592"/>
      <c r="Z592"/>
      <c r="AA592"/>
      <c r="AB592"/>
      <c r="AC592"/>
      <c r="AD592"/>
      <c r="AE592"/>
      <c r="AF592"/>
      <c r="AG592"/>
      <c r="AH592"/>
      <c r="AI592"/>
      <c r="AJ592"/>
    </row>
    <row r="593" spans="1:36" s="82" customFormat="1" ht="11.25" customHeight="1" x14ac:dyDescent="0.2">
      <c r="A593"/>
      <c r="B593" s="82" t="e">
        <v>#N/A</v>
      </c>
      <c r="C593"/>
      <c r="D593"/>
      <c r="E593"/>
      <c r="F593"/>
      <c r="G593"/>
      <c r="H593"/>
      <c r="I593"/>
      <c r="J593"/>
      <c r="K593"/>
      <c r="L593"/>
      <c r="M593"/>
      <c r="N593"/>
      <c r="O593"/>
      <c r="P593"/>
      <c r="Q593"/>
      <c r="R593"/>
      <c r="S593"/>
      <c r="T593"/>
      <c r="U593"/>
      <c r="V593"/>
      <c r="W593"/>
      <c r="X593"/>
      <c r="Y593"/>
      <c r="Z593"/>
      <c r="AA593"/>
      <c r="AB593"/>
      <c r="AC593"/>
      <c r="AD593"/>
      <c r="AE593"/>
      <c r="AF593"/>
      <c r="AG593"/>
      <c r="AH593"/>
      <c r="AI593"/>
      <c r="AJ593"/>
    </row>
    <row r="594" spans="1:36" s="82" customFormat="1" ht="11.25" customHeight="1" x14ac:dyDescent="0.2">
      <c r="A594"/>
      <c r="B594" s="82" t="e">
        <v>#N/A</v>
      </c>
      <c r="C594"/>
      <c r="D594"/>
      <c r="E594"/>
      <c r="F594"/>
      <c r="G594"/>
      <c r="H594"/>
      <c r="I594"/>
      <c r="J594"/>
      <c r="K594"/>
      <c r="L594"/>
      <c r="M594"/>
      <c r="N594"/>
      <c r="O594"/>
      <c r="P594"/>
      <c r="Q594"/>
      <c r="R594"/>
      <c r="S594"/>
      <c r="T594"/>
      <c r="U594"/>
      <c r="V594"/>
      <c r="W594"/>
      <c r="X594"/>
      <c r="Y594"/>
      <c r="Z594"/>
      <c r="AA594"/>
      <c r="AB594"/>
      <c r="AC594"/>
      <c r="AD594"/>
      <c r="AE594"/>
      <c r="AF594"/>
      <c r="AG594"/>
      <c r="AH594"/>
      <c r="AI594"/>
      <c r="AJ594"/>
    </row>
    <row r="595" spans="1:36" s="82" customFormat="1" ht="11.25" customHeight="1" x14ac:dyDescent="0.2">
      <c r="A595"/>
      <c r="B595" s="82" t="e">
        <v>#N/A</v>
      </c>
      <c r="C595"/>
      <c r="D595"/>
      <c r="E595"/>
      <c r="F595"/>
      <c r="G595"/>
      <c r="H595"/>
      <c r="I595"/>
      <c r="J595"/>
      <c r="K595"/>
      <c r="L595"/>
      <c r="M595"/>
      <c r="N595"/>
      <c r="O595"/>
      <c r="P595"/>
      <c r="Q595"/>
      <c r="R595"/>
      <c r="S595"/>
      <c r="T595"/>
      <c r="U595"/>
      <c r="V595"/>
      <c r="W595"/>
      <c r="X595"/>
      <c r="Y595"/>
      <c r="Z595"/>
      <c r="AA595"/>
      <c r="AB595"/>
      <c r="AC595"/>
      <c r="AD595"/>
      <c r="AE595"/>
      <c r="AF595"/>
      <c r="AG595"/>
      <c r="AH595"/>
      <c r="AI595"/>
      <c r="AJ595"/>
    </row>
    <row r="596" spans="1:36" s="82" customFormat="1" ht="11.25" customHeight="1" x14ac:dyDescent="0.2">
      <c r="A596"/>
      <c r="B596" s="82" t="e">
        <v>#N/A</v>
      </c>
      <c r="C596"/>
      <c r="D596"/>
      <c r="E596"/>
      <c r="F596"/>
      <c r="G596"/>
      <c r="H596"/>
      <c r="I596"/>
      <c r="J596"/>
      <c r="K596"/>
      <c r="L596"/>
      <c r="M596"/>
      <c r="N596"/>
      <c r="O596"/>
      <c r="P596"/>
      <c r="Q596"/>
      <c r="R596"/>
      <c r="S596"/>
      <c r="T596"/>
      <c r="U596"/>
      <c r="V596"/>
      <c r="W596"/>
      <c r="X596"/>
      <c r="Y596"/>
      <c r="Z596"/>
      <c r="AA596"/>
      <c r="AB596"/>
      <c r="AC596"/>
      <c r="AD596"/>
      <c r="AE596"/>
      <c r="AF596"/>
      <c r="AG596"/>
      <c r="AH596"/>
      <c r="AI596"/>
      <c r="AJ596"/>
    </row>
    <row r="597" spans="1:36" s="82" customFormat="1" ht="11.25" customHeight="1" x14ac:dyDescent="0.2">
      <c r="A597"/>
      <c r="B597" s="82" t="e">
        <v>#N/A</v>
      </c>
      <c r="C597"/>
      <c r="D597"/>
      <c r="E597"/>
      <c r="F597"/>
      <c r="G597"/>
      <c r="H597"/>
      <c r="I597"/>
      <c r="J597"/>
      <c r="K597"/>
      <c r="L597"/>
      <c r="M597"/>
      <c r="N597"/>
      <c r="O597"/>
      <c r="P597"/>
      <c r="Q597"/>
      <c r="R597"/>
      <c r="S597"/>
      <c r="T597"/>
      <c r="U597"/>
      <c r="V597"/>
      <c r="W597"/>
      <c r="X597"/>
      <c r="Y597"/>
      <c r="Z597"/>
      <c r="AA597"/>
      <c r="AB597"/>
      <c r="AC597"/>
      <c r="AD597"/>
      <c r="AE597"/>
      <c r="AF597"/>
      <c r="AG597"/>
      <c r="AH597"/>
      <c r="AI597"/>
      <c r="AJ597"/>
    </row>
    <row r="598" spans="1:36" s="82" customFormat="1" ht="11.25" customHeight="1" x14ac:dyDescent="0.2">
      <c r="A598"/>
      <c r="B598" s="82" t="e">
        <v>#N/A</v>
      </c>
      <c r="C598"/>
      <c r="D598"/>
      <c r="E598"/>
      <c r="F598"/>
      <c r="G598"/>
      <c r="H598"/>
      <c r="I598"/>
      <c r="J598"/>
      <c r="K598"/>
      <c r="L598"/>
      <c r="M598"/>
      <c r="N598"/>
      <c r="O598"/>
      <c r="P598"/>
      <c r="Q598"/>
      <c r="R598"/>
      <c r="S598"/>
      <c r="T598"/>
      <c r="U598"/>
      <c r="V598"/>
      <c r="W598"/>
      <c r="X598"/>
      <c r="Y598"/>
      <c r="Z598"/>
      <c r="AA598"/>
      <c r="AB598"/>
      <c r="AC598"/>
      <c r="AD598"/>
      <c r="AE598"/>
      <c r="AF598"/>
      <c r="AG598"/>
      <c r="AH598"/>
      <c r="AI598"/>
      <c r="AJ598"/>
    </row>
    <row r="599" spans="1:36" s="82" customFormat="1" ht="11.25" customHeight="1" x14ac:dyDescent="0.2">
      <c r="A599"/>
      <c r="B599" s="82" t="e">
        <v>#N/A</v>
      </c>
      <c r="C599"/>
      <c r="D599"/>
      <c r="E599"/>
      <c r="F599"/>
      <c r="G599"/>
      <c r="H599"/>
      <c r="I599"/>
      <c r="J599"/>
      <c r="K599"/>
      <c r="L599"/>
      <c r="M599"/>
      <c r="N599"/>
      <c r="O599"/>
      <c r="P599"/>
      <c r="Q599"/>
      <c r="R599"/>
      <c r="S599"/>
      <c r="T599"/>
      <c r="U599"/>
      <c r="V599"/>
      <c r="W599"/>
      <c r="X599"/>
      <c r="Y599"/>
      <c r="Z599"/>
      <c r="AA599"/>
      <c r="AB599"/>
      <c r="AC599"/>
      <c r="AD599"/>
      <c r="AE599"/>
      <c r="AF599"/>
      <c r="AG599"/>
      <c r="AH599"/>
      <c r="AI599"/>
      <c r="AJ599"/>
    </row>
    <row r="600" spans="1:36" s="82" customFormat="1" ht="11.25" customHeight="1" x14ac:dyDescent="0.2">
      <c r="A600"/>
      <c r="B600" s="82" t="e">
        <v>#N/A</v>
      </c>
      <c r="C600"/>
      <c r="D600"/>
      <c r="E600"/>
      <c r="F600"/>
      <c r="G600"/>
      <c r="H600"/>
      <c r="I600"/>
      <c r="J600"/>
      <c r="K600"/>
      <c r="L600"/>
      <c r="M600"/>
      <c r="N600"/>
      <c r="O600"/>
      <c r="P600"/>
      <c r="Q600"/>
      <c r="R600"/>
      <c r="S600"/>
      <c r="T600"/>
      <c r="U600"/>
      <c r="V600"/>
      <c r="W600"/>
      <c r="X600"/>
      <c r="Y600"/>
      <c r="Z600"/>
      <c r="AA600"/>
      <c r="AB600"/>
      <c r="AC600"/>
      <c r="AD600"/>
      <c r="AE600"/>
      <c r="AF600"/>
      <c r="AG600"/>
      <c r="AH600"/>
      <c r="AI600"/>
      <c r="AJ600"/>
    </row>
    <row r="601" spans="1:36" s="82" customFormat="1" ht="11.25" customHeight="1" x14ac:dyDescent="0.2">
      <c r="A601"/>
      <c r="B601" s="82" t="e">
        <v>#N/A</v>
      </c>
      <c r="C601"/>
      <c r="D601"/>
      <c r="E601"/>
      <c r="F601"/>
      <c r="G601"/>
      <c r="H601"/>
      <c r="I601"/>
      <c r="J601"/>
      <c r="K601"/>
      <c r="L601"/>
      <c r="M601"/>
      <c r="N601"/>
      <c r="O601"/>
      <c r="P601"/>
      <c r="Q601"/>
      <c r="R601"/>
      <c r="S601"/>
      <c r="T601"/>
      <c r="U601"/>
      <c r="V601"/>
      <c r="W601"/>
      <c r="X601"/>
      <c r="Y601"/>
      <c r="Z601"/>
      <c r="AA601"/>
      <c r="AB601"/>
      <c r="AC601"/>
      <c r="AD601"/>
      <c r="AE601"/>
      <c r="AF601"/>
      <c r="AG601"/>
      <c r="AH601"/>
      <c r="AI601"/>
      <c r="AJ601"/>
    </row>
    <row r="602" spans="1:36" s="82" customFormat="1" ht="11.25" customHeight="1" x14ac:dyDescent="0.2">
      <c r="A602"/>
      <c r="B602" s="82" t="e">
        <v>#N/A</v>
      </c>
      <c r="C602"/>
      <c r="D602"/>
      <c r="E602"/>
      <c r="F602"/>
      <c r="G602"/>
      <c r="H602"/>
      <c r="I602"/>
      <c r="J602"/>
      <c r="K602"/>
      <c r="L602"/>
      <c r="M602"/>
      <c r="N602"/>
      <c r="O602"/>
      <c r="P602"/>
      <c r="Q602"/>
      <c r="R602"/>
      <c r="S602"/>
      <c r="T602"/>
      <c r="U602"/>
      <c r="V602"/>
      <c r="W602"/>
      <c r="X602"/>
      <c r="Y602"/>
      <c r="Z602"/>
      <c r="AA602"/>
      <c r="AB602"/>
      <c r="AC602"/>
      <c r="AD602"/>
      <c r="AE602"/>
      <c r="AF602"/>
      <c r="AG602"/>
      <c r="AH602"/>
      <c r="AI602"/>
      <c r="AJ602"/>
    </row>
    <row r="603" spans="1:36" s="82" customFormat="1" ht="11.25" customHeight="1" x14ac:dyDescent="0.2">
      <c r="A603"/>
      <c r="B603" s="82" t="e">
        <v>#N/A</v>
      </c>
      <c r="C603"/>
      <c r="D603"/>
      <c r="E603"/>
      <c r="F603"/>
      <c r="G603"/>
      <c r="H603"/>
      <c r="I603"/>
      <c r="J603"/>
      <c r="K603"/>
      <c r="L603"/>
      <c r="M603"/>
      <c r="N603"/>
      <c r="O603"/>
      <c r="P603"/>
      <c r="Q603"/>
      <c r="R603"/>
      <c r="S603"/>
      <c r="T603"/>
      <c r="U603"/>
      <c r="V603"/>
      <c r="W603"/>
      <c r="X603"/>
      <c r="Y603"/>
      <c r="Z603"/>
      <c r="AA603"/>
      <c r="AB603"/>
      <c r="AC603"/>
      <c r="AD603"/>
      <c r="AE603"/>
      <c r="AF603"/>
      <c r="AG603"/>
      <c r="AH603"/>
      <c r="AI603"/>
      <c r="AJ603"/>
    </row>
    <row r="604" spans="1:36" s="82" customFormat="1" ht="11.25" customHeight="1" x14ac:dyDescent="0.2">
      <c r="A604"/>
      <c r="B604" s="82" t="e">
        <v>#N/A</v>
      </c>
      <c r="C604"/>
      <c r="D604"/>
      <c r="E604"/>
      <c r="F604"/>
      <c r="G604"/>
      <c r="H604"/>
      <c r="I604"/>
      <c r="J604"/>
      <c r="K604"/>
      <c r="L604"/>
      <c r="M604"/>
      <c r="N604"/>
      <c r="O604"/>
      <c r="P604"/>
      <c r="Q604"/>
      <c r="R604"/>
      <c r="S604"/>
      <c r="T604"/>
      <c r="U604"/>
      <c r="V604"/>
      <c r="W604"/>
      <c r="X604"/>
      <c r="Y604"/>
      <c r="Z604"/>
      <c r="AA604"/>
      <c r="AB604"/>
      <c r="AC604"/>
      <c r="AD604"/>
      <c r="AE604"/>
      <c r="AF604"/>
      <c r="AG604"/>
      <c r="AH604"/>
      <c r="AI604"/>
      <c r="AJ604"/>
    </row>
    <row r="605" spans="1:36" s="82" customFormat="1" ht="11.25" customHeight="1" x14ac:dyDescent="0.2">
      <c r="A605"/>
      <c r="B605" s="82" t="e">
        <v>#N/A</v>
      </c>
      <c r="C605"/>
      <c r="D605"/>
      <c r="E605"/>
      <c r="F605"/>
      <c r="G605"/>
      <c r="H605"/>
      <c r="I605"/>
      <c r="J605"/>
      <c r="K605"/>
      <c r="L605"/>
      <c r="M605"/>
      <c r="N605"/>
      <c r="O605"/>
      <c r="P605"/>
      <c r="Q605"/>
      <c r="R605"/>
      <c r="S605"/>
      <c r="T605"/>
      <c r="U605"/>
      <c r="V605"/>
      <c r="W605"/>
      <c r="X605"/>
      <c r="Y605"/>
      <c r="Z605"/>
      <c r="AA605"/>
      <c r="AB605"/>
      <c r="AC605"/>
      <c r="AD605"/>
      <c r="AE605"/>
      <c r="AF605"/>
      <c r="AG605"/>
      <c r="AH605"/>
      <c r="AI605"/>
      <c r="AJ605"/>
    </row>
    <row r="606" spans="1:36" s="82" customFormat="1" ht="11.25" customHeight="1" x14ac:dyDescent="0.2">
      <c r="A606"/>
      <c r="B606" s="82" t="e">
        <v>#N/A</v>
      </c>
      <c r="C606"/>
      <c r="D606"/>
      <c r="E606"/>
      <c r="F606"/>
      <c r="G606"/>
      <c r="H606"/>
      <c r="I606"/>
      <c r="J606"/>
      <c r="K606"/>
      <c r="L606"/>
      <c r="M606"/>
      <c r="N606"/>
      <c r="O606"/>
      <c r="P606"/>
      <c r="Q606"/>
      <c r="R606"/>
      <c r="S606"/>
      <c r="T606"/>
      <c r="U606"/>
      <c r="V606"/>
      <c r="W606"/>
      <c r="X606"/>
      <c r="Y606"/>
      <c r="Z606"/>
      <c r="AA606"/>
      <c r="AB606"/>
      <c r="AC606"/>
      <c r="AD606"/>
      <c r="AE606"/>
      <c r="AF606"/>
      <c r="AG606"/>
      <c r="AH606"/>
      <c r="AI606"/>
      <c r="AJ606"/>
    </row>
    <row r="607" spans="1:36" s="82" customFormat="1" ht="11.25" customHeight="1" x14ac:dyDescent="0.2">
      <c r="A607"/>
      <c r="B607" s="82" t="e">
        <v>#N/A</v>
      </c>
      <c r="C607"/>
      <c r="D607"/>
      <c r="E607"/>
      <c r="F607"/>
      <c r="G607"/>
      <c r="H607"/>
      <c r="I607"/>
      <c r="J607"/>
      <c r="K607"/>
      <c r="L607"/>
      <c r="M607"/>
      <c r="N607"/>
      <c r="O607"/>
      <c r="P607"/>
      <c r="Q607"/>
      <c r="R607"/>
      <c r="S607"/>
      <c r="T607"/>
      <c r="U607"/>
      <c r="V607"/>
      <c r="W607"/>
      <c r="X607"/>
      <c r="Y607"/>
      <c r="Z607"/>
      <c r="AA607"/>
      <c r="AB607"/>
      <c r="AC607"/>
      <c r="AD607"/>
      <c r="AE607"/>
      <c r="AF607"/>
      <c r="AG607"/>
      <c r="AH607"/>
      <c r="AI607"/>
      <c r="AJ607"/>
    </row>
    <row r="608" spans="1:36" s="82" customFormat="1" ht="11.25" customHeight="1" x14ac:dyDescent="0.2">
      <c r="A608"/>
      <c r="B608" s="82" t="e">
        <v>#N/A</v>
      </c>
      <c r="C608"/>
      <c r="D608"/>
      <c r="E608"/>
      <c r="F608"/>
      <c r="G608"/>
      <c r="H608"/>
      <c r="I608"/>
      <c r="J608"/>
      <c r="K608"/>
      <c r="L608"/>
      <c r="M608"/>
      <c r="N608"/>
      <c r="O608"/>
      <c r="P608"/>
      <c r="Q608"/>
      <c r="R608"/>
      <c r="S608"/>
      <c r="T608"/>
      <c r="U608"/>
      <c r="V608"/>
      <c r="W608"/>
      <c r="X608"/>
      <c r="Y608"/>
      <c r="Z608"/>
      <c r="AA608"/>
      <c r="AB608"/>
      <c r="AC608"/>
      <c r="AD608"/>
      <c r="AE608"/>
      <c r="AF608"/>
      <c r="AG608"/>
      <c r="AH608"/>
      <c r="AI608"/>
      <c r="AJ608"/>
    </row>
    <row r="609" spans="1:36" s="82" customFormat="1" ht="11.25" customHeight="1" x14ac:dyDescent="0.2">
      <c r="A609"/>
      <c r="B609" s="82" t="e">
        <v>#N/A</v>
      </c>
      <c r="C609"/>
      <c r="D609"/>
      <c r="E609"/>
      <c r="F609"/>
      <c r="G609"/>
      <c r="H609"/>
      <c r="I609"/>
      <c r="J609"/>
      <c r="K609"/>
      <c r="L609"/>
      <c r="M609"/>
      <c r="N609"/>
      <c r="O609"/>
      <c r="P609"/>
      <c r="Q609"/>
      <c r="R609"/>
      <c r="S609"/>
      <c r="T609"/>
      <c r="U609"/>
      <c r="V609"/>
      <c r="W609"/>
      <c r="X609"/>
      <c r="Y609"/>
      <c r="Z609"/>
      <c r="AA609"/>
      <c r="AB609"/>
      <c r="AC609"/>
      <c r="AD609"/>
      <c r="AE609"/>
      <c r="AF609"/>
      <c r="AG609"/>
      <c r="AH609"/>
      <c r="AI609"/>
      <c r="AJ609"/>
    </row>
    <row r="610" spans="1:36" s="82" customFormat="1" ht="11.25" customHeight="1" x14ac:dyDescent="0.2">
      <c r="A610"/>
      <c r="B610" s="82" t="e">
        <v>#N/A</v>
      </c>
      <c r="C610"/>
      <c r="D610"/>
      <c r="E610"/>
      <c r="F610"/>
      <c r="G610"/>
      <c r="H610"/>
      <c r="I610"/>
      <c r="J610"/>
      <c r="K610"/>
      <c r="L610"/>
      <c r="M610"/>
      <c r="N610"/>
      <c r="O610"/>
      <c r="P610"/>
      <c r="Q610"/>
      <c r="R610"/>
      <c r="S610"/>
      <c r="T610"/>
      <c r="U610"/>
      <c r="V610"/>
      <c r="W610"/>
      <c r="X610"/>
      <c r="Y610"/>
      <c r="Z610"/>
      <c r="AA610"/>
      <c r="AB610"/>
      <c r="AC610"/>
      <c r="AD610"/>
      <c r="AE610"/>
      <c r="AF610"/>
      <c r="AG610"/>
      <c r="AH610"/>
      <c r="AI610"/>
      <c r="AJ610"/>
    </row>
    <row r="611" spans="1:36" s="82" customFormat="1" ht="11.25" customHeight="1" x14ac:dyDescent="0.2">
      <c r="A611"/>
      <c r="B611" s="82" t="e">
        <v>#N/A</v>
      </c>
      <c r="C611"/>
      <c r="D611"/>
      <c r="E611"/>
      <c r="F611"/>
      <c r="G611"/>
      <c r="H611"/>
      <c r="I611"/>
      <c r="J611"/>
      <c r="K611"/>
      <c r="L611"/>
      <c r="M611"/>
      <c r="N611"/>
      <c r="O611"/>
      <c r="P611"/>
      <c r="Q611"/>
      <c r="R611"/>
      <c r="S611"/>
      <c r="T611"/>
      <c r="U611"/>
      <c r="V611"/>
      <c r="W611"/>
      <c r="X611"/>
      <c r="Y611"/>
      <c r="Z611"/>
      <c r="AA611"/>
      <c r="AB611"/>
      <c r="AC611"/>
      <c r="AD611"/>
      <c r="AE611"/>
      <c r="AF611"/>
      <c r="AG611"/>
      <c r="AH611"/>
      <c r="AI611"/>
      <c r="AJ611"/>
    </row>
    <row r="612" spans="1:36" s="82" customFormat="1" ht="11.25" customHeight="1" x14ac:dyDescent="0.2">
      <c r="A612"/>
      <c r="B612" s="82" t="e">
        <v>#N/A</v>
      </c>
      <c r="C612"/>
      <c r="D612"/>
      <c r="E612"/>
      <c r="F612"/>
      <c r="G612"/>
      <c r="H612"/>
      <c r="I612"/>
      <c r="J612"/>
      <c r="K612"/>
      <c r="L612"/>
      <c r="M612"/>
      <c r="N612"/>
      <c r="O612"/>
      <c r="P612"/>
      <c r="Q612"/>
      <c r="R612"/>
      <c r="S612"/>
      <c r="T612"/>
      <c r="U612"/>
      <c r="V612"/>
      <c r="W612"/>
      <c r="X612"/>
      <c r="Y612"/>
      <c r="Z612"/>
      <c r="AA612"/>
      <c r="AB612"/>
      <c r="AC612"/>
      <c r="AD612"/>
      <c r="AE612"/>
      <c r="AF612"/>
      <c r="AG612"/>
      <c r="AH612"/>
      <c r="AI612"/>
      <c r="AJ612"/>
    </row>
    <row r="613" spans="1:36" s="82" customFormat="1" ht="11.25" customHeight="1" x14ac:dyDescent="0.2">
      <c r="A613"/>
      <c r="B613" s="82" t="e">
        <v>#N/A</v>
      </c>
      <c r="C613"/>
      <c r="D613"/>
      <c r="E613"/>
      <c r="F613"/>
      <c r="G613"/>
      <c r="H613"/>
      <c r="I613"/>
      <c r="J613"/>
      <c r="K613"/>
      <c r="L613"/>
      <c r="M613"/>
      <c r="N613"/>
      <c r="O613"/>
      <c r="P613"/>
      <c r="Q613"/>
      <c r="R613"/>
      <c r="S613"/>
      <c r="T613"/>
      <c r="U613"/>
      <c r="V613"/>
      <c r="W613"/>
      <c r="X613"/>
      <c r="Y613"/>
      <c r="Z613"/>
      <c r="AA613"/>
      <c r="AB613"/>
      <c r="AC613"/>
      <c r="AD613"/>
      <c r="AE613"/>
      <c r="AF613"/>
      <c r="AG613"/>
      <c r="AH613"/>
      <c r="AI613"/>
      <c r="AJ613"/>
    </row>
    <row r="614" spans="1:36" s="82" customFormat="1" ht="11.25" customHeight="1" x14ac:dyDescent="0.2">
      <c r="A614"/>
      <c r="B614" s="82" t="e">
        <v>#N/A</v>
      </c>
      <c r="C614"/>
      <c r="D614"/>
      <c r="E614"/>
      <c r="F614"/>
      <c r="G614"/>
      <c r="H614"/>
      <c r="I614"/>
      <c r="J614"/>
      <c r="K614"/>
      <c r="L614"/>
      <c r="M614"/>
      <c r="N614"/>
      <c r="O614"/>
      <c r="P614"/>
      <c r="Q614"/>
      <c r="R614"/>
      <c r="S614"/>
      <c r="T614"/>
      <c r="U614"/>
      <c r="V614"/>
      <c r="W614"/>
      <c r="X614"/>
      <c r="Y614"/>
      <c r="Z614"/>
      <c r="AA614"/>
      <c r="AB614"/>
      <c r="AC614"/>
      <c r="AD614"/>
      <c r="AE614"/>
      <c r="AF614"/>
      <c r="AG614"/>
      <c r="AH614"/>
      <c r="AI614"/>
      <c r="AJ614"/>
    </row>
    <row r="615" spans="1:36" s="82" customFormat="1" ht="11.25" customHeight="1" x14ac:dyDescent="0.2">
      <c r="A615"/>
      <c r="B615" s="82" t="e">
        <v>#N/A</v>
      </c>
      <c r="C615"/>
      <c r="D615"/>
      <c r="E615"/>
      <c r="F615"/>
      <c r="G615"/>
      <c r="H615"/>
      <c r="I615"/>
      <c r="J615"/>
      <c r="K615"/>
      <c r="L615"/>
      <c r="M615"/>
      <c r="N615"/>
      <c r="O615"/>
      <c r="P615"/>
      <c r="Q615"/>
      <c r="R615"/>
      <c r="S615"/>
      <c r="T615"/>
      <c r="U615"/>
      <c r="V615"/>
      <c r="W615"/>
      <c r="X615"/>
      <c r="Y615"/>
      <c r="Z615"/>
      <c r="AA615"/>
      <c r="AB615"/>
      <c r="AC615"/>
      <c r="AD615"/>
      <c r="AE615"/>
      <c r="AF615"/>
      <c r="AG615"/>
      <c r="AH615"/>
      <c r="AI615"/>
      <c r="AJ615"/>
    </row>
    <row r="616" spans="1:36" s="82" customFormat="1" ht="11.25" customHeight="1" x14ac:dyDescent="0.2">
      <c r="A616"/>
      <c r="B616" s="82" t="e">
        <v>#N/A</v>
      </c>
      <c r="C616"/>
      <c r="D616"/>
      <c r="E616"/>
      <c r="F616"/>
      <c r="G616"/>
      <c r="H616"/>
      <c r="I616"/>
      <c r="J616"/>
      <c r="K616"/>
      <c r="L616"/>
      <c r="M616"/>
      <c r="N616"/>
      <c r="O616"/>
      <c r="P616"/>
      <c r="Q616"/>
      <c r="R616"/>
      <c r="S616"/>
      <c r="T616"/>
      <c r="U616"/>
      <c r="V616"/>
      <c r="W616"/>
      <c r="X616"/>
      <c r="Y616"/>
      <c r="Z616"/>
      <c r="AA616"/>
      <c r="AB616"/>
      <c r="AC616"/>
      <c r="AD616"/>
      <c r="AE616"/>
      <c r="AF616"/>
      <c r="AG616"/>
      <c r="AH616"/>
      <c r="AI616"/>
      <c r="AJ616"/>
    </row>
    <row r="617" spans="1:36" s="82" customFormat="1" ht="11.25" customHeight="1" x14ac:dyDescent="0.2">
      <c r="A617"/>
      <c r="B617" s="82" t="e">
        <v>#N/A</v>
      </c>
      <c r="C617"/>
      <c r="D617"/>
      <c r="E617"/>
      <c r="F617"/>
      <c r="G617"/>
      <c r="H617"/>
      <c r="I617"/>
      <c r="J617"/>
      <c r="K617"/>
      <c r="L617"/>
      <c r="M617"/>
      <c r="N617"/>
      <c r="O617"/>
      <c r="P617"/>
      <c r="Q617"/>
      <c r="R617"/>
      <c r="S617"/>
      <c r="T617"/>
      <c r="U617"/>
      <c r="V617"/>
      <c r="W617"/>
      <c r="X617"/>
      <c r="Y617"/>
      <c r="Z617"/>
      <c r="AA617"/>
      <c r="AB617"/>
      <c r="AC617"/>
      <c r="AD617"/>
      <c r="AE617"/>
      <c r="AF617"/>
      <c r="AG617"/>
      <c r="AH617"/>
      <c r="AI617"/>
      <c r="AJ617"/>
    </row>
    <row r="618" spans="1:36" s="82" customFormat="1" ht="11.25" customHeight="1" x14ac:dyDescent="0.2">
      <c r="A618"/>
      <c r="B618" s="82" t="e">
        <v>#N/A</v>
      </c>
      <c r="C618"/>
      <c r="D618"/>
      <c r="E618"/>
      <c r="F618"/>
      <c r="G618"/>
      <c r="H618"/>
      <c r="I618"/>
      <c r="J618"/>
      <c r="K618"/>
      <c r="L618"/>
      <c r="M618"/>
      <c r="N618"/>
      <c r="O618"/>
      <c r="P618"/>
      <c r="Q618"/>
      <c r="R618"/>
      <c r="S618"/>
      <c r="T618"/>
      <c r="U618"/>
      <c r="V618"/>
      <c r="W618"/>
      <c r="X618"/>
      <c r="Y618"/>
      <c r="Z618"/>
      <c r="AA618"/>
      <c r="AB618"/>
      <c r="AC618"/>
      <c r="AD618"/>
      <c r="AE618"/>
      <c r="AF618"/>
      <c r="AG618"/>
      <c r="AH618"/>
      <c r="AI618"/>
      <c r="AJ618"/>
    </row>
    <row r="619" spans="1:36" s="82" customFormat="1" ht="11.25" customHeight="1" x14ac:dyDescent="0.2">
      <c r="A619"/>
      <c r="B619" s="82" t="e">
        <v>#N/A</v>
      </c>
      <c r="C619"/>
      <c r="D619"/>
      <c r="E619"/>
      <c r="F619"/>
      <c r="G619"/>
      <c r="H619"/>
      <c r="I619"/>
      <c r="J619"/>
      <c r="K619"/>
      <c r="L619"/>
      <c r="M619"/>
      <c r="N619"/>
      <c r="O619"/>
      <c r="P619"/>
      <c r="Q619"/>
      <c r="R619"/>
      <c r="S619"/>
      <c r="T619"/>
      <c r="U619"/>
      <c r="V619"/>
      <c r="W619"/>
      <c r="X619"/>
      <c r="Y619"/>
      <c r="Z619"/>
      <c r="AA619"/>
      <c r="AB619"/>
      <c r="AC619"/>
      <c r="AD619"/>
      <c r="AE619"/>
      <c r="AF619"/>
      <c r="AG619"/>
      <c r="AH619"/>
      <c r="AI619"/>
      <c r="AJ619"/>
    </row>
    <row r="620" spans="1:36" s="82" customFormat="1" ht="11.25" customHeight="1" x14ac:dyDescent="0.2">
      <c r="A620"/>
      <c r="B620" s="82" t="e">
        <v>#N/A</v>
      </c>
      <c r="C620"/>
      <c r="D620"/>
      <c r="E620"/>
      <c r="F620"/>
      <c r="G620"/>
      <c r="H620"/>
      <c r="I620"/>
      <c r="J620"/>
      <c r="K620"/>
      <c r="L620"/>
      <c r="M620"/>
      <c r="N620"/>
      <c r="O620"/>
      <c r="P620"/>
      <c r="Q620"/>
      <c r="R620"/>
      <c r="S620"/>
      <c r="T620"/>
      <c r="U620"/>
      <c r="V620"/>
      <c r="W620"/>
      <c r="X620"/>
      <c r="Y620"/>
      <c r="Z620"/>
      <c r="AA620"/>
      <c r="AB620"/>
      <c r="AC620"/>
      <c r="AD620"/>
      <c r="AE620"/>
      <c r="AF620"/>
      <c r="AG620"/>
      <c r="AH620"/>
      <c r="AI620"/>
      <c r="AJ620"/>
    </row>
    <row r="621" spans="1:36" s="82" customFormat="1" ht="11.25" customHeight="1" x14ac:dyDescent="0.2">
      <c r="A621"/>
      <c r="B621" s="82" t="e">
        <v>#N/A</v>
      </c>
      <c r="C621"/>
      <c r="D621"/>
      <c r="E621"/>
      <c r="F621"/>
      <c r="G621"/>
      <c r="H621"/>
      <c r="I621"/>
      <c r="J621"/>
      <c r="K621"/>
      <c r="L621"/>
      <c r="M621"/>
      <c r="N621"/>
      <c r="O621"/>
      <c r="P621"/>
      <c r="Q621"/>
      <c r="R621"/>
      <c r="S621"/>
      <c r="T621"/>
      <c r="U621"/>
      <c r="V621"/>
      <c r="W621"/>
      <c r="X621"/>
      <c r="Y621"/>
      <c r="Z621"/>
      <c r="AA621"/>
      <c r="AB621"/>
      <c r="AC621"/>
      <c r="AD621"/>
      <c r="AE621"/>
      <c r="AF621"/>
      <c r="AG621"/>
      <c r="AH621"/>
      <c r="AI621"/>
      <c r="AJ621"/>
    </row>
    <row r="622" spans="1:36" s="82" customFormat="1" ht="11.25" customHeight="1" x14ac:dyDescent="0.2">
      <c r="A622"/>
      <c r="B622" s="82" t="e">
        <v>#N/A</v>
      </c>
      <c r="C622"/>
      <c r="D622"/>
      <c r="E622"/>
      <c r="F622"/>
      <c r="G622"/>
      <c r="H622"/>
      <c r="I622"/>
      <c r="J622"/>
      <c r="K622"/>
      <c r="L622"/>
      <c r="M622"/>
      <c r="N622"/>
      <c r="O622"/>
      <c r="P622"/>
      <c r="Q622"/>
      <c r="R622"/>
      <c r="S622"/>
      <c r="T622"/>
      <c r="U622"/>
      <c r="V622"/>
      <c r="W622"/>
      <c r="X622"/>
      <c r="Y622"/>
      <c r="Z622"/>
      <c r="AA622"/>
      <c r="AB622"/>
      <c r="AC622"/>
      <c r="AD622"/>
      <c r="AE622"/>
      <c r="AF622"/>
      <c r="AG622"/>
      <c r="AH622"/>
      <c r="AI622"/>
      <c r="AJ622"/>
    </row>
    <row r="623" spans="1:36" s="82" customFormat="1" ht="11.25" customHeight="1" x14ac:dyDescent="0.2">
      <c r="A623"/>
      <c r="B623" s="82" t="e">
        <v>#N/A</v>
      </c>
      <c r="C623"/>
      <c r="D623"/>
      <c r="E623"/>
      <c r="F623"/>
      <c r="G623"/>
      <c r="H623"/>
      <c r="I623"/>
      <c r="J623"/>
      <c r="K623"/>
      <c r="L623"/>
      <c r="M623"/>
      <c r="N623"/>
      <c r="O623"/>
      <c r="P623"/>
      <c r="Q623"/>
      <c r="R623"/>
      <c r="S623"/>
      <c r="T623"/>
      <c r="U623"/>
      <c r="V623"/>
      <c r="W623"/>
      <c r="X623"/>
      <c r="Y623"/>
      <c r="Z623"/>
      <c r="AA623"/>
      <c r="AB623"/>
      <c r="AC623"/>
      <c r="AD623"/>
      <c r="AE623"/>
      <c r="AF623"/>
      <c r="AG623"/>
      <c r="AH623"/>
      <c r="AI623"/>
      <c r="AJ623"/>
    </row>
    <row r="624" spans="1:36" s="82" customFormat="1" ht="11.25" customHeight="1" x14ac:dyDescent="0.2">
      <c r="A624"/>
      <c r="B624" s="82" t="e">
        <v>#N/A</v>
      </c>
      <c r="C624"/>
      <c r="D624"/>
      <c r="E624"/>
      <c r="F624"/>
      <c r="G624"/>
      <c r="H624"/>
      <c r="I624"/>
      <c r="J624"/>
      <c r="K624"/>
      <c r="L624"/>
      <c r="M624"/>
      <c r="N624"/>
      <c r="O624"/>
      <c r="P624"/>
      <c r="Q624"/>
      <c r="R624"/>
      <c r="S624"/>
      <c r="T624"/>
      <c r="U624"/>
      <c r="V624"/>
      <c r="W624"/>
      <c r="X624"/>
      <c r="Y624"/>
      <c r="Z624"/>
      <c r="AA624"/>
      <c r="AB624"/>
      <c r="AC624"/>
      <c r="AD624"/>
      <c r="AE624"/>
      <c r="AF624"/>
      <c r="AG624"/>
      <c r="AH624"/>
      <c r="AI624"/>
      <c r="AJ624"/>
    </row>
    <row r="625" spans="1:36" s="82" customFormat="1" ht="11.25" customHeight="1" x14ac:dyDescent="0.2">
      <c r="A625"/>
      <c r="B625" s="82" t="e">
        <v>#N/A</v>
      </c>
      <c r="C625"/>
      <c r="D625"/>
      <c r="E625"/>
      <c r="F625"/>
      <c r="G625"/>
      <c r="H625"/>
      <c r="I625"/>
      <c r="J625"/>
      <c r="K625"/>
      <c r="L625"/>
      <c r="M625"/>
      <c r="N625"/>
      <c r="O625"/>
      <c r="P625"/>
      <c r="Q625"/>
      <c r="R625"/>
      <c r="S625"/>
      <c r="T625"/>
      <c r="U625"/>
      <c r="V625"/>
      <c r="W625"/>
      <c r="X625"/>
      <c r="Y625"/>
      <c r="Z625"/>
      <c r="AA625"/>
      <c r="AB625"/>
      <c r="AC625"/>
      <c r="AD625"/>
      <c r="AE625"/>
      <c r="AF625"/>
      <c r="AG625"/>
      <c r="AH625"/>
      <c r="AI625"/>
      <c r="AJ625"/>
    </row>
    <row r="626" spans="1:36" s="82" customFormat="1" ht="11.25" customHeight="1" x14ac:dyDescent="0.2">
      <c r="A626"/>
      <c r="B626" s="82" t="e">
        <v>#N/A</v>
      </c>
      <c r="C626"/>
      <c r="D626"/>
      <c r="E626"/>
      <c r="F626"/>
      <c r="G626"/>
      <c r="H626"/>
      <c r="I626"/>
      <c r="J626"/>
      <c r="K626"/>
      <c r="L626"/>
      <c r="M626"/>
      <c r="N626"/>
      <c r="O626"/>
      <c r="P626"/>
      <c r="Q626"/>
      <c r="R626"/>
      <c r="S626"/>
      <c r="T626"/>
      <c r="U626"/>
      <c r="V626"/>
      <c r="W626"/>
      <c r="X626"/>
      <c r="Y626"/>
      <c r="Z626"/>
      <c r="AA626"/>
      <c r="AB626"/>
      <c r="AC626"/>
      <c r="AD626"/>
      <c r="AE626"/>
      <c r="AF626"/>
      <c r="AG626"/>
      <c r="AH626"/>
      <c r="AI626"/>
      <c r="AJ626"/>
    </row>
    <row r="627" spans="1:36" s="82" customFormat="1" ht="11.25" customHeight="1" x14ac:dyDescent="0.2">
      <c r="A627"/>
      <c r="B627" s="82" t="e">
        <v>#N/A</v>
      </c>
      <c r="C627"/>
      <c r="D627"/>
      <c r="E627"/>
      <c r="F627"/>
      <c r="G627"/>
      <c r="H627"/>
      <c r="I627"/>
      <c r="J627"/>
      <c r="K627"/>
      <c r="L627"/>
      <c r="M627"/>
      <c r="N627"/>
      <c r="O627"/>
      <c r="P627"/>
      <c r="Q627"/>
      <c r="R627"/>
      <c r="S627"/>
      <c r="T627"/>
      <c r="U627"/>
      <c r="V627"/>
      <c r="W627"/>
      <c r="X627"/>
      <c r="Y627"/>
      <c r="Z627"/>
      <c r="AA627"/>
      <c r="AB627"/>
      <c r="AC627"/>
      <c r="AD627"/>
      <c r="AE627"/>
      <c r="AF627"/>
      <c r="AG627"/>
      <c r="AH627"/>
      <c r="AI627"/>
      <c r="AJ627"/>
    </row>
    <row r="628" spans="1:36" s="82" customFormat="1" ht="11.25" customHeight="1" x14ac:dyDescent="0.2">
      <c r="A628"/>
      <c r="B628" s="82" t="e">
        <v>#N/A</v>
      </c>
      <c r="C628"/>
      <c r="D628"/>
      <c r="E628"/>
      <c r="F628"/>
      <c r="G628"/>
      <c r="H628"/>
      <c r="I628"/>
      <c r="J628"/>
      <c r="K628"/>
      <c r="L628"/>
      <c r="M628"/>
      <c r="N628"/>
      <c r="O628"/>
      <c r="P628"/>
      <c r="Q628"/>
      <c r="R628"/>
      <c r="S628"/>
      <c r="T628"/>
      <c r="U628"/>
      <c r="V628"/>
      <c r="W628"/>
      <c r="X628"/>
      <c r="Y628"/>
      <c r="Z628"/>
      <c r="AA628"/>
      <c r="AB628"/>
      <c r="AC628"/>
      <c r="AD628"/>
      <c r="AE628"/>
      <c r="AF628"/>
      <c r="AG628"/>
      <c r="AH628"/>
      <c r="AI628"/>
      <c r="AJ628"/>
    </row>
    <row r="629" spans="1:36" s="82" customFormat="1" ht="11.25" customHeight="1" x14ac:dyDescent="0.2">
      <c r="A629"/>
      <c r="B629" s="82" t="e">
        <v>#N/A</v>
      </c>
      <c r="C629"/>
      <c r="D629"/>
      <c r="E629"/>
      <c r="F629"/>
      <c r="G629"/>
      <c r="H629"/>
      <c r="I629"/>
      <c r="J629"/>
      <c r="K629"/>
      <c r="L629"/>
      <c r="M629"/>
      <c r="N629"/>
      <c r="O629"/>
      <c r="P629"/>
      <c r="Q629"/>
      <c r="R629"/>
      <c r="S629"/>
      <c r="T629"/>
      <c r="U629"/>
      <c r="V629"/>
      <c r="W629"/>
      <c r="X629"/>
      <c r="Y629"/>
      <c r="Z629"/>
      <c r="AA629"/>
      <c r="AB629"/>
      <c r="AC629"/>
      <c r="AD629"/>
      <c r="AE629"/>
      <c r="AF629"/>
      <c r="AG629"/>
      <c r="AH629"/>
      <c r="AI629"/>
      <c r="AJ629"/>
    </row>
    <row r="630" spans="1:36" s="82" customFormat="1" ht="11.25" customHeight="1" x14ac:dyDescent="0.2">
      <c r="A630"/>
      <c r="B630" s="82" t="e">
        <v>#N/A</v>
      </c>
      <c r="C630"/>
      <c r="D630"/>
      <c r="E630"/>
      <c r="F630"/>
      <c r="G630"/>
      <c r="H630"/>
      <c r="I630"/>
      <c r="J630"/>
      <c r="K630"/>
      <c r="L630"/>
      <c r="M630"/>
      <c r="N630"/>
      <c r="O630"/>
      <c r="P630"/>
      <c r="Q630"/>
      <c r="R630"/>
      <c r="S630"/>
      <c r="T630"/>
      <c r="U630"/>
      <c r="V630"/>
      <c r="W630"/>
      <c r="X630"/>
      <c r="Y630"/>
      <c r="Z630"/>
      <c r="AA630"/>
      <c r="AB630"/>
      <c r="AC630"/>
      <c r="AD630"/>
      <c r="AE630"/>
      <c r="AF630"/>
      <c r="AG630"/>
      <c r="AH630"/>
      <c r="AI630"/>
      <c r="AJ630"/>
    </row>
    <row r="631" spans="1:36" s="82" customFormat="1" ht="11.25" customHeight="1" x14ac:dyDescent="0.2">
      <c r="A631"/>
      <c r="B631" s="82" t="e">
        <v>#N/A</v>
      </c>
      <c r="C631"/>
      <c r="D631"/>
      <c r="E631"/>
      <c r="F631"/>
      <c r="G631"/>
      <c r="H631"/>
      <c r="I631"/>
      <c r="J631"/>
      <c r="K631"/>
      <c r="L631"/>
      <c r="M631"/>
      <c r="N631"/>
      <c r="O631"/>
      <c r="P631"/>
      <c r="Q631"/>
      <c r="R631"/>
      <c r="S631"/>
      <c r="T631"/>
      <c r="U631"/>
      <c r="V631"/>
      <c r="W631"/>
      <c r="X631"/>
      <c r="Y631"/>
      <c r="Z631"/>
      <c r="AA631"/>
      <c r="AB631"/>
      <c r="AC631"/>
      <c r="AD631"/>
      <c r="AE631"/>
      <c r="AF631"/>
      <c r="AG631"/>
      <c r="AH631"/>
      <c r="AI631"/>
      <c r="AJ631"/>
    </row>
    <row r="632" spans="1:36" s="82" customFormat="1" ht="11.25" customHeight="1" x14ac:dyDescent="0.2">
      <c r="A632"/>
      <c r="B632" s="82" t="e">
        <v>#N/A</v>
      </c>
      <c r="C632"/>
      <c r="D632"/>
      <c r="E632"/>
      <c r="F632"/>
      <c r="G632"/>
      <c r="H632"/>
      <c r="I632"/>
      <c r="J632"/>
      <c r="K632"/>
      <c r="L632"/>
      <c r="M632"/>
      <c r="N632"/>
      <c r="O632"/>
      <c r="P632"/>
      <c r="Q632"/>
      <c r="R632"/>
      <c r="S632"/>
      <c r="T632"/>
      <c r="U632"/>
      <c r="V632"/>
      <c r="W632"/>
      <c r="X632"/>
      <c r="Y632"/>
      <c r="Z632"/>
      <c r="AA632"/>
      <c r="AB632"/>
      <c r="AC632"/>
      <c r="AD632"/>
      <c r="AE632"/>
      <c r="AF632"/>
      <c r="AG632"/>
      <c r="AH632"/>
      <c r="AI632"/>
      <c r="AJ632"/>
    </row>
    <row r="633" spans="1:36" s="82" customFormat="1" ht="11.25" customHeight="1" x14ac:dyDescent="0.2">
      <c r="A633"/>
      <c r="B633" s="82" t="e">
        <v>#N/A</v>
      </c>
      <c r="C633"/>
      <c r="D633"/>
      <c r="E633"/>
      <c r="F633"/>
      <c r="G633"/>
      <c r="H633"/>
      <c r="I633"/>
      <c r="J633"/>
      <c r="K633"/>
      <c r="L633"/>
      <c r="M633"/>
      <c r="N633"/>
      <c r="O633"/>
      <c r="P633"/>
      <c r="Q633"/>
      <c r="R633"/>
      <c r="S633"/>
      <c r="T633"/>
      <c r="U633"/>
      <c r="V633"/>
      <c r="W633"/>
      <c r="X633"/>
      <c r="Y633"/>
      <c r="Z633"/>
      <c r="AA633"/>
      <c r="AB633"/>
      <c r="AC633"/>
      <c r="AD633"/>
      <c r="AE633"/>
      <c r="AF633"/>
      <c r="AG633"/>
      <c r="AH633"/>
      <c r="AI633"/>
      <c r="AJ633"/>
    </row>
    <row r="634" spans="1:36" s="82" customFormat="1" ht="11.25" customHeight="1" x14ac:dyDescent="0.2">
      <c r="A634"/>
      <c r="B634" s="82" t="e">
        <v>#N/A</v>
      </c>
      <c r="C634"/>
      <c r="D634"/>
      <c r="E634"/>
      <c r="F634"/>
      <c r="G634"/>
      <c r="H634"/>
      <c r="I634"/>
      <c r="J634"/>
      <c r="K634"/>
      <c r="L634"/>
      <c r="M634"/>
      <c r="N634"/>
      <c r="O634"/>
      <c r="P634"/>
      <c r="Q634"/>
      <c r="R634"/>
      <c r="S634"/>
      <c r="T634"/>
      <c r="U634"/>
      <c r="V634"/>
      <c r="W634"/>
      <c r="X634"/>
      <c r="Y634"/>
      <c r="Z634"/>
      <c r="AA634"/>
      <c r="AB634"/>
      <c r="AC634"/>
      <c r="AD634"/>
      <c r="AE634"/>
      <c r="AF634"/>
      <c r="AG634"/>
      <c r="AH634"/>
      <c r="AI634"/>
      <c r="AJ634"/>
    </row>
    <row r="635" spans="1:36" s="82" customFormat="1" ht="11.25" customHeight="1" x14ac:dyDescent="0.2">
      <c r="A635"/>
      <c r="B635" s="82" t="e">
        <v>#N/A</v>
      </c>
      <c r="C635"/>
      <c r="D635"/>
      <c r="E635"/>
      <c r="F635"/>
      <c r="G635"/>
      <c r="H635"/>
      <c r="I635"/>
      <c r="J635"/>
      <c r="K635"/>
      <c r="L635"/>
      <c r="M635"/>
      <c r="N635"/>
      <c r="O635"/>
      <c r="P635"/>
      <c r="Q635"/>
      <c r="R635"/>
      <c r="S635"/>
      <c r="T635"/>
      <c r="U635"/>
      <c r="V635"/>
      <c r="W635"/>
      <c r="X635"/>
      <c r="Y635"/>
      <c r="Z635"/>
      <c r="AA635"/>
      <c r="AB635"/>
      <c r="AC635"/>
      <c r="AD635"/>
      <c r="AE635"/>
      <c r="AF635"/>
      <c r="AG635"/>
      <c r="AH635"/>
      <c r="AI635"/>
      <c r="AJ635"/>
    </row>
    <row r="636" spans="1:36" s="82" customFormat="1" ht="11.25" customHeight="1" x14ac:dyDescent="0.2">
      <c r="A636"/>
      <c r="B636" s="82" t="e">
        <v>#N/A</v>
      </c>
      <c r="C636"/>
      <c r="D636"/>
      <c r="E636"/>
      <c r="F636"/>
      <c r="G636"/>
      <c r="H636"/>
      <c r="I636"/>
      <c r="J636"/>
      <c r="K636"/>
      <c r="L636"/>
      <c r="M636"/>
      <c r="N636"/>
      <c r="O636"/>
      <c r="P636"/>
      <c r="Q636"/>
      <c r="R636"/>
      <c r="S636"/>
      <c r="T636"/>
      <c r="U636"/>
      <c r="V636"/>
      <c r="W636"/>
      <c r="X636"/>
      <c r="Y636"/>
      <c r="Z636"/>
      <c r="AA636"/>
      <c r="AB636"/>
      <c r="AC636"/>
      <c r="AD636"/>
      <c r="AE636"/>
      <c r="AF636"/>
      <c r="AG636"/>
      <c r="AH636"/>
      <c r="AI636"/>
      <c r="AJ636"/>
    </row>
    <row r="637" spans="1:36" s="82" customFormat="1" ht="11.25" customHeight="1" x14ac:dyDescent="0.2">
      <c r="A637"/>
      <c r="B637" s="82" t="e">
        <v>#N/A</v>
      </c>
      <c r="C637"/>
      <c r="D637"/>
      <c r="E637"/>
      <c r="F637"/>
      <c r="G637"/>
      <c r="H637"/>
      <c r="I637"/>
      <c r="J637"/>
      <c r="K637"/>
      <c r="L637"/>
      <c r="M637"/>
      <c r="N637"/>
      <c r="O637"/>
      <c r="P637"/>
      <c r="Q637"/>
      <c r="R637"/>
      <c r="S637"/>
      <c r="T637"/>
      <c r="U637"/>
      <c r="V637"/>
      <c r="W637"/>
      <c r="X637"/>
      <c r="Y637"/>
      <c r="Z637"/>
      <c r="AA637"/>
      <c r="AB637"/>
      <c r="AC637"/>
      <c r="AD637"/>
      <c r="AE637"/>
      <c r="AF637"/>
      <c r="AG637"/>
      <c r="AH637"/>
      <c r="AI637"/>
      <c r="AJ637"/>
    </row>
    <row r="638" spans="1:36" s="82" customFormat="1" ht="11.25" customHeight="1" x14ac:dyDescent="0.2">
      <c r="A638"/>
      <c r="B638" s="82" t="e">
        <v>#N/A</v>
      </c>
      <c r="C638"/>
      <c r="D638"/>
      <c r="E638"/>
      <c r="F638"/>
      <c r="G638"/>
      <c r="H638"/>
      <c r="I638"/>
      <c r="J638"/>
      <c r="K638"/>
      <c r="L638"/>
      <c r="M638"/>
      <c r="N638"/>
      <c r="O638"/>
      <c r="P638"/>
      <c r="Q638"/>
      <c r="R638"/>
      <c r="S638"/>
      <c r="T638"/>
      <c r="U638"/>
      <c r="V638"/>
      <c r="W638"/>
      <c r="X638"/>
      <c r="Y638"/>
      <c r="Z638"/>
      <c r="AA638"/>
      <c r="AB638"/>
      <c r="AC638"/>
      <c r="AD638"/>
      <c r="AE638"/>
      <c r="AF638"/>
      <c r="AG638"/>
      <c r="AH638"/>
      <c r="AI638"/>
      <c r="AJ638"/>
    </row>
    <row r="639" spans="1:36" s="82" customFormat="1" ht="11.25" customHeight="1" x14ac:dyDescent="0.2">
      <c r="A639"/>
      <c r="B639" s="82" t="e">
        <v>#N/A</v>
      </c>
      <c r="C639"/>
      <c r="D639"/>
      <c r="E639"/>
      <c r="F639"/>
      <c r="G639"/>
      <c r="H639"/>
      <c r="I639"/>
      <c r="J639"/>
      <c r="K639"/>
      <c r="L639"/>
      <c r="M639"/>
      <c r="N639"/>
      <c r="O639"/>
      <c r="P639"/>
      <c r="Q639"/>
      <c r="R639"/>
      <c r="S639"/>
      <c r="T639"/>
      <c r="U639"/>
      <c r="V639"/>
      <c r="W639"/>
      <c r="X639"/>
      <c r="Y639"/>
      <c r="Z639"/>
      <c r="AA639"/>
      <c r="AB639"/>
      <c r="AC639"/>
      <c r="AD639"/>
      <c r="AE639"/>
      <c r="AF639"/>
      <c r="AG639"/>
      <c r="AH639"/>
      <c r="AI639"/>
      <c r="AJ639"/>
    </row>
    <row r="640" spans="1:36" s="82" customFormat="1" ht="11.25" customHeight="1" x14ac:dyDescent="0.2">
      <c r="A640"/>
      <c r="B640" s="82" t="e">
        <v>#N/A</v>
      </c>
      <c r="C640"/>
      <c r="D640"/>
      <c r="E640"/>
      <c r="F640"/>
      <c r="G640"/>
      <c r="H640"/>
      <c r="I640"/>
      <c r="J640"/>
      <c r="K640"/>
      <c r="L640"/>
      <c r="M640"/>
      <c r="N640"/>
      <c r="O640"/>
      <c r="P640"/>
      <c r="Q640"/>
      <c r="R640"/>
      <c r="S640"/>
      <c r="T640"/>
      <c r="U640"/>
      <c r="V640"/>
      <c r="W640"/>
      <c r="X640"/>
      <c r="Y640"/>
      <c r="Z640"/>
      <c r="AA640"/>
      <c r="AB640"/>
      <c r="AC640"/>
      <c r="AD640"/>
      <c r="AE640"/>
      <c r="AF640"/>
      <c r="AG640"/>
      <c r="AH640"/>
      <c r="AI640"/>
      <c r="AJ640"/>
    </row>
    <row r="641" spans="1:36" s="82" customFormat="1" ht="11.25" customHeight="1" x14ac:dyDescent="0.2">
      <c r="A641"/>
      <c r="B641" s="82" t="e">
        <v>#N/A</v>
      </c>
      <c r="C641"/>
      <c r="D641"/>
      <c r="E641"/>
      <c r="F641"/>
      <c r="G641"/>
      <c r="H641"/>
      <c r="I641"/>
      <c r="J641"/>
      <c r="K641"/>
      <c r="L641"/>
      <c r="M641"/>
      <c r="N641"/>
      <c r="O641"/>
      <c r="P641"/>
      <c r="Q641"/>
      <c r="R641"/>
      <c r="S641"/>
      <c r="T641"/>
      <c r="U641"/>
      <c r="V641"/>
      <c r="W641"/>
      <c r="X641"/>
      <c r="Y641"/>
      <c r="Z641"/>
      <c r="AA641"/>
      <c r="AB641"/>
      <c r="AC641"/>
      <c r="AD641"/>
      <c r="AE641"/>
      <c r="AF641"/>
      <c r="AG641"/>
      <c r="AH641"/>
      <c r="AI641"/>
      <c r="AJ641"/>
    </row>
    <row r="642" spans="1:36" s="82" customFormat="1" ht="11.25" customHeight="1" x14ac:dyDescent="0.2">
      <c r="A642"/>
      <c r="B642" s="82" t="e">
        <v>#N/A</v>
      </c>
      <c r="C642"/>
      <c r="D642"/>
      <c r="E642"/>
      <c r="F642"/>
      <c r="G642"/>
      <c r="H642"/>
      <c r="I642"/>
      <c r="J642"/>
      <c r="K642"/>
      <c r="L642"/>
      <c r="M642"/>
      <c r="N642"/>
      <c r="O642"/>
      <c r="P642"/>
      <c r="Q642"/>
      <c r="R642"/>
      <c r="S642"/>
      <c r="T642"/>
      <c r="U642"/>
      <c r="V642"/>
      <c r="W642"/>
      <c r="X642"/>
      <c r="Y642"/>
      <c r="Z642"/>
      <c r="AA642"/>
      <c r="AB642"/>
      <c r="AC642"/>
      <c r="AD642"/>
      <c r="AE642"/>
      <c r="AF642"/>
      <c r="AG642"/>
      <c r="AH642"/>
      <c r="AI642"/>
      <c r="AJ642"/>
    </row>
    <row r="643" spans="1:36" s="82" customFormat="1" ht="11.25" customHeight="1" x14ac:dyDescent="0.2">
      <c r="A643"/>
      <c r="B643" s="82" t="e">
        <v>#N/A</v>
      </c>
      <c r="C643"/>
      <c r="D643"/>
      <c r="E643"/>
      <c r="F643"/>
      <c r="G643"/>
      <c r="H643"/>
      <c r="I643"/>
      <c r="J643"/>
      <c r="K643"/>
      <c r="L643"/>
      <c r="M643"/>
      <c r="N643"/>
      <c r="O643"/>
      <c r="P643"/>
      <c r="Q643"/>
      <c r="R643"/>
      <c r="S643"/>
      <c r="T643"/>
      <c r="U643"/>
      <c r="V643"/>
      <c r="W643"/>
      <c r="X643"/>
      <c r="Y643"/>
      <c r="Z643"/>
      <c r="AA643"/>
      <c r="AB643"/>
      <c r="AC643"/>
      <c r="AD643"/>
      <c r="AE643"/>
      <c r="AF643"/>
      <c r="AG643"/>
      <c r="AH643"/>
      <c r="AI643"/>
      <c r="AJ643"/>
    </row>
    <row r="644" spans="1:36" s="82" customFormat="1" ht="11.25" customHeight="1" x14ac:dyDescent="0.2">
      <c r="A644"/>
      <c r="B644" s="82" t="e">
        <v>#N/A</v>
      </c>
      <c r="C644"/>
      <c r="D644"/>
      <c r="E644"/>
      <c r="F644"/>
      <c r="G644"/>
      <c r="H644"/>
      <c r="I644"/>
      <c r="J644"/>
      <c r="K644"/>
      <c r="L644"/>
      <c r="M644"/>
      <c r="N644"/>
      <c r="O644"/>
      <c r="P644"/>
      <c r="Q644"/>
      <c r="R644"/>
      <c r="S644"/>
      <c r="T644"/>
      <c r="U644"/>
      <c r="V644"/>
      <c r="W644"/>
      <c r="X644"/>
      <c r="Y644"/>
      <c r="Z644"/>
      <c r="AA644"/>
      <c r="AB644"/>
      <c r="AC644"/>
      <c r="AD644"/>
      <c r="AE644"/>
      <c r="AF644"/>
      <c r="AG644"/>
      <c r="AH644"/>
      <c r="AI644"/>
      <c r="AJ644"/>
    </row>
    <row r="645" spans="1:36" s="82" customFormat="1" ht="11.25" customHeight="1" x14ac:dyDescent="0.2">
      <c r="A645"/>
      <c r="B645" s="82" t="e">
        <v>#N/A</v>
      </c>
      <c r="C645"/>
      <c r="D645"/>
      <c r="E645"/>
      <c r="F645"/>
      <c r="G645"/>
      <c r="H645"/>
      <c r="I645"/>
      <c r="J645"/>
      <c r="K645"/>
      <c r="L645"/>
      <c r="M645"/>
      <c r="N645"/>
      <c r="O645"/>
      <c r="P645"/>
      <c r="Q645"/>
      <c r="R645"/>
      <c r="S645"/>
      <c r="T645"/>
      <c r="U645"/>
      <c r="V645"/>
      <c r="W645"/>
      <c r="X645"/>
      <c r="Y645"/>
      <c r="Z645"/>
      <c r="AA645"/>
      <c r="AB645"/>
      <c r="AC645"/>
      <c r="AD645"/>
      <c r="AE645"/>
      <c r="AF645"/>
      <c r="AG645"/>
      <c r="AH645"/>
      <c r="AI645"/>
      <c r="AJ645"/>
    </row>
    <row r="646" spans="1:36" s="82" customFormat="1" ht="11.25" customHeight="1" x14ac:dyDescent="0.2">
      <c r="A646"/>
      <c r="B646" s="82" t="e">
        <v>#N/A</v>
      </c>
      <c r="C646"/>
      <c r="D646"/>
      <c r="E646"/>
      <c r="F646"/>
      <c r="G646"/>
      <c r="H646"/>
      <c r="I646"/>
      <c r="J646"/>
      <c r="K646"/>
      <c r="L646"/>
      <c r="M646"/>
      <c r="N646"/>
      <c r="O646"/>
      <c r="P646"/>
      <c r="Q646"/>
      <c r="R646"/>
      <c r="S646"/>
      <c r="T646"/>
      <c r="U646"/>
      <c r="V646"/>
      <c r="W646"/>
      <c r="X646"/>
      <c r="Y646"/>
      <c r="Z646"/>
      <c r="AA646"/>
      <c r="AB646"/>
      <c r="AC646"/>
      <c r="AD646"/>
      <c r="AE646"/>
      <c r="AF646"/>
      <c r="AG646"/>
      <c r="AH646"/>
      <c r="AI646"/>
      <c r="AJ646"/>
    </row>
    <row r="647" spans="1:36" s="82" customFormat="1" ht="11.25" customHeight="1" x14ac:dyDescent="0.2">
      <c r="A647"/>
      <c r="B647" s="82" t="e">
        <v>#N/A</v>
      </c>
      <c r="C647"/>
      <c r="D647"/>
      <c r="E647"/>
      <c r="F647"/>
      <c r="G647"/>
      <c r="H647"/>
      <c r="I647"/>
      <c r="J647"/>
      <c r="K647"/>
      <c r="L647"/>
      <c r="M647"/>
      <c r="N647"/>
      <c r="O647"/>
      <c r="P647"/>
      <c r="Q647"/>
      <c r="R647"/>
      <c r="S647"/>
      <c r="T647"/>
      <c r="U647"/>
      <c r="V647"/>
      <c r="W647"/>
      <c r="X647"/>
      <c r="Y647"/>
      <c r="Z647"/>
      <c r="AA647"/>
      <c r="AB647"/>
      <c r="AC647"/>
      <c r="AD647"/>
      <c r="AE647"/>
      <c r="AF647"/>
      <c r="AG647"/>
      <c r="AH647"/>
      <c r="AI647"/>
      <c r="AJ647"/>
    </row>
    <row r="648" spans="1:36" s="82" customFormat="1" ht="11.25" customHeight="1" x14ac:dyDescent="0.2">
      <c r="A648"/>
      <c r="B648" s="82" t="e">
        <v>#N/A</v>
      </c>
      <c r="C648"/>
      <c r="D648"/>
      <c r="E648"/>
      <c r="F648"/>
      <c r="G648"/>
      <c r="H648"/>
      <c r="I648"/>
      <c r="J648"/>
      <c r="K648"/>
      <c r="L648"/>
      <c r="M648"/>
      <c r="N648"/>
      <c r="O648"/>
      <c r="P648"/>
      <c r="Q648"/>
      <c r="R648"/>
      <c r="S648"/>
      <c r="T648"/>
      <c r="U648"/>
      <c r="V648"/>
      <c r="W648"/>
      <c r="X648"/>
      <c r="Y648"/>
      <c r="Z648"/>
      <c r="AA648"/>
      <c r="AB648"/>
      <c r="AC648"/>
      <c r="AD648"/>
      <c r="AE648"/>
      <c r="AF648"/>
      <c r="AG648"/>
      <c r="AH648"/>
      <c r="AI648"/>
      <c r="AJ648"/>
    </row>
    <row r="649" spans="1:36" s="82" customFormat="1" ht="11.25" customHeight="1" x14ac:dyDescent="0.2">
      <c r="A649"/>
      <c r="B649" s="82" t="e">
        <v>#N/A</v>
      </c>
      <c r="C649"/>
      <c r="D649"/>
      <c r="E649"/>
      <c r="F649"/>
      <c r="G649"/>
      <c r="H649"/>
      <c r="I649"/>
      <c r="J649"/>
      <c r="K649"/>
      <c r="L649"/>
      <c r="M649"/>
      <c r="N649"/>
      <c r="O649"/>
      <c r="P649"/>
      <c r="Q649"/>
      <c r="R649"/>
      <c r="S649"/>
      <c r="T649"/>
      <c r="U649"/>
      <c r="V649"/>
      <c r="W649"/>
      <c r="X649"/>
      <c r="Y649"/>
      <c r="Z649"/>
      <c r="AA649"/>
      <c r="AB649"/>
      <c r="AC649"/>
      <c r="AD649"/>
      <c r="AE649"/>
      <c r="AF649"/>
      <c r="AG649"/>
      <c r="AH649"/>
      <c r="AI649"/>
      <c r="AJ649"/>
    </row>
    <row r="650" spans="1:36" s="82" customFormat="1" ht="11.25" customHeight="1" x14ac:dyDescent="0.2">
      <c r="A650"/>
      <c r="B650" s="82" t="e">
        <v>#N/A</v>
      </c>
      <c r="C650"/>
      <c r="D650"/>
      <c r="E650"/>
      <c r="F650"/>
      <c r="G650"/>
      <c r="H650"/>
      <c r="I650"/>
      <c r="J650"/>
      <c r="K650"/>
      <c r="L650"/>
      <c r="M650"/>
      <c r="N650"/>
      <c r="O650"/>
      <c r="P650"/>
      <c r="Q650"/>
      <c r="R650"/>
      <c r="S650"/>
      <c r="T650"/>
      <c r="U650"/>
      <c r="V650"/>
      <c r="W650"/>
      <c r="X650"/>
      <c r="Y650"/>
      <c r="Z650"/>
      <c r="AA650"/>
      <c r="AB650"/>
      <c r="AC650"/>
      <c r="AD650"/>
      <c r="AE650"/>
      <c r="AF650"/>
      <c r="AG650"/>
      <c r="AH650"/>
      <c r="AI650"/>
      <c r="AJ650"/>
    </row>
    <row r="651" spans="1:36" s="82" customFormat="1" ht="11.25" customHeight="1" x14ac:dyDescent="0.2">
      <c r="A651"/>
      <c r="B651" s="82" t="e">
        <v>#N/A</v>
      </c>
      <c r="C651"/>
      <c r="D651"/>
      <c r="E651"/>
      <c r="F651"/>
      <c r="G651"/>
      <c r="H651"/>
      <c r="I651"/>
      <c r="J651"/>
      <c r="K651"/>
      <c r="L651"/>
      <c r="M651"/>
      <c r="N651"/>
      <c r="O651"/>
      <c r="P651"/>
      <c r="Q651"/>
      <c r="R651"/>
      <c r="S651"/>
      <c r="T651"/>
      <c r="U651"/>
      <c r="V651"/>
      <c r="W651"/>
      <c r="X651"/>
      <c r="Y651"/>
      <c r="Z651"/>
      <c r="AA651"/>
      <c r="AB651"/>
      <c r="AC651"/>
      <c r="AD651"/>
      <c r="AE651"/>
      <c r="AF651"/>
      <c r="AG651"/>
      <c r="AH651"/>
      <c r="AI651"/>
      <c r="AJ651"/>
    </row>
    <row r="652" spans="1:36" s="82" customFormat="1" ht="11.25" customHeight="1" x14ac:dyDescent="0.2">
      <c r="A652"/>
      <c r="B652" s="82" t="e">
        <v>#N/A</v>
      </c>
      <c r="C652"/>
      <c r="D652"/>
      <c r="E652"/>
      <c r="F652"/>
      <c r="G652"/>
      <c r="H652"/>
      <c r="I652"/>
      <c r="J652"/>
      <c r="K652"/>
      <c r="L652"/>
      <c r="M652"/>
      <c r="N652"/>
      <c r="O652"/>
      <c r="P652"/>
      <c r="Q652"/>
      <c r="R652"/>
      <c r="S652"/>
      <c r="T652"/>
      <c r="U652"/>
      <c r="V652"/>
      <c r="W652"/>
      <c r="X652"/>
      <c r="Y652"/>
      <c r="Z652"/>
      <c r="AA652"/>
      <c r="AB652"/>
      <c r="AC652"/>
      <c r="AD652"/>
      <c r="AE652"/>
      <c r="AF652"/>
      <c r="AG652"/>
      <c r="AH652"/>
      <c r="AI652"/>
      <c r="AJ652"/>
    </row>
    <row r="653" spans="1:36" s="82" customFormat="1" ht="11.25" customHeight="1" x14ac:dyDescent="0.2">
      <c r="A653"/>
      <c r="B653" s="82" t="e">
        <v>#N/A</v>
      </c>
      <c r="C653"/>
      <c r="D653"/>
      <c r="E653"/>
      <c r="F653"/>
      <c r="G653"/>
      <c r="H653"/>
      <c r="I653"/>
      <c r="J653"/>
      <c r="K653"/>
      <c r="L653"/>
      <c r="M653"/>
      <c r="N653"/>
      <c r="O653"/>
      <c r="P653"/>
      <c r="Q653"/>
      <c r="R653"/>
      <c r="S653"/>
      <c r="T653"/>
      <c r="U653"/>
      <c r="V653"/>
      <c r="W653"/>
      <c r="X653"/>
      <c r="Y653"/>
      <c r="Z653"/>
      <c r="AA653"/>
      <c r="AB653"/>
      <c r="AC653"/>
      <c r="AD653"/>
      <c r="AE653"/>
      <c r="AF653"/>
      <c r="AG653"/>
      <c r="AH653"/>
      <c r="AI653"/>
      <c r="AJ653"/>
    </row>
    <row r="654" spans="1:36" s="82" customFormat="1" ht="11.25" customHeight="1" x14ac:dyDescent="0.2">
      <c r="A654"/>
      <c r="B654" s="82" t="e">
        <v>#N/A</v>
      </c>
      <c r="C654"/>
      <c r="D654"/>
      <c r="E654"/>
      <c r="F654"/>
      <c r="G654"/>
      <c r="H654"/>
      <c r="I654"/>
      <c r="J654"/>
      <c r="K654"/>
      <c r="L654"/>
      <c r="M654"/>
      <c r="N654"/>
      <c r="O654"/>
      <c r="P654"/>
      <c r="Q654"/>
      <c r="R654"/>
      <c r="S654"/>
      <c r="T654"/>
      <c r="U654"/>
      <c r="V654"/>
      <c r="W654"/>
      <c r="X654"/>
      <c r="Y654"/>
      <c r="Z654"/>
      <c r="AA654"/>
      <c r="AB654"/>
      <c r="AC654"/>
      <c r="AD654"/>
      <c r="AE654"/>
      <c r="AF654"/>
      <c r="AG654"/>
      <c r="AH654"/>
      <c r="AI654"/>
      <c r="AJ654"/>
    </row>
    <row r="655" spans="1:36" s="82" customFormat="1" ht="11.25" customHeight="1" x14ac:dyDescent="0.2">
      <c r="A655"/>
      <c r="B655" s="82" t="e">
        <v>#N/A</v>
      </c>
      <c r="C655"/>
      <c r="D655"/>
      <c r="E655"/>
      <c r="F655"/>
      <c r="G655"/>
      <c r="H655"/>
      <c r="I655"/>
      <c r="J655"/>
      <c r="K655"/>
      <c r="L655"/>
      <c r="M655"/>
      <c r="N655"/>
      <c r="O655"/>
      <c r="P655"/>
      <c r="Q655"/>
      <c r="R655"/>
      <c r="S655"/>
      <c r="T655"/>
      <c r="U655"/>
      <c r="V655"/>
      <c r="W655"/>
      <c r="X655"/>
      <c r="Y655"/>
      <c r="Z655"/>
      <c r="AA655"/>
      <c r="AB655"/>
      <c r="AC655"/>
      <c r="AD655"/>
      <c r="AE655"/>
      <c r="AF655"/>
      <c r="AG655"/>
      <c r="AH655"/>
      <c r="AI655"/>
      <c r="AJ655"/>
    </row>
    <row r="656" spans="1:36" s="82" customFormat="1" ht="11.25" customHeight="1" x14ac:dyDescent="0.2">
      <c r="A656"/>
      <c r="B656" s="82" t="e">
        <v>#N/A</v>
      </c>
      <c r="C656"/>
      <c r="D656"/>
      <c r="E656"/>
      <c r="F656"/>
      <c r="G656"/>
      <c r="H656"/>
      <c r="I656"/>
      <c r="J656"/>
      <c r="K656"/>
      <c r="L656"/>
      <c r="M656"/>
      <c r="N656"/>
      <c r="O656"/>
      <c r="P656"/>
      <c r="Q656"/>
      <c r="R656"/>
      <c r="S656"/>
      <c r="T656"/>
      <c r="U656"/>
      <c r="V656"/>
      <c r="W656"/>
      <c r="X656"/>
      <c r="Y656"/>
      <c r="Z656"/>
      <c r="AA656"/>
      <c r="AB656"/>
      <c r="AC656"/>
      <c r="AD656"/>
      <c r="AE656"/>
      <c r="AF656"/>
      <c r="AG656"/>
      <c r="AH656"/>
      <c r="AI656"/>
      <c r="AJ656"/>
    </row>
    <row r="657" spans="1:36" s="82" customFormat="1" ht="11.25" customHeight="1" x14ac:dyDescent="0.2">
      <c r="A657"/>
      <c r="B657" s="82" t="e">
        <v>#N/A</v>
      </c>
      <c r="C657"/>
      <c r="D657"/>
      <c r="E657"/>
      <c r="F657"/>
      <c r="G657"/>
      <c r="H657"/>
      <c r="I657"/>
      <c r="J657"/>
      <c r="K657"/>
      <c r="L657"/>
      <c r="M657"/>
      <c r="N657"/>
      <c r="O657"/>
      <c r="P657"/>
      <c r="Q657"/>
      <c r="R657"/>
      <c r="S657"/>
      <c r="T657"/>
      <c r="U657"/>
      <c r="V657"/>
      <c r="W657"/>
      <c r="X657"/>
      <c r="Y657"/>
      <c r="Z657"/>
      <c r="AA657"/>
      <c r="AB657"/>
      <c r="AC657"/>
      <c r="AD657"/>
      <c r="AE657"/>
      <c r="AF657"/>
      <c r="AG657"/>
      <c r="AH657"/>
      <c r="AI657"/>
      <c r="AJ657"/>
    </row>
    <row r="658" spans="1:36" s="82" customFormat="1" ht="11.25" customHeight="1" x14ac:dyDescent="0.2">
      <c r="A658"/>
      <c r="B658" s="82" t="e">
        <v>#N/A</v>
      </c>
      <c r="C658"/>
      <c r="D658"/>
      <c r="E658"/>
      <c r="F658"/>
      <c r="G658"/>
      <c r="H658"/>
      <c r="I658"/>
      <c r="J658"/>
      <c r="K658"/>
      <c r="L658"/>
      <c r="M658"/>
      <c r="N658"/>
      <c r="O658"/>
      <c r="P658"/>
      <c r="Q658"/>
      <c r="R658"/>
      <c r="S658"/>
      <c r="T658"/>
      <c r="U658"/>
      <c r="V658"/>
      <c r="W658"/>
      <c r="X658"/>
      <c r="Y658"/>
      <c r="Z658"/>
      <c r="AA658"/>
      <c r="AB658"/>
      <c r="AC658"/>
      <c r="AD658"/>
      <c r="AE658"/>
      <c r="AF658"/>
      <c r="AG658"/>
      <c r="AH658"/>
      <c r="AI658"/>
      <c r="AJ658"/>
    </row>
    <row r="659" spans="1:36" s="82" customFormat="1" ht="11.25" customHeight="1" x14ac:dyDescent="0.2">
      <c r="A659"/>
      <c r="B659" s="82" t="e">
        <v>#N/A</v>
      </c>
      <c r="C659"/>
      <c r="D659"/>
      <c r="E659"/>
      <c r="F659"/>
      <c r="G659"/>
      <c r="H659"/>
      <c r="I659"/>
      <c r="J659"/>
      <c r="K659"/>
      <c r="L659"/>
      <c r="M659"/>
      <c r="N659"/>
      <c r="O659"/>
      <c r="P659"/>
      <c r="Q659"/>
      <c r="R659"/>
      <c r="S659"/>
      <c r="T659"/>
      <c r="U659"/>
      <c r="V659"/>
      <c r="W659"/>
      <c r="X659"/>
      <c r="Y659"/>
      <c r="Z659"/>
      <c r="AA659"/>
      <c r="AB659"/>
      <c r="AC659"/>
      <c r="AD659"/>
      <c r="AE659"/>
      <c r="AF659"/>
      <c r="AG659"/>
      <c r="AH659"/>
      <c r="AI659"/>
      <c r="AJ659"/>
    </row>
    <row r="660" spans="1:36" s="82" customFormat="1" ht="11.25" customHeight="1" x14ac:dyDescent="0.2">
      <c r="A660"/>
      <c r="B660" s="82" t="e">
        <v>#N/A</v>
      </c>
      <c r="C660"/>
      <c r="D660"/>
      <c r="E660"/>
      <c r="F660"/>
      <c r="G660"/>
      <c r="H660"/>
      <c r="I660"/>
      <c r="J660"/>
      <c r="K660"/>
      <c r="L660"/>
      <c r="M660"/>
      <c r="N660"/>
      <c r="O660"/>
      <c r="P660"/>
      <c r="Q660"/>
      <c r="R660"/>
      <c r="S660"/>
      <c r="T660"/>
      <c r="U660"/>
      <c r="V660"/>
      <c r="W660"/>
      <c r="X660"/>
      <c r="Y660"/>
      <c r="Z660"/>
      <c r="AA660"/>
      <c r="AB660"/>
      <c r="AC660"/>
      <c r="AD660"/>
      <c r="AE660"/>
      <c r="AF660"/>
      <c r="AG660"/>
      <c r="AH660"/>
      <c r="AI660"/>
      <c r="AJ660"/>
    </row>
    <row r="661" spans="1:36" s="82" customFormat="1" ht="11.25" customHeight="1" x14ac:dyDescent="0.2">
      <c r="A661"/>
      <c r="B661" s="82" t="e">
        <v>#N/A</v>
      </c>
      <c r="C661"/>
      <c r="D661"/>
      <c r="E661"/>
      <c r="F661"/>
      <c r="G661"/>
      <c r="H661"/>
      <c r="I661"/>
      <c r="J661"/>
      <c r="K661"/>
      <c r="L661"/>
      <c r="M661"/>
      <c r="N661"/>
      <c r="O661"/>
      <c r="P661"/>
      <c r="Q661"/>
      <c r="R661"/>
      <c r="S661"/>
      <c r="T661"/>
      <c r="U661"/>
      <c r="V661"/>
      <c r="W661"/>
      <c r="X661"/>
      <c r="Y661"/>
      <c r="Z661"/>
      <c r="AA661"/>
      <c r="AB661"/>
      <c r="AC661"/>
      <c r="AD661"/>
      <c r="AE661"/>
      <c r="AF661"/>
      <c r="AG661"/>
      <c r="AH661"/>
      <c r="AI661"/>
      <c r="AJ661"/>
    </row>
    <row r="662" spans="1:36" s="82" customFormat="1" ht="11.25" customHeight="1" x14ac:dyDescent="0.2">
      <c r="A662"/>
      <c r="B662" s="82" t="e">
        <v>#N/A</v>
      </c>
      <c r="C662"/>
      <c r="D662"/>
      <c r="E662"/>
      <c r="F662"/>
      <c r="G662"/>
      <c r="H662"/>
      <c r="I662"/>
      <c r="J662"/>
      <c r="K662"/>
      <c r="L662"/>
      <c r="M662"/>
      <c r="N662"/>
      <c r="O662"/>
      <c r="P662"/>
      <c r="Q662"/>
      <c r="R662"/>
      <c r="S662"/>
      <c r="T662"/>
      <c r="U662"/>
      <c r="V662"/>
      <c r="W662"/>
      <c r="X662"/>
      <c r="Y662"/>
      <c r="Z662"/>
      <c r="AA662"/>
      <c r="AB662"/>
      <c r="AC662"/>
      <c r="AD662"/>
      <c r="AE662"/>
      <c r="AF662"/>
      <c r="AG662"/>
      <c r="AH662"/>
      <c r="AI662"/>
      <c r="AJ662"/>
    </row>
    <row r="663" spans="1:36" s="82" customFormat="1" ht="11.25" customHeight="1" x14ac:dyDescent="0.2">
      <c r="A663"/>
      <c r="B663" s="82" t="e">
        <v>#N/A</v>
      </c>
      <c r="C663"/>
      <c r="D663"/>
      <c r="E663"/>
      <c r="F663"/>
      <c r="G663"/>
      <c r="H663"/>
      <c r="I663"/>
      <c r="J663"/>
      <c r="K663"/>
      <c r="L663"/>
      <c r="M663"/>
      <c r="N663"/>
      <c r="O663"/>
      <c r="P663"/>
      <c r="Q663"/>
      <c r="R663"/>
      <c r="S663"/>
      <c r="T663"/>
      <c r="U663"/>
      <c r="V663"/>
      <c r="W663"/>
      <c r="X663"/>
      <c r="Y663"/>
      <c r="Z663"/>
      <c r="AA663"/>
      <c r="AB663"/>
      <c r="AC663"/>
      <c r="AD663"/>
      <c r="AE663"/>
      <c r="AF663"/>
      <c r="AG663"/>
      <c r="AH663"/>
      <c r="AI663"/>
      <c r="AJ663"/>
    </row>
    <row r="664" spans="1:36" s="82" customFormat="1" ht="11.25" customHeight="1" x14ac:dyDescent="0.2">
      <c r="A664"/>
      <c r="B664" s="82" t="e">
        <v>#N/A</v>
      </c>
      <c r="C664"/>
      <c r="D664"/>
      <c r="E664"/>
      <c r="F664"/>
      <c r="G664"/>
      <c r="H664"/>
      <c r="I664"/>
      <c r="J664"/>
      <c r="K664"/>
      <c r="L664"/>
      <c r="M664"/>
      <c r="N664"/>
      <c r="O664"/>
      <c r="P664"/>
      <c r="Q664"/>
      <c r="R664"/>
      <c r="S664"/>
      <c r="T664"/>
      <c r="U664"/>
      <c r="V664"/>
      <c r="W664"/>
      <c r="X664"/>
      <c r="Y664"/>
      <c r="Z664"/>
      <c r="AA664"/>
      <c r="AB664"/>
      <c r="AC664"/>
      <c r="AD664"/>
      <c r="AE664"/>
      <c r="AF664"/>
      <c r="AG664"/>
      <c r="AH664"/>
      <c r="AI664"/>
      <c r="AJ664"/>
    </row>
    <row r="665" spans="1:36" s="82" customFormat="1" ht="11.25" customHeight="1" x14ac:dyDescent="0.2">
      <c r="A665"/>
      <c r="B665" s="82" t="e">
        <v>#N/A</v>
      </c>
      <c r="C665"/>
      <c r="D665"/>
      <c r="E665"/>
      <c r="F665"/>
      <c r="G665"/>
      <c r="H665"/>
      <c r="I665"/>
      <c r="J665"/>
      <c r="K665"/>
      <c r="L665"/>
      <c r="M665"/>
      <c r="N665"/>
      <c r="O665"/>
      <c r="P665"/>
      <c r="Q665"/>
      <c r="R665"/>
      <c r="S665"/>
      <c r="T665"/>
      <c r="U665"/>
      <c r="V665"/>
      <c r="W665"/>
      <c r="X665"/>
      <c r="Y665"/>
      <c r="Z665"/>
      <c r="AA665"/>
      <c r="AB665"/>
      <c r="AC665"/>
      <c r="AD665"/>
      <c r="AE665"/>
      <c r="AF665"/>
      <c r="AG665"/>
      <c r="AH665"/>
      <c r="AI665"/>
      <c r="AJ665"/>
    </row>
    <row r="666" spans="1:36" s="82" customFormat="1" ht="11.25" customHeight="1" x14ac:dyDescent="0.2">
      <c r="A666"/>
      <c r="B666" s="82" t="e">
        <v>#N/A</v>
      </c>
      <c r="C666"/>
      <c r="D666"/>
      <c r="E666"/>
      <c r="F666"/>
      <c r="G666"/>
      <c r="H666"/>
      <c r="I666"/>
      <c r="J666"/>
      <c r="K666"/>
      <c r="L666"/>
      <c r="M666"/>
      <c r="N666"/>
      <c r="O666"/>
      <c r="P666"/>
      <c r="Q666"/>
      <c r="R666"/>
      <c r="S666"/>
      <c r="T666"/>
      <c r="U666"/>
      <c r="V666"/>
      <c r="W666"/>
      <c r="X666"/>
      <c r="Y666"/>
      <c r="Z666"/>
      <c r="AA666"/>
      <c r="AB666"/>
      <c r="AC666"/>
      <c r="AD666"/>
      <c r="AE666"/>
      <c r="AF666"/>
      <c r="AG666"/>
      <c r="AH666"/>
      <c r="AI666"/>
      <c r="AJ666"/>
    </row>
    <row r="667" spans="1:36" s="82" customFormat="1" ht="11.25" customHeight="1" x14ac:dyDescent="0.2">
      <c r="A667"/>
      <c r="B667" s="82" t="e">
        <v>#N/A</v>
      </c>
      <c r="C667"/>
      <c r="D667"/>
      <c r="E667"/>
      <c r="F667"/>
      <c r="G667"/>
      <c r="H667"/>
      <c r="I667"/>
      <c r="J667"/>
      <c r="K667"/>
      <c r="L667"/>
      <c r="M667"/>
      <c r="N667"/>
      <c r="O667"/>
      <c r="P667"/>
      <c r="Q667"/>
      <c r="R667"/>
      <c r="S667"/>
      <c r="T667"/>
      <c r="U667"/>
      <c r="V667"/>
      <c r="W667"/>
      <c r="X667"/>
      <c r="Y667"/>
      <c r="Z667"/>
      <c r="AA667"/>
      <c r="AB667"/>
      <c r="AC667"/>
      <c r="AD667"/>
      <c r="AE667"/>
      <c r="AF667"/>
      <c r="AG667"/>
      <c r="AH667"/>
      <c r="AI667"/>
      <c r="AJ667"/>
    </row>
    <row r="668" spans="1:36" s="82" customFormat="1" ht="11.25" customHeight="1" x14ac:dyDescent="0.2">
      <c r="A668"/>
      <c r="B668" s="82" t="e">
        <v>#N/A</v>
      </c>
      <c r="C668"/>
      <c r="D668"/>
      <c r="E668"/>
      <c r="F668"/>
      <c r="G668"/>
      <c r="H668"/>
      <c r="I668"/>
      <c r="J668"/>
      <c r="K668"/>
      <c r="L668"/>
      <c r="M668"/>
      <c r="N668"/>
      <c r="O668"/>
      <c r="P668"/>
      <c r="Q668"/>
      <c r="R668"/>
      <c r="S668"/>
      <c r="T668"/>
      <c r="U668"/>
      <c r="V668"/>
      <c r="W668"/>
      <c r="X668"/>
      <c r="Y668"/>
      <c r="Z668"/>
      <c r="AA668"/>
      <c r="AB668"/>
      <c r="AC668"/>
      <c r="AD668"/>
      <c r="AE668"/>
      <c r="AF668"/>
      <c r="AG668"/>
      <c r="AH668"/>
      <c r="AI668"/>
      <c r="AJ668"/>
    </row>
    <row r="669" spans="1:36" s="82" customFormat="1" ht="11.25" customHeight="1" x14ac:dyDescent="0.2">
      <c r="A669"/>
      <c r="B669" s="82" t="e">
        <v>#N/A</v>
      </c>
      <c r="C669"/>
      <c r="D669"/>
      <c r="E669"/>
      <c r="F669"/>
      <c r="G669"/>
      <c r="H669"/>
      <c r="I669"/>
      <c r="J669"/>
      <c r="K669"/>
      <c r="L669"/>
      <c r="M669"/>
      <c r="N669"/>
      <c r="O669"/>
      <c r="P669"/>
      <c r="Q669"/>
      <c r="R669"/>
      <c r="S669"/>
      <c r="T669"/>
      <c r="U669"/>
      <c r="V669"/>
      <c r="W669"/>
      <c r="X669"/>
      <c r="Y669"/>
      <c r="Z669"/>
      <c r="AA669"/>
      <c r="AB669"/>
      <c r="AC669"/>
      <c r="AD669"/>
      <c r="AE669"/>
      <c r="AF669"/>
      <c r="AG669"/>
      <c r="AH669"/>
      <c r="AI669"/>
      <c r="AJ669"/>
    </row>
    <row r="670" spans="1:36" s="82" customFormat="1" ht="11.25" customHeight="1" x14ac:dyDescent="0.2">
      <c r="A670"/>
      <c r="B670" s="82" t="e">
        <v>#N/A</v>
      </c>
      <c r="C670"/>
      <c r="D670"/>
      <c r="E670"/>
      <c r="F670"/>
      <c r="G670"/>
      <c r="H670"/>
      <c r="I670"/>
      <c r="J670"/>
      <c r="K670"/>
      <c r="L670"/>
      <c r="M670"/>
      <c r="N670"/>
      <c r="O670"/>
      <c r="P670"/>
      <c r="Q670"/>
      <c r="R670"/>
      <c r="S670"/>
      <c r="T670"/>
      <c r="U670"/>
      <c r="V670"/>
      <c r="W670"/>
      <c r="X670"/>
      <c r="Y670"/>
      <c r="Z670"/>
      <c r="AA670"/>
      <c r="AB670"/>
      <c r="AC670"/>
      <c r="AD670"/>
      <c r="AE670"/>
      <c r="AF670"/>
      <c r="AG670"/>
      <c r="AH670"/>
      <c r="AI670"/>
      <c r="AJ670"/>
    </row>
    <row r="671" spans="1:36" s="82" customFormat="1" ht="11.25" customHeight="1" x14ac:dyDescent="0.2">
      <c r="A671"/>
      <c r="B671" s="82" t="e">
        <v>#N/A</v>
      </c>
      <c r="C671"/>
      <c r="D671"/>
      <c r="E671"/>
      <c r="F671"/>
      <c r="G671"/>
      <c r="H671"/>
      <c r="I671"/>
      <c r="J671"/>
      <c r="K671"/>
      <c r="L671"/>
      <c r="M671"/>
      <c r="N671"/>
      <c r="O671"/>
      <c r="P671"/>
      <c r="Q671"/>
      <c r="R671"/>
      <c r="S671"/>
      <c r="T671"/>
      <c r="U671"/>
      <c r="V671"/>
      <c r="W671"/>
      <c r="X671"/>
      <c r="Y671"/>
      <c r="Z671"/>
      <c r="AA671"/>
      <c r="AB671"/>
      <c r="AC671"/>
      <c r="AD671"/>
      <c r="AE671"/>
      <c r="AF671"/>
      <c r="AG671"/>
      <c r="AH671"/>
      <c r="AI671"/>
      <c r="AJ671"/>
    </row>
    <row r="672" spans="1:36" s="82" customFormat="1" ht="11.25" customHeight="1" x14ac:dyDescent="0.2">
      <c r="A672"/>
      <c r="B672" s="82" t="e">
        <v>#N/A</v>
      </c>
      <c r="C672"/>
      <c r="D672"/>
      <c r="E672"/>
      <c r="F672"/>
      <c r="G672"/>
      <c r="H672"/>
      <c r="I672"/>
      <c r="J672"/>
      <c r="K672"/>
      <c r="L672"/>
      <c r="M672"/>
      <c r="N672"/>
      <c r="O672"/>
      <c r="P672"/>
      <c r="Q672"/>
      <c r="R672"/>
      <c r="S672"/>
      <c r="T672"/>
      <c r="U672"/>
      <c r="V672"/>
      <c r="W672"/>
      <c r="X672"/>
      <c r="Y672"/>
      <c r="Z672"/>
      <c r="AA672"/>
      <c r="AB672"/>
      <c r="AC672"/>
      <c r="AD672"/>
      <c r="AE672"/>
      <c r="AF672"/>
      <c r="AG672"/>
      <c r="AH672"/>
      <c r="AI672"/>
      <c r="AJ672"/>
    </row>
    <row r="673" spans="1:36" s="82" customFormat="1" ht="11.25" customHeight="1" x14ac:dyDescent="0.2">
      <c r="A673"/>
      <c r="B673" s="82" t="e">
        <v>#N/A</v>
      </c>
      <c r="C673"/>
      <c r="D673"/>
      <c r="E673"/>
      <c r="F673"/>
      <c r="G673"/>
      <c r="H673"/>
      <c r="I673"/>
      <c r="J673"/>
      <c r="K673"/>
      <c r="L673"/>
      <c r="M673"/>
      <c r="N673"/>
      <c r="O673"/>
      <c r="P673"/>
      <c r="Q673"/>
      <c r="R673"/>
      <c r="S673"/>
      <c r="T673"/>
      <c r="U673"/>
      <c r="V673"/>
      <c r="W673"/>
      <c r="X673"/>
      <c r="Y673"/>
      <c r="Z673"/>
      <c r="AA673"/>
      <c r="AB673"/>
      <c r="AC673"/>
      <c r="AD673"/>
      <c r="AE673"/>
      <c r="AF673"/>
      <c r="AG673"/>
      <c r="AH673"/>
      <c r="AI673"/>
      <c r="AJ673"/>
    </row>
    <row r="674" spans="1:36" s="82" customFormat="1" ht="11.25" customHeight="1" x14ac:dyDescent="0.2">
      <c r="A674"/>
      <c r="B674" s="82" t="e">
        <v>#N/A</v>
      </c>
      <c r="C674"/>
      <c r="D674"/>
      <c r="E674"/>
      <c r="F674"/>
      <c r="G674"/>
      <c r="H674"/>
      <c r="I674"/>
      <c r="J674"/>
      <c r="K674"/>
      <c r="L674"/>
      <c r="M674"/>
      <c r="N674"/>
      <c r="O674"/>
      <c r="P674"/>
      <c r="Q674"/>
      <c r="R674"/>
      <c r="S674"/>
      <c r="T674"/>
      <c r="U674"/>
      <c r="V674"/>
      <c r="W674"/>
      <c r="X674"/>
      <c r="Y674"/>
      <c r="Z674"/>
      <c r="AA674"/>
      <c r="AB674"/>
      <c r="AC674"/>
      <c r="AD674"/>
      <c r="AE674"/>
      <c r="AF674"/>
      <c r="AG674"/>
      <c r="AH674"/>
      <c r="AI674"/>
      <c r="AJ674"/>
    </row>
    <row r="675" spans="1:36" s="82" customFormat="1" ht="11.25" customHeight="1" x14ac:dyDescent="0.2">
      <c r="A675"/>
      <c r="B675" s="82" t="e">
        <v>#N/A</v>
      </c>
      <c r="C675"/>
      <c r="D675"/>
      <c r="E675"/>
      <c r="F675"/>
      <c r="G675"/>
      <c r="H675"/>
      <c r="I675"/>
      <c r="J675"/>
      <c r="K675"/>
      <c r="L675"/>
      <c r="M675"/>
      <c r="N675"/>
      <c r="O675"/>
      <c r="P675"/>
      <c r="Q675"/>
      <c r="R675"/>
      <c r="S675"/>
      <c r="T675"/>
      <c r="U675"/>
      <c r="V675"/>
      <c r="W675"/>
      <c r="X675"/>
      <c r="Y675"/>
      <c r="Z675"/>
      <c r="AA675"/>
      <c r="AB675"/>
      <c r="AC675"/>
      <c r="AD675"/>
      <c r="AE675"/>
      <c r="AF675"/>
      <c r="AG675"/>
      <c r="AH675"/>
      <c r="AI675"/>
      <c r="AJ675"/>
    </row>
    <row r="676" spans="1:36" s="82" customFormat="1" ht="11.25" customHeight="1" x14ac:dyDescent="0.2">
      <c r="A676"/>
      <c r="B676" s="82" t="e">
        <v>#N/A</v>
      </c>
      <c r="C676"/>
      <c r="D676"/>
      <c r="E676"/>
      <c r="F676"/>
      <c r="G676"/>
      <c r="H676"/>
      <c r="I676"/>
      <c r="J676"/>
      <c r="K676"/>
      <c r="L676"/>
      <c r="M676"/>
      <c r="N676"/>
      <c r="O676"/>
      <c r="P676"/>
      <c r="Q676"/>
      <c r="R676"/>
      <c r="S676"/>
      <c r="T676"/>
      <c r="U676"/>
      <c r="V676"/>
      <c r="W676"/>
      <c r="X676"/>
      <c r="Y676"/>
      <c r="Z676"/>
      <c r="AA676"/>
      <c r="AB676"/>
      <c r="AC676"/>
      <c r="AD676"/>
      <c r="AE676"/>
      <c r="AF676"/>
      <c r="AG676"/>
      <c r="AH676"/>
      <c r="AI676"/>
      <c r="AJ676"/>
    </row>
    <row r="677" spans="1:36" s="82" customFormat="1" ht="11.25" customHeight="1" x14ac:dyDescent="0.2">
      <c r="A677"/>
      <c r="B677" s="82" t="e">
        <v>#N/A</v>
      </c>
      <c r="C677"/>
      <c r="D677"/>
      <c r="E677"/>
      <c r="F677"/>
      <c r="G677"/>
      <c r="H677"/>
      <c r="I677"/>
      <c r="J677"/>
      <c r="K677"/>
      <c r="L677"/>
      <c r="M677"/>
      <c r="N677"/>
      <c r="O677"/>
      <c r="P677"/>
      <c r="Q677"/>
      <c r="R677"/>
      <c r="S677"/>
      <c r="T677"/>
      <c r="U677"/>
      <c r="V677"/>
      <c r="W677"/>
      <c r="X677"/>
      <c r="Y677"/>
      <c r="Z677"/>
      <c r="AA677"/>
      <c r="AB677"/>
      <c r="AC677"/>
      <c r="AD677"/>
      <c r="AE677"/>
      <c r="AF677"/>
      <c r="AG677"/>
      <c r="AH677"/>
      <c r="AI677"/>
      <c r="AJ677"/>
    </row>
    <row r="678" spans="1:36" s="82" customFormat="1" ht="11.25" customHeight="1" x14ac:dyDescent="0.2">
      <c r="A678"/>
      <c r="B678" s="82" t="e">
        <v>#N/A</v>
      </c>
      <c r="C678"/>
      <c r="D678"/>
      <c r="E678"/>
      <c r="F678"/>
      <c r="G678"/>
      <c r="H678"/>
      <c r="I678"/>
      <c r="J678"/>
      <c r="K678"/>
      <c r="L678"/>
      <c r="M678"/>
      <c r="N678"/>
      <c r="O678"/>
      <c r="P678"/>
      <c r="Q678"/>
      <c r="R678"/>
      <c r="S678"/>
      <c r="T678"/>
      <c r="U678"/>
      <c r="V678"/>
      <c r="W678"/>
      <c r="X678"/>
      <c r="Y678"/>
      <c r="Z678"/>
      <c r="AA678"/>
      <c r="AB678"/>
      <c r="AC678"/>
      <c r="AD678"/>
      <c r="AE678"/>
      <c r="AF678"/>
      <c r="AG678"/>
      <c r="AH678"/>
      <c r="AI678"/>
      <c r="AJ678"/>
    </row>
    <row r="679" spans="1:36" s="82" customFormat="1" ht="11.25" customHeight="1" x14ac:dyDescent="0.2">
      <c r="A679"/>
      <c r="B679" s="82" t="e">
        <v>#N/A</v>
      </c>
      <c r="C679"/>
      <c r="D679"/>
      <c r="E679"/>
      <c r="F679"/>
      <c r="G679"/>
      <c r="H679"/>
      <c r="I679"/>
      <c r="J679"/>
      <c r="K679"/>
      <c r="L679"/>
      <c r="M679"/>
      <c r="N679"/>
      <c r="O679"/>
      <c r="P679"/>
      <c r="Q679"/>
      <c r="R679"/>
      <c r="S679"/>
      <c r="T679"/>
      <c r="U679"/>
      <c r="V679"/>
      <c r="W679"/>
      <c r="X679"/>
      <c r="Y679"/>
      <c r="Z679"/>
      <c r="AA679"/>
      <c r="AB679"/>
      <c r="AC679"/>
      <c r="AD679"/>
      <c r="AE679"/>
      <c r="AF679"/>
      <c r="AG679"/>
      <c r="AH679"/>
      <c r="AI679"/>
      <c r="AJ679"/>
    </row>
    <row r="680" spans="1:36" s="82" customFormat="1" ht="11.25" customHeight="1" x14ac:dyDescent="0.2">
      <c r="A680"/>
      <c r="B680" s="82" t="e">
        <v>#N/A</v>
      </c>
      <c r="C680"/>
      <c r="D680"/>
      <c r="E680"/>
      <c r="F680"/>
      <c r="G680"/>
      <c r="H680"/>
      <c r="I680"/>
      <c r="J680"/>
      <c r="K680"/>
      <c r="L680"/>
      <c r="M680"/>
      <c r="N680"/>
      <c r="O680"/>
      <c r="P680"/>
      <c r="Q680"/>
      <c r="R680"/>
      <c r="S680"/>
      <c r="T680"/>
      <c r="U680"/>
      <c r="V680"/>
      <c r="W680"/>
      <c r="X680"/>
      <c r="Y680"/>
      <c r="Z680"/>
      <c r="AA680"/>
      <c r="AB680"/>
      <c r="AC680"/>
      <c r="AD680"/>
      <c r="AE680"/>
      <c r="AF680"/>
      <c r="AG680"/>
      <c r="AH680"/>
      <c r="AI680"/>
      <c r="AJ680"/>
    </row>
    <row r="681" spans="1:36" s="82" customFormat="1" ht="11.25" customHeight="1" x14ac:dyDescent="0.2">
      <c r="A681"/>
      <c r="B681" s="82" t="e">
        <v>#N/A</v>
      </c>
      <c r="C681"/>
      <c r="D681"/>
      <c r="E681"/>
      <c r="F681"/>
      <c r="G681"/>
      <c r="H681"/>
      <c r="I681"/>
      <c r="J681"/>
      <c r="K681"/>
      <c r="L681"/>
      <c r="M681"/>
      <c r="N681"/>
      <c r="O681"/>
      <c r="P681"/>
      <c r="Q681"/>
      <c r="R681"/>
      <c r="S681"/>
      <c r="T681"/>
      <c r="U681"/>
      <c r="V681"/>
      <c r="W681"/>
      <c r="X681"/>
      <c r="Y681"/>
      <c r="Z681"/>
      <c r="AA681"/>
      <c r="AB681"/>
      <c r="AC681"/>
      <c r="AD681"/>
      <c r="AE681"/>
      <c r="AF681"/>
      <c r="AG681"/>
      <c r="AH681"/>
      <c r="AI681"/>
      <c r="AJ681"/>
    </row>
    <row r="682" spans="1:36" s="82" customFormat="1" ht="11.25" customHeight="1" x14ac:dyDescent="0.2">
      <c r="A682"/>
      <c r="B682" s="82" t="e">
        <v>#N/A</v>
      </c>
      <c r="C682"/>
      <c r="D682"/>
      <c r="E682"/>
      <c r="F682"/>
      <c r="G682"/>
      <c r="H682"/>
      <c r="I682"/>
      <c r="J682"/>
      <c r="K682"/>
      <c r="L682"/>
      <c r="M682"/>
      <c r="N682"/>
      <c r="O682"/>
      <c r="P682"/>
      <c r="Q682"/>
      <c r="R682"/>
      <c r="S682"/>
      <c r="T682"/>
      <c r="U682"/>
      <c r="V682"/>
      <c r="W682"/>
      <c r="X682"/>
      <c r="Y682"/>
      <c r="Z682"/>
      <c r="AA682"/>
      <c r="AB682"/>
      <c r="AC682"/>
      <c r="AD682"/>
      <c r="AE682"/>
      <c r="AF682"/>
      <c r="AG682"/>
      <c r="AH682"/>
      <c r="AI682"/>
      <c r="AJ682"/>
    </row>
    <row r="683" spans="1:36" s="82" customFormat="1" ht="11.25" customHeight="1" x14ac:dyDescent="0.2">
      <c r="A683"/>
      <c r="B683" s="82" t="e">
        <v>#N/A</v>
      </c>
      <c r="C683"/>
      <c r="D683"/>
      <c r="E683"/>
      <c r="F683"/>
      <c r="G683"/>
      <c r="H683"/>
      <c r="I683"/>
      <c r="J683"/>
      <c r="K683"/>
      <c r="L683"/>
      <c r="M683"/>
      <c r="N683"/>
      <c r="O683"/>
      <c r="P683"/>
      <c r="Q683"/>
      <c r="R683"/>
      <c r="S683"/>
      <c r="T683"/>
      <c r="U683"/>
      <c r="V683"/>
      <c r="W683"/>
      <c r="X683"/>
      <c r="Y683"/>
      <c r="Z683"/>
      <c r="AA683"/>
      <c r="AB683"/>
      <c r="AC683"/>
      <c r="AD683"/>
      <c r="AE683"/>
      <c r="AF683"/>
      <c r="AG683"/>
      <c r="AH683"/>
      <c r="AI683"/>
      <c r="AJ683"/>
    </row>
    <row r="684" spans="1:36" s="82" customFormat="1" ht="11.25" customHeight="1" x14ac:dyDescent="0.2">
      <c r="A684"/>
      <c r="B684" s="82" t="e">
        <v>#N/A</v>
      </c>
      <c r="C684"/>
      <c r="D684"/>
      <c r="E684"/>
      <c r="F684"/>
      <c r="G684"/>
      <c r="H684"/>
      <c r="I684"/>
      <c r="J684"/>
      <c r="K684"/>
      <c r="L684"/>
      <c r="M684"/>
      <c r="N684"/>
      <c r="O684"/>
      <c r="P684"/>
      <c r="Q684"/>
      <c r="R684"/>
      <c r="S684"/>
      <c r="T684"/>
      <c r="U684"/>
      <c r="V684"/>
      <c r="W684"/>
      <c r="X684"/>
      <c r="Y684"/>
      <c r="Z684"/>
      <c r="AA684"/>
      <c r="AB684"/>
      <c r="AC684"/>
      <c r="AD684"/>
      <c r="AE684"/>
      <c r="AF684"/>
      <c r="AG684"/>
      <c r="AH684"/>
      <c r="AI684"/>
      <c r="AJ684"/>
    </row>
    <row r="685" spans="1:36" s="82" customFormat="1" ht="11.25" customHeight="1" x14ac:dyDescent="0.2">
      <c r="A685"/>
      <c r="B685" s="82" t="e">
        <v>#N/A</v>
      </c>
      <c r="C685"/>
      <c r="D685"/>
      <c r="E685"/>
      <c r="F685"/>
      <c r="G685"/>
      <c r="H685"/>
      <c r="I685"/>
      <c r="J685"/>
      <c r="K685"/>
      <c r="L685"/>
      <c r="M685"/>
      <c r="N685"/>
      <c r="O685"/>
      <c r="P685"/>
      <c r="Q685"/>
      <c r="R685"/>
      <c r="S685"/>
      <c r="T685"/>
      <c r="U685"/>
      <c r="V685"/>
      <c r="W685"/>
      <c r="X685"/>
      <c r="Y685"/>
      <c r="Z685"/>
      <c r="AA685"/>
      <c r="AB685"/>
      <c r="AC685"/>
      <c r="AD685"/>
      <c r="AE685"/>
      <c r="AF685"/>
      <c r="AG685"/>
      <c r="AH685"/>
      <c r="AI685"/>
      <c r="AJ685"/>
    </row>
    <row r="686" spans="1:36" s="82" customFormat="1" ht="11.25" customHeight="1" x14ac:dyDescent="0.2">
      <c r="A686"/>
      <c r="B686" s="82" t="e">
        <v>#N/A</v>
      </c>
      <c r="C686"/>
      <c r="D686"/>
      <c r="E686"/>
      <c r="F686"/>
      <c r="G686"/>
      <c r="H686"/>
      <c r="I686"/>
      <c r="J686"/>
      <c r="K686"/>
      <c r="L686"/>
      <c r="M686"/>
      <c r="N686"/>
      <c r="O686"/>
      <c r="P686"/>
      <c r="Q686"/>
      <c r="R686"/>
      <c r="S686"/>
      <c r="T686"/>
      <c r="U686"/>
      <c r="V686"/>
      <c r="W686"/>
      <c r="X686"/>
      <c r="Y686"/>
      <c r="Z686"/>
      <c r="AA686"/>
      <c r="AB686"/>
      <c r="AC686"/>
      <c r="AD686"/>
      <c r="AE686"/>
      <c r="AF686"/>
      <c r="AG686"/>
      <c r="AH686"/>
      <c r="AI686"/>
      <c r="AJ686"/>
    </row>
    <row r="687" spans="1:36" s="82" customFormat="1" ht="11.25" customHeight="1" x14ac:dyDescent="0.2">
      <c r="A687"/>
      <c r="B687" s="82" t="e">
        <v>#N/A</v>
      </c>
      <c r="C687"/>
      <c r="D687"/>
      <c r="E687"/>
      <c r="F687"/>
      <c r="G687"/>
      <c r="H687"/>
      <c r="I687"/>
      <c r="J687"/>
      <c r="K687"/>
      <c r="L687"/>
      <c r="M687"/>
      <c r="N687"/>
      <c r="O687"/>
      <c r="P687"/>
      <c r="Q687"/>
      <c r="R687"/>
      <c r="S687"/>
      <c r="T687"/>
      <c r="U687"/>
      <c r="V687"/>
      <c r="W687"/>
      <c r="X687"/>
      <c r="Y687"/>
      <c r="Z687"/>
      <c r="AA687"/>
      <c r="AB687"/>
      <c r="AC687"/>
      <c r="AD687"/>
      <c r="AE687"/>
      <c r="AF687"/>
      <c r="AG687"/>
      <c r="AH687"/>
      <c r="AI687"/>
      <c r="AJ687"/>
    </row>
    <row r="688" spans="1:36" s="82" customFormat="1" ht="11.25" customHeight="1" x14ac:dyDescent="0.2">
      <c r="A688"/>
      <c r="B688" s="82" t="e">
        <v>#N/A</v>
      </c>
      <c r="C688"/>
      <c r="D688"/>
      <c r="E688"/>
      <c r="F688"/>
      <c r="G688"/>
      <c r="H688"/>
      <c r="I688"/>
      <c r="J688"/>
      <c r="K688"/>
      <c r="L688"/>
      <c r="M688"/>
      <c r="N688"/>
      <c r="O688"/>
      <c r="P688"/>
      <c r="Q688"/>
      <c r="R688"/>
      <c r="S688"/>
      <c r="T688"/>
      <c r="U688"/>
      <c r="V688"/>
      <c r="W688"/>
      <c r="X688"/>
      <c r="Y688"/>
      <c r="Z688"/>
      <c r="AA688"/>
      <c r="AB688"/>
      <c r="AC688"/>
      <c r="AD688"/>
      <c r="AE688"/>
      <c r="AF688"/>
      <c r="AG688"/>
      <c r="AH688"/>
      <c r="AI688"/>
      <c r="AJ688"/>
    </row>
    <row r="689" spans="1:36" s="82" customFormat="1" ht="11.25" customHeight="1" x14ac:dyDescent="0.2">
      <c r="A689"/>
      <c r="B689" s="82" t="e">
        <v>#N/A</v>
      </c>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row>
    <row r="690" spans="1:36" s="82" customFormat="1" ht="11.25" customHeight="1" x14ac:dyDescent="0.2">
      <c r="A690"/>
      <c r="B690" s="82" t="e">
        <v>#N/A</v>
      </c>
      <c r="C690"/>
      <c r="D690"/>
      <c r="E690"/>
      <c r="F690"/>
      <c r="G690"/>
      <c r="H690"/>
      <c r="I690"/>
      <c r="J690"/>
      <c r="K690"/>
      <c r="L690"/>
      <c r="M690"/>
      <c r="N690"/>
      <c r="O690"/>
      <c r="P690"/>
      <c r="Q690"/>
      <c r="R690"/>
      <c r="S690"/>
      <c r="T690"/>
      <c r="U690"/>
      <c r="V690"/>
      <c r="W690"/>
      <c r="X690"/>
      <c r="Y690"/>
      <c r="Z690"/>
      <c r="AA690"/>
      <c r="AB690"/>
      <c r="AC690"/>
      <c r="AD690"/>
      <c r="AE690"/>
      <c r="AF690"/>
      <c r="AG690"/>
      <c r="AH690"/>
      <c r="AI690"/>
      <c r="AJ690"/>
    </row>
    <row r="691" spans="1:36" s="82" customFormat="1" ht="11.25" customHeight="1" x14ac:dyDescent="0.2">
      <c r="A691"/>
      <c r="B691" s="82" t="e">
        <v>#N/A</v>
      </c>
      <c r="C691"/>
      <c r="D691"/>
      <c r="E691"/>
      <c r="F691"/>
      <c r="G691"/>
      <c r="H691"/>
      <c r="I691"/>
      <c r="J691"/>
      <c r="K691"/>
      <c r="L691"/>
      <c r="M691"/>
      <c r="N691"/>
      <c r="O691"/>
      <c r="P691"/>
      <c r="Q691"/>
      <c r="R691"/>
      <c r="S691"/>
      <c r="T691"/>
      <c r="U691"/>
      <c r="V691"/>
      <c r="W691"/>
      <c r="X691"/>
      <c r="Y691"/>
      <c r="Z691"/>
      <c r="AA691"/>
      <c r="AB691"/>
      <c r="AC691"/>
      <c r="AD691"/>
      <c r="AE691"/>
      <c r="AF691"/>
      <c r="AG691"/>
      <c r="AH691"/>
      <c r="AI691"/>
      <c r="AJ691"/>
    </row>
    <row r="692" spans="1:36" s="82" customFormat="1" ht="11.25" customHeight="1" x14ac:dyDescent="0.2">
      <c r="A692"/>
      <c r="B692" s="82" t="e">
        <v>#N/A</v>
      </c>
      <c r="C692"/>
      <c r="D692"/>
      <c r="E692"/>
      <c r="F692"/>
      <c r="G692"/>
      <c r="H692"/>
      <c r="I692"/>
      <c r="J692"/>
      <c r="K692"/>
      <c r="L692"/>
      <c r="M692"/>
      <c r="N692"/>
      <c r="O692"/>
      <c r="P692"/>
      <c r="Q692"/>
      <c r="R692"/>
      <c r="S692"/>
      <c r="T692"/>
      <c r="U692"/>
      <c r="V692"/>
      <c r="W692"/>
      <c r="X692"/>
      <c r="Y692"/>
      <c r="Z692"/>
      <c r="AA692"/>
      <c r="AB692"/>
      <c r="AC692"/>
      <c r="AD692"/>
      <c r="AE692"/>
      <c r="AF692"/>
      <c r="AG692"/>
      <c r="AH692"/>
      <c r="AI692"/>
      <c r="AJ692"/>
    </row>
    <row r="693" spans="1:36" s="82" customFormat="1" ht="11.25" customHeight="1" x14ac:dyDescent="0.2">
      <c r="A693"/>
      <c r="B693" s="82" t="e">
        <v>#N/A</v>
      </c>
      <c r="C693"/>
      <c r="D693"/>
      <c r="E693"/>
      <c r="F693"/>
      <c r="G693"/>
      <c r="H693"/>
      <c r="I693"/>
      <c r="J693"/>
      <c r="K693"/>
      <c r="L693"/>
      <c r="M693"/>
      <c r="N693"/>
      <c r="O693"/>
      <c r="P693"/>
      <c r="Q693"/>
      <c r="R693"/>
      <c r="S693"/>
      <c r="T693"/>
      <c r="U693"/>
      <c r="V693"/>
      <c r="W693"/>
      <c r="X693"/>
      <c r="Y693"/>
      <c r="Z693"/>
      <c r="AA693"/>
      <c r="AB693"/>
      <c r="AC693"/>
      <c r="AD693"/>
      <c r="AE693"/>
      <c r="AF693"/>
      <c r="AG693"/>
      <c r="AH693"/>
      <c r="AI693"/>
      <c r="AJ693"/>
    </row>
    <row r="694" spans="1:36" s="82" customFormat="1" ht="11.25" customHeight="1" x14ac:dyDescent="0.2">
      <c r="A694"/>
      <c r="B694" s="82" t="e">
        <v>#N/A</v>
      </c>
      <c r="C694"/>
      <c r="D694"/>
      <c r="E694"/>
      <c r="F694"/>
      <c r="G694"/>
      <c r="H694"/>
      <c r="I694"/>
      <c r="J694"/>
      <c r="K694"/>
      <c r="L694"/>
      <c r="M694"/>
      <c r="N694"/>
      <c r="O694"/>
      <c r="P694"/>
      <c r="Q694"/>
      <c r="R694"/>
      <c r="S694"/>
      <c r="T694"/>
      <c r="U694"/>
      <c r="V694"/>
      <c r="W694"/>
      <c r="X694"/>
      <c r="Y694"/>
      <c r="Z694"/>
      <c r="AA694"/>
      <c r="AB694"/>
      <c r="AC694"/>
      <c r="AD694"/>
      <c r="AE694"/>
      <c r="AF694"/>
      <c r="AG694"/>
      <c r="AH694"/>
      <c r="AI694"/>
      <c r="AJ694"/>
    </row>
    <row r="695" spans="1:36" s="82" customFormat="1" ht="11.25" customHeight="1" x14ac:dyDescent="0.2">
      <c r="A695"/>
      <c r="B695" s="82" t="e">
        <v>#N/A</v>
      </c>
      <c r="C695"/>
      <c r="D695"/>
      <c r="E695"/>
      <c r="F695"/>
      <c r="G695"/>
      <c r="H695"/>
      <c r="I695"/>
      <c r="J695"/>
      <c r="K695"/>
      <c r="L695"/>
      <c r="M695"/>
      <c r="N695"/>
      <c r="O695"/>
      <c r="P695"/>
      <c r="Q695"/>
      <c r="R695"/>
      <c r="S695"/>
      <c r="T695"/>
      <c r="U695"/>
      <c r="V695"/>
      <c r="W695"/>
      <c r="X695"/>
      <c r="Y695"/>
      <c r="Z695"/>
      <c r="AA695"/>
      <c r="AB695"/>
      <c r="AC695"/>
      <c r="AD695"/>
      <c r="AE695"/>
      <c r="AF695"/>
      <c r="AG695"/>
      <c r="AH695"/>
      <c r="AI695"/>
      <c r="AJ695"/>
    </row>
    <row r="696" spans="1:36" s="82" customFormat="1" ht="11.25" customHeight="1" x14ac:dyDescent="0.2">
      <c r="A696"/>
      <c r="B696" s="82" t="e">
        <v>#N/A</v>
      </c>
      <c r="C696"/>
      <c r="D696"/>
      <c r="E696"/>
      <c r="F696"/>
      <c r="G696"/>
      <c r="H696"/>
      <c r="I696"/>
      <c r="J696"/>
      <c r="K696"/>
      <c r="L696"/>
      <c r="M696"/>
      <c r="N696"/>
      <c r="O696"/>
      <c r="P696"/>
      <c r="Q696"/>
      <c r="R696"/>
      <c r="S696"/>
      <c r="T696"/>
      <c r="U696"/>
      <c r="V696"/>
      <c r="W696"/>
      <c r="X696"/>
      <c r="Y696"/>
      <c r="Z696"/>
      <c r="AA696"/>
      <c r="AB696"/>
      <c r="AC696"/>
      <c r="AD696"/>
      <c r="AE696"/>
      <c r="AF696"/>
      <c r="AG696"/>
      <c r="AH696"/>
      <c r="AI696"/>
      <c r="AJ696"/>
    </row>
    <row r="697" spans="1:36" s="82" customFormat="1" ht="11.25" customHeight="1" x14ac:dyDescent="0.2">
      <c r="A697"/>
      <c r="B697" s="82" t="e">
        <v>#N/A</v>
      </c>
      <c r="C697"/>
      <c r="D697"/>
      <c r="E697"/>
      <c r="F697"/>
      <c r="G697"/>
      <c r="H697"/>
      <c r="I697"/>
      <c r="J697"/>
      <c r="K697"/>
      <c r="L697"/>
      <c r="M697"/>
      <c r="N697"/>
      <c r="O697"/>
      <c r="P697"/>
      <c r="Q697"/>
      <c r="R697"/>
      <c r="S697"/>
      <c r="T697"/>
      <c r="U697"/>
      <c r="V697"/>
      <c r="W697"/>
      <c r="X697"/>
      <c r="Y697"/>
      <c r="Z697"/>
      <c r="AA697"/>
      <c r="AB697"/>
      <c r="AC697"/>
      <c r="AD697"/>
      <c r="AE697"/>
      <c r="AF697"/>
      <c r="AG697"/>
      <c r="AH697"/>
      <c r="AI697"/>
      <c r="AJ697"/>
    </row>
    <row r="698" spans="1:36" s="82" customFormat="1" ht="11.25" customHeight="1" x14ac:dyDescent="0.2">
      <c r="A698"/>
      <c r="B698" s="82" t="e">
        <v>#N/A</v>
      </c>
      <c r="C698"/>
      <c r="D698"/>
      <c r="E698"/>
      <c r="F698"/>
      <c r="G698"/>
      <c r="H698"/>
      <c r="I698"/>
      <c r="J698"/>
      <c r="K698"/>
      <c r="L698"/>
      <c r="M698"/>
      <c r="N698"/>
      <c r="O698"/>
      <c r="P698"/>
      <c r="Q698"/>
      <c r="R698"/>
      <c r="S698"/>
      <c r="T698"/>
      <c r="U698"/>
      <c r="V698"/>
      <c r="W698"/>
      <c r="X698"/>
      <c r="Y698"/>
      <c r="Z698"/>
      <c r="AA698"/>
      <c r="AB698"/>
      <c r="AC698"/>
      <c r="AD698"/>
      <c r="AE698"/>
      <c r="AF698"/>
      <c r="AG698"/>
      <c r="AH698"/>
      <c r="AI698"/>
      <c r="AJ698"/>
    </row>
    <row r="699" spans="1:36" s="82" customFormat="1" ht="11.25" customHeight="1" x14ac:dyDescent="0.2">
      <c r="A699"/>
      <c r="B699" s="82" t="e">
        <v>#N/A</v>
      </c>
      <c r="C699"/>
      <c r="D699"/>
      <c r="E699"/>
      <c r="F699"/>
      <c r="G699"/>
      <c r="H699"/>
      <c r="I699"/>
      <c r="J699"/>
      <c r="K699"/>
      <c r="L699"/>
      <c r="M699"/>
      <c r="N699"/>
      <c r="O699"/>
      <c r="P699"/>
      <c r="Q699"/>
      <c r="R699"/>
      <c r="S699"/>
      <c r="T699"/>
      <c r="U699"/>
      <c r="V699"/>
      <c r="W699"/>
      <c r="X699"/>
      <c r="Y699"/>
      <c r="Z699"/>
      <c r="AA699"/>
      <c r="AB699"/>
      <c r="AC699"/>
      <c r="AD699"/>
      <c r="AE699"/>
      <c r="AF699"/>
      <c r="AG699"/>
      <c r="AH699"/>
      <c r="AI699"/>
      <c r="AJ699"/>
    </row>
    <row r="700" spans="1:36" s="82" customFormat="1" ht="11.25" customHeight="1" x14ac:dyDescent="0.2">
      <c r="A700"/>
      <c r="B700" s="82" t="e">
        <v>#N/A</v>
      </c>
      <c r="C700"/>
      <c r="D700"/>
      <c r="E700"/>
      <c r="F700"/>
      <c r="G700"/>
      <c r="H700"/>
      <c r="I700"/>
      <c r="J700"/>
      <c r="K700"/>
      <c r="L700"/>
      <c r="M700"/>
      <c r="N700"/>
      <c r="O700"/>
      <c r="P700"/>
      <c r="Q700"/>
      <c r="R700"/>
      <c r="S700"/>
      <c r="T700"/>
      <c r="U700"/>
      <c r="V700"/>
      <c r="W700"/>
      <c r="X700"/>
      <c r="Y700"/>
      <c r="Z700"/>
      <c r="AA700"/>
      <c r="AB700"/>
      <c r="AC700"/>
      <c r="AD700"/>
      <c r="AE700"/>
      <c r="AF700"/>
      <c r="AG700"/>
      <c r="AH700"/>
      <c r="AI700"/>
      <c r="AJ700"/>
    </row>
    <row r="701" spans="1:36" s="82" customFormat="1" ht="11.25" customHeight="1" x14ac:dyDescent="0.2">
      <c r="A701"/>
      <c r="B701" s="82" t="e">
        <v>#N/A</v>
      </c>
      <c r="C701"/>
      <c r="D701"/>
      <c r="E701"/>
      <c r="F701"/>
      <c r="G701"/>
      <c r="H701"/>
      <c r="I701"/>
      <c r="J701"/>
      <c r="K701"/>
      <c r="L701"/>
      <c r="M701"/>
      <c r="N701"/>
      <c r="O701"/>
      <c r="P701"/>
      <c r="Q701"/>
      <c r="R701"/>
      <c r="S701"/>
      <c r="T701"/>
      <c r="U701"/>
      <c r="V701"/>
      <c r="W701"/>
      <c r="X701"/>
      <c r="Y701"/>
      <c r="Z701"/>
      <c r="AA701"/>
      <c r="AB701"/>
      <c r="AC701"/>
      <c r="AD701"/>
      <c r="AE701"/>
      <c r="AF701"/>
      <c r="AG701"/>
      <c r="AH701"/>
      <c r="AI701"/>
      <c r="AJ701"/>
    </row>
    <row r="702" spans="1:36" s="82" customFormat="1" ht="11.25" customHeight="1" x14ac:dyDescent="0.2">
      <c r="A702"/>
      <c r="B702" s="82" t="e">
        <v>#N/A</v>
      </c>
      <c r="C702"/>
      <c r="D702"/>
      <c r="E702"/>
      <c r="F702"/>
      <c r="G702"/>
      <c r="H702"/>
      <c r="I702"/>
      <c r="J702"/>
      <c r="K702"/>
      <c r="L702"/>
      <c r="M702"/>
      <c r="N702"/>
      <c r="O702"/>
      <c r="P702"/>
      <c r="Q702"/>
      <c r="R702"/>
      <c r="S702"/>
      <c r="T702"/>
      <c r="U702"/>
      <c r="V702"/>
      <c r="W702"/>
      <c r="X702"/>
      <c r="Y702"/>
      <c r="Z702"/>
      <c r="AA702"/>
      <c r="AB702"/>
      <c r="AC702"/>
      <c r="AD702"/>
      <c r="AE702"/>
      <c r="AF702"/>
      <c r="AG702"/>
      <c r="AH702"/>
      <c r="AI702"/>
      <c r="AJ702"/>
    </row>
    <row r="703" spans="1:36" s="82" customFormat="1" ht="11.25" customHeight="1" x14ac:dyDescent="0.2">
      <c r="A703"/>
      <c r="B703" s="82" t="e">
        <v>#N/A</v>
      </c>
      <c r="C703"/>
      <c r="D703"/>
      <c r="E703"/>
      <c r="F703"/>
      <c r="G703"/>
      <c r="H703"/>
      <c r="I703"/>
      <c r="J703"/>
      <c r="K703"/>
      <c r="L703"/>
      <c r="M703"/>
      <c r="N703"/>
      <c r="O703"/>
      <c r="P703"/>
      <c r="Q703"/>
      <c r="R703"/>
      <c r="S703"/>
      <c r="T703"/>
      <c r="U703"/>
      <c r="V703"/>
      <c r="W703"/>
      <c r="X703"/>
      <c r="Y703"/>
      <c r="Z703"/>
      <c r="AA703"/>
      <c r="AB703"/>
      <c r="AC703"/>
      <c r="AD703"/>
      <c r="AE703"/>
      <c r="AF703"/>
      <c r="AG703"/>
      <c r="AH703"/>
      <c r="AI703"/>
      <c r="AJ703"/>
    </row>
    <row r="704" spans="1:36" s="82" customFormat="1" ht="11.25" customHeight="1" x14ac:dyDescent="0.2">
      <c r="A704"/>
      <c r="B704" s="82" t="e">
        <v>#N/A</v>
      </c>
      <c r="C704"/>
      <c r="D704"/>
      <c r="E704"/>
      <c r="F704"/>
      <c r="G704"/>
      <c r="H704"/>
      <c r="I704"/>
      <c r="J704"/>
      <c r="K704"/>
      <c r="L704"/>
      <c r="M704"/>
      <c r="N704"/>
      <c r="O704"/>
      <c r="P704"/>
      <c r="Q704"/>
      <c r="R704"/>
      <c r="S704"/>
      <c r="T704"/>
      <c r="U704"/>
      <c r="V704"/>
      <c r="W704"/>
      <c r="X704"/>
      <c r="Y704"/>
      <c r="Z704"/>
      <c r="AA704"/>
      <c r="AB704"/>
      <c r="AC704"/>
      <c r="AD704"/>
      <c r="AE704"/>
      <c r="AF704"/>
      <c r="AG704"/>
      <c r="AH704"/>
      <c r="AI704"/>
      <c r="AJ704"/>
    </row>
    <row r="705" spans="1:36" s="82" customFormat="1" ht="11.25" customHeight="1" x14ac:dyDescent="0.2">
      <c r="A705"/>
      <c r="B705" s="82" t="e">
        <v>#N/A</v>
      </c>
      <c r="C705"/>
      <c r="D705"/>
      <c r="E705"/>
      <c r="F705"/>
      <c r="G705"/>
      <c r="H705"/>
      <c r="I705"/>
      <c r="J705"/>
      <c r="K705"/>
      <c r="L705"/>
      <c r="M705"/>
      <c r="N705"/>
      <c r="O705"/>
      <c r="P705"/>
      <c r="Q705"/>
      <c r="R705"/>
      <c r="S705"/>
      <c r="T705"/>
      <c r="U705"/>
      <c r="V705"/>
      <c r="W705"/>
      <c r="X705"/>
      <c r="Y705"/>
      <c r="Z705"/>
      <c r="AA705"/>
      <c r="AB705"/>
      <c r="AC705"/>
      <c r="AD705"/>
      <c r="AE705"/>
      <c r="AF705"/>
      <c r="AG705"/>
      <c r="AH705"/>
      <c r="AI705"/>
      <c r="AJ705"/>
    </row>
    <row r="706" spans="1:36" s="82" customFormat="1" ht="11.25" customHeight="1" x14ac:dyDescent="0.2">
      <c r="A706"/>
      <c r="B706" s="82" t="e">
        <v>#N/A</v>
      </c>
      <c r="C706"/>
      <c r="D706"/>
      <c r="E706"/>
      <c r="F706"/>
      <c r="G706"/>
      <c r="H706"/>
      <c r="I706"/>
      <c r="J706"/>
      <c r="K706"/>
      <c r="L706"/>
      <c r="M706"/>
      <c r="N706"/>
      <c r="O706"/>
      <c r="P706"/>
      <c r="Q706"/>
      <c r="R706"/>
      <c r="S706"/>
      <c r="T706"/>
      <c r="U706"/>
      <c r="V706"/>
      <c r="W706"/>
      <c r="X706"/>
      <c r="Y706"/>
      <c r="Z706"/>
      <c r="AA706"/>
      <c r="AB706"/>
      <c r="AC706"/>
      <c r="AD706"/>
      <c r="AE706"/>
      <c r="AF706"/>
      <c r="AG706"/>
      <c r="AH706"/>
      <c r="AI706"/>
      <c r="AJ706"/>
    </row>
    <row r="707" spans="1:36" s="82" customFormat="1" ht="11.25" customHeight="1" x14ac:dyDescent="0.2">
      <c r="A707"/>
      <c r="B707" s="82" t="e">
        <v>#N/A</v>
      </c>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row>
    <row r="708" spans="1:36" s="82" customFormat="1" ht="11.25" customHeight="1" x14ac:dyDescent="0.2">
      <c r="A708"/>
      <c r="B708" s="82" t="e">
        <v>#N/A</v>
      </c>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row>
    <row r="709" spans="1:36" s="82" customFormat="1" ht="11.25" customHeight="1" x14ac:dyDescent="0.2">
      <c r="A709"/>
      <c r="B709" s="82" t="e">
        <v>#N/A</v>
      </c>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row>
    <row r="710" spans="1:36" s="82" customFormat="1" ht="11.25" customHeight="1" x14ac:dyDescent="0.2">
      <c r="A710"/>
      <c r="B710" s="82" t="e">
        <v>#N/A</v>
      </c>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row>
    <row r="711" spans="1:36" s="82" customFormat="1" ht="11.25" customHeight="1" x14ac:dyDescent="0.2">
      <c r="A711"/>
      <c r="B711" s="82" t="e">
        <v>#N/A</v>
      </c>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row>
    <row r="712" spans="1:36" s="82" customFormat="1" ht="11.25" customHeight="1" x14ac:dyDescent="0.2">
      <c r="A712"/>
      <c r="B712" s="82" t="e">
        <v>#N/A</v>
      </c>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row>
    <row r="713" spans="1:36" s="82" customFormat="1" ht="11.25" customHeight="1" x14ac:dyDescent="0.2">
      <c r="A713"/>
      <c r="B713" s="82" t="e">
        <v>#N/A</v>
      </c>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row>
    <row r="714" spans="1:36" s="82" customFormat="1" ht="11.25" customHeight="1" x14ac:dyDescent="0.2">
      <c r="A714"/>
      <c r="B714" s="82" t="e">
        <v>#N/A</v>
      </c>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row>
    <row r="715" spans="1:36" s="82" customFormat="1" ht="11.25" customHeight="1" x14ac:dyDescent="0.2">
      <c r="A715"/>
      <c r="B715" s="82" t="e">
        <v>#N/A</v>
      </c>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row>
    <row r="716" spans="1:36" s="82" customFormat="1" ht="11.25" customHeight="1" x14ac:dyDescent="0.2">
      <c r="A716"/>
      <c r="B716" s="82" t="e">
        <v>#N/A</v>
      </c>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row>
    <row r="717" spans="1:36" s="82" customFormat="1" ht="11.25" customHeight="1" x14ac:dyDescent="0.2">
      <c r="A717"/>
      <c r="B717" s="82" t="e">
        <v>#N/A</v>
      </c>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row>
    <row r="718" spans="1:36" s="82" customFormat="1" ht="11.25" customHeight="1" x14ac:dyDescent="0.2">
      <c r="A718"/>
      <c r="B718" s="82" t="e">
        <v>#N/A</v>
      </c>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row>
    <row r="719" spans="1:36" s="82" customFormat="1" ht="11.25" customHeight="1" x14ac:dyDescent="0.2">
      <c r="A719"/>
      <c r="B719" s="82" t="e">
        <v>#N/A</v>
      </c>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row>
    <row r="720" spans="1:36" s="82" customFormat="1" ht="11.25" customHeight="1" x14ac:dyDescent="0.2">
      <c r="A720"/>
      <c r="B720" s="82" t="e">
        <v>#N/A</v>
      </c>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row>
    <row r="721" spans="1:36" s="82" customFormat="1" ht="11.25" customHeight="1" x14ac:dyDescent="0.2">
      <c r="A721"/>
      <c r="B721" s="82" t="e">
        <v>#N/A</v>
      </c>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row>
    <row r="722" spans="1:36" s="82" customFormat="1" ht="11.25" customHeight="1" x14ac:dyDescent="0.2">
      <c r="A722"/>
      <c r="B722" s="82" t="e">
        <v>#N/A</v>
      </c>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row>
    <row r="723" spans="1:36" s="82" customFormat="1" ht="11.25" customHeight="1" x14ac:dyDescent="0.2">
      <c r="A723"/>
      <c r="B723" s="82" t="e">
        <v>#N/A</v>
      </c>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row>
    <row r="724" spans="1:36" s="82" customFormat="1" ht="11.25" customHeight="1" x14ac:dyDescent="0.2">
      <c r="A724"/>
      <c r="B724" s="82" t="e">
        <v>#N/A</v>
      </c>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row>
    <row r="725" spans="1:36" s="82" customFormat="1" ht="11.25" customHeight="1" x14ac:dyDescent="0.2">
      <c r="A725"/>
      <c r="B725" s="82" t="e">
        <v>#N/A</v>
      </c>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row>
    <row r="726" spans="1:36" s="82" customFormat="1" ht="11.25" customHeight="1" x14ac:dyDescent="0.2">
      <c r="A726"/>
      <c r="B726" s="82" t="e">
        <v>#N/A</v>
      </c>
      <c r="C726"/>
      <c r="D726"/>
      <c r="E726"/>
      <c r="F726"/>
      <c r="G726"/>
      <c r="H726"/>
      <c r="I726"/>
      <c r="J726"/>
      <c r="K726"/>
      <c r="L726"/>
      <c r="M726"/>
      <c r="N726"/>
      <c r="O726"/>
      <c r="P726"/>
      <c r="Q726"/>
      <c r="R726"/>
      <c r="S726"/>
      <c r="T726"/>
      <c r="U726"/>
      <c r="V726"/>
      <c r="W726"/>
      <c r="X726"/>
      <c r="Y726"/>
      <c r="Z726"/>
      <c r="AA726"/>
      <c r="AB726"/>
      <c r="AC726"/>
      <c r="AD726"/>
      <c r="AE726"/>
      <c r="AF726"/>
      <c r="AG726"/>
      <c r="AH726"/>
      <c r="AI726"/>
      <c r="AJ726"/>
    </row>
    <row r="727" spans="1:36" s="82" customFormat="1" ht="11.25" customHeight="1" x14ac:dyDescent="0.2">
      <c r="A727"/>
      <c r="B727" s="82" t="e">
        <v>#N/A</v>
      </c>
      <c r="C727"/>
      <c r="D727"/>
      <c r="E727"/>
      <c r="F727"/>
      <c r="G727"/>
      <c r="H727"/>
      <c r="I727"/>
      <c r="J727"/>
      <c r="K727"/>
      <c r="L727"/>
      <c r="M727"/>
      <c r="N727"/>
      <c r="O727"/>
      <c r="P727"/>
      <c r="Q727"/>
      <c r="R727"/>
      <c r="S727"/>
      <c r="T727"/>
      <c r="U727"/>
      <c r="V727"/>
      <c r="W727"/>
      <c r="X727"/>
      <c r="Y727"/>
      <c r="Z727"/>
      <c r="AA727"/>
      <c r="AB727"/>
      <c r="AC727"/>
      <c r="AD727"/>
      <c r="AE727"/>
      <c r="AF727"/>
      <c r="AG727"/>
      <c r="AH727"/>
      <c r="AI727"/>
      <c r="AJ727"/>
    </row>
    <row r="728" spans="1:36" s="82" customFormat="1" ht="11.25" customHeight="1" x14ac:dyDescent="0.2">
      <c r="A728"/>
      <c r="B728" s="82" t="e">
        <v>#N/A</v>
      </c>
      <c r="C728"/>
      <c r="D728"/>
      <c r="E728"/>
      <c r="F728"/>
      <c r="G728"/>
      <c r="H728"/>
      <c r="I728"/>
      <c r="J728"/>
      <c r="K728"/>
      <c r="L728"/>
      <c r="M728"/>
      <c r="N728"/>
      <c r="O728"/>
      <c r="P728"/>
      <c r="Q728"/>
      <c r="R728"/>
      <c r="S728"/>
      <c r="T728"/>
      <c r="U728"/>
      <c r="V728"/>
      <c r="W728"/>
      <c r="X728"/>
      <c r="Y728"/>
      <c r="Z728"/>
      <c r="AA728"/>
      <c r="AB728"/>
      <c r="AC728"/>
      <c r="AD728"/>
      <c r="AE728"/>
      <c r="AF728"/>
      <c r="AG728"/>
      <c r="AH728"/>
      <c r="AI728"/>
      <c r="AJ728"/>
    </row>
    <row r="729" spans="1:36" s="82" customFormat="1" ht="11.25" customHeight="1" x14ac:dyDescent="0.2">
      <c r="A729"/>
      <c r="B729" s="82" t="e">
        <v>#N/A</v>
      </c>
      <c r="C729"/>
      <c r="D729"/>
      <c r="E729"/>
      <c r="F729"/>
      <c r="G729"/>
      <c r="H729"/>
      <c r="I729"/>
      <c r="J729"/>
      <c r="K729"/>
      <c r="L729"/>
      <c r="M729"/>
      <c r="N729"/>
      <c r="O729"/>
      <c r="P729"/>
      <c r="Q729"/>
      <c r="R729"/>
      <c r="S729"/>
      <c r="T729"/>
      <c r="U729"/>
      <c r="V729"/>
      <c r="W729"/>
      <c r="X729"/>
      <c r="Y729"/>
      <c r="Z729"/>
      <c r="AA729"/>
      <c r="AB729"/>
      <c r="AC729"/>
      <c r="AD729"/>
      <c r="AE729"/>
      <c r="AF729"/>
      <c r="AG729"/>
      <c r="AH729"/>
      <c r="AI729"/>
      <c r="AJ729"/>
    </row>
    <row r="730" spans="1:36" s="82" customFormat="1" ht="11.25" customHeight="1" x14ac:dyDescent="0.2">
      <c r="A730"/>
      <c r="B730" s="82" t="e">
        <v>#N/A</v>
      </c>
      <c r="C730"/>
      <c r="D730"/>
      <c r="E730"/>
      <c r="F730"/>
      <c r="G730"/>
      <c r="H730"/>
      <c r="I730"/>
      <c r="J730"/>
      <c r="K730"/>
      <c r="L730"/>
      <c r="M730"/>
      <c r="N730"/>
      <c r="O730"/>
      <c r="P730"/>
      <c r="Q730"/>
      <c r="R730"/>
      <c r="S730"/>
      <c r="T730"/>
      <c r="U730"/>
      <c r="V730"/>
      <c r="W730"/>
      <c r="X730"/>
      <c r="Y730"/>
      <c r="Z730"/>
      <c r="AA730"/>
      <c r="AB730"/>
      <c r="AC730"/>
      <c r="AD730"/>
      <c r="AE730"/>
      <c r="AF730"/>
      <c r="AG730"/>
      <c r="AH730"/>
      <c r="AI730"/>
      <c r="AJ730"/>
    </row>
    <row r="731" spans="1:36" s="82" customFormat="1" ht="11.25" customHeight="1" x14ac:dyDescent="0.2">
      <c r="A731"/>
      <c r="B731" s="82" t="e">
        <v>#N/A</v>
      </c>
      <c r="C731"/>
      <c r="D731"/>
      <c r="E731"/>
      <c r="F731"/>
      <c r="G731"/>
      <c r="H731"/>
      <c r="I731"/>
      <c r="J731"/>
      <c r="K731"/>
      <c r="L731"/>
      <c r="M731"/>
      <c r="N731"/>
      <c r="O731"/>
      <c r="P731"/>
      <c r="Q731"/>
      <c r="R731"/>
      <c r="S731"/>
      <c r="T731"/>
      <c r="U731"/>
      <c r="V731"/>
      <c r="W731"/>
      <c r="X731"/>
      <c r="Y731"/>
      <c r="Z731"/>
      <c r="AA731"/>
      <c r="AB731"/>
      <c r="AC731"/>
      <c r="AD731"/>
      <c r="AE731"/>
      <c r="AF731"/>
      <c r="AG731"/>
      <c r="AH731"/>
      <c r="AI731"/>
      <c r="AJ731"/>
    </row>
    <row r="732" spans="1:36" s="82" customFormat="1" ht="11.25" customHeight="1" x14ac:dyDescent="0.2">
      <c r="A732"/>
      <c r="B732" s="82" t="e">
        <v>#N/A</v>
      </c>
      <c r="C732"/>
      <c r="D732"/>
      <c r="E732"/>
      <c r="F732"/>
      <c r="G732"/>
      <c r="H732"/>
      <c r="I732"/>
      <c r="J732"/>
      <c r="K732"/>
      <c r="L732"/>
      <c r="M732"/>
      <c r="N732"/>
      <c r="O732"/>
      <c r="P732"/>
      <c r="Q732"/>
      <c r="R732"/>
      <c r="S732"/>
      <c r="T732"/>
      <c r="U732"/>
      <c r="V732"/>
      <c r="W732"/>
      <c r="X732"/>
      <c r="Y732"/>
      <c r="Z732"/>
      <c r="AA732"/>
      <c r="AB732"/>
      <c r="AC732"/>
      <c r="AD732"/>
      <c r="AE732"/>
      <c r="AF732"/>
      <c r="AG732"/>
      <c r="AH732"/>
      <c r="AI732"/>
      <c r="AJ732"/>
    </row>
    <row r="733" spans="1:36" s="82" customFormat="1" ht="11.25" customHeight="1" x14ac:dyDescent="0.2">
      <c r="A733"/>
      <c r="B733" s="82" t="e">
        <v>#N/A</v>
      </c>
      <c r="C733"/>
      <c r="D733"/>
      <c r="E733"/>
      <c r="F733"/>
      <c r="G733"/>
      <c r="H733"/>
      <c r="I733"/>
      <c r="J733"/>
      <c r="K733"/>
      <c r="L733"/>
      <c r="M733"/>
      <c r="N733"/>
      <c r="O733"/>
      <c r="P733"/>
      <c r="Q733"/>
      <c r="R733"/>
      <c r="S733"/>
      <c r="T733"/>
      <c r="U733"/>
      <c r="V733"/>
      <c r="W733"/>
      <c r="X733"/>
      <c r="Y733"/>
      <c r="Z733"/>
      <c r="AA733"/>
      <c r="AB733"/>
      <c r="AC733"/>
      <c r="AD733"/>
      <c r="AE733"/>
      <c r="AF733"/>
      <c r="AG733"/>
      <c r="AH733"/>
      <c r="AI733"/>
      <c r="AJ733"/>
    </row>
    <row r="734" spans="1:36" s="82" customFormat="1" ht="11.25" customHeight="1" x14ac:dyDescent="0.2">
      <c r="A734"/>
      <c r="B734" s="82" t="e">
        <v>#N/A</v>
      </c>
      <c r="C734"/>
      <c r="D734"/>
      <c r="E734"/>
      <c r="F734"/>
      <c r="G734"/>
      <c r="H734"/>
      <c r="I734"/>
      <c r="J734"/>
      <c r="K734"/>
      <c r="L734"/>
      <c r="M734"/>
      <c r="N734"/>
      <c r="O734"/>
      <c r="P734"/>
      <c r="Q734"/>
      <c r="R734"/>
      <c r="S734"/>
      <c r="T734"/>
      <c r="U734"/>
      <c r="V734"/>
      <c r="W734"/>
      <c r="X734"/>
      <c r="Y734"/>
      <c r="Z734"/>
      <c r="AA734"/>
      <c r="AB734"/>
      <c r="AC734"/>
      <c r="AD734"/>
      <c r="AE734"/>
      <c r="AF734"/>
      <c r="AG734"/>
      <c r="AH734"/>
      <c r="AI734"/>
      <c r="AJ734"/>
    </row>
    <row r="735" spans="1:36" s="82" customFormat="1" ht="11.25" customHeight="1" x14ac:dyDescent="0.2">
      <c r="A735"/>
      <c r="B735" s="82" t="e">
        <v>#N/A</v>
      </c>
      <c r="C735"/>
      <c r="D735"/>
      <c r="E735"/>
      <c r="F735"/>
      <c r="G735"/>
      <c r="H735"/>
      <c r="I735"/>
      <c r="J735"/>
      <c r="K735"/>
      <c r="L735"/>
      <c r="M735"/>
      <c r="N735"/>
      <c r="O735"/>
      <c r="P735"/>
      <c r="Q735"/>
      <c r="R735"/>
      <c r="S735"/>
      <c r="T735"/>
      <c r="U735"/>
      <c r="V735"/>
      <c r="W735"/>
      <c r="X735"/>
      <c r="Y735"/>
      <c r="Z735"/>
      <c r="AA735"/>
      <c r="AB735"/>
      <c r="AC735"/>
      <c r="AD735"/>
      <c r="AE735"/>
      <c r="AF735"/>
      <c r="AG735"/>
      <c r="AH735"/>
      <c r="AI735"/>
      <c r="AJ735"/>
    </row>
    <row r="736" spans="1:36" s="82" customFormat="1" ht="11.25" customHeight="1" x14ac:dyDescent="0.2">
      <c r="A736"/>
      <c r="B736" s="82" t="e">
        <v>#N/A</v>
      </c>
      <c r="C736"/>
      <c r="D736"/>
      <c r="E736"/>
      <c r="F736"/>
      <c r="G736"/>
      <c r="H736"/>
      <c r="I736"/>
      <c r="J736"/>
      <c r="K736"/>
      <c r="L736"/>
      <c r="M736"/>
      <c r="N736"/>
      <c r="O736"/>
      <c r="P736"/>
      <c r="Q736"/>
      <c r="R736"/>
      <c r="S736"/>
      <c r="T736"/>
      <c r="U736"/>
      <c r="V736"/>
      <c r="W736"/>
      <c r="X736"/>
      <c r="Y736"/>
      <c r="Z736"/>
      <c r="AA736"/>
      <c r="AB736"/>
      <c r="AC736"/>
      <c r="AD736"/>
      <c r="AE736"/>
      <c r="AF736"/>
      <c r="AG736"/>
      <c r="AH736"/>
      <c r="AI736"/>
      <c r="AJ736"/>
    </row>
    <row r="737" spans="1:36" s="82" customFormat="1" ht="11.25" customHeight="1" x14ac:dyDescent="0.2">
      <c r="A737"/>
      <c r="B737" s="82" t="e">
        <v>#N/A</v>
      </c>
      <c r="C737"/>
      <c r="D737"/>
      <c r="E737"/>
      <c r="F737"/>
      <c r="G737"/>
      <c r="H737"/>
      <c r="I737"/>
      <c r="J737"/>
      <c r="K737"/>
      <c r="L737"/>
      <c r="M737"/>
      <c r="N737"/>
      <c r="O737"/>
      <c r="P737"/>
      <c r="Q737"/>
      <c r="R737"/>
      <c r="S737"/>
      <c r="T737"/>
      <c r="U737"/>
      <c r="V737"/>
      <c r="W737"/>
      <c r="X737"/>
      <c r="Y737"/>
      <c r="Z737"/>
      <c r="AA737"/>
      <c r="AB737"/>
      <c r="AC737"/>
      <c r="AD737"/>
      <c r="AE737"/>
      <c r="AF737"/>
      <c r="AG737"/>
      <c r="AH737"/>
      <c r="AI737"/>
      <c r="AJ737"/>
    </row>
    <row r="738" spans="1:36" s="82" customFormat="1" ht="11.25" customHeight="1" x14ac:dyDescent="0.2">
      <c r="A738"/>
      <c r="B738" s="82" t="e">
        <v>#N/A</v>
      </c>
      <c r="C738"/>
      <c r="D738"/>
      <c r="E738"/>
      <c r="F738"/>
      <c r="G738"/>
      <c r="H738"/>
      <c r="I738"/>
      <c r="J738"/>
      <c r="K738"/>
      <c r="L738"/>
      <c r="M738"/>
      <c r="N738"/>
      <c r="O738"/>
      <c r="P738"/>
      <c r="Q738"/>
      <c r="R738"/>
      <c r="S738"/>
      <c r="T738"/>
      <c r="U738"/>
      <c r="V738"/>
      <c r="W738"/>
      <c r="X738"/>
      <c r="Y738"/>
      <c r="Z738"/>
      <c r="AA738"/>
      <c r="AB738"/>
      <c r="AC738"/>
      <c r="AD738"/>
      <c r="AE738"/>
      <c r="AF738"/>
      <c r="AG738"/>
      <c r="AH738"/>
      <c r="AI738"/>
      <c r="AJ738"/>
    </row>
    <row r="739" spans="1:36" s="82" customFormat="1" ht="11.25" customHeight="1" x14ac:dyDescent="0.2">
      <c r="A739"/>
      <c r="B739" s="82" t="e">
        <v>#N/A</v>
      </c>
      <c r="C739"/>
      <c r="D739"/>
      <c r="E739"/>
      <c r="F739"/>
      <c r="G739"/>
      <c r="H739"/>
      <c r="I739"/>
      <c r="J739"/>
      <c r="K739"/>
      <c r="L739"/>
      <c r="M739"/>
      <c r="N739"/>
      <c r="O739"/>
      <c r="P739"/>
      <c r="Q739"/>
      <c r="R739"/>
      <c r="S739"/>
      <c r="T739"/>
      <c r="U739"/>
      <c r="V739"/>
      <c r="W739"/>
      <c r="X739"/>
      <c r="Y739"/>
      <c r="Z739"/>
      <c r="AA739"/>
      <c r="AB739"/>
      <c r="AC739"/>
      <c r="AD739"/>
      <c r="AE739"/>
      <c r="AF739"/>
      <c r="AG739"/>
      <c r="AH739"/>
      <c r="AI739"/>
      <c r="AJ739"/>
    </row>
    <row r="740" spans="1:36" s="82" customFormat="1" ht="11.25" customHeight="1" x14ac:dyDescent="0.2">
      <c r="A740"/>
      <c r="B740" s="82" t="e">
        <v>#N/A</v>
      </c>
      <c r="C740"/>
      <c r="D740"/>
      <c r="E740"/>
      <c r="F740"/>
      <c r="G740"/>
      <c r="H740"/>
      <c r="I740"/>
      <c r="J740"/>
      <c r="K740"/>
      <c r="L740"/>
      <c r="M740"/>
      <c r="N740"/>
      <c r="O740"/>
      <c r="P740"/>
      <c r="Q740"/>
      <c r="R740"/>
      <c r="S740"/>
      <c r="T740"/>
      <c r="U740"/>
      <c r="V740"/>
      <c r="W740"/>
      <c r="X740"/>
      <c r="Y740"/>
      <c r="Z740"/>
      <c r="AA740"/>
      <c r="AB740"/>
      <c r="AC740"/>
      <c r="AD740"/>
      <c r="AE740"/>
      <c r="AF740"/>
      <c r="AG740"/>
      <c r="AH740"/>
      <c r="AI740"/>
      <c r="AJ740"/>
    </row>
    <row r="741" spans="1:36" s="82" customFormat="1" ht="11.25" customHeight="1" x14ac:dyDescent="0.2">
      <c r="A741"/>
      <c r="B741" s="82" t="e">
        <v>#N/A</v>
      </c>
      <c r="C741"/>
      <c r="D741"/>
      <c r="E741"/>
      <c r="F741"/>
      <c r="G741"/>
      <c r="H741"/>
      <c r="I741"/>
      <c r="J741"/>
      <c r="K741"/>
      <c r="L741"/>
      <c r="M741"/>
      <c r="N741"/>
      <c r="O741"/>
      <c r="P741"/>
      <c r="Q741"/>
      <c r="R741"/>
      <c r="S741"/>
      <c r="T741"/>
      <c r="U741"/>
      <c r="V741"/>
      <c r="W741"/>
      <c r="X741"/>
      <c r="Y741"/>
      <c r="Z741"/>
      <c r="AA741"/>
      <c r="AB741"/>
      <c r="AC741"/>
      <c r="AD741"/>
      <c r="AE741"/>
      <c r="AF741"/>
      <c r="AG741"/>
      <c r="AH741"/>
      <c r="AI741"/>
      <c r="AJ741"/>
    </row>
    <row r="742" spans="1:36" s="82" customFormat="1" ht="11.25" customHeight="1" x14ac:dyDescent="0.2">
      <c r="A742"/>
      <c r="B742" s="82" t="e">
        <v>#N/A</v>
      </c>
      <c r="C742"/>
      <c r="D742"/>
      <c r="E742"/>
      <c r="F742"/>
      <c r="G742"/>
      <c r="H742"/>
      <c r="I742"/>
      <c r="J742"/>
      <c r="K742"/>
      <c r="L742"/>
      <c r="M742"/>
      <c r="N742"/>
      <c r="O742"/>
      <c r="P742"/>
      <c r="Q742"/>
      <c r="R742"/>
      <c r="S742"/>
      <c r="T742"/>
      <c r="U742"/>
      <c r="V742"/>
      <c r="W742"/>
      <c r="X742"/>
      <c r="Y742"/>
      <c r="Z742"/>
      <c r="AA742"/>
      <c r="AB742"/>
      <c r="AC742"/>
      <c r="AD742"/>
      <c r="AE742"/>
      <c r="AF742"/>
      <c r="AG742"/>
      <c r="AH742"/>
      <c r="AI742"/>
      <c r="AJ742"/>
    </row>
    <row r="743" spans="1:36" s="82" customFormat="1" ht="11.25" customHeight="1" x14ac:dyDescent="0.2">
      <c r="A743"/>
      <c r="B743" s="82" t="e">
        <v>#N/A</v>
      </c>
      <c r="C743"/>
      <c r="D743"/>
      <c r="E743"/>
      <c r="F743"/>
      <c r="G743"/>
      <c r="H743"/>
      <c r="I743"/>
      <c r="J743"/>
      <c r="K743"/>
      <c r="L743"/>
      <c r="M743"/>
      <c r="N743"/>
      <c r="O743"/>
      <c r="P743"/>
      <c r="Q743"/>
      <c r="R743"/>
      <c r="S743"/>
      <c r="T743"/>
      <c r="U743"/>
      <c r="V743"/>
      <c r="W743"/>
      <c r="X743"/>
      <c r="Y743"/>
      <c r="Z743"/>
      <c r="AA743"/>
      <c r="AB743"/>
      <c r="AC743"/>
      <c r="AD743"/>
      <c r="AE743"/>
      <c r="AF743"/>
      <c r="AG743"/>
      <c r="AH743"/>
      <c r="AI743"/>
      <c r="AJ743"/>
    </row>
    <row r="744" spans="1:36" s="82" customFormat="1" ht="11.25" customHeight="1" x14ac:dyDescent="0.2">
      <c r="A744"/>
      <c r="B744" s="82" t="e">
        <v>#N/A</v>
      </c>
      <c r="C744"/>
      <c r="D744"/>
      <c r="E744"/>
      <c r="F744"/>
      <c r="G744"/>
      <c r="H744"/>
      <c r="I744"/>
      <c r="J744"/>
      <c r="K744"/>
      <c r="L744"/>
      <c r="M744"/>
      <c r="N744"/>
      <c r="O744"/>
      <c r="P744"/>
      <c r="Q744"/>
      <c r="R744"/>
      <c r="S744"/>
      <c r="T744"/>
      <c r="U744"/>
      <c r="V744"/>
      <c r="W744"/>
      <c r="X744"/>
      <c r="Y744"/>
      <c r="Z744"/>
      <c r="AA744"/>
      <c r="AB744"/>
      <c r="AC744"/>
      <c r="AD744"/>
      <c r="AE744"/>
      <c r="AF744"/>
      <c r="AG744"/>
      <c r="AH744"/>
      <c r="AI744"/>
      <c r="AJ744"/>
    </row>
    <row r="745" spans="1:36" s="82" customFormat="1" ht="11.25" customHeight="1" x14ac:dyDescent="0.2">
      <c r="A745"/>
      <c r="B745" s="82" t="e">
        <v>#N/A</v>
      </c>
      <c r="C745"/>
      <c r="D745"/>
      <c r="E745"/>
      <c r="F745"/>
      <c r="G745"/>
      <c r="H745"/>
      <c r="I745"/>
      <c r="J745"/>
      <c r="K745"/>
      <c r="L745"/>
      <c r="M745"/>
      <c r="N745"/>
      <c r="O745"/>
      <c r="P745"/>
      <c r="Q745"/>
      <c r="R745"/>
      <c r="S745"/>
      <c r="T745"/>
      <c r="U745"/>
      <c r="V745"/>
      <c r="W745"/>
      <c r="X745"/>
      <c r="Y745"/>
      <c r="Z745"/>
      <c r="AA745"/>
      <c r="AB745"/>
      <c r="AC745"/>
      <c r="AD745"/>
      <c r="AE745"/>
      <c r="AF745"/>
      <c r="AG745"/>
      <c r="AH745"/>
      <c r="AI745"/>
      <c r="AJ745"/>
    </row>
    <row r="746" spans="1:36" s="82" customFormat="1" ht="11.25" customHeight="1" x14ac:dyDescent="0.2">
      <c r="A746"/>
      <c r="B746" s="82" t="e">
        <v>#N/A</v>
      </c>
      <c r="C746"/>
      <c r="D746"/>
      <c r="E746"/>
      <c r="F746"/>
      <c r="G746"/>
      <c r="H746"/>
      <c r="I746"/>
      <c r="J746"/>
      <c r="K746"/>
      <c r="L746"/>
      <c r="M746"/>
      <c r="N746"/>
      <c r="O746"/>
      <c r="P746"/>
      <c r="Q746"/>
      <c r="R746"/>
      <c r="S746"/>
      <c r="T746"/>
      <c r="U746"/>
      <c r="V746"/>
      <c r="W746"/>
      <c r="X746"/>
      <c r="Y746"/>
      <c r="Z746"/>
      <c r="AA746"/>
      <c r="AB746"/>
      <c r="AC746"/>
      <c r="AD746"/>
      <c r="AE746"/>
      <c r="AF746"/>
      <c r="AG746"/>
      <c r="AH746"/>
      <c r="AI746"/>
      <c r="AJ746"/>
    </row>
    <row r="747" spans="1:36" s="82" customFormat="1" ht="11.25" customHeight="1" x14ac:dyDescent="0.2">
      <c r="A747"/>
      <c r="B747" s="82" t="e">
        <v>#N/A</v>
      </c>
      <c r="C747"/>
      <c r="D747"/>
      <c r="E747"/>
      <c r="F747"/>
      <c r="G747"/>
      <c r="H747"/>
      <c r="I747"/>
      <c r="J747"/>
      <c r="K747"/>
      <c r="L747"/>
      <c r="M747"/>
      <c r="N747"/>
      <c r="O747"/>
      <c r="P747"/>
      <c r="Q747"/>
      <c r="R747"/>
      <c r="S747"/>
      <c r="T747"/>
      <c r="U747"/>
      <c r="V747"/>
      <c r="W747"/>
      <c r="X747"/>
      <c r="Y747"/>
      <c r="Z747"/>
      <c r="AA747"/>
      <c r="AB747"/>
      <c r="AC747"/>
      <c r="AD747"/>
      <c r="AE747"/>
      <c r="AF747"/>
      <c r="AG747"/>
      <c r="AH747"/>
      <c r="AI747"/>
      <c r="AJ747"/>
    </row>
    <row r="748" spans="1:36" s="82" customFormat="1" ht="11.25" customHeight="1" x14ac:dyDescent="0.2">
      <c r="A748"/>
      <c r="B748" s="82" t="e">
        <v>#N/A</v>
      </c>
      <c r="C748"/>
      <c r="D748"/>
      <c r="E748"/>
      <c r="F748"/>
      <c r="G748"/>
      <c r="H748"/>
      <c r="I748"/>
      <c r="J748"/>
      <c r="K748"/>
      <c r="L748"/>
      <c r="M748"/>
      <c r="N748"/>
      <c r="O748"/>
      <c r="P748"/>
      <c r="Q748"/>
      <c r="R748"/>
      <c r="S748"/>
      <c r="T748"/>
      <c r="U748"/>
      <c r="V748"/>
      <c r="W748"/>
      <c r="X748"/>
      <c r="Y748"/>
      <c r="Z748"/>
      <c r="AA748"/>
      <c r="AB748"/>
      <c r="AC748"/>
      <c r="AD748"/>
      <c r="AE748"/>
      <c r="AF748"/>
      <c r="AG748"/>
      <c r="AH748"/>
      <c r="AI748"/>
      <c r="AJ748"/>
    </row>
    <row r="749" spans="1:36" s="82" customFormat="1" ht="11.25" customHeight="1" x14ac:dyDescent="0.2">
      <c r="A749"/>
      <c r="B749" s="82" t="e">
        <v>#N/A</v>
      </c>
      <c r="C749"/>
      <c r="D749"/>
      <c r="E749"/>
      <c r="F749"/>
      <c r="G749"/>
      <c r="H749"/>
      <c r="I749"/>
      <c r="J749"/>
      <c r="K749"/>
      <c r="L749"/>
      <c r="M749"/>
      <c r="N749"/>
      <c r="O749"/>
      <c r="P749"/>
      <c r="Q749"/>
      <c r="R749"/>
      <c r="S749"/>
      <c r="T749"/>
      <c r="U749"/>
      <c r="V749"/>
      <c r="W749"/>
      <c r="X749"/>
      <c r="Y749"/>
      <c r="Z749"/>
      <c r="AA749"/>
      <c r="AB749"/>
      <c r="AC749"/>
      <c r="AD749"/>
      <c r="AE749"/>
      <c r="AF749"/>
      <c r="AG749"/>
      <c r="AH749"/>
      <c r="AI749"/>
      <c r="AJ749"/>
    </row>
    <row r="750" spans="1:36" s="82" customFormat="1" ht="11.25" customHeight="1" x14ac:dyDescent="0.2">
      <c r="A750"/>
      <c r="B750" s="82" t="e">
        <v>#N/A</v>
      </c>
      <c r="C750"/>
      <c r="D750"/>
      <c r="E750"/>
      <c r="F750"/>
      <c r="G750"/>
      <c r="H750"/>
      <c r="I750"/>
      <c r="J750"/>
      <c r="K750"/>
      <c r="L750"/>
      <c r="M750"/>
      <c r="N750"/>
      <c r="O750"/>
      <c r="P750"/>
      <c r="Q750"/>
      <c r="R750"/>
      <c r="S750"/>
      <c r="T750"/>
      <c r="U750"/>
      <c r="V750"/>
      <c r="W750"/>
      <c r="X750"/>
      <c r="Y750"/>
      <c r="Z750"/>
      <c r="AA750"/>
      <c r="AB750"/>
      <c r="AC750"/>
      <c r="AD750"/>
      <c r="AE750"/>
      <c r="AF750"/>
      <c r="AG750"/>
      <c r="AH750"/>
      <c r="AI750"/>
      <c r="AJ750"/>
    </row>
    <row r="751" spans="1:36" s="82" customFormat="1" ht="11.25" customHeight="1" x14ac:dyDescent="0.2">
      <c r="A751"/>
      <c r="B751" s="82" t="e">
        <v>#N/A</v>
      </c>
      <c r="C751"/>
      <c r="D751"/>
      <c r="E751"/>
      <c r="F751"/>
      <c r="G751"/>
      <c r="H751"/>
      <c r="I751"/>
      <c r="J751"/>
      <c r="K751"/>
      <c r="L751"/>
      <c r="M751"/>
      <c r="N751"/>
      <c r="O751"/>
      <c r="P751"/>
      <c r="Q751"/>
      <c r="R751"/>
      <c r="S751"/>
      <c r="T751"/>
      <c r="U751"/>
      <c r="V751"/>
      <c r="W751"/>
      <c r="X751"/>
      <c r="Y751"/>
      <c r="Z751"/>
      <c r="AA751"/>
      <c r="AB751"/>
      <c r="AC751"/>
      <c r="AD751"/>
      <c r="AE751"/>
      <c r="AF751"/>
      <c r="AG751"/>
      <c r="AH751"/>
      <c r="AI751"/>
      <c r="AJ751"/>
    </row>
    <row r="752" spans="1:36" s="82" customFormat="1" ht="11.25" customHeight="1" x14ac:dyDescent="0.2">
      <c r="A752"/>
      <c r="B752" s="82" t="e">
        <v>#N/A</v>
      </c>
      <c r="C752"/>
      <c r="D752"/>
      <c r="E752"/>
      <c r="F752"/>
      <c r="G752"/>
      <c r="H752"/>
      <c r="I752"/>
      <c r="J752"/>
      <c r="K752"/>
      <c r="L752"/>
      <c r="M752"/>
      <c r="N752"/>
      <c r="O752"/>
      <c r="P752"/>
      <c r="Q752"/>
      <c r="R752"/>
      <c r="S752"/>
      <c r="T752"/>
      <c r="U752"/>
      <c r="V752"/>
      <c r="W752"/>
      <c r="X752"/>
      <c r="Y752"/>
      <c r="Z752"/>
      <c r="AA752"/>
      <c r="AB752"/>
      <c r="AC752"/>
      <c r="AD752"/>
      <c r="AE752"/>
      <c r="AF752"/>
      <c r="AG752"/>
      <c r="AH752"/>
      <c r="AI752"/>
      <c r="AJ752"/>
    </row>
    <row r="753" spans="1:36" s="82" customFormat="1" ht="11.25" customHeight="1" x14ac:dyDescent="0.2">
      <c r="A753"/>
      <c r="B753" s="82" t="e">
        <v>#N/A</v>
      </c>
      <c r="C753"/>
      <c r="D753"/>
      <c r="E753"/>
      <c r="F753"/>
      <c r="G753"/>
      <c r="H753"/>
      <c r="I753"/>
      <c r="J753"/>
      <c r="K753"/>
      <c r="L753"/>
      <c r="M753"/>
      <c r="N753"/>
      <c r="O753"/>
      <c r="P753"/>
      <c r="Q753"/>
      <c r="R753"/>
      <c r="S753"/>
      <c r="T753"/>
      <c r="U753"/>
      <c r="V753"/>
      <c r="W753"/>
      <c r="X753"/>
      <c r="Y753"/>
      <c r="Z753"/>
      <c r="AA753"/>
      <c r="AB753"/>
      <c r="AC753"/>
      <c r="AD753"/>
      <c r="AE753"/>
      <c r="AF753"/>
      <c r="AG753"/>
      <c r="AH753"/>
      <c r="AI753"/>
      <c r="AJ753"/>
    </row>
    <row r="754" spans="1:36" s="82" customFormat="1" ht="11.25" customHeight="1" x14ac:dyDescent="0.2">
      <c r="A754"/>
      <c r="B754" s="82" t="e">
        <v>#N/A</v>
      </c>
      <c r="C754"/>
      <c r="D754"/>
      <c r="E754"/>
      <c r="F754"/>
      <c r="G754"/>
      <c r="H754"/>
      <c r="I754"/>
      <c r="J754"/>
      <c r="K754"/>
      <c r="L754"/>
      <c r="M754"/>
      <c r="N754"/>
      <c r="O754"/>
      <c r="P754"/>
      <c r="Q754"/>
      <c r="R754"/>
      <c r="S754"/>
      <c r="T754"/>
      <c r="U754"/>
      <c r="V754"/>
      <c r="W754"/>
      <c r="X754"/>
      <c r="Y754"/>
      <c r="Z754"/>
      <c r="AA754"/>
      <c r="AB754"/>
      <c r="AC754"/>
      <c r="AD754"/>
      <c r="AE754"/>
      <c r="AF754"/>
      <c r="AG754"/>
      <c r="AH754"/>
      <c r="AI754"/>
      <c r="AJ754"/>
    </row>
    <row r="755" spans="1:36" s="82" customFormat="1" ht="11.25" customHeight="1" x14ac:dyDescent="0.2">
      <c r="A755"/>
      <c r="B755" s="82" t="e">
        <v>#N/A</v>
      </c>
      <c r="C755"/>
      <c r="D755"/>
      <c r="E755"/>
      <c r="F755"/>
      <c r="G755"/>
      <c r="H755"/>
      <c r="I755"/>
      <c r="J755"/>
      <c r="K755"/>
      <c r="L755"/>
      <c r="M755"/>
      <c r="N755"/>
      <c r="O755"/>
      <c r="P755"/>
      <c r="Q755"/>
      <c r="R755"/>
      <c r="S755"/>
      <c r="T755"/>
      <c r="U755"/>
      <c r="V755"/>
      <c r="W755"/>
      <c r="X755"/>
      <c r="Y755"/>
      <c r="Z755"/>
      <c r="AA755"/>
      <c r="AB755"/>
      <c r="AC755"/>
      <c r="AD755"/>
      <c r="AE755"/>
      <c r="AF755"/>
      <c r="AG755"/>
      <c r="AH755"/>
      <c r="AI755"/>
      <c r="AJ755"/>
    </row>
    <row r="756" spans="1:36" s="82" customFormat="1" ht="11.25" customHeight="1" x14ac:dyDescent="0.2">
      <c r="A756"/>
      <c r="B756" s="82" t="e">
        <v>#N/A</v>
      </c>
      <c r="C756"/>
      <c r="D756"/>
      <c r="E756"/>
      <c r="F756"/>
      <c r="G756"/>
      <c r="H756"/>
      <c r="I756"/>
      <c r="J756"/>
      <c r="K756"/>
      <c r="L756"/>
      <c r="M756"/>
      <c r="N756"/>
      <c r="O756"/>
      <c r="P756"/>
      <c r="Q756"/>
      <c r="R756"/>
      <c r="S756"/>
      <c r="T756"/>
      <c r="U756"/>
      <c r="V756"/>
      <c r="W756"/>
      <c r="X756"/>
      <c r="Y756"/>
      <c r="Z756"/>
      <c r="AA756"/>
      <c r="AB756"/>
      <c r="AC756"/>
      <c r="AD756"/>
      <c r="AE756"/>
      <c r="AF756"/>
      <c r="AG756"/>
      <c r="AH756"/>
      <c r="AI756"/>
      <c r="AJ756"/>
    </row>
    <row r="757" spans="1:36" s="82" customFormat="1" ht="11.25" customHeight="1" x14ac:dyDescent="0.2">
      <c r="A757"/>
      <c r="B757" s="82" t="e">
        <v>#N/A</v>
      </c>
      <c r="C757"/>
      <c r="D757"/>
      <c r="E757"/>
      <c r="F757"/>
      <c r="G757"/>
      <c r="H757"/>
      <c r="I757"/>
      <c r="J757"/>
      <c r="K757"/>
      <c r="L757"/>
      <c r="M757"/>
      <c r="N757"/>
      <c r="O757"/>
      <c r="P757"/>
      <c r="Q757"/>
      <c r="R757"/>
      <c r="S757"/>
      <c r="T757"/>
      <c r="U757"/>
      <c r="V757"/>
      <c r="W757"/>
      <c r="X757"/>
      <c r="Y757"/>
      <c r="Z757"/>
      <c r="AA757"/>
      <c r="AB757"/>
      <c r="AC757"/>
      <c r="AD757"/>
      <c r="AE757"/>
      <c r="AF757"/>
      <c r="AG757"/>
      <c r="AH757"/>
      <c r="AI757"/>
      <c r="AJ757"/>
    </row>
    <row r="758" spans="1:36" s="82" customFormat="1" ht="11.25" customHeight="1" x14ac:dyDescent="0.2">
      <c r="A758"/>
      <c r="B758" s="82" t="e">
        <v>#N/A</v>
      </c>
      <c r="C758"/>
      <c r="D758"/>
      <c r="E758"/>
      <c r="F758"/>
      <c r="G758"/>
      <c r="H758"/>
      <c r="I758"/>
      <c r="J758"/>
      <c r="K758"/>
      <c r="L758"/>
      <c r="M758"/>
      <c r="N758"/>
      <c r="O758"/>
      <c r="P758"/>
      <c r="Q758"/>
      <c r="R758"/>
      <c r="S758"/>
      <c r="T758"/>
      <c r="U758"/>
      <c r="V758"/>
      <c r="W758"/>
      <c r="X758"/>
      <c r="Y758"/>
      <c r="Z758"/>
      <c r="AA758"/>
      <c r="AB758"/>
      <c r="AC758"/>
      <c r="AD758"/>
      <c r="AE758"/>
      <c r="AF758"/>
      <c r="AG758"/>
      <c r="AH758"/>
      <c r="AI758"/>
      <c r="AJ758"/>
    </row>
    <row r="759" spans="1:36" s="82" customFormat="1" ht="11.25" customHeight="1" x14ac:dyDescent="0.2">
      <c r="A759"/>
      <c r="B759" s="82" t="e">
        <v>#N/A</v>
      </c>
      <c r="C759"/>
      <c r="D759"/>
      <c r="E759"/>
      <c r="F759"/>
      <c r="G759"/>
      <c r="H759"/>
      <c r="I759"/>
      <c r="J759"/>
      <c r="K759"/>
      <c r="L759"/>
      <c r="M759"/>
      <c r="N759"/>
      <c r="O759"/>
      <c r="P759"/>
      <c r="Q759"/>
      <c r="R759"/>
      <c r="S759"/>
      <c r="T759"/>
      <c r="U759"/>
      <c r="V759"/>
      <c r="W759"/>
      <c r="X759"/>
      <c r="Y759"/>
      <c r="Z759"/>
      <c r="AA759"/>
      <c r="AB759"/>
      <c r="AC759"/>
      <c r="AD759"/>
      <c r="AE759"/>
      <c r="AF759"/>
      <c r="AG759"/>
      <c r="AH759"/>
      <c r="AI759"/>
      <c r="AJ759"/>
    </row>
    <row r="760" spans="1:36" s="82" customFormat="1" ht="11.25" customHeight="1" x14ac:dyDescent="0.2">
      <c r="A760"/>
      <c r="B760" s="82" t="e">
        <v>#N/A</v>
      </c>
      <c r="C760"/>
      <c r="D760"/>
      <c r="E760"/>
      <c r="F760"/>
      <c r="G760"/>
      <c r="H760"/>
      <c r="I760"/>
      <c r="J760"/>
      <c r="K760"/>
      <c r="L760"/>
      <c r="M760"/>
      <c r="N760"/>
      <c r="O760"/>
      <c r="P760"/>
      <c r="Q760"/>
      <c r="R760"/>
      <c r="S760"/>
      <c r="T760"/>
      <c r="U760"/>
      <c r="V760"/>
      <c r="W760"/>
      <c r="X760"/>
      <c r="Y760"/>
      <c r="Z760"/>
      <c r="AA760"/>
      <c r="AB760"/>
      <c r="AC760"/>
      <c r="AD760"/>
      <c r="AE760"/>
      <c r="AF760"/>
      <c r="AG760"/>
      <c r="AH760"/>
      <c r="AI760"/>
      <c r="AJ760"/>
    </row>
    <row r="761" spans="1:36" s="82" customFormat="1" ht="11.25" customHeight="1" x14ac:dyDescent="0.2">
      <c r="A761"/>
      <c r="B761" s="82" t="e">
        <v>#N/A</v>
      </c>
      <c r="C761"/>
      <c r="D761"/>
      <c r="E761"/>
      <c r="F761"/>
      <c r="G761"/>
      <c r="H761"/>
      <c r="I761"/>
      <c r="J761"/>
      <c r="K761"/>
      <c r="L761"/>
      <c r="M761"/>
      <c r="N761"/>
      <c r="O761"/>
      <c r="P761"/>
      <c r="Q761"/>
      <c r="R761"/>
      <c r="S761"/>
      <c r="T761"/>
      <c r="U761"/>
      <c r="V761"/>
      <c r="W761"/>
      <c r="X761"/>
      <c r="Y761"/>
      <c r="Z761"/>
      <c r="AA761"/>
      <c r="AB761"/>
      <c r="AC761"/>
      <c r="AD761"/>
      <c r="AE761"/>
      <c r="AF761"/>
      <c r="AG761"/>
      <c r="AH761"/>
      <c r="AI761"/>
      <c r="AJ761"/>
    </row>
    <row r="762" spans="1:36" s="82" customFormat="1" ht="11.25" customHeight="1" x14ac:dyDescent="0.2">
      <c r="A762"/>
      <c r="B762" s="82" t="e">
        <v>#N/A</v>
      </c>
      <c r="C762"/>
      <c r="D762"/>
      <c r="E762"/>
      <c r="F762"/>
      <c r="G762"/>
      <c r="H762"/>
      <c r="I762"/>
      <c r="J762"/>
      <c r="K762"/>
      <c r="L762"/>
      <c r="M762"/>
      <c r="N762"/>
      <c r="O762"/>
      <c r="P762"/>
      <c r="Q762"/>
      <c r="R762"/>
      <c r="S762"/>
      <c r="T762"/>
      <c r="U762"/>
      <c r="V762"/>
      <c r="W762"/>
      <c r="X762"/>
      <c r="Y762"/>
      <c r="Z762"/>
      <c r="AA762"/>
      <c r="AB762"/>
      <c r="AC762"/>
      <c r="AD762"/>
      <c r="AE762"/>
      <c r="AF762"/>
      <c r="AG762"/>
      <c r="AH762"/>
      <c r="AI762"/>
      <c r="AJ762"/>
    </row>
    <row r="763" spans="1:36" s="82" customFormat="1" ht="11.25" customHeight="1" x14ac:dyDescent="0.2">
      <c r="A763"/>
      <c r="B763" s="82" t="e">
        <v>#N/A</v>
      </c>
      <c r="C763"/>
      <c r="D763"/>
      <c r="E763"/>
      <c r="F763"/>
      <c r="G763"/>
      <c r="H763"/>
      <c r="I763"/>
      <c r="J763"/>
      <c r="K763"/>
      <c r="L763"/>
      <c r="M763"/>
      <c r="N763"/>
      <c r="O763"/>
      <c r="P763"/>
      <c r="Q763"/>
      <c r="R763"/>
      <c r="S763"/>
      <c r="T763"/>
      <c r="U763"/>
      <c r="V763"/>
      <c r="W763"/>
      <c r="X763"/>
      <c r="Y763"/>
      <c r="Z763"/>
      <c r="AA763"/>
      <c r="AB763"/>
      <c r="AC763"/>
      <c r="AD763"/>
      <c r="AE763"/>
      <c r="AF763"/>
      <c r="AG763"/>
      <c r="AH763"/>
      <c r="AI763"/>
      <c r="AJ763"/>
    </row>
    <row r="764" spans="1:36" s="82" customFormat="1" ht="11.25" customHeight="1" x14ac:dyDescent="0.2">
      <c r="A764"/>
      <c r="B764" s="82" t="e">
        <v>#N/A</v>
      </c>
      <c r="C764"/>
      <c r="D764"/>
      <c r="E764"/>
      <c r="F764"/>
      <c r="G764"/>
      <c r="H764"/>
      <c r="I764"/>
      <c r="J764"/>
      <c r="K764"/>
      <c r="L764"/>
      <c r="M764"/>
      <c r="N764"/>
      <c r="O764"/>
      <c r="P764"/>
      <c r="Q764"/>
      <c r="R764"/>
      <c r="S764"/>
      <c r="T764"/>
      <c r="U764"/>
      <c r="V764"/>
      <c r="W764"/>
      <c r="X764"/>
      <c r="Y764"/>
      <c r="Z764"/>
      <c r="AA764"/>
      <c r="AB764"/>
      <c r="AC764"/>
      <c r="AD764"/>
      <c r="AE764"/>
      <c r="AF764"/>
      <c r="AG764"/>
      <c r="AH764"/>
      <c r="AI764"/>
      <c r="AJ764"/>
    </row>
    <row r="765" spans="1:36" s="82" customFormat="1" ht="11.25" customHeight="1" x14ac:dyDescent="0.2">
      <c r="A765"/>
      <c r="B765" s="82" t="e">
        <v>#N/A</v>
      </c>
      <c r="C765"/>
      <c r="D765"/>
      <c r="E765"/>
      <c r="F765"/>
      <c r="G765"/>
      <c r="H765"/>
      <c r="I765"/>
      <c r="J765"/>
      <c r="K765"/>
      <c r="L765"/>
      <c r="M765"/>
      <c r="N765"/>
      <c r="O765"/>
      <c r="P765"/>
      <c r="Q765"/>
      <c r="R765"/>
      <c r="S765"/>
      <c r="T765"/>
      <c r="U765"/>
      <c r="V765"/>
      <c r="W765"/>
      <c r="X765"/>
      <c r="Y765"/>
      <c r="Z765"/>
      <c r="AA765"/>
      <c r="AB765"/>
      <c r="AC765"/>
      <c r="AD765"/>
      <c r="AE765"/>
      <c r="AF765"/>
      <c r="AG765"/>
      <c r="AH765"/>
      <c r="AI765"/>
      <c r="AJ765"/>
    </row>
    <row r="766" spans="1:36" s="82" customFormat="1" ht="11.25" customHeight="1" x14ac:dyDescent="0.2">
      <c r="A766"/>
      <c r="B766" s="82" t="e">
        <v>#N/A</v>
      </c>
      <c r="C766"/>
      <c r="D766"/>
      <c r="E766"/>
      <c r="F766"/>
      <c r="G766"/>
      <c r="H766"/>
      <c r="I766"/>
      <c r="J766"/>
      <c r="K766"/>
      <c r="L766"/>
      <c r="M766"/>
      <c r="N766"/>
      <c r="O766"/>
      <c r="P766"/>
      <c r="Q766"/>
      <c r="R766"/>
      <c r="S766"/>
      <c r="T766"/>
      <c r="U766"/>
      <c r="V766"/>
      <c r="W766"/>
      <c r="X766"/>
      <c r="Y766"/>
      <c r="Z766"/>
      <c r="AA766"/>
      <c r="AB766"/>
      <c r="AC766"/>
      <c r="AD766"/>
      <c r="AE766"/>
      <c r="AF766"/>
      <c r="AG766"/>
      <c r="AH766"/>
      <c r="AI766"/>
      <c r="AJ766"/>
    </row>
    <row r="767" spans="1:36" s="82" customFormat="1" ht="11.25" customHeight="1" x14ac:dyDescent="0.2">
      <c r="A767"/>
      <c r="B767" s="82" t="e">
        <v>#N/A</v>
      </c>
      <c r="C767"/>
      <c r="D767"/>
      <c r="E767"/>
      <c r="F767"/>
      <c r="G767"/>
      <c r="H767"/>
      <c r="I767"/>
      <c r="J767"/>
      <c r="K767"/>
      <c r="L767"/>
      <c r="M767"/>
      <c r="N767"/>
      <c r="O767"/>
      <c r="P767"/>
      <c r="Q767"/>
      <c r="R767"/>
      <c r="S767"/>
      <c r="T767"/>
      <c r="U767"/>
      <c r="V767"/>
      <c r="W767"/>
      <c r="X767"/>
      <c r="Y767"/>
      <c r="Z767"/>
      <c r="AA767"/>
      <c r="AB767"/>
      <c r="AC767"/>
      <c r="AD767"/>
      <c r="AE767"/>
      <c r="AF767"/>
      <c r="AG767"/>
      <c r="AH767"/>
      <c r="AI767"/>
      <c r="AJ767"/>
    </row>
    <row r="768" spans="1:36" s="82" customFormat="1" ht="11.25" customHeight="1" x14ac:dyDescent="0.2">
      <c r="A768"/>
      <c r="B768" s="82" t="e">
        <v>#N/A</v>
      </c>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row>
    <row r="769" spans="1:36" s="82" customFormat="1" ht="11.25" customHeight="1" x14ac:dyDescent="0.2">
      <c r="A769"/>
      <c r="B769" s="82" t="e">
        <v>#N/A</v>
      </c>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row>
    <row r="770" spans="1:36" s="82" customFormat="1" ht="11.25" customHeight="1" x14ac:dyDescent="0.2">
      <c r="A770"/>
      <c r="B770" s="82" t="e">
        <v>#N/A</v>
      </c>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row>
    <row r="771" spans="1:36" s="82" customFormat="1" ht="11.25" customHeight="1" x14ac:dyDescent="0.2">
      <c r="A771"/>
      <c r="B771" s="82" t="e">
        <v>#N/A</v>
      </c>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row>
    <row r="772" spans="1:36" s="82" customFormat="1" ht="11.25" customHeight="1" x14ac:dyDescent="0.2">
      <c r="A772"/>
      <c r="B772" s="82" t="e">
        <v>#N/A</v>
      </c>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row>
    <row r="773" spans="1:36" s="82" customFormat="1" ht="11.25" customHeight="1" x14ac:dyDescent="0.2">
      <c r="A773"/>
      <c r="B773" s="82" t="e">
        <v>#N/A</v>
      </c>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row>
    <row r="774" spans="1:36" s="82" customFormat="1" ht="11.25" customHeight="1" x14ac:dyDescent="0.2">
      <c r="A774"/>
      <c r="B774" s="82" t="e">
        <v>#N/A</v>
      </c>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row>
    <row r="775" spans="1:36" s="82" customFormat="1" ht="11.25" customHeight="1" x14ac:dyDescent="0.2">
      <c r="A775"/>
      <c r="B775" s="82" t="e">
        <v>#N/A</v>
      </c>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row>
    <row r="776" spans="1:36" s="82" customFormat="1" ht="11.25" customHeight="1" x14ac:dyDescent="0.2">
      <c r="A776"/>
      <c r="B776" s="82" t="e">
        <v>#N/A</v>
      </c>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row>
    <row r="777" spans="1:36" s="82" customFormat="1" ht="11.25" customHeight="1" x14ac:dyDescent="0.2">
      <c r="A777"/>
      <c r="B777" s="82" t="e">
        <v>#N/A</v>
      </c>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row>
    <row r="778" spans="1:36" s="82" customFormat="1" ht="11.25" customHeight="1" x14ac:dyDescent="0.2">
      <c r="A778"/>
      <c r="B778" s="82" t="e">
        <v>#N/A</v>
      </c>
      <c r="C778"/>
      <c r="D778"/>
      <c r="E778"/>
      <c r="F778"/>
      <c r="G778"/>
      <c r="H778"/>
      <c r="I778"/>
      <c r="J778"/>
      <c r="K778"/>
      <c r="L778"/>
      <c r="M778"/>
      <c r="N778"/>
      <c r="O778"/>
      <c r="P778"/>
      <c r="Q778"/>
      <c r="R778"/>
      <c r="S778"/>
      <c r="T778"/>
      <c r="U778"/>
      <c r="V778"/>
      <c r="W778"/>
      <c r="X778"/>
      <c r="Y778"/>
      <c r="Z778"/>
      <c r="AA778"/>
      <c r="AB778"/>
      <c r="AC778"/>
      <c r="AD778"/>
      <c r="AE778"/>
      <c r="AF778"/>
      <c r="AG778"/>
      <c r="AH778"/>
      <c r="AI778"/>
      <c r="AJ778"/>
    </row>
    <row r="779" spans="1:36" s="82" customFormat="1" ht="11.25" customHeight="1" x14ac:dyDescent="0.2">
      <c r="A779"/>
      <c r="B779" s="82" t="e">
        <v>#N/A</v>
      </c>
      <c r="C779"/>
      <c r="D779"/>
      <c r="E779"/>
      <c r="F779"/>
      <c r="G779"/>
      <c r="H779"/>
      <c r="I779"/>
      <c r="J779"/>
      <c r="K779"/>
      <c r="L779"/>
      <c r="M779"/>
      <c r="N779"/>
      <c r="O779"/>
      <c r="P779"/>
      <c r="Q779"/>
      <c r="R779"/>
      <c r="S779"/>
      <c r="T779"/>
      <c r="U779"/>
      <c r="V779"/>
      <c r="W779"/>
      <c r="X779"/>
      <c r="Y779"/>
      <c r="Z779"/>
      <c r="AA779"/>
      <c r="AB779"/>
      <c r="AC779"/>
      <c r="AD779"/>
      <c r="AE779"/>
      <c r="AF779"/>
      <c r="AG779"/>
      <c r="AH779"/>
      <c r="AI779"/>
      <c r="AJ779"/>
    </row>
    <row r="780" spans="1:36" s="82" customFormat="1" ht="11.25" customHeight="1" x14ac:dyDescent="0.2">
      <c r="A780"/>
      <c r="B780" s="82" t="e">
        <v>#N/A</v>
      </c>
      <c r="C780"/>
      <c r="D780"/>
      <c r="E780"/>
      <c r="F780"/>
      <c r="G780"/>
      <c r="H780"/>
      <c r="I780"/>
      <c r="J780"/>
      <c r="K780"/>
      <c r="L780"/>
      <c r="M780"/>
      <c r="N780"/>
      <c r="O780"/>
      <c r="P780"/>
      <c r="Q780"/>
      <c r="R780"/>
      <c r="S780"/>
      <c r="T780"/>
      <c r="U780"/>
      <c r="V780"/>
      <c r="W780"/>
      <c r="X780"/>
      <c r="Y780"/>
      <c r="Z780"/>
      <c r="AA780"/>
      <c r="AB780"/>
      <c r="AC780"/>
      <c r="AD780"/>
      <c r="AE780"/>
      <c r="AF780"/>
      <c r="AG780"/>
      <c r="AH780"/>
      <c r="AI780"/>
      <c r="AJ780"/>
    </row>
    <row r="781" spans="1:36" s="82" customFormat="1" ht="11.25" customHeight="1" x14ac:dyDescent="0.2">
      <c r="A781"/>
      <c r="B781" s="82" t="e">
        <v>#N/A</v>
      </c>
      <c r="C781"/>
      <c r="D781"/>
      <c r="E781"/>
      <c r="F781"/>
      <c r="G781"/>
      <c r="H781"/>
      <c r="I781"/>
      <c r="J781"/>
      <c r="K781"/>
      <c r="L781"/>
      <c r="M781"/>
      <c r="N781"/>
      <c r="O781"/>
      <c r="P781"/>
      <c r="Q781"/>
      <c r="R781"/>
      <c r="S781"/>
      <c r="T781"/>
      <c r="U781"/>
      <c r="V781"/>
      <c r="W781"/>
      <c r="X781"/>
      <c r="Y781"/>
      <c r="Z781"/>
      <c r="AA781"/>
      <c r="AB781"/>
      <c r="AC781"/>
      <c r="AD781"/>
      <c r="AE781"/>
      <c r="AF781"/>
      <c r="AG781"/>
      <c r="AH781"/>
      <c r="AI781"/>
      <c r="AJ781"/>
    </row>
    <row r="782" spans="1:36" s="82" customFormat="1" ht="11.25" customHeight="1" x14ac:dyDescent="0.2">
      <c r="A782"/>
      <c r="B782" s="82" t="e">
        <v>#N/A</v>
      </c>
      <c r="C782"/>
      <c r="D782"/>
      <c r="E782"/>
      <c r="F782"/>
      <c r="G782"/>
      <c r="H782"/>
      <c r="I782"/>
      <c r="J782"/>
      <c r="K782"/>
      <c r="L782"/>
      <c r="M782"/>
      <c r="N782"/>
      <c r="O782"/>
      <c r="P782"/>
      <c r="Q782"/>
      <c r="R782"/>
      <c r="S782"/>
      <c r="T782"/>
      <c r="U782"/>
      <c r="V782"/>
      <c r="W782"/>
      <c r="X782"/>
      <c r="Y782"/>
      <c r="Z782"/>
      <c r="AA782"/>
      <c r="AB782"/>
      <c r="AC782"/>
      <c r="AD782"/>
      <c r="AE782"/>
      <c r="AF782"/>
      <c r="AG782"/>
      <c r="AH782"/>
      <c r="AI782"/>
      <c r="AJ782"/>
    </row>
    <row r="783" spans="1:36" s="82" customFormat="1" ht="11.25" customHeight="1" x14ac:dyDescent="0.2">
      <c r="A783"/>
      <c r="B783" s="82" t="e">
        <v>#N/A</v>
      </c>
      <c r="C783"/>
      <c r="D783"/>
      <c r="E783"/>
      <c r="F783"/>
      <c r="G783"/>
      <c r="H783"/>
      <c r="I783"/>
      <c r="J783"/>
      <c r="K783"/>
      <c r="L783"/>
      <c r="M783"/>
      <c r="N783"/>
      <c r="O783"/>
      <c r="P783"/>
      <c r="Q783"/>
      <c r="R783"/>
      <c r="S783"/>
      <c r="T783"/>
      <c r="U783"/>
      <c r="V783"/>
      <c r="W783"/>
      <c r="X783"/>
      <c r="Y783"/>
      <c r="Z783"/>
      <c r="AA783"/>
      <c r="AB783"/>
      <c r="AC783"/>
      <c r="AD783"/>
      <c r="AE783"/>
      <c r="AF783"/>
      <c r="AG783"/>
      <c r="AH783"/>
      <c r="AI783"/>
      <c r="AJ783"/>
    </row>
    <row r="784" spans="1:36" s="82" customFormat="1" ht="11.25" customHeight="1" x14ac:dyDescent="0.2">
      <c r="A784"/>
      <c r="B784" s="82" t="e">
        <v>#N/A</v>
      </c>
      <c r="C784"/>
      <c r="D784"/>
      <c r="E784"/>
      <c r="F784"/>
      <c r="G784"/>
      <c r="H784"/>
      <c r="I784"/>
      <c r="J784"/>
      <c r="K784"/>
      <c r="L784"/>
      <c r="M784"/>
      <c r="N784"/>
      <c r="O784"/>
      <c r="P784"/>
      <c r="Q784"/>
      <c r="R784"/>
      <c r="S784"/>
      <c r="T784"/>
      <c r="U784"/>
      <c r="V784"/>
      <c r="W784"/>
      <c r="X784"/>
      <c r="Y784"/>
      <c r="Z784"/>
      <c r="AA784"/>
      <c r="AB784"/>
      <c r="AC784"/>
      <c r="AD784"/>
      <c r="AE784"/>
      <c r="AF784"/>
      <c r="AG784"/>
      <c r="AH784"/>
      <c r="AI784"/>
      <c r="AJ784"/>
    </row>
    <row r="785" spans="1:36" s="82" customFormat="1" ht="11.25" customHeight="1" x14ac:dyDescent="0.2">
      <c r="A785"/>
      <c r="B785" s="82" t="e">
        <v>#N/A</v>
      </c>
      <c r="C785"/>
      <c r="D785"/>
      <c r="E785"/>
      <c r="F785"/>
      <c r="G785"/>
      <c r="H785"/>
      <c r="I785"/>
      <c r="J785"/>
      <c r="K785"/>
      <c r="L785"/>
      <c r="M785"/>
      <c r="N785"/>
      <c r="O785"/>
      <c r="P785"/>
      <c r="Q785"/>
      <c r="R785"/>
      <c r="S785"/>
      <c r="T785"/>
      <c r="U785"/>
      <c r="V785"/>
      <c r="W785"/>
      <c r="X785"/>
      <c r="Y785"/>
      <c r="Z785"/>
      <c r="AA785"/>
      <c r="AB785"/>
      <c r="AC785"/>
      <c r="AD785"/>
      <c r="AE785"/>
      <c r="AF785"/>
      <c r="AG785"/>
      <c r="AH785"/>
      <c r="AI785"/>
      <c r="AJ785"/>
    </row>
    <row r="786" spans="1:36" s="82" customFormat="1" ht="11.25" customHeight="1" x14ac:dyDescent="0.2">
      <c r="A786"/>
      <c r="B786" s="82" t="e">
        <v>#N/A</v>
      </c>
      <c r="C786"/>
      <c r="D786"/>
      <c r="E786"/>
      <c r="F786"/>
      <c r="G786"/>
      <c r="H786"/>
      <c r="I786"/>
      <c r="J786"/>
      <c r="K786"/>
      <c r="L786"/>
      <c r="M786"/>
      <c r="N786"/>
      <c r="O786"/>
      <c r="P786"/>
      <c r="Q786"/>
      <c r="R786"/>
      <c r="S786"/>
      <c r="T786"/>
      <c r="U786"/>
      <c r="V786"/>
      <c r="W786"/>
      <c r="X786"/>
      <c r="Y786"/>
      <c r="Z786"/>
      <c r="AA786"/>
      <c r="AB786"/>
      <c r="AC786"/>
      <c r="AD786"/>
      <c r="AE786"/>
      <c r="AF786"/>
      <c r="AG786"/>
      <c r="AH786"/>
      <c r="AI786"/>
      <c r="AJ786"/>
    </row>
    <row r="787" spans="1:36" s="82" customFormat="1" ht="11.25" customHeight="1" x14ac:dyDescent="0.2">
      <c r="A787"/>
      <c r="B787" s="82" t="e">
        <v>#N/A</v>
      </c>
      <c r="C787"/>
      <c r="D787"/>
      <c r="E787"/>
      <c r="F787"/>
      <c r="G787"/>
      <c r="H787"/>
      <c r="I787"/>
      <c r="J787"/>
      <c r="K787"/>
      <c r="L787"/>
      <c r="M787"/>
      <c r="N787"/>
      <c r="O787"/>
      <c r="P787"/>
      <c r="Q787"/>
      <c r="R787"/>
      <c r="S787"/>
      <c r="T787"/>
      <c r="U787"/>
      <c r="V787"/>
      <c r="W787"/>
      <c r="X787"/>
      <c r="Y787"/>
      <c r="Z787"/>
      <c r="AA787"/>
      <c r="AB787"/>
      <c r="AC787"/>
      <c r="AD787"/>
      <c r="AE787"/>
      <c r="AF787"/>
      <c r="AG787"/>
      <c r="AH787"/>
      <c r="AI787"/>
      <c r="AJ787"/>
    </row>
    <row r="788" spans="1:36" s="82" customFormat="1" ht="11.25" customHeight="1" x14ac:dyDescent="0.2">
      <c r="A788"/>
      <c r="B788" s="82" t="e">
        <v>#N/A</v>
      </c>
      <c r="C788"/>
      <c r="D788"/>
      <c r="E788"/>
      <c r="F788"/>
      <c r="G788"/>
      <c r="H788"/>
      <c r="I788"/>
      <c r="J788"/>
      <c r="K788"/>
      <c r="L788"/>
      <c r="M788"/>
      <c r="N788"/>
      <c r="O788"/>
      <c r="P788"/>
      <c r="Q788"/>
      <c r="R788"/>
      <c r="S788"/>
      <c r="T788"/>
      <c r="U788"/>
      <c r="V788"/>
      <c r="W788"/>
      <c r="X788"/>
      <c r="Y788"/>
      <c r="Z788"/>
      <c r="AA788"/>
      <c r="AB788"/>
      <c r="AC788"/>
      <c r="AD788"/>
      <c r="AE788"/>
      <c r="AF788"/>
      <c r="AG788"/>
      <c r="AH788"/>
      <c r="AI788"/>
      <c r="AJ788"/>
    </row>
    <row r="789" spans="1:36" s="82" customFormat="1" ht="11.25" customHeight="1" x14ac:dyDescent="0.2">
      <c r="A789"/>
      <c r="B789" s="82" t="e">
        <v>#N/A</v>
      </c>
      <c r="C789"/>
      <c r="D789"/>
      <c r="E789"/>
      <c r="F789"/>
      <c r="G789"/>
      <c r="H789"/>
      <c r="I789"/>
      <c r="J789"/>
      <c r="K789"/>
      <c r="L789"/>
      <c r="M789"/>
      <c r="N789"/>
      <c r="O789"/>
      <c r="P789"/>
      <c r="Q789"/>
      <c r="R789"/>
      <c r="S789"/>
      <c r="T789"/>
      <c r="U789"/>
      <c r="V789"/>
      <c r="W789"/>
      <c r="X789"/>
      <c r="Y789"/>
      <c r="Z789"/>
      <c r="AA789"/>
      <c r="AB789"/>
      <c r="AC789"/>
      <c r="AD789"/>
      <c r="AE789"/>
      <c r="AF789"/>
      <c r="AG789"/>
      <c r="AH789"/>
      <c r="AI789"/>
      <c r="AJ789"/>
    </row>
    <row r="790" spans="1:36" s="82" customFormat="1" ht="11.25" customHeight="1" x14ac:dyDescent="0.2">
      <c r="A790"/>
      <c r="B790" s="82" t="e">
        <v>#N/A</v>
      </c>
      <c r="C790"/>
      <c r="D790"/>
      <c r="E790"/>
      <c r="F790"/>
      <c r="G790"/>
      <c r="H790"/>
      <c r="I790"/>
      <c r="J790"/>
      <c r="K790"/>
      <c r="L790"/>
      <c r="M790"/>
      <c r="N790"/>
      <c r="O790"/>
      <c r="P790"/>
      <c r="Q790"/>
      <c r="R790"/>
      <c r="S790"/>
      <c r="T790"/>
      <c r="U790"/>
      <c r="V790"/>
      <c r="W790"/>
      <c r="X790"/>
      <c r="Y790"/>
      <c r="Z790"/>
      <c r="AA790"/>
      <c r="AB790"/>
      <c r="AC790"/>
      <c r="AD790"/>
      <c r="AE790"/>
      <c r="AF790"/>
      <c r="AG790"/>
      <c r="AH790"/>
      <c r="AI790"/>
      <c r="AJ790"/>
    </row>
    <row r="791" spans="1:36" s="82" customFormat="1" ht="11.25" customHeight="1" x14ac:dyDescent="0.2">
      <c r="A791"/>
      <c r="B791" s="82" t="e">
        <v>#N/A</v>
      </c>
      <c r="C791"/>
      <c r="D791"/>
      <c r="E791"/>
      <c r="F791"/>
      <c r="G791"/>
      <c r="H791"/>
      <c r="I791"/>
      <c r="J791"/>
      <c r="K791"/>
      <c r="L791"/>
      <c r="M791"/>
      <c r="N791"/>
      <c r="O791"/>
      <c r="P791"/>
      <c r="Q791"/>
      <c r="R791"/>
      <c r="S791"/>
      <c r="T791"/>
      <c r="U791"/>
      <c r="V791"/>
      <c r="W791"/>
      <c r="X791"/>
      <c r="Y791"/>
      <c r="Z791"/>
      <c r="AA791"/>
      <c r="AB791"/>
      <c r="AC791"/>
      <c r="AD791"/>
      <c r="AE791"/>
      <c r="AF791"/>
      <c r="AG791"/>
      <c r="AH791"/>
      <c r="AI791"/>
      <c r="AJ791"/>
    </row>
    <row r="792" spans="1:36" s="82" customFormat="1" ht="11.25" customHeight="1" x14ac:dyDescent="0.2">
      <c r="A792"/>
      <c r="B792" s="82" t="e">
        <v>#N/A</v>
      </c>
      <c r="C792"/>
      <c r="D792"/>
      <c r="E792"/>
      <c r="F792"/>
      <c r="G792"/>
      <c r="H792"/>
      <c r="I792"/>
      <c r="J792"/>
      <c r="K792"/>
      <c r="L792"/>
      <c r="M792"/>
      <c r="N792"/>
      <c r="O792"/>
      <c r="P792"/>
      <c r="Q792"/>
      <c r="R792"/>
      <c r="S792"/>
      <c r="T792"/>
      <c r="U792"/>
      <c r="V792"/>
      <c r="W792"/>
      <c r="X792"/>
      <c r="Y792"/>
      <c r="Z792"/>
      <c r="AA792"/>
      <c r="AB792"/>
      <c r="AC792"/>
      <c r="AD792"/>
      <c r="AE792"/>
      <c r="AF792"/>
      <c r="AG792"/>
      <c r="AH792"/>
      <c r="AI792"/>
      <c r="AJ792"/>
    </row>
    <row r="793" spans="1:36" s="82" customFormat="1" ht="11.25" customHeight="1" x14ac:dyDescent="0.2">
      <c r="A793"/>
      <c r="B793" s="82" t="e">
        <v>#N/A</v>
      </c>
      <c r="C793"/>
      <c r="D793"/>
      <c r="E793"/>
      <c r="F793"/>
      <c r="G793"/>
      <c r="H793"/>
      <c r="I793"/>
      <c r="J793"/>
      <c r="K793"/>
      <c r="L793"/>
      <c r="M793"/>
      <c r="N793"/>
      <c r="O793"/>
      <c r="P793"/>
      <c r="Q793"/>
      <c r="R793"/>
      <c r="S793"/>
      <c r="T793"/>
      <c r="U793"/>
      <c r="V793"/>
      <c r="W793"/>
      <c r="X793"/>
      <c r="Y793"/>
      <c r="Z793"/>
      <c r="AA793"/>
      <c r="AB793"/>
      <c r="AC793"/>
      <c r="AD793"/>
      <c r="AE793"/>
      <c r="AF793"/>
      <c r="AG793"/>
      <c r="AH793"/>
      <c r="AI793"/>
      <c r="AJ793"/>
    </row>
    <row r="794" spans="1:36" s="82" customFormat="1" ht="11.25" customHeight="1" x14ac:dyDescent="0.2">
      <c r="A794"/>
      <c r="B794" s="82" t="e">
        <v>#N/A</v>
      </c>
      <c r="C794"/>
      <c r="D794"/>
      <c r="E794"/>
      <c r="F794"/>
      <c r="G794"/>
      <c r="H794"/>
      <c r="I794"/>
      <c r="J794"/>
      <c r="K794"/>
      <c r="L794"/>
      <c r="M794"/>
      <c r="N794"/>
      <c r="O794"/>
      <c r="P794"/>
      <c r="Q794"/>
      <c r="R794"/>
      <c r="S794"/>
      <c r="T794"/>
      <c r="U794"/>
      <c r="V794"/>
      <c r="W794"/>
      <c r="X794"/>
      <c r="Y794"/>
      <c r="Z794"/>
      <c r="AA794"/>
      <c r="AB794"/>
      <c r="AC794"/>
      <c r="AD794"/>
      <c r="AE794"/>
      <c r="AF794"/>
      <c r="AG794"/>
      <c r="AH794"/>
      <c r="AI794"/>
      <c r="AJ794"/>
    </row>
    <row r="795" spans="1:36" s="82" customFormat="1" ht="11.25" customHeight="1" x14ac:dyDescent="0.2">
      <c r="A795"/>
      <c r="B795" s="82" t="e">
        <v>#N/A</v>
      </c>
      <c r="C795"/>
      <c r="D795"/>
      <c r="E795"/>
      <c r="F795"/>
      <c r="G795"/>
      <c r="H795"/>
      <c r="I795"/>
      <c r="J795"/>
      <c r="K795"/>
      <c r="L795"/>
      <c r="M795"/>
      <c r="N795"/>
      <c r="O795"/>
      <c r="P795"/>
      <c r="Q795"/>
      <c r="R795"/>
      <c r="S795"/>
      <c r="T795"/>
      <c r="U795"/>
      <c r="V795"/>
      <c r="W795"/>
      <c r="X795"/>
      <c r="Y795"/>
      <c r="Z795"/>
      <c r="AA795"/>
      <c r="AB795"/>
      <c r="AC795"/>
      <c r="AD795"/>
      <c r="AE795"/>
      <c r="AF795"/>
      <c r="AG795"/>
      <c r="AH795"/>
      <c r="AI795"/>
      <c r="AJ795"/>
    </row>
    <row r="796" spans="1:36" s="82" customFormat="1" ht="11.25" customHeight="1" x14ac:dyDescent="0.2">
      <c r="A796"/>
      <c r="B796" s="82" t="e">
        <v>#N/A</v>
      </c>
      <c r="C796"/>
      <c r="D796"/>
      <c r="E796"/>
      <c r="F796"/>
      <c r="G796"/>
      <c r="H796"/>
      <c r="I796"/>
      <c r="J796"/>
      <c r="K796"/>
      <c r="L796"/>
      <c r="M796"/>
      <c r="N796"/>
      <c r="O796"/>
      <c r="P796"/>
      <c r="Q796"/>
      <c r="R796"/>
      <c r="S796"/>
      <c r="T796"/>
      <c r="U796"/>
      <c r="V796"/>
      <c r="W796"/>
      <c r="X796"/>
      <c r="Y796"/>
      <c r="Z796"/>
      <c r="AA796"/>
      <c r="AB796"/>
      <c r="AC796"/>
      <c r="AD796"/>
      <c r="AE796"/>
      <c r="AF796"/>
      <c r="AG796"/>
      <c r="AH796"/>
      <c r="AI796"/>
      <c r="AJ796"/>
    </row>
    <row r="797" spans="1:36" s="82" customFormat="1" ht="11.25" customHeight="1" x14ac:dyDescent="0.2">
      <c r="A797"/>
      <c r="B797" s="82" t="e">
        <v>#N/A</v>
      </c>
      <c r="C797"/>
      <c r="D797"/>
      <c r="E797"/>
      <c r="F797"/>
      <c r="G797"/>
      <c r="H797"/>
      <c r="I797"/>
      <c r="J797"/>
      <c r="K797"/>
      <c r="L797"/>
      <c r="M797"/>
      <c r="N797"/>
      <c r="O797"/>
      <c r="P797"/>
      <c r="Q797"/>
      <c r="R797"/>
      <c r="S797"/>
      <c r="T797"/>
      <c r="U797"/>
      <c r="V797"/>
      <c r="W797"/>
      <c r="X797"/>
      <c r="Y797"/>
      <c r="Z797"/>
      <c r="AA797"/>
      <c r="AB797"/>
      <c r="AC797"/>
      <c r="AD797"/>
      <c r="AE797"/>
      <c r="AF797"/>
      <c r="AG797"/>
      <c r="AH797"/>
      <c r="AI797"/>
      <c r="AJ797"/>
    </row>
    <row r="798" spans="1:36" s="82" customFormat="1" ht="11.25" customHeight="1" x14ac:dyDescent="0.2">
      <c r="A798"/>
      <c r="B798" s="82" t="e">
        <v>#N/A</v>
      </c>
      <c r="C798"/>
      <c r="D798"/>
      <c r="E798"/>
      <c r="F798"/>
      <c r="G798"/>
      <c r="H798"/>
      <c r="I798"/>
      <c r="J798"/>
      <c r="K798"/>
      <c r="L798"/>
      <c r="M798"/>
      <c r="N798"/>
      <c r="O798"/>
      <c r="P798"/>
      <c r="Q798"/>
      <c r="R798"/>
      <c r="S798"/>
      <c r="T798"/>
      <c r="U798"/>
      <c r="V798"/>
      <c r="W798"/>
      <c r="X798"/>
      <c r="Y798"/>
      <c r="Z798"/>
      <c r="AA798"/>
      <c r="AB798"/>
      <c r="AC798"/>
      <c r="AD798"/>
      <c r="AE798"/>
      <c r="AF798"/>
      <c r="AG798"/>
      <c r="AH798"/>
      <c r="AI798"/>
      <c r="AJ798"/>
    </row>
    <row r="799" spans="1:36" s="82" customFormat="1" ht="11.25" customHeight="1" x14ac:dyDescent="0.2">
      <c r="A799"/>
      <c r="B799" s="82" t="e">
        <v>#N/A</v>
      </c>
      <c r="C799"/>
      <c r="D799"/>
      <c r="E799"/>
      <c r="F799"/>
      <c r="G799"/>
      <c r="H799"/>
      <c r="I799"/>
      <c r="J799"/>
      <c r="K799"/>
      <c r="L799"/>
      <c r="M799"/>
      <c r="N799"/>
      <c r="O799"/>
      <c r="P799"/>
      <c r="Q799"/>
      <c r="R799"/>
      <c r="S799"/>
      <c r="T799"/>
      <c r="U799"/>
      <c r="V799"/>
      <c r="W799"/>
      <c r="X799"/>
      <c r="Y799"/>
      <c r="Z799"/>
      <c r="AA799"/>
      <c r="AB799"/>
      <c r="AC799"/>
      <c r="AD799"/>
      <c r="AE799"/>
      <c r="AF799"/>
      <c r="AG799"/>
      <c r="AH799"/>
      <c r="AI799"/>
      <c r="AJ799"/>
    </row>
    <row r="800" spans="1:36" s="82" customFormat="1" ht="11.25" customHeight="1" x14ac:dyDescent="0.2">
      <c r="A800"/>
      <c r="B800" s="82" t="e">
        <v>#N/A</v>
      </c>
      <c r="C800"/>
      <c r="D800"/>
      <c r="E800"/>
      <c r="F800"/>
      <c r="G800"/>
      <c r="H800"/>
      <c r="I800"/>
      <c r="J800"/>
      <c r="K800"/>
      <c r="L800"/>
      <c r="M800"/>
      <c r="N800"/>
      <c r="O800"/>
      <c r="P800"/>
      <c r="Q800"/>
      <c r="R800"/>
      <c r="S800"/>
      <c r="T800"/>
      <c r="U800"/>
      <c r="V800"/>
      <c r="W800"/>
      <c r="X800"/>
      <c r="Y800"/>
      <c r="Z800"/>
      <c r="AA800"/>
      <c r="AB800"/>
      <c r="AC800"/>
      <c r="AD800"/>
      <c r="AE800"/>
      <c r="AF800"/>
      <c r="AG800"/>
      <c r="AH800"/>
      <c r="AI800"/>
      <c r="AJ800"/>
    </row>
    <row r="801" spans="1:36" s="82" customFormat="1" ht="11.25" customHeight="1" x14ac:dyDescent="0.2">
      <c r="A801"/>
      <c r="B801" s="82" t="e">
        <v>#N/A</v>
      </c>
      <c r="C801"/>
      <c r="D801"/>
      <c r="E801"/>
      <c r="F801"/>
      <c r="G801"/>
      <c r="H801"/>
      <c r="I801"/>
      <c r="J801"/>
      <c r="K801"/>
      <c r="L801"/>
      <c r="M801"/>
      <c r="N801"/>
      <c r="O801"/>
      <c r="P801"/>
      <c r="Q801"/>
      <c r="R801"/>
      <c r="S801"/>
      <c r="T801"/>
      <c r="U801"/>
      <c r="V801"/>
      <c r="W801"/>
      <c r="X801"/>
      <c r="Y801"/>
      <c r="Z801"/>
      <c r="AA801"/>
      <c r="AB801"/>
      <c r="AC801"/>
      <c r="AD801"/>
      <c r="AE801"/>
      <c r="AF801"/>
      <c r="AG801"/>
      <c r="AH801"/>
      <c r="AI801"/>
      <c r="AJ801"/>
    </row>
    <row r="802" spans="1:36" s="82" customFormat="1" ht="11.25" customHeight="1" x14ac:dyDescent="0.2">
      <c r="A802"/>
      <c r="B802" s="82" t="e">
        <v>#N/A</v>
      </c>
      <c r="C802"/>
      <c r="D802"/>
      <c r="E802"/>
      <c r="F802"/>
      <c r="G802"/>
      <c r="H802"/>
      <c r="I802"/>
      <c r="J802"/>
      <c r="K802"/>
      <c r="L802"/>
      <c r="M802"/>
      <c r="N802"/>
      <c r="O802"/>
      <c r="P802"/>
      <c r="Q802"/>
      <c r="R802"/>
      <c r="S802"/>
      <c r="T802"/>
      <c r="U802"/>
      <c r="V802"/>
      <c r="W802"/>
      <c r="X802"/>
      <c r="Y802"/>
      <c r="Z802"/>
      <c r="AA802"/>
      <c r="AB802"/>
      <c r="AC802"/>
      <c r="AD802"/>
      <c r="AE802"/>
      <c r="AF802"/>
      <c r="AG802"/>
      <c r="AH802"/>
      <c r="AI802"/>
      <c r="AJ802"/>
    </row>
    <row r="803" spans="1:36" s="82" customFormat="1" ht="11.25" customHeight="1" x14ac:dyDescent="0.2">
      <c r="A803"/>
      <c r="B803" s="82" t="e">
        <v>#N/A</v>
      </c>
      <c r="C803"/>
      <c r="D803"/>
      <c r="E803"/>
      <c r="F803"/>
      <c r="G803"/>
      <c r="H803"/>
      <c r="I803"/>
      <c r="J803"/>
      <c r="K803"/>
      <c r="L803"/>
      <c r="M803"/>
      <c r="N803"/>
      <c r="O803"/>
      <c r="P803"/>
      <c r="Q803"/>
      <c r="R803"/>
      <c r="S803"/>
      <c r="T803"/>
      <c r="U803"/>
      <c r="V803"/>
      <c r="W803"/>
      <c r="X803"/>
      <c r="Y803"/>
      <c r="Z803"/>
      <c r="AA803"/>
      <c r="AB803"/>
      <c r="AC803"/>
      <c r="AD803"/>
      <c r="AE803"/>
      <c r="AF803"/>
      <c r="AG803"/>
      <c r="AH803"/>
      <c r="AI803"/>
      <c r="AJ803"/>
    </row>
    <row r="804" spans="1:36" s="82" customFormat="1" ht="11.25" customHeight="1" x14ac:dyDescent="0.2">
      <c r="A804"/>
      <c r="B804" s="82" t="e">
        <v>#N/A</v>
      </c>
      <c r="C804"/>
      <c r="D804"/>
      <c r="E804"/>
      <c r="F804"/>
      <c r="G804"/>
      <c r="H804"/>
      <c r="I804"/>
      <c r="J804"/>
      <c r="K804"/>
      <c r="L804"/>
      <c r="M804"/>
      <c r="N804"/>
      <c r="O804"/>
      <c r="P804"/>
      <c r="Q804"/>
      <c r="R804"/>
      <c r="S804"/>
      <c r="T804"/>
      <c r="U804"/>
      <c r="V804"/>
      <c r="W804"/>
      <c r="X804"/>
      <c r="Y804"/>
      <c r="Z804"/>
      <c r="AA804"/>
      <c r="AB804"/>
      <c r="AC804"/>
      <c r="AD804"/>
      <c r="AE804"/>
      <c r="AF804"/>
      <c r="AG804"/>
      <c r="AH804"/>
      <c r="AI804"/>
      <c r="AJ804"/>
    </row>
    <row r="805" spans="1:36" s="82" customFormat="1" ht="11.25" customHeight="1" x14ac:dyDescent="0.2">
      <c r="A805"/>
      <c r="B805" s="82" t="e">
        <v>#N/A</v>
      </c>
      <c r="C805"/>
      <c r="D805"/>
      <c r="E805"/>
      <c r="F805"/>
      <c r="G805"/>
      <c r="H805"/>
      <c r="I805"/>
      <c r="J805"/>
      <c r="K805"/>
      <c r="L805"/>
      <c r="M805"/>
      <c r="N805"/>
      <c r="O805"/>
      <c r="P805"/>
      <c r="Q805"/>
      <c r="R805"/>
      <c r="S805"/>
      <c r="T805"/>
      <c r="U805"/>
      <c r="V805"/>
      <c r="W805"/>
      <c r="X805"/>
      <c r="Y805"/>
      <c r="Z805"/>
      <c r="AA805"/>
      <c r="AB805"/>
      <c r="AC805"/>
      <c r="AD805"/>
      <c r="AE805"/>
      <c r="AF805"/>
      <c r="AG805"/>
      <c r="AH805"/>
      <c r="AI805"/>
      <c r="AJ805"/>
    </row>
    <row r="806" spans="1:36" s="82" customFormat="1" ht="11.25" customHeight="1" x14ac:dyDescent="0.2">
      <c r="A806"/>
      <c r="B806" s="82" t="e">
        <v>#N/A</v>
      </c>
      <c r="C806"/>
      <c r="D806"/>
      <c r="E806"/>
      <c r="F806"/>
      <c r="G806"/>
      <c r="H806"/>
      <c r="I806"/>
      <c r="J806"/>
      <c r="K806"/>
      <c r="L806"/>
      <c r="M806"/>
      <c r="N806"/>
      <c r="O806"/>
      <c r="P806"/>
      <c r="Q806"/>
      <c r="R806"/>
      <c r="S806"/>
      <c r="T806"/>
      <c r="U806"/>
      <c r="V806"/>
      <c r="W806"/>
      <c r="X806"/>
      <c r="Y806"/>
      <c r="Z806"/>
      <c r="AA806"/>
      <c r="AB806"/>
      <c r="AC806"/>
      <c r="AD806"/>
      <c r="AE806"/>
      <c r="AF806"/>
      <c r="AG806"/>
      <c r="AH806"/>
      <c r="AI806"/>
      <c r="AJ806"/>
    </row>
    <row r="807" spans="1:36" s="82" customFormat="1" ht="11.25" customHeight="1" x14ac:dyDescent="0.2">
      <c r="A807"/>
      <c r="B807" s="82" t="e">
        <v>#N/A</v>
      </c>
      <c r="C807"/>
      <c r="D807"/>
      <c r="E807"/>
      <c r="F807"/>
      <c r="G807"/>
      <c r="H807"/>
      <c r="I807"/>
      <c r="J807"/>
      <c r="K807"/>
      <c r="L807"/>
      <c r="M807"/>
      <c r="N807"/>
      <c r="O807"/>
      <c r="P807"/>
      <c r="Q807"/>
      <c r="R807"/>
      <c r="S807"/>
      <c r="T807"/>
      <c r="U807"/>
      <c r="V807"/>
      <c r="W807"/>
      <c r="X807"/>
      <c r="Y807"/>
      <c r="Z807"/>
      <c r="AA807"/>
      <c r="AB807"/>
      <c r="AC807"/>
      <c r="AD807"/>
      <c r="AE807"/>
      <c r="AF807"/>
      <c r="AG807"/>
      <c r="AH807"/>
      <c r="AI807"/>
      <c r="AJ807"/>
    </row>
    <row r="808" spans="1:36" s="82" customFormat="1" ht="11.25" customHeight="1" x14ac:dyDescent="0.2">
      <c r="A808"/>
      <c r="B808" s="82" t="e">
        <v>#N/A</v>
      </c>
      <c r="C808"/>
      <c r="D808"/>
      <c r="E808"/>
      <c r="F808"/>
      <c r="G808"/>
      <c r="H808"/>
      <c r="I808"/>
      <c r="J808"/>
      <c r="K808"/>
      <c r="L808"/>
      <c r="M808"/>
      <c r="N808"/>
      <c r="O808"/>
      <c r="P808"/>
      <c r="Q808"/>
      <c r="R808"/>
      <c r="S808"/>
      <c r="T808"/>
      <c r="U808"/>
      <c r="V808"/>
      <c r="W808"/>
      <c r="X808"/>
      <c r="Y808"/>
      <c r="Z808"/>
      <c r="AA808"/>
      <c r="AB808"/>
      <c r="AC808"/>
      <c r="AD808"/>
      <c r="AE808"/>
      <c r="AF808"/>
      <c r="AG808"/>
      <c r="AH808"/>
      <c r="AI808"/>
      <c r="AJ808"/>
    </row>
    <row r="809" spans="1:36" s="82" customFormat="1" ht="11.25" customHeight="1" x14ac:dyDescent="0.2">
      <c r="A809"/>
      <c r="B809" s="82" t="e">
        <v>#N/A</v>
      </c>
      <c r="C809"/>
      <c r="D809"/>
      <c r="E809"/>
      <c r="F809"/>
      <c r="G809"/>
      <c r="H809"/>
      <c r="I809"/>
      <c r="J809"/>
      <c r="K809"/>
      <c r="L809"/>
      <c r="M809"/>
      <c r="N809"/>
      <c r="O809"/>
      <c r="P809"/>
      <c r="Q809"/>
      <c r="R809"/>
      <c r="S809"/>
      <c r="T809"/>
      <c r="U809"/>
      <c r="V809"/>
      <c r="W809"/>
      <c r="X809"/>
      <c r="Y809"/>
      <c r="Z809"/>
      <c r="AA809"/>
      <c r="AB809"/>
      <c r="AC809"/>
      <c r="AD809"/>
      <c r="AE809"/>
      <c r="AF809"/>
      <c r="AG809"/>
      <c r="AH809"/>
      <c r="AI809"/>
      <c r="AJ809"/>
    </row>
    <row r="810" spans="1:36" s="82" customFormat="1" ht="11.25" customHeight="1" x14ac:dyDescent="0.2">
      <c r="A810"/>
      <c r="B810" s="82" t="e">
        <v>#N/A</v>
      </c>
      <c r="C810"/>
      <c r="D810"/>
      <c r="E810"/>
      <c r="F810"/>
      <c r="G810"/>
      <c r="H810"/>
      <c r="I810"/>
      <c r="J810"/>
      <c r="K810"/>
      <c r="L810"/>
      <c r="M810"/>
      <c r="N810"/>
      <c r="O810"/>
      <c r="P810"/>
      <c r="Q810"/>
      <c r="R810"/>
      <c r="S810"/>
      <c r="T810"/>
      <c r="U810"/>
      <c r="V810"/>
      <c r="W810"/>
      <c r="X810"/>
      <c r="Y810"/>
      <c r="Z810"/>
      <c r="AA810"/>
      <c r="AB810"/>
      <c r="AC810"/>
      <c r="AD810"/>
      <c r="AE810"/>
      <c r="AF810"/>
      <c r="AG810"/>
      <c r="AH810"/>
      <c r="AI810"/>
      <c r="AJ810"/>
    </row>
    <row r="811" spans="1:36" s="82" customFormat="1" ht="11.25" customHeight="1" x14ac:dyDescent="0.2">
      <c r="A811"/>
      <c r="B811" s="82" t="e">
        <v>#N/A</v>
      </c>
      <c r="C811"/>
      <c r="D811"/>
      <c r="E811"/>
      <c r="F811"/>
      <c r="G811"/>
      <c r="H811"/>
      <c r="I811"/>
      <c r="J811"/>
      <c r="K811"/>
      <c r="L811"/>
      <c r="M811"/>
      <c r="N811"/>
      <c r="O811"/>
      <c r="P811"/>
      <c r="Q811"/>
      <c r="R811"/>
      <c r="S811"/>
      <c r="T811"/>
      <c r="U811"/>
      <c r="V811"/>
      <c r="W811"/>
      <c r="X811"/>
      <c r="Y811"/>
      <c r="Z811"/>
      <c r="AA811"/>
      <c r="AB811"/>
      <c r="AC811"/>
      <c r="AD811"/>
      <c r="AE811"/>
      <c r="AF811"/>
      <c r="AG811"/>
      <c r="AH811"/>
      <c r="AI811"/>
      <c r="AJ811"/>
    </row>
    <row r="812" spans="1:36" s="82" customFormat="1" ht="11.25" customHeight="1" x14ac:dyDescent="0.2">
      <c r="A812"/>
      <c r="B812" s="82" t="e">
        <v>#N/A</v>
      </c>
      <c r="C812"/>
      <c r="D812"/>
      <c r="E812"/>
      <c r="F812"/>
      <c r="G812"/>
      <c r="H812"/>
      <c r="I812"/>
      <c r="J812"/>
      <c r="K812"/>
      <c r="L812"/>
      <c r="M812"/>
      <c r="N812"/>
      <c r="O812"/>
      <c r="P812"/>
      <c r="Q812"/>
      <c r="R812"/>
      <c r="S812"/>
      <c r="T812"/>
      <c r="U812"/>
      <c r="V812"/>
      <c r="W812"/>
      <c r="X812"/>
      <c r="Y812"/>
      <c r="Z812"/>
      <c r="AA812"/>
      <c r="AB812"/>
      <c r="AC812"/>
      <c r="AD812"/>
      <c r="AE812"/>
      <c r="AF812"/>
      <c r="AG812"/>
      <c r="AH812"/>
      <c r="AI812"/>
      <c r="AJ812"/>
    </row>
    <row r="813" spans="1:36" s="82" customFormat="1" ht="11.25" customHeight="1" x14ac:dyDescent="0.2">
      <c r="A813"/>
      <c r="B813" s="82" t="e">
        <v>#N/A</v>
      </c>
      <c r="C813"/>
      <c r="D813"/>
      <c r="E813"/>
      <c r="F813"/>
      <c r="G813"/>
      <c r="H813"/>
      <c r="I813"/>
      <c r="J813"/>
      <c r="K813"/>
      <c r="L813"/>
      <c r="M813"/>
      <c r="N813"/>
      <c r="O813"/>
      <c r="P813"/>
      <c r="Q813"/>
      <c r="R813"/>
      <c r="S813"/>
      <c r="T813"/>
      <c r="U813"/>
      <c r="V813"/>
      <c r="W813"/>
      <c r="X813"/>
      <c r="Y813"/>
      <c r="Z813"/>
      <c r="AA813"/>
      <c r="AB813"/>
      <c r="AC813"/>
      <c r="AD813"/>
      <c r="AE813"/>
      <c r="AF813"/>
      <c r="AG813"/>
      <c r="AH813"/>
      <c r="AI813"/>
      <c r="AJ813"/>
    </row>
    <row r="814" spans="1:36" s="82" customFormat="1" ht="11.25" customHeight="1" x14ac:dyDescent="0.2">
      <c r="A814"/>
      <c r="B814" s="82" t="e">
        <v>#N/A</v>
      </c>
      <c r="C814"/>
      <c r="D814"/>
      <c r="E814"/>
      <c r="F814"/>
      <c r="G814"/>
      <c r="H814"/>
      <c r="I814"/>
      <c r="J814"/>
      <c r="K814"/>
      <c r="L814"/>
      <c r="M814"/>
      <c r="N814"/>
      <c r="O814"/>
      <c r="P814"/>
      <c r="Q814"/>
      <c r="R814"/>
      <c r="S814"/>
      <c r="T814"/>
      <c r="U814"/>
      <c r="V814"/>
      <c r="W814"/>
      <c r="X814"/>
      <c r="Y814"/>
      <c r="Z814"/>
      <c r="AA814"/>
      <c r="AB814"/>
      <c r="AC814"/>
      <c r="AD814"/>
      <c r="AE814"/>
      <c r="AF814"/>
      <c r="AG814"/>
      <c r="AH814"/>
      <c r="AI814"/>
      <c r="AJ814"/>
    </row>
    <row r="815" spans="1:36" s="82" customFormat="1" ht="11.25" customHeight="1" x14ac:dyDescent="0.2">
      <c r="A815"/>
      <c r="B815" s="82" t="e">
        <v>#N/A</v>
      </c>
      <c r="C815"/>
      <c r="D815"/>
      <c r="E815"/>
      <c r="F815"/>
      <c r="G815"/>
      <c r="H815"/>
      <c r="I815"/>
      <c r="J815"/>
      <c r="K815"/>
      <c r="L815"/>
      <c r="M815"/>
      <c r="N815"/>
      <c r="O815"/>
      <c r="P815"/>
      <c r="Q815"/>
      <c r="R815"/>
      <c r="S815"/>
      <c r="T815"/>
      <c r="U815"/>
      <c r="V815"/>
      <c r="W815"/>
      <c r="X815"/>
      <c r="Y815"/>
      <c r="Z815"/>
      <c r="AA815"/>
      <c r="AB815"/>
      <c r="AC815"/>
      <c r="AD815"/>
      <c r="AE815"/>
      <c r="AF815"/>
      <c r="AG815"/>
      <c r="AH815"/>
      <c r="AI815"/>
      <c r="AJ815"/>
    </row>
    <row r="816" spans="1:36" s="82" customFormat="1" ht="11.25" customHeight="1" x14ac:dyDescent="0.2">
      <c r="A816"/>
      <c r="B816" s="82" t="e">
        <v>#N/A</v>
      </c>
      <c r="C816"/>
      <c r="D816"/>
      <c r="E816"/>
      <c r="F816"/>
      <c r="G816"/>
      <c r="H816"/>
      <c r="I816"/>
      <c r="J816"/>
      <c r="K816"/>
      <c r="L816"/>
      <c r="M816"/>
      <c r="N816"/>
      <c r="O816"/>
      <c r="P816"/>
      <c r="Q816"/>
      <c r="R816"/>
      <c r="S816"/>
      <c r="T816"/>
      <c r="U816"/>
      <c r="V816"/>
      <c r="W816"/>
      <c r="X816"/>
      <c r="Y816"/>
      <c r="Z816"/>
      <c r="AA816"/>
      <c r="AB816"/>
      <c r="AC816"/>
      <c r="AD816"/>
      <c r="AE816"/>
      <c r="AF816"/>
      <c r="AG816"/>
      <c r="AH816"/>
      <c r="AI816"/>
      <c r="AJ816"/>
    </row>
    <row r="817" spans="1:36" s="82" customFormat="1" ht="11.25" customHeight="1" x14ac:dyDescent="0.2">
      <c r="A817"/>
      <c r="B817" s="82" t="e">
        <v>#N/A</v>
      </c>
      <c r="C817"/>
      <c r="D817"/>
      <c r="E817"/>
      <c r="F817"/>
      <c r="G817"/>
      <c r="H817"/>
      <c r="I817"/>
      <c r="J817"/>
      <c r="K817"/>
      <c r="L817"/>
      <c r="M817"/>
      <c r="N817"/>
      <c r="O817"/>
      <c r="P817"/>
      <c r="Q817"/>
      <c r="R817"/>
      <c r="S817"/>
      <c r="T817"/>
      <c r="U817"/>
      <c r="V817"/>
      <c r="W817"/>
      <c r="X817"/>
      <c r="Y817"/>
      <c r="Z817"/>
      <c r="AA817"/>
      <c r="AB817"/>
      <c r="AC817"/>
      <c r="AD817"/>
      <c r="AE817"/>
      <c r="AF817"/>
      <c r="AG817"/>
      <c r="AH817"/>
      <c r="AI817"/>
      <c r="AJ817"/>
    </row>
    <row r="818" spans="1:36" s="82" customFormat="1" ht="11.25" customHeight="1" x14ac:dyDescent="0.2">
      <c r="A818"/>
      <c r="B818" s="82" t="e">
        <v>#N/A</v>
      </c>
      <c r="C818"/>
      <c r="D818"/>
      <c r="E818"/>
      <c r="F818"/>
      <c r="G818"/>
      <c r="H818"/>
      <c r="I818"/>
      <c r="J818"/>
      <c r="K818"/>
      <c r="L818"/>
      <c r="M818"/>
      <c r="N818"/>
      <c r="O818"/>
      <c r="P818"/>
      <c r="Q818"/>
      <c r="R818"/>
      <c r="S818"/>
      <c r="T818"/>
      <c r="U818"/>
      <c r="V818"/>
      <c r="W818"/>
      <c r="X818"/>
      <c r="Y818"/>
      <c r="Z818"/>
      <c r="AA818"/>
      <c r="AB818"/>
      <c r="AC818"/>
      <c r="AD818"/>
      <c r="AE818"/>
      <c r="AF818"/>
      <c r="AG818"/>
      <c r="AH818"/>
      <c r="AI818"/>
      <c r="AJ818"/>
    </row>
    <row r="819" spans="1:36" s="82" customFormat="1" ht="11.25" customHeight="1" x14ac:dyDescent="0.2">
      <c r="A819"/>
      <c r="B819" s="82" t="e">
        <v>#N/A</v>
      </c>
      <c r="C819"/>
      <c r="D819"/>
      <c r="E819"/>
      <c r="F819"/>
      <c r="G819"/>
      <c r="H819"/>
      <c r="I819"/>
      <c r="J819"/>
      <c r="K819"/>
      <c r="L819"/>
      <c r="M819"/>
      <c r="N819"/>
      <c r="O819"/>
      <c r="P819"/>
      <c r="Q819"/>
      <c r="R819"/>
      <c r="S819"/>
      <c r="T819"/>
      <c r="U819"/>
      <c r="V819"/>
      <c r="W819"/>
      <c r="X819"/>
      <c r="Y819"/>
      <c r="Z819"/>
      <c r="AA819"/>
      <c r="AB819"/>
      <c r="AC819"/>
      <c r="AD819"/>
      <c r="AE819"/>
      <c r="AF819"/>
      <c r="AG819"/>
      <c r="AH819"/>
      <c r="AI819"/>
      <c r="AJ819"/>
    </row>
    <row r="820" spans="1:36" s="82" customFormat="1" ht="11.25" customHeight="1" x14ac:dyDescent="0.2">
      <c r="A820"/>
      <c r="B820" s="82" t="e">
        <v>#N/A</v>
      </c>
      <c r="C820"/>
      <c r="D820"/>
      <c r="E820"/>
      <c r="F820"/>
      <c r="G820"/>
      <c r="H820"/>
      <c r="I820"/>
      <c r="J820"/>
      <c r="K820"/>
      <c r="L820"/>
      <c r="M820"/>
      <c r="N820"/>
      <c r="O820"/>
      <c r="P820"/>
      <c r="Q820"/>
      <c r="R820"/>
      <c r="S820"/>
      <c r="T820"/>
      <c r="U820"/>
      <c r="V820"/>
      <c r="W820"/>
      <c r="X820"/>
      <c r="Y820"/>
      <c r="Z820"/>
      <c r="AA820"/>
      <c r="AB820"/>
      <c r="AC820"/>
      <c r="AD820"/>
      <c r="AE820"/>
      <c r="AF820"/>
      <c r="AG820"/>
      <c r="AH820"/>
      <c r="AI820"/>
      <c r="AJ820"/>
    </row>
    <row r="821" spans="1:36" s="82" customFormat="1" ht="11.25" customHeight="1" x14ac:dyDescent="0.2">
      <c r="A821"/>
      <c r="B821" s="82" t="e">
        <v>#N/A</v>
      </c>
      <c r="C821"/>
      <c r="D821"/>
      <c r="E821"/>
      <c r="F821"/>
      <c r="G821"/>
      <c r="H821"/>
      <c r="I821"/>
      <c r="J821"/>
      <c r="K821"/>
      <c r="L821"/>
      <c r="M821"/>
      <c r="N821"/>
      <c r="O821"/>
      <c r="P821"/>
      <c r="Q821"/>
      <c r="R821"/>
      <c r="S821"/>
      <c r="T821"/>
      <c r="U821"/>
      <c r="V821"/>
      <c r="W821"/>
      <c r="X821"/>
      <c r="Y821"/>
      <c r="Z821"/>
      <c r="AA821"/>
      <c r="AB821"/>
      <c r="AC821"/>
      <c r="AD821"/>
      <c r="AE821"/>
      <c r="AF821"/>
      <c r="AG821"/>
      <c r="AH821"/>
      <c r="AI821"/>
      <c r="AJ821"/>
    </row>
    <row r="822" spans="1:36" s="82" customFormat="1" ht="11.25" customHeight="1" x14ac:dyDescent="0.2">
      <c r="A822"/>
      <c r="B822" s="82" t="e">
        <v>#N/A</v>
      </c>
      <c r="C822"/>
      <c r="D822"/>
      <c r="E822"/>
      <c r="F822"/>
      <c r="G822"/>
      <c r="H822"/>
      <c r="I822"/>
      <c r="J822"/>
      <c r="K822"/>
      <c r="L822"/>
      <c r="M822"/>
      <c r="N822"/>
      <c r="O822"/>
      <c r="P822"/>
      <c r="Q822"/>
      <c r="R822"/>
      <c r="S822"/>
      <c r="T822"/>
      <c r="U822"/>
      <c r="V822"/>
      <c r="W822"/>
      <c r="X822"/>
      <c r="Y822"/>
      <c r="Z822"/>
      <c r="AA822"/>
      <c r="AB822"/>
      <c r="AC822"/>
      <c r="AD822"/>
      <c r="AE822"/>
      <c r="AF822"/>
      <c r="AG822"/>
      <c r="AH822"/>
      <c r="AI822"/>
      <c r="AJ822"/>
    </row>
    <row r="823" spans="1:36" s="82" customFormat="1" ht="11.25" customHeight="1" x14ac:dyDescent="0.2">
      <c r="A823"/>
      <c r="B823" s="82" t="e">
        <v>#N/A</v>
      </c>
      <c r="C823"/>
      <c r="D823"/>
      <c r="E823"/>
      <c r="F823"/>
      <c r="G823"/>
      <c r="H823"/>
      <c r="I823"/>
      <c r="J823"/>
      <c r="K823"/>
      <c r="L823"/>
      <c r="M823"/>
      <c r="N823"/>
      <c r="O823"/>
      <c r="P823"/>
      <c r="Q823"/>
      <c r="R823"/>
      <c r="S823"/>
      <c r="T823"/>
      <c r="U823"/>
      <c r="V823"/>
      <c r="W823"/>
      <c r="X823"/>
      <c r="Y823"/>
      <c r="Z823"/>
      <c r="AA823"/>
      <c r="AB823"/>
      <c r="AC823"/>
      <c r="AD823"/>
      <c r="AE823"/>
      <c r="AF823"/>
      <c r="AG823"/>
      <c r="AH823"/>
      <c r="AI823"/>
      <c r="AJ823"/>
    </row>
    <row r="824" spans="1:36" s="82" customFormat="1" ht="11.25" customHeight="1" x14ac:dyDescent="0.2">
      <c r="A824"/>
      <c r="B824" s="82" t="e">
        <v>#N/A</v>
      </c>
      <c r="C824"/>
      <c r="D824"/>
      <c r="E824"/>
      <c r="F824"/>
      <c r="G824"/>
      <c r="H824"/>
      <c r="I824"/>
      <c r="J824"/>
      <c r="K824"/>
      <c r="L824"/>
      <c r="M824"/>
      <c r="N824"/>
      <c r="O824"/>
      <c r="P824"/>
      <c r="Q824"/>
      <c r="R824"/>
      <c r="S824"/>
      <c r="T824"/>
      <c r="U824"/>
      <c r="V824"/>
      <c r="W824"/>
      <c r="X824"/>
      <c r="Y824"/>
      <c r="Z824"/>
      <c r="AA824"/>
      <c r="AB824"/>
      <c r="AC824"/>
      <c r="AD824"/>
      <c r="AE824"/>
      <c r="AF824"/>
      <c r="AG824"/>
      <c r="AH824"/>
      <c r="AI824"/>
      <c r="AJ824"/>
    </row>
    <row r="825" spans="1:36" s="82" customFormat="1" ht="11.25" customHeight="1" x14ac:dyDescent="0.2">
      <c r="A825"/>
      <c r="B825" s="82" t="e">
        <v>#N/A</v>
      </c>
      <c r="C825"/>
      <c r="D825"/>
      <c r="E825"/>
      <c r="F825"/>
      <c r="G825"/>
      <c r="H825"/>
      <c r="I825"/>
      <c r="J825"/>
      <c r="K825"/>
      <c r="L825"/>
      <c r="M825"/>
      <c r="N825"/>
      <c r="O825"/>
      <c r="P825"/>
      <c r="Q825"/>
      <c r="R825"/>
      <c r="S825"/>
      <c r="T825"/>
      <c r="U825"/>
      <c r="V825"/>
      <c r="W825"/>
      <c r="X825"/>
      <c r="Y825"/>
      <c r="Z825"/>
      <c r="AA825"/>
      <c r="AB825"/>
      <c r="AC825"/>
      <c r="AD825"/>
      <c r="AE825"/>
      <c r="AF825"/>
      <c r="AG825"/>
      <c r="AH825"/>
      <c r="AI825"/>
      <c r="AJ825"/>
    </row>
    <row r="826" spans="1:36" s="82" customFormat="1" ht="11.25" customHeight="1" x14ac:dyDescent="0.2">
      <c r="A826"/>
      <c r="B826" s="82" t="e">
        <v>#N/A</v>
      </c>
      <c r="C826"/>
      <c r="D826"/>
      <c r="E826"/>
      <c r="F826"/>
      <c r="G826"/>
      <c r="H826"/>
      <c r="I826"/>
      <c r="J826"/>
      <c r="K826"/>
      <c r="L826"/>
      <c r="M826"/>
      <c r="N826"/>
      <c r="O826"/>
      <c r="P826"/>
      <c r="Q826"/>
      <c r="R826"/>
      <c r="S826"/>
      <c r="T826"/>
      <c r="U826"/>
      <c r="V826"/>
      <c r="W826"/>
      <c r="X826"/>
      <c r="Y826"/>
      <c r="Z826"/>
      <c r="AA826"/>
      <c r="AB826"/>
      <c r="AC826"/>
      <c r="AD826"/>
      <c r="AE826"/>
      <c r="AF826"/>
      <c r="AG826"/>
      <c r="AH826"/>
      <c r="AI826"/>
      <c r="AJ826"/>
    </row>
    <row r="827" spans="1:36" s="82" customFormat="1" ht="11.25" customHeight="1" x14ac:dyDescent="0.2">
      <c r="A827"/>
      <c r="B827" s="82" t="e">
        <v>#N/A</v>
      </c>
      <c r="C827"/>
      <c r="D827"/>
      <c r="E827"/>
      <c r="F827"/>
      <c r="G827"/>
      <c r="H827"/>
      <c r="I827"/>
      <c r="J827"/>
      <c r="K827"/>
      <c r="L827"/>
      <c r="M827"/>
      <c r="N827"/>
      <c r="O827"/>
      <c r="P827"/>
      <c r="Q827"/>
      <c r="R827"/>
      <c r="S827"/>
      <c r="T827"/>
      <c r="U827"/>
      <c r="V827"/>
      <c r="W827"/>
      <c r="X827"/>
      <c r="Y827"/>
      <c r="Z827"/>
      <c r="AA827"/>
      <c r="AB827"/>
      <c r="AC827"/>
      <c r="AD827"/>
      <c r="AE827"/>
      <c r="AF827"/>
      <c r="AG827"/>
      <c r="AH827"/>
      <c r="AI827"/>
      <c r="AJ827"/>
    </row>
    <row r="828" spans="1:36" s="82" customFormat="1" ht="11.25" customHeight="1" x14ac:dyDescent="0.2">
      <c r="A828"/>
      <c r="B828" s="82" t="e">
        <v>#N/A</v>
      </c>
      <c r="C828"/>
      <c r="D828"/>
      <c r="E828"/>
      <c r="F828"/>
      <c r="G828"/>
      <c r="H828"/>
      <c r="I828"/>
      <c r="J828"/>
      <c r="K828"/>
      <c r="L828"/>
      <c r="M828"/>
      <c r="N828"/>
      <c r="O828"/>
      <c r="P828"/>
      <c r="Q828"/>
      <c r="R828"/>
      <c r="S828"/>
      <c r="T828"/>
      <c r="U828"/>
      <c r="V828"/>
      <c r="W828"/>
      <c r="X828"/>
      <c r="Y828"/>
      <c r="Z828"/>
      <c r="AA828"/>
      <c r="AB828"/>
      <c r="AC828"/>
      <c r="AD828"/>
      <c r="AE828"/>
      <c r="AF828"/>
      <c r="AG828"/>
      <c r="AH828"/>
      <c r="AI828"/>
      <c r="AJ828"/>
    </row>
    <row r="829" spans="1:36" s="82" customFormat="1" ht="11.25" customHeight="1" x14ac:dyDescent="0.2">
      <c r="A829"/>
      <c r="B829" s="82" t="e">
        <v>#N/A</v>
      </c>
      <c r="C829"/>
      <c r="D829"/>
      <c r="E829"/>
      <c r="F829"/>
      <c r="G829"/>
      <c r="H829"/>
      <c r="I829"/>
      <c r="J829"/>
      <c r="K829"/>
      <c r="L829"/>
      <c r="M829"/>
      <c r="N829"/>
      <c r="O829"/>
      <c r="P829"/>
      <c r="Q829"/>
      <c r="R829"/>
      <c r="S829"/>
      <c r="T829"/>
      <c r="U829"/>
      <c r="V829"/>
      <c r="W829"/>
      <c r="X829"/>
      <c r="Y829"/>
      <c r="Z829"/>
      <c r="AA829"/>
      <c r="AB829"/>
      <c r="AC829"/>
      <c r="AD829"/>
      <c r="AE829"/>
      <c r="AF829"/>
      <c r="AG829"/>
      <c r="AH829"/>
      <c r="AI829"/>
      <c r="AJ829"/>
    </row>
    <row r="830" spans="1:36" s="82" customFormat="1" ht="11.25" customHeight="1" x14ac:dyDescent="0.2">
      <c r="A830"/>
      <c r="B830" s="82" t="e">
        <v>#N/A</v>
      </c>
      <c r="C830"/>
      <c r="D830"/>
      <c r="E830"/>
      <c r="F830"/>
      <c r="G830"/>
      <c r="H830"/>
      <c r="I830"/>
      <c r="J830"/>
      <c r="K830"/>
      <c r="L830"/>
      <c r="M830"/>
      <c r="N830"/>
      <c r="O830"/>
      <c r="P830"/>
      <c r="Q830"/>
      <c r="R830"/>
      <c r="S830"/>
      <c r="T830"/>
      <c r="U830"/>
      <c r="V830"/>
      <c r="W830"/>
      <c r="X830"/>
      <c r="Y830"/>
      <c r="Z830"/>
      <c r="AA830"/>
      <c r="AB830"/>
      <c r="AC830"/>
      <c r="AD830"/>
      <c r="AE830"/>
      <c r="AF830"/>
      <c r="AG830"/>
      <c r="AH830"/>
      <c r="AI830"/>
      <c r="AJ830"/>
    </row>
    <row r="831" spans="1:36" s="82" customFormat="1" ht="11.25" customHeight="1" x14ac:dyDescent="0.2">
      <c r="A831"/>
      <c r="B831" s="82" t="e">
        <v>#N/A</v>
      </c>
      <c r="C831"/>
      <c r="D831"/>
      <c r="E831"/>
      <c r="F831"/>
      <c r="G831"/>
      <c r="H831"/>
      <c r="I831"/>
      <c r="J831"/>
      <c r="K831"/>
      <c r="L831"/>
      <c r="M831"/>
      <c r="N831"/>
      <c r="O831"/>
      <c r="P831"/>
      <c r="Q831"/>
      <c r="R831"/>
      <c r="S831"/>
      <c r="T831"/>
      <c r="U831"/>
      <c r="V831"/>
      <c r="W831"/>
      <c r="X831"/>
      <c r="Y831"/>
      <c r="Z831"/>
      <c r="AA831"/>
      <c r="AB831"/>
      <c r="AC831"/>
      <c r="AD831"/>
      <c r="AE831"/>
      <c r="AF831"/>
      <c r="AG831"/>
      <c r="AH831"/>
      <c r="AI831"/>
      <c r="AJ831"/>
    </row>
    <row r="832" spans="1:36" s="82" customFormat="1" ht="11.25" customHeight="1" x14ac:dyDescent="0.2">
      <c r="A832"/>
      <c r="B832" s="82" t="e">
        <v>#N/A</v>
      </c>
      <c r="C832"/>
      <c r="D832"/>
      <c r="E832"/>
      <c r="F832"/>
      <c r="G832"/>
      <c r="H832"/>
      <c r="I832"/>
      <c r="J832"/>
      <c r="K832"/>
      <c r="L832"/>
      <c r="M832"/>
      <c r="N832"/>
      <c r="O832"/>
      <c r="P832"/>
      <c r="Q832"/>
      <c r="R832"/>
      <c r="S832"/>
      <c r="T832"/>
      <c r="U832"/>
      <c r="V832"/>
      <c r="W832"/>
      <c r="X832"/>
      <c r="Y832"/>
      <c r="Z832"/>
      <c r="AA832"/>
      <c r="AB832"/>
      <c r="AC832"/>
      <c r="AD832"/>
      <c r="AE832"/>
      <c r="AF832"/>
      <c r="AG832"/>
      <c r="AH832"/>
      <c r="AI832"/>
      <c r="AJ832"/>
    </row>
    <row r="833" spans="1:36" s="82" customFormat="1" ht="11.25" customHeight="1" x14ac:dyDescent="0.2">
      <c r="A833"/>
      <c r="B833" s="82" t="e">
        <v>#N/A</v>
      </c>
      <c r="C833"/>
      <c r="D833"/>
      <c r="E833"/>
      <c r="F833"/>
      <c r="G833"/>
      <c r="H833"/>
      <c r="I833"/>
      <c r="J833"/>
      <c r="K833"/>
      <c r="L833"/>
      <c r="M833"/>
      <c r="N833"/>
      <c r="O833"/>
      <c r="P833"/>
      <c r="Q833"/>
      <c r="R833"/>
      <c r="S833"/>
      <c r="T833"/>
      <c r="U833"/>
      <c r="V833"/>
      <c r="W833"/>
      <c r="X833"/>
      <c r="Y833"/>
      <c r="Z833"/>
      <c r="AA833"/>
      <c r="AB833"/>
      <c r="AC833"/>
      <c r="AD833"/>
      <c r="AE833"/>
      <c r="AF833"/>
      <c r="AG833"/>
      <c r="AH833"/>
      <c r="AI833"/>
      <c r="AJ833"/>
    </row>
    <row r="834" spans="1:36" s="82" customFormat="1" ht="11.25" customHeight="1" x14ac:dyDescent="0.2">
      <c r="A834"/>
      <c r="B834" s="82" t="e">
        <v>#N/A</v>
      </c>
      <c r="C834"/>
      <c r="D834"/>
      <c r="E834"/>
      <c r="F834"/>
      <c r="G834"/>
      <c r="H834"/>
      <c r="I834"/>
      <c r="J834"/>
      <c r="K834"/>
      <c r="L834"/>
      <c r="M834"/>
      <c r="N834"/>
      <c r="O834"/>
      <c r="P834"/>
      <c r="Q834"/>
      <c r="R834"/>
      <c r="S834"/>
      <c r="T834"/>
      <c r="U834"/>
      <c r="V834"/>
      <c r="W834"/>
      <c r="X834"/>
      <c r="Y834"/>
      <c r="Z834"/>
      <c r="AA834"/>
      <c r="AB834"/>
      <c r="AC834"/>
      <c r="AD834"/>
      <c r="AE834"/>
      <c r="AF834"/>
      <c r="AG834"/>
      <c r="AH834"/>
      <c r="AI834"/>
      <c r="AJ834"/>
    </row>
    <row r="835" spans="1:36" s="82" customFormat="1" ht="11.25" customHeight="1" x14ac:dyDescent="0.2">
      <c r="A835"/>
      <c r="B835" s="82" t="e">
        <v>#N/A</v>
      </c>
      <c r="C835"/>
      <c r="D835"/>
      <c r="E835"/>
      <c r="F835"/>
      <c r="G835"/>
      <c r="H835"/>
      <c r="I835"/>
      <c r="J835"/>
      <c r="K835"/>
      <c r="L835"/>
      <c r="M835"/>
      <c r="N835"/>
      <c r="O835"/>
      <c r="P835"/>
      <c r="Q835"/>
      <c r="R835"/>
      <c r="S835"/>
      <c r="T835"/>
      <c r="U835"/>
      <c r="V835"/>
      <c r="W835"/>
      <c r="X835"/>
      <c r="Y835"/>
      <c r="Z835"/>
      <c r="AA835"/>
      <c r="AB835"/>
      <c r="AC835"/>
      <c r="AD835"/>
      <c r="AE835"/>
      <c r="AF835"/>
      <c r="AG835"/>
      <c r="AH835"/>
      <c r="AI835"/>
      <c r="AJ835"/>
    </row>
    <row r="836" spans="1:36" s="82" customFormat="1" ht="11.25" customHeight="1" x14ac:dyDescent="0.2">
      <c r="A836"/>
      <c r="B836" s="82" t="e">
        <v>#N/A</v>
      </c>
      <c r="C836"/>
      <c r="D836"/>
      <c r="E836"/>
      <c r="F836"/>
      <c r="G836"/>
      <c r="H836"/>
      <c r="I836"/>
      <c r="J836"/>
      <c r="K836"/>
      <c r="L836"/>
      <c r="M836"/>
      <c r="N836"/>
      <c r="O836"/>
      <c r="P836"/>
      <c r="Q836"/>
      <c r="R836"/>
      <c r="S836"/>
      <c r="T836"/>
      <c r="U836"/>
      <c r="V836"/>
      <c r="W836"/>
      <c r="X836"/>
      <c r="Y836"/>
      <c r="Z836"/>
      <c r="AA836"/>
      <c r="AB836"/>
      <c r="AC836"/>
      <c r="AD836"/>
      <c r="AE836"/>
      <c r="AF836"/>
      <c r="AG836"/>
      <c r="AH836"/>
      <c r="AI836"/>
      <c r="AJ836"/>
    </row>
    <row r="837" spans="1:36" s="82" customFormat="1" ht="11.25" customHeight="1" x14ac:dyDescent="0.2">
      <c r="A837"/>
      <c r="B837" s="82" t="e">
        <v>#N/A</v>
      </c>
      <c r="C837"/>
      <c r="D837"/>
      <c r="E837"/>
      <c r="F837"/>
      <c r="G837"/>
      <c r="H837"/>
      <c r="I837"/>
      <c r="J837"/>
      <c r="K837"/>
      <c r="L837"/>
      <c r="M837"/>
      <c r="N837"/>
      <c r="O837"/>
      <c r="P837"/>
      <c r="Q837"/>
      <c r="R837"/>
      <c r="S837"/>
      <c r="T837"/>
      <c r="U837"/>
      <c r="V837"/>
      <c r="W837"/>
      <c r="X837"/>
      <c r="Y837"/>
      <c r="Z837"/>
      <c r="AA837"/>
      <c r="AB837"/>
      <c r="AC837"/>
      <c r="AD837"/>
      <c r="AE837"/>
      <c r="AF837"/>
      <c r="AG837"/>
      <c r="AH837"/>
      <c r="AI837"/>
      <c r="AJ837"/>
    </row>
    <row r="838" spans="1:36" s="82" customFormat="1" ht="11.25" customHeight="1" x14ac:dyDescent="0.2">
      <c r="A838"/>
      <c r="B838" s="82" t="e">
        <v>#N/A</v>
      </c>
      <c r="C838"/>
      <c r="D838"/>
      <c r="E838"/>
      <c r="F838"/>
      <c r="G838"/>
      <c r="H838"/>
      <c r="I838"/>
      <c r="J838"/>
      <c r="K838"/>
      <c r="L838"/>
      <c r="M838"/>
      <c r="N838"/>
      <c r="O838"/>
      <c r="P838"/>
      <c r="Q838"/>
      <c r="R838"/>
      <c r="S838"/>
      <c r="T838"/>
      <c r="U838"/>
      <c r="V838"/>
      <c r="W838"/>
      <c r="X838"/>
      <c r="Y838"/>
      <c r="Z838"/>
      <c r="AA838"/>
      <c r="AB838"/>
      <c r="AC838"/>
      <c r="AD838"/>
      <c r="AE838"/>
      <c r="AF838"/>
      <c r="AG838"/>
      <c r="AH838"/>
      <c r="AI838"/>
      <c r="AJ838"/>
    </row>
    <row r="839" spans="1:36" s="82" customFormat="1" ht="11.25" customHeight="1" x14ac:dyDescent="0.2">
      <c r="A839"/>
      <c r="B839" s="82" t="e">
        <v>#N/A</v>
      </c>
      <c r="C839"/>
      <c r="D839"/>
      <c r="E839"/>
      <c r="F839"/>
      <c r="G839"/>
      <c r="H839"/>
      <c r="I839"/>
      <c r="J839"/>
      <c r="K839"/>
      <c r="L839"/>
      <c r="M839"/>
      <c r="N839"/>
      <c r="O839"/>
      <c r="P839"/>
      <c r="Q839"/>
      <c r="R839"/>
      <c r="S839"/>
      <c r="T839"/>
      <c r="U839"/>
      <c r="V839"/>
      <c r="W839"/>
      <c r="X839"/>
      <c r="Y839"/>
      <c r="Z839"/>
      <c r="AA839"/>
      <c r="AB839"/>
      <c r="AC839"/>
      <c r="AD839"/>
      <c r="AE839"/>
      <c r="AF839"/>
      <c r="AG839"/>
      <c r="AH839"/>
      <c r="AI839"/>
      <c r="AJ839"/>
    </row>
    <row r="840" spans="1:36" s="82" customFormat="1" ht="11.25" customHeight="1" x14ac:dyDescent="0.2">
      <c r="A840"/>
      <c r="B840" s="82" t="e">
        <v>#N/A</v>
      </c>
      <c r="C840"/>
      <c r="D840"/>
      <c r="E840"/>
      <c r="F840"/>
      <c r="G840"/>
      <c r="H840"/>
      <c r="I840"/>
      <c r="J840"/>
      <c r="K840"/>
      <c r="L840"/>
      <c r="M840"/>
      <c r="N840"/>
      <c r="O840"/>
      <c r="P840"/>
      <c r="Q840"/>
      <c r="R840"/>
      <c r="S840"/>
      <c r="T840"/>
      <c r="U840"/>
      <c r="V840"/>
      <c r="W840"/>
      <c r="X840"/>
      <c r="Y840"/>
      <c r="Z840"/>
      <c r="AA840"/>
      <c r="AB840"/>
      <c r="AC840"/>
      <c r="AD840"/>
      <c r="AE840"/>
      <c r="AF840"/>
      <c r="AG840"/>
      <c r="AH840"/>
      <c r="AI840"/>
      <c r="AJ840"/>
    </row>
    <row r="841" spans="1:36" s="82" customFormat="1" ht="11.25" customHeight="1" x14ac:dyDescent="0.2">
      <c r="A841"/>
      <c r="B841" s="82" t="e">
        <v>#N/A</v>
      </c>
      <c r="C841"/>
      <c r="D841"/>
      <c r="E841"/>
      <c r="F841"/>
      <c r="G841"/>
      <c r="H841"/>
      <c r="I841"/>
      <c r="J841"/>
      <c r="K841"/>
      <c r="L841"/>
      <c r="M841"/>
      <c r="N841"/>
      <c r="O841"/>
      <c r="P841"/>
      <c r="Q841"/>
      <c r="R841"/>
      <c r="S841"/>
      <c r="T841"/>
      <c r="U841"/>
      <c r="V841"/>
      <c r="W841"/>
      <c r="X841"/>
      <c r="Y841"/>
      <c r="Z841"/>
      <c r="AA841"/>
      <c r="AB841"/>
      <c r="AC841"/>
      <c r="AD841"/>
      <c r="AE841"/>
      <c r="AF841"/>
      <c r="AG841"/>
      <c r="AH841"/>
      <c r="AI841"/>
      <c r="AJ841"/>
    </row>
    <row r="842" spans="1:36" s="82" customFormat="1" ht="11.25" customHeight="1" x14ac:dyDescent="0.2">
      <c r="A842"/>
      <c r="B842" s="82" t="e">
        <v>#N/A</v>
      </c>
      <c r="C842"/>
      <c r="D842"/>
      <c r="E842"/>
      <c r="F842"/>
      <c r="G842"/>
      <c r="H842"/>
      <c r="I842"/>
      <c r="J842"/>
      <c r="K842"/>
      <c r="L842"/>
      <c r="M842"/>
      <c r="N842"/>
      <c r="O842"/>
      <c r="P842"/>
      <c r="Q842"/>
      <c r="R842"/>
      <c r="S842"/>
      <c r="T842"/>
      <c r="U842"/>
      <c r="V842"/>
      <c r="W842"/>
      <c r="X842"/>
      <c r="Y842"/>
      <c r="Z842"/>
      <c r="AA842"/>
      <c r="AB842"/>
      <c r="AC842"/>
      <c r="AD842"/>
      <c r="AE842"/>
      <c r="AF842"/>
      <c r="AG842"/>
      <c r="AH842"/>
      <c r="AI842"/>
      <c r="AJ842"/>
    </row>
    <row r="843" spans="1:36" s="82" customFormat="1" ht="11.25" customHeight="1" x14ac:dyDescent="0.2">
      <c r="A843"/>
      <c r="B843" s="82" t="e">
        <v>#N/A</v>
      </c>
      <c r="C843"/>
      <c r="D843"/>
      <c r="E843"/>
      <c r="F843"/>
      <c r="G843"/>
      <c r="H843"/>
      <c r="I843"/>
      <c r="J843"/>
      <c r="K843"/>
      <c r="L843"/>
      <c r="M843"/>
      <c r="N843"/>
      <c r="O843"/>
      <c r="P843"/>
      <c r="Q843"/>
      <c r="R843"/>
      <c r="S843"/>
      <c r="T843"/>
      <c r="U843"/>
      <c r="V843"/>
      <c r="W843"/>
      <c r="X843"/>
      <c r="Y843"/>
      <c r="Z843"/>
      <c r="AA843"/>
      <c r="AB843"/>
      <c r="AC843"/>
      <c r="AD843"/>
      <c r="AE843"/>
      <c r="AF843"/>
      <c r="AG843"/>
      <c r="AH843"/>
      <c r="AI843"/>
      <c r="AJ843"/>
    </row>
    <row r="844" spans="1:36" s="82" customFormat="1" ht="11.25" customHeight="1" x14ac:dyDescent="0.2">
      <c r="A844"/>
      <c r="B844" s="82" t="e">
        <v>#N/A</v>
      </c>
      <c r="C844"/>
      <c r="D844"/>
      <c r="E844"/>
      <c r="F844"/>
      <c r="G844"/>
      <c r="H844"/>
      <c r="I844"/>
      <c r="J844"/>
      <c r="K844"/>
      <c r="L844"/>
      <c r="M844"/>
      <c r="N844"/>
      <c r="O844"/>
      <c r="P844"/>
      <c r="Q844"/>
      <c r="R844"/>
      <c r="S844"/>
      <c r="T844"/>
      <c r="U844"/>
      <c r="V844"/>
      <c r="W844"/>
      <c r="X844"/>
      <c r="Y844"/>
      <c r="Z844"/>
      <c r="AA844"/>
      <c r="AB844"/>
      <c r="AC844"/>
      <c r="AD844"/>
      <c r="AE844"/>
      <c r="AF844"/>
      <c r="AG844"/>
      <c r="AH844"/>
      <c r="AI844"/>
      <c r="AJ844"/>
    </row>
    <row r="845" spans="1:36" s="82" customFormat="1" ht="11.25" customHeight="1" x14ac:dyDescent="0.2">
      <c r="A845"/>
      <c r="B845" s="82" t="e">
        <v>#N/A</v>
      </c>
      <c r="C845"/>
      <c r="D845"/>
      <c r="E845"/>
      <c r="F845"/>
      <c r="G845"/>
      <c r="H845"/>
      <c r="I845"/>
      <c r="J845"/>
      <c r="K845"/>
      <c r="L845"/>
      <c r="M845"/>
      <c r="N845"/>
      <c r="O845"/>
      <c r="P845"/>
      <c r="Q845"/>
      <c r="R845"/>
      <c r="S845"/>
      <c r="T845"/>
      <c r="U845"/>
      <c r="V845"/>
      <c r="W845"/>
      <c r="X845"/>
      <c r="Y845"/>
      <c r="Z845"/>
      <c r="AA845"/>
      <c r="AB845"/>
      <c r="AC845"/>
      <c r="AD845"/>
      <c r="AE845"/>
      <c r="AF845"/>
      <c r="AG845"/>
      <c r="AH845"/>
      <c r="AI845"/>
      <c r="AJ845"/>
    </row>
    <row r="846" spans="1:36" s="82" customFormat="1" ht="11.25" customHeight="1" x14ac:dyDescent="0.2">
      <c r="A846"/>
      <c r="B846" s="82" t="e">
        <v>#N/A</v>
      </c>
      <c r="C846"/>
      <c r="D846"/>
      <c r="E846"/>
      <c r="F846"/>
      <c r="G846"/>
      <c r="H846"/>
      <c r="I846"/>
      <c r="J846"/>
      <c r="K846"/>
      <c r="L846"/>
      <c r="M846"/>
      <c r="N846"/>
      <c r="O846"/>
      <c r="P846"/>
      <c r="Q846"/>
      <c r="R846"/>
      <c r="S846"/>
      <c r="T846"/>
      <c r="U846"/>
      <c r="V846"/>
      <c r="W846"/>
      <c r="X846"/>
      <c r="Y846"/>
      <c r="Z846"/>
      <c r="AA846"/>
      <c r="AB846"/>
      <c r="AC846"/>
      <c r="AD846"/>
      <c r="AE846"/>
      <c r="AF846"/>
      <c r="AG846"/>
      <c r="AH846"/>
      <c r="AI846"/>
      <c r="AJ846"/>
    </row>
    <row r="847" spans="1:36" s="82" customFormat="1" ht="11.25" customHeight="1" x14ac:dyDescent="0.2">
      <c r="A847"/>
      <c r="B847" s="82" t="e">
        <v>#N/A</v>
      </c>
      <c r="C847"/>
      <c r="D847"/>
      <c r="E847"/>
      <c r="F847"/>
      <c r="G847"/>
      <c r="H847"/>
      <c r="I847"/>
      <c r="J847"/>
      <c r="K847"/>
      <c r="L847"/>
      <c r="M847"/>
      <c r="N847"/>
      <c r="O847"/>
      <c r="P847"/>
      <c r="Q847"/>
      <c r="R847"/>
      <c r="S847"/>
      <c r="T847"/>
      <c r="U847"/>
      <c r="V847"/>
      <c r="W847"/>
      <c r="X847"/>
      <c r="Y847"/>
      <c r="Z847"/>
      <c r="AA847"/>
      <c r="AB847"/>
      <c r="AC847"/>
      <c r="AD847"/>
      <c r="AE847"/>
      <c r="AF847"/>
      <c r="AG847"/>
      <c r="AH847"/>
      <c r="AI847"/>
      <c r="AJ847"/>
    </row>
    <row r="848" spans="1:36" s="82" customFormat="1" ht="11.25" customHeight="1" x14ac:dyDescent="0.2">
      <c r="A848"/>
      <c r="B848" s="82" t="e">
        <v>#N/A</v>
      </c>
      <c r="C848"/>
      <c r="D848"/>
      <c r="E848"/>
      <c r="F848"/>
      <c r="G848"/>
      <c r="H848"/>
      <c r="I848"/>
      <c r="J848"/>
      <c r="K848"/>
      <c r="L848"/>
      <c r="M848"/>
      <c r="N848"/>
      <c r="O848"/>
      <c r="P848"/>
      <c r="Q848"/>
      <c r="R848"/>
      <c r="S848"/>
      <c r="T848"/>
      <c r="U848"/>
      <c r="V848"/>
      <c r="W848"/>
      <c r="X848"/>
      <c r="Y848"/>
      <c r="Z848"/>
      <c r="AA848"/>
      <c r="AB848"/>
      <c r="AC848"/>
      <c r="AD848"/>
      <c r="AE848"/>
      <c r="AF848"/>
      <c r="AG848"/>
      <c r="AH848"/>
      <c r="AI848"/>
      <c r="AJ848"/>
    </row>
    <row r="849" spans="1:36" s="82" customFormat="1" ht="11.25" customHeight="1" x14ac:dyDescent="0.2">
      <c r="A849"/>
      <c r="B849" s="82" t="e">
        <v>#N/A</v>
      </c>
      <c r="C849"/>
      <c r="D849"/>
      <c r="E849"/>
      <c r="F849"/>
      <c r="G849"/>
      <c r="H849"/>
      <c r="I849"/>
      <c r="J849"/>
      <c r="K849"/>
      <c r="L849"/>
      <c r="M849"/>
      <c r="N849"/>
      <c r="O849"/>
      <c r="P849"/>
      <c r="Q849"/>
      <c r="R849"/>
      <c r="S849"/>
      <c r="T849"/>
      <c r="U849"/>
      <c r="V849"/>
      <c r="W849"/>
      <c r="X849"/>
      <c r="Y849"/>
      <c r="Z849"/>
      <c r="AA849"/>
      <c r="AB849"/>
      <c r="AC849"/>
      <c r="AD849"/>
      <c r="AE849"/>
      <c r="AF849"/>
      <c r="AG849"/>
      <c r="AH849"/>
      <c r="AI849"/>
      <c r="AJ849"/>
    </row>
    <row r="850" spans="1:36" s="82" customFormat="1" ht="11.25" customHeight="1" x14ac:dyDescent="0.2">
      <c r="A850"/>
      <c r="B850" s="82" t="e">
        <v>#N/A</v>
      </c>
      <c r="C850"/>
      <c r="D850"/>
      <c r="E850"/>
      <c r="F850"/>
      <c r="G850"/>
      <c r="H850"/>
      <c r="I850"/>
      <c r="J850"/>
      <c r="K850"/>
      <c r="L850"/>
      <c r="M850"/>
      <c r="N850"/>
      <c r="O850"/>
      <c r="P850"/>
      <c r="Q850"/>
      <c r="R850"/>
      <c r="S850"/>
      <c r="T850"/>
      <c r="U850"/>
      <c r="V850"/>
      <c r="W850"/>
      <c r="X850"/>
      <c r="Y850"/>
      <c r="Z850"/>
      <c r="AA850"/>
      <c r="AB850"/>
      <c r="AC850"/>
      <c r="AD850"/>
      <c r="AE850"/>
      <c r="AF850"/>
      <c r="AG850"/>
      <c r="AH850"/>
      <c r="AI850"/>
      <c r="AJ850"/>
    </row>
    <row r="851" spans="1:36" s="82" customFormat="1" ht="11.25" customHeight="1" x14ac:dyDescent="0.2">
      <c r="A851"/>
      <c r="B851" s="82" t="e">
        <v>#N/A</v>
      </c>
      <c r="C851"/>
      <c r="D851"/>
      <c r="E851"/>
      <c r="F851"/>
      <c r="G851"/>
      <c r="H851"/>
      <c r="I851"/>
      <c r="J851"/>
      <c r="K851"/>
      <c r="L851"/>
      <c r="M851"/>
      <c r="N851"/>
      <c r="O851"/>
      <c r="P851"/>
      <c r="Q851"/>
      <c r="R851"/>
      <c r="S851"/>
      <c r="T851"/>
      <c r="U851"/>
      <c r="V851"/>
      <c r="W851"/>
      <c r="X851"/>
      <c r="Y851"/>
      <c r="Z851"/>
      <c r="AA851"/>
      <c r="AB851"/>
      <c r="AC851"/>
      <c r="AD851"/>
      <c r="AE851"/>
      <c r="AF851"/>
      <c r="AG851"/>
      <c r="AH851"/>
      <c r="AI851"/>
      <c r="AJ851"/>
    </row>
    <row r="852" spans="1:36" s="82" customFormat="1" ht="11.25" customHeight="1" x14ac:dyDescent="0.2">
      <c r="A852"/>
      <c r="B852" s="82" t="e">
        <v>#N/A</v>
      </c>
      <c r="C852"/>
      <c r="D852"/>
      <c r="E852"/>
      <c r="F852"/>
      <c r="G852"/>
      <c r="H852"/>
      <c r="I852"/>
      <c r="J852"/>
      <c r="K852"/>
      <c r="L852"/>
      <c r="M852"/>
      <c r="N852"/>
      <c r="O852"/>
      <c r="P852"/>
      <c r="Q852"/>
      <c r="R852"/>
      <c r="S852"/>
      <c r="T852"/>
      <c r="U852"/>
      <c r="V852"/>
      <c r="W852"/>
      <c r="X852"/>
      <c r="Y852"/>
      <c r="Z852"/>
      <c r="AA852"/>
      <c r="AB852"/>
      <c r="AC852"/>
      <c r="AD852"/>
      <c r="AE852"/>
      <c r="AF852"/>
      <c r="AG852"/>
      <c r="AH852"/>
      <c r="AI852"/>
      <c r="AJ852"/>
    </row>
    <row r="853" spans="1:36" s="82" customFormat="1" ht="11.25" customHeight="1" x14ac:dyDescent="0.2">
      <c r="A853"/>
      <c r="B853" s="82" t="e">
        <v>#N/A</v>
      </c>
      <c r="C853"/>
      <c r="D853"/>
      <c r="E853"/>
      <c r="F853"/>
      <c r="G853"/>
      <c r="H853"/>
      <c r="I853"/>
      <c r="J853"/>
      <c r="K853"/>
      <c r="L853"/>
      <c r="M853"/>
      <c r="N853"/>
      <c r="O853"/>
      <c r="P853"/>
      <c r="Q853"/>
      <c r="R853"/>
      <c r="S853"/>
      <c r="T853"/>
      <c r="U853"/>
      <c r="V853"/>
      <c r="W853"/>
      <c r="X853"/>
      <c r="Y853"/>
      <c r="Z853"/>
      <c r="AA853"/>
      <c r="AB853"/>
      <c r="AC853"/>
      <c r="AD853"/>
      <c r="AE853"/>
      <c r="AF853"/>
      <c r="AG853"/>
      <c r="AH853"/>
      <c r="AI853"/>
      <c r="AJ853"/>
    </row>
    <row r="854" spans="1:36" s="82" customFormat="1" ht="11.25" customHeight="1" x14ac:dyDescent="0.2">
      <c r="A854"/>
      <c r="B854" s="82" t="e">
        <v>#N/A</v>
      </c>
      <c r="C854"/>
      <c r="D854"/>
      <c r="E854"/>
      <c r="F854"/>
      <c r="G854"/>
      <c r="H854"/>
      <c r="I854"/>
      <c r="J854"/>
      <c r="K854"/>
      <c r="L854"/>
      <c r="M854"/>
      <c r="N854"/>
      <c r="O854"/>
      <c r="P854"/>
      <c r="Q854"/>
      <c r="R854"/>
      <c r="S854"/>
      <c r="T854"/>
      <c r="U854"/>
      <c r="V854"/>
      <c r="W854"/>
      <c r="X854"/>
      <c r="Y854"/>
      <c r="Z854"/>
      <c r="AA854"/>
      <c r="AB854"/>
      <c r="AC854"/>
      <c r="AD854"/>
      <c r="AE854"/>
      <c r="AF854"/>
      <c r="AG854"/>
      <c r="AH854"/>
      <c r="AI854"/>
      <c r="AJ854"/>
    </row>
    <row r="855" spans="1:36" s="82" customFormat="1" ht="11.25" customHeight="1" x14ac:dyDescent="0.2">
      <c r="A855"/>
      <c r="B855" s="82" t="e">
        <v>#N/A</v>
      </c>
      <c r="C855"/>
      <c r="D855"/>
      <c r="E855"/>
      <c r="F855"/>
      <c r="G855"/>
      <c r="H855"/>
      <c r="I855"/>
      <c r="J855"/>
      <c r="K855"/>
      <c r="L855"/>
      <c r="M855"/>
      <c r="N855"/>
      <c r="O855"/>
      <c r="P855"/>
      <c r="Q855"/>
      <c r="R855"/>
      <c r="S855"/>
      <c r="T855"/>
      <c r="U855"/>
      <c r="V855"/>
      <c r="W855"/>
      <c r="X855"/>
      <c r="Y855"/>
      <c r="Z855"/>
      <c r="AA855"/>
      <c r="AB855"/>
      <c r="AC855"/>
      <c r="AD855"/>
      <c r="AE855"/>
      <c r="AF855"/>
      <c r="AG855"/>
      <c r="AH855"/>
      <c r="AI855"/>
      <c r="AJ855"/>
    </row>
    <row r="856" spans="1:36" s="82" customFormat="1" ht="11.25" customHeight="1" x14ac:dyDescent="0.2">
      <c r="A856"/>
      <c r="B856" s="82" t="e">
        <v>#N/A</v>
      </c>
      <c r="C856"/>
      <c r="D856"/>
      <c r="E856"/>
      <c r="F856"/>
      <c r="G856"/>
      <c r="H856"/>
      <c r="I856"/>
      <c r="J856"/>
      <c r="K856"/>
      <c r="L856"/>
      <c r="M856"/>
      <c r="N856"/>
      <c r="O856"/>
      <c r="P856"/>
      <c r="Q856"/>
      <c r="R856"/>
      <c r="S856"/>
      <c r="T856"/>
      <c r="U856"/>
      <c r="V856"/>
      <c r="W856"/>
      <c r="X856"/>
      <c r="Y856"/>
      <c r="Z856"/>
      <c r="AA856"/>
      <c r="AB856"/>
      <c r="AC856"/>
      <c r="AD856"/>
      <c r="AE856"/>
      <c r="AF856"/>
      <c r="AG856"/>
      <c r="AH856"/>
      <c r="AI856"/>
      <c r="AJ856"/>
    </row>
    <row r="857" spans="1:36" s="82" customFormat="1" ht="11.25" customHeight="1" x14ac:dyDescent="0.2">
      <c r="A857"/>
      <c r="B857" s="82" t="e">
        <v>#N/A</v>
      </c>
      <c r="C857"/>
      <c r="D857"/>
      <c r="E857"/>
      <c r="F857"/>
      <c r="G857"/>
      <c r="H857"/>
      <c r="I857"/>
      <c r="J857"/>
      <c r="K857"/>
      <c r="L857"/>
      <c r="M857"/>
      <c r="N857"/>
      <c r="O857"/>
      <c r="P857"/>
      <c r="Q857"/>
      <c r="R857"/>
      <c r="S857"/>
      <c r="T857"/>
      <c r="U857"/>
      <c r="V857"/>
      <c r="W857"/>
      <c r="X857"/>
      <c r="Y857"/>
      <c r="Z857"/>
      <c r="AA857"/>
      <c r="AB857"/>
      <c r="AC857"/>
      <c r="AD857"/>
      <c r="AE857"/>
      <c r="AF857"/>
      <c r="AG857"/>
      <c r="AH857"/>
      <c r="AI857"/>
      <c r="AJ857"/>
    </row>
    <row r="858" spans="1:36" s="82" customFormat="1" ht="11.25" customHeight="1" x14ac:dyDescent="0.2">
      <c r="A858"/>
      <c r="B858" s="82" t="e">
        <v>#N/A</v>
      </c>
      <c r="C858"/>
      <c r="D858"/>
      <c r="E858"/>
      <c r="F858"/>
      <c r="G858"/>
      <c r="H858"/>
      <c r="I858"/>
      <c r="J858"/>
      <c r="K858"/>
      <c r="L858"/>
      <c r="M858"/>
      <c r="N858"/>
      <c r="O858"/>
      <c r="P858"/>
      <c r="Q858"/>
      <c r="R858"/>
      <c r="S858"/>
      <c r="T858"/>
      <c r="U858"/>
      <c r="V858"/>
      <c r="W858"/>
      <c r="X858"/>
      <c r="Y858"/>
      <c r="Z858"/>
      <c r="AA858"/>
      <c r="AB858"/>
      <c r="AC858"/>
      <c r="AD858"/>
      <c r="AE858"/>
      <c r="AF858"/>
      <c r="AG858"/>
      <c r="AH858"/>
      <c r="AI858"/>
      <c r="AJ858"/>
    </row>
    <row r="859" spans="1:36" s="82" customFormat="1" ht="11.25" customHeight="1" x14ac:dyDescent="0.2">
      <c r="A859"/>
      <c r="B859" s="82" t="e">
        <v>#N/A</v>
      </c>
      <c r="C859"/>
      <c r="D859"/>
      <c r="E859"/>
      <c r="F859"/>
      <c r="G859"/>
      <c r="H859"/>
      <c r="I859"/>
      <c r="J859"/>
      <c r="K859"/>
      <c r="L859"/>
      <c r="M859"/>
      <c r="N859"/>
      <c r="O859"/>
      <c r="P859"/>
      <c r="Q859"/>
      <c r="R859"/>
      <c r="S859"/>
      <c r="T859"/>
      <c r="U859"/>
      <c r="V859"/>
      <c r="W859"/>
      <c r="X859"/>
      <c r="Y859"/>
      <c r="Z859"/>
      <c r="AA859"/>
      <c r="AB859"/>
      <c r="AC859"/>
      <c r="AD859"/>
      <c r="AE859"/>
      <c r="AF859"/>
      <c r="AG859"/>
      <c r="AH859"/>
      <c r="AI859"/>
      <c r="AJ859"/>
    </row>
    <row r="860" spans="1:36" s="82" customFormat="1" ht="11.25" customHeight="1" x14ac:dyDescent="0.2">
      <c r="A860"/>
      <c r="B860" s="82" t="e">
        <v>#N/A</v>
      </c>
      <c r="C860"/>
      <c r="D860"/>
      <c r="E860"/>
      <c r="F860"/>
      <c r="G860"/>
      <c r="H860"/>
      <c r="I860"/>
      <c r="J860"/>
      <c r="K860"/>
      <c r="L860"/>
      <c r="M860"/>
      <c r="N860"/>
      <c r="O860"/>
      <c r="P860"/>
      <c r="Q860"/>
      <c r="R860"/>
      <c r="S860"/>
      <c r="T860"/>
      <c r="U860"/>
      <c r="V860"/>
      <c r="W860"/>
      <c r="X860"/>
      <c r="Y860"/>
      <c r="Z860"/>
      <c r="AA860"/>
      <c r="AB860"/>
      <c r="AC860"/>
      <c r="AD860"/>
      <c r="AE860"/>
      <c r="AF860"/>
      <c r="AG860"/>
      <c r="AH860"/>
      <c r="AI860"/>
      <c r="AJ860"/>
    </row>
    <row r="861" spans="1:36" s="82" customFormat="1" ht="11.25" customHeight="1" x14ac:dyDescent="0.2">
      <c r="A861"/>
      <c r="B861" s="82" t="e">
        <v>#N/A</v>
      </c>
      <c r="C861"/>
      <c r="D861"/>
      <c r="E861"/>
      <c r="F861"/>
      <c r="G861"/>
      <c r="H861"/>
      <c r="I861"/>
      <c r="J861"/>
      <c r="K861"/>
      <c r="L861"/>
      <c r="M861"/>
      <c r="N861"/>
      <c r="O861"/>
      <c r="P861"/>
      <c r="Q861"/>
      <c r="R861"/>
      <c r="S861"/>
      <c r="T861"/>
      <c r="U861"/>
      <c r="V861"/>
      <c r="W861"/>
      <c r="X861"/>
      <c r="Y861"/>
      <c r="Z861"/>
      <c r="AA861"/>
      <c r="AB861"/>
      <c r="AC861"/>
      <c r="AD861"/>
      <c r="AE861"/>
      <c r="AF861"/>
      <c r="AG861"/>
      <c r="AH861"/>
      <c r="AI861"/>
      <c r="AJ861"/>
    </row>
    <row r="862" spans="1:36" s="82" customFormat="1" ht="11.25" customHeight="1" x14ac:dyDescent="0.2">
      <c r="A862"/>
      <c r="B862" s="82" t="e">
        <v>#N/A</v>
      </c>
      <c r="C862"/>
      <c r="D862"/>
      <c r="E862"/>
      <c r="F862"/>
      <c r="G862"/>
      <c r="H862"/>
      <c r="I862"/>
      <c r="J862"/>
      <c r="K862"/>
      <c r="L862"/>
      <c r="M862"/>
      <c r="N862"/>
      <c r="O862"/>
      <c r="P862"/>
      <c r="Q862"/>
      <c r="R862"/>
      <c r="S862"/>
      <c r="T862"/>
      <c r="U862"/>
      <c r="V862"/>
      <c r="W862"/>
      <c r="X862"/>
      <c r="Y862"/>
      <c r="Z862"/>
      <c r="AA862"/>
      <c r="AB862"/>
      <c r="AC862"/>
      <c r="AD862"/>
      <c r="AE862"/>
      <c r="AF862"/>
      <c r="AG862"/>
      <c r="AH862"/>
      <c r="AI862"/>
      <c r="AJ862"/>
    </row>
    <row r="863" spans="1:36" s="82" customFormat="1" ht="11.25" customHeight="1" x14ac:dyDescent="0.2">
      <c r="A863"/>
      <c r="B863" s="82" t="e">
        <v>#N/A</v>
      </c>
      <c r="C863"/>
      <c r="D863"/>
      <c r="E863"/>
      <c r="F863"/>
      <c r="G863"/>
      <c r="H863"/>
      <c r="I863"/>
      <c r="J863"/>
      <c r="K863"/>
      <c r="L863"/>
      <c r="M863"/>
      <c r="N863"/>
      <c r="O863"/>
      <c r="P863"/>
      <c r="Q863"/>
      <c r="R863"/>
      <c r="S863"/>
      <c r="T863"/>
      <c r="U863"/>
      <c r="V863"/>
      <c r="W863"/>
      <c r="X863"/>
      <c r="Y863"/>
      <c r="Z863"/>
      <c r="AA863"/>
      <c r="AB863"/>
      <c r="AC863"/>
      <c r="AD863"/>
      <c r="AE863"/>
      <c r="AF863"/>
      <c r="AG863"/>
      <c r="AH863"/>
      <c r="AI863"/>
      <c r="AJ863"/>
    </row>
    <row r="864" spans="1:36" s="82" customFormat="1" ht="11.25" customHeight="1" x14ac:dyDescent="0.2">
      <c r="A864"/>
      <c r="B864" s="82" t="e">
        <v>#N/A</v>
      </c>
      <c r="C864"/>
      <c r="D864"/>
      <c r="E864"/>
      <c r="F864"/>
      <c r="G864"/>
      <c r="H864"/>
      <c r="I864"/>
      <c r="J864"/>
      <c r="K864"/>
      <c r="L864"/>
      <c r="M864"/>
      <c r="N864"/>
      <c r="O864"/>
      <c r="P864"/>
      <c r="Q864"/>
      <c r="R864"/>
      <c r="S864"/>
      <c r="T864"/>
      <c r="U864"/>
      <c r="V864"/>
      <c r="W864"/>
      <c r="X864"/>
      <c r="Y864"/>
      <c r="Z864"/>
      <c r="AA864"/>
      <c r="AB864"/>
      <c r="AC864"/>
      <c r="AD864"/>
      <c r="AE864"/>
      <c r="AF864"/>
      <c r="AG864"/>
      <c r="AH864"/>
      <c r="AI864"/>
      <c r="AJ864"/>
    </row>
    <row r="865" spans="1:36" s="82" customFormat="1" ht="11.25" customHeight="1" x14ac:dyDescent="0.2">
      <c r="A865"/>
      <c r="B865" s="82" t="e">
        <v>#N/A</v>
      </c>
      <c r="C865"/>
      <c r="D865"/>
      <c r="E865"/>
      <c r="F865"/>
      <c r="G865"/>
      <c r="H865"/>
      <c r="I865"/>
      <c r="J865"/>
      <c r="K865"/>
      <c r="L865"/>
      <c r="M865"/>
      <c r="N865"/>
      <c r="O865"/>
      <c r="P865"/>
      <c r="Q865"/>
      <c r="R865"/>
      <c r="S865"/>
      <c r="T865"/>
      <c r="U865"/>
      <c r="V865"/>
      <c r="W865"/>
      <c r="X865"/>
      <c r="Y865"/>
      <c r="Z865"/>
      <c r="AA865"/>
      <c r="AB865"/>
      <c r="AC865"/>
      <c r="AD865"/>
      <c r="AE865"/>
      <c r="AF865"/>
      <c r="AG865"/>
      <c r="AH865"/>
      <c r="AI865"/>
      <c r="AJ865"/>
    </row>
    <row r="866" spans="1:36" s="82" customFormat="1" ht="11.25" customHeight="1" x14ac:dyDescent="0.2">
      <c r="A866"/>
      <c r="B866" s="82" t="e">
        <v>#N/A</v>
      </c>
      <c r="C866"/>
      <c r="D866"/>
      <c r="E866"/>
      <c r="F866"/>
      <c r="G866"/>
      <c r="H866"/>
      <c r="I866"/>
      <c r="J866"/>
      <c r="K866"/>
      <c r="L866"/>
      <c r="M866"/>
      <c r="N866"/>
      <c r="O866"/>
      <c r="P866"/>
      <c r="Q866"/>
      <c r="R866"/>
      <c r="S866"/>
      <c r="T866"/>
      <c r="U866"/>
      <c r="V866"/>
      <c r="W866"/>
      <c r="X866"/>
      <c r="Y866"/>
      <c r="Z866"/>
      <c r="AA866"/>
      <c r="AB866"/>
      <c r="AC866"/>
      <c r="AD866"/>
      <c r="AE866"/>
      <c r="AF866"/>
      <c r="AG866"/>
      <c r="AH866"/>
      <c r="AI866"/>
      <c r="AJ866"/>
    </row>
    <row r="867" spans="1:36" s="82" customFormat="1" ht="11.25" customHeight="1" x14ac:dyDescent="0.2">
      <c r="A867"/>
      <c r="B867" s="82" t="e">
        <v>#N/A</v>
      </c>
      <c r="C867"/>
      <c r="D867"/>
      <c r="E867"/>
      <c r="F867"/>
      <c r="G867"/>
      <c r="H867"/>
      <c r="I867"/>
      <c r="J867"/>
      <c r="K867"/>
      <c r="L867"/>
      <c r="M867"/>
      <c r="N867"/>
      <c r="O867"/>
      <c r="P867"/>
      <c r="Q867"/>
      <c r="R867"/>
      <c r="S867"/>
      <c r="T867"/>
      <c r="U867"/>
      <c r="V867"/>
      <c r="W867"/>
      <c r="X867"/>
      <c r="Y867"/>
      <c r="Z867"/>
      <c r="AA867"/>
      <c r="AB867"/>
      <c r="AC867"/>
      <c r="AD867"/>
      <c r="AE867"/>
      <c r="AF867"/>
      <c r="AG867"/>
      <c r="AH867"/>
      <c r="AI867"/>
      <c r="AJ867"/>
    </row>
    <row r="868" spans="1:36" s="82" customFormat="1" ht="11.25" customHeight="1" x14ac:dyDescent="0.2">
      <c r="A868"/>
      <c r="B868" s="82" t="e">
        <v>#N/A</v>
      </c>
      <c r="C868"/>
      <c r="D868"/>
      <c r="E868"/>
      <c r="F868"/>
      <c r="G868"/>
      <c r="H868"/>
      <c r="I868"/>
      <c r="J868"/>
      <c r="K868"/>
      <c r="L868"/>
      <c r="M868"/>
      <c r="N868"/>
      <c r="O868"/>
      <c r="P868"/>
      <c r="Q868"/>
      <c r="R868"/>
      <c r="S868"/>
      <c r="T868"/>
      <c r="U868"/>
      <c r="V868"/>
      <c r="W868"/>
      <c r="X868"/>
      <c r="Y868"/>
      <c r="Z868"/>
      <c r="AA868"/>
      <c r="AB868"/>
      <c r="AC868"/>
      <c r="AD868"/>
      <c r="AE868"/>
      <c r="AF868"/>
      <c r="AG868"/>
      <c r="AH868"/>
      <c r="AI868"/>
      <c r="AJ868"/>
    </row>
    <row r="869" spans="1:36" s="82" customFormat="1" ht="11.25" customHeight="1" x14ac:dyDescent="0.2">
      <c r="A869"/>
      <c r="B869" s="82" t="e">
        <v>#N/A</v>
      </c>
      <c r="C869"/>
      <c r="D869"/>
      <c r="E869"/>
      <c r="F869"/>
      <c r="G869"/>
      <c r="H869"/>
      <c r="I869"/>
      <c r="J869"/>
      <c r="K869"/>
      <c r="L869"/>
      <c r="M869"/>
      <c r="N869"/>
      <c r="O869"/>
      <c r="P869"/>
      <c r="Q869"/>
      <c r="R869"/>
      <c r="S869"/>
      <c r="T869"/>
      <c r="U869"/>
      <c r="V869"/>
      <c r="W869"/>
      <c r="X869"/>
      <c r="Y869"/>
      <c r="Z869"/>
      <c r="AA869"/>
      <c r="AB869"/>
      <c r="AC869"/>
      <c r="AD869"/>
      <c r="AE869"/>
      <c r="AF869"/>
      <c r="AG869"/>
      <c r="AH869"/>
      <c r="AI869"/>
      <c r="AJ869"/>
    </row>
    <row r="870" spans="1:36" s="82" customFormat="1" ht="11.25" customHeight="1" x14ac:dyDescent="0.2">
      <c r="A870"/>
      <c r="B870" s="82" t="e">
        <v>#N/A</v>
      </c>
      <c r="C870"/>
      <c r="D870"/>
      <c r="E870"/>
      <c r="F870"/>
      <c r="G870"/>
      <c r="H870"/>
      <c r="I870"/>
      <c r="J870"/>
      <c r="K870"/>
      <c r="L870"/>
      <c r="M870"/>
      <c r="N870"/>
      <c r="O870"/>
      <c r="P870"/>
      <c r="Q870"/>
      <c r="R870"/>
      <c r="S870"/>
      <c r="T870"/>
      <c r="U870"/>
      <c r="V870"/>
      <c r="W870"/>
      <c r="X870"/>
      <c r="Y870"/>
      <c r="Z870"/>
      <c r="AA870"/>
      <c r="AB870"/>
      <c r="AC870"/>
      <c r="AD870"/>
      <c r="AE870"/>
      <c r="AF870"/>
      <c r="AG870"/>
      <c r="AH870"/>
      <c r="AI870"/>
      <c r="AJ870"/>
    </row>
    <row r="871" spans="1:36" s="82" customFormat="1" ht="11.25" customHeight="1" x14ac:dyDescent="0.2">
      <c r="A871"/>
      <c r="B871" s="82" t="e">
        <v>#N/A</v>
      </c>
      <c r="C871"/>
      <c r="D871"/>
      <c r="E871"/>
      <c r="F871"/>
      <c r="G871"/>
      <c r="H871"/>
      <c r="I871"/>
      <c r="J871"/>
      <c r="K871"/>
      <c r="L871"/>
      <c r="M871"/>
      <c r="N871"/>
      <c r="O871"/>
      <c r="P871"/>
      <c r="Q871"/>
      <c r="R871"/>
      <c r="S871"/>
      <c r="T871"/>
      <c r="U871"/>
      <c r="V871"/>
      <c r="W871"/>
      <c r="X871"/>
      <c r="Y871"/>
      <c r="Z871"/>
      <c r="AA871"/>
      <c r="AB871"/>
      <c r="AC871"/>
      <c r="AD871"/>
      <c r="AE871"/>
      <c r="AF871"/>
      <c r="AG871"/>
      <c r="AH871"/>
      <c r="AI871"/>
      <c r="AJ871"/>
    </row>
    <row r="872" spans="1:36" s="82" customFormat="1" ht="11.25" customHeight="1" x14ac:dyDescent="0.2">
      <c r="A872"/>
      <c r="B872" s="82" t="e">
        <v>#N/A</v>
      </c>
      <c r="C872"/>
      <c r="D872"/>
      <c r="E872"/>
      <c r="F872"/>
      <c r="G872"/>
      <c r="H872"/>
      <c r="I872"/>
      <c r="J872"/>
      <c r="K872"/>
      <c r="L872"/>
      <c r="M872"/>
      <c r="N872"/>
      <c r="O872"/>
      <c r="P872"/>
      <c r="Q872"/>
      <c r="R872"/>
      <c r="S872"/>
      <c r="T872"/>
      <c r="U872"/>
      <c r="V872"/>
      <c r="W872"/>
      <c r="X872"/>
      <c r="Y872"/>
      <c r="Z872"/>
      <c r="AA872"/>
      <c r="AB872"/>
      <c r="AC872"/>
      <c r="AD872"/>
      <c r="AE872"/>
      <c r="AF872"/>
      <c r="AG872"/>
      <c r="AH872"/>
      <c r="AI872"/>
      <c r="AJ872"/>
    </row>
    <row r="873" spans="1:36" s="82" customFormat="1" ht="11.25" customHeight="1" x14ac:dyDescent="0.2">
      <c r="A873"/>
      <c r="B873" s="82" t="e">
        <v>#N/A</v>
      </c>
      <c r="C873"/>
      <c r="D873"/>
      <c r="E873"/>
      <c r="F873"/>
      <c r="G873"/>
      <c r="H873"/>
      <c r="I873"/>
      <c r="J873"/>
      <c r="K873"/>
      <c r="L873"/>
      <c r="M873"/>
      <c r="N873"/>
      <c r="O873"/>
      <c r="P873"/>
      <c r="Q873"/>
      <c r="R873"/>
      <c r="S873"/>
      <c r="T873"/>
      <c r="U873"/>
      <c r="V873"/>
      <c r="W873"/>
      <c r="X873"/>
      <c r="Y873"/>
      <c r="Z873"/>
      <c r="AA873"/>
      <c r="AB873"/>
      <c r="AC873"/>
      <c r="AD873"/>
      <c r="AE873"/>
      <c r="AF873"/>
      <c r="AG873"/>
      <c r="AH873"/>
      <c r="AI873"/>
      <c r="AJ873"/>
    </row>
    <row r="874" spans="1:36" s="82" customFormat="1" ht="11.25" customHeight="1" x14ac:dyDescent="0.2">
      <c r="A874"/>
      <c r="B874" s="82" t="e">
        <v>#N/A</v>
      </c>
      <c r="C874"/>
      <c r="D874"/>
      <c r="E874"/>
      <c r="F874"/>
      <c r="G874"/>
      <c r="H874"/>
      <c r="I874"/>
      <c r="J874"/>
      <c r="K874"/>
      <c r="L874"/>
      <c r="M874"/>
      <c r="N874"/>
      <c r="O874"/>
      <c r="P874"/>
      <c r="Q874"/>
      <c r="R874"/>
      <c r="S874"/>
      <c r="T874"/>
      <c r="U874"/>
      <c r="V874"/>
      <c r="W874"/>
      <c r="X874"/>
      <c r="Y874"/>
      <c r="Z874"/>
      <c r="AA874"/>
      <c r="AB874"/>
      <c r="AC874"/>
      <c r="AD874"/>
      <c r="AE874"/>
      <c r="AF874"/>
      <c r="AG874"/>
      <c r="AH874"/>
      <c r="AI874"/>
      <c r="AJ874"/>
    </row>
    <row r="875" spans="1:36" s="82" customFormat="1" ht="11.25" customHeight="1" x14ac:dyDescent="0.2">
      <c r="A875"/>
      <c r="B875" s="82" t="e">
        <v>#N/A</v>
      </c>
      <c r="C875"/>
      <c r="D875"/>
      <c r="E875"/>
      <c r="F875"/>
      <c r="G875"/>
      <c r="H875"/>
      <c r="I875"/>
      <c r="J875"/>
      <c r="K875"/>
      <c r="L875"/>
      <c r="M875"/>
      <c r="N875"/>
      <c r="O875"/>
      <c r="P875"/>
      <c r="Q875"/>
      <c r="R875"/>
      <c r="S875"/>
      <c r="T875"/>
      <c r="U875"/>
      <c r="V875"/>
      <c r="W875"/>
      <c r="X875"/>
      <c r="Y875"/>
      <c r="Z875"/>
      <c r="AA875"/>
      <c r="AB875"/>
      <c r="AC875"/>
      <c r="AD875"/>
      <c r="AE875"/>
      <c r="AF875"/>
      <c r="AG875"/>
      <c r="AH875"/>
      <c r="AI875"/>
      <c r="AJ875"/>
    </row>
    <row r="876" spans="1:36" s="82" customFormat="1" ht="11.25" customHeight="1" x14ac:dyDescent="0.2">
      <c r="A876"/>
      <c r="B876" s="82" t="e">
        <v>#N/A</v>
      </c>
      <c r="C876"/>
      <c r="D876"/>
      <c r="E876"/>
      <c r="F876"/>
      <c r="G876"/>
      <c r="H876"/>
      <c r="I876"/>
      <c r="J876"/>
      <c r="K876"/>
      <c r="L876"/>
      <c r="M876"/>
      <c r="N876"/>
      <c r="O876"/>
      <c r="P876"/>
      <c r="Q876"/>
      <c r="R876"/>
      <c r="S876"/>
      <c r="T876"/>
      <c r="U876"/>
      <c r="V876"/>
      <c r="W876"/>
      <c r="X876"/>
      <c r="Y876"/>
      <c r="Z876"/>
      <c r="AA876"/>
      <c r="AB876"/>
      <c r="AC876"/>
      <c r="AD876"/>
      <c r="AE876"/>
      <c r="AF876"/>
      <c r="AG876"/>
      <c r="AH876"/>
      <c r="AI876"/>
      <c r="AJ876"/>
    </row>
    <row r="877" spans="1:36" s="82" customFormat="1" ht="11.25" customHeight="1" x14ac:dyDescent="0.2">
      <c r="A877"/>
      <c r="B877" s="82" t="e">
        <v>#N/A</v>
      </c>
      <c r="C877"/>
      <c r="D877"/>
      <c r="E877"/>
      <c r="F877"/>
      <c r="G877"/>
      <c r="H877"/>
      <c r="I877"/>
      <c r="J877"/>
      <c r="K877"/>
      <c r="L877"/>
      <c r="M877"/>
      <c r="N877"/>
      <c r="O877"/>
      <c r="P877"/>
      <c r="Q877"/>
      <c r="R877"/>
      <c r="S877"/>
      <c r="T877"/>
      <c r="U877"/>
      <c r="V877"/>
      <c r="W877"/>
      <c r="X877"/>
      <c r="Y877"/>
      <c r="Z877"/>
      <c r="AA877"/>
      <c r="AB877"/>
      <c r="AC877"/>
      <c r="AD877"/>
      <c r="AE877"/>
      <c r="AF877"/>
      <c r="AG877"/>
      <c r="AH877"/>
      <c r="AI877"/>
      <c r="AJ877"/>
    </row>
    <row r="878" spans="1:36" s="82" customFormat="1" ht="11.25" customHeight="1" x14ac:dyDescent="0.2">
      <c r="A878"/>
      <c r="B878" s="82" t="e">
        <v>#N/A</v>
      </c>
      <c r="C878"/>
      <c r="D878"/>
      <c r="E878"/>
      <c r="F878"/>
      <c r="G878"/>
      <c r="H878"/>
      <c r="I878"/>
      <c r="J878"/>
      <c r="K878"/>
      <c r="L878"/>
      <c r="M878"/>
      <c r="N878"/>
      <c r="O878"/>
      <c r="P878"/>
      <c r="Q878"/>
      <c r="R878"/>
      <c r="S878"/>
      <c r="T878"/>
      <c r="U878"/>
      <c r="V878"/>
      <c r="W878"/>
      <c r="X878"/>
      <c r="Y878"/>
      <c r="Z878"/>
      <c r="AA878"/>
      <c r="AB878"/>
      <c r="AC878"/>
      <c r="AD878"/>
      <c r="AE878"/>
      <c r="AF878"/>
      <c r="AG878"/>
      <c r="AH878"/>
      <c r="AI878"/>
      <c r="AJ878"/>
    </row>
    <row r="879" spans="1:36" s="82" customFormat="1" ht="11.25" customHeight="1" x14ac:dyDescent="0.2">
      <c r="A879"/>
      <c r="B879" s="82" t="e">
        <v>#N/A</v>
      </c>
      <c r="C879"/>
      <c r="D879"/>
      <c r="E879"/>
      <c r="F879"/>
      <c r="G879"/>
      <c r="H879"/>
      <c r="I879"/>
      <c r="J879"/>
      <c r="K879"/>
      <c r="L879"/>
      <c r="M879"/>
      <c r="N879"/>
      <c r="O879"/>
      <c r="P879"/>
      <c r="Q879"/>
      <c r="R879"/>
      <c r="S879"/>
      <c r="T879"/>
      <c r="U879"/>
      <c r="V879"/>
      <c r="W879"/>
      <c r="X879"/>
      <c r="Y879"/>
      <c r="Z879"/>
      <c r="AA879"/>
      <c r="AB879"/>
      <c r="AC879"/>
      <c r="AD879"/>
      <c r="AE879"/>
      <c r="AF879"/>
      <c r="AG879"/>
      <c r="AH879"/>
      <c r="AI879"/>
      <c r="AJ879"/>
    </row>
    <row r="880" spans="1:36" s="82" customFormat="1" ht="11.25" customHeight="1" x14ac:dyDescent="0.2">
      <c r="A880"/>
      <c r="B880" s="82" t="e">
        <v>#N/A</v>
      </c>
      <c r="C880"/>
      <c r="D880"/>
      <c r="E880"/>
      <c r="F880"/>
      <c r="G880"/>
      <c r="H880"/>
      <c r="I880"/>
      <c r="J880"/>
      <c r="K880"/>
      <c r="L880"/>
      <c r="M880"/>
      <c r="N880"/>
      <c r="O880"/>
      <c r="P880"/>
      <c r="Q880"/>
      <c r="R880"/>
      <c r="S880"/>
      <c r="T880"/>
      <c r="U880"/>
      <c r="V880"/>
      <c r="W880"/>
      <c r="X880"/>
      <c r="Y880"/>
      <c r="Z880"/>
      <c r="AA880"/>
      <c r="AB880"/>
      <c r="AC880"/>
      <c r="AD880"/>
      <c r="AE880"/>
      <c r="AF880"/>
      <c r="AG880"/>
      <c r="AH880"/>
      <c r="AI880"/>
      <c r="AJ880"/>
    </row>
    <row r="881" spans="1:36" s="82" customFormat="1" ht="11.25" customHeight="1" x14ac:dyDescent="0.2">
      <c r="A881"/>
      <c r="B881" s="82" t="e">
        <v>#N/A</v>
      </c>
      <c r="C881"/>
      <c r="D881"/>
      <c r="E881"/>
      <c r="F881"/>
      <c r="G881"/>
      <c r="H881"/>
      <c r="I881"/>
      <c r="J881"/>
      <c r="K881"/>
      <c r="L881"/>
      <c r="M881"/>
      <c r="N881"/>
      <c r="O881"/>
      <c r="P881"/>
      <c r="Q881"/>
      <c r="R881"/>
      <c r="S881"/>
      <c r="T881"/>
      <c r="U881"/>
      <c r="V881"/>
      <c r="W881"/>
      <c r="X881"/>
      <c r="Y881"/>
      <c r="Z881"/>
      <c r="AA881"/>
      <c r="AB881"/>
      <c r="AC881"/>
      <c r="AD881"/>
      <c r="AE881"/>
      <c r="AF881"/>
      <c r="AG881"/>
      <c r="AH881"/>
      <c r="AI881"/>
      <c r="AJ881"/>
    </row>
    <row r="882" spans="1:36" s="82" customFormat="1" ht="11.25" customHeight="1" x14ac:dyDescent="0.2">
      <c r="A882"/>
      <c r="B882" s="82" t="e">
        <v>#N/A</v>
      </c>
      <c r="C882"/>
      <c r="D882"/>
      <c r="E882"/>
      <c r="F882"/>
      <c r="G882"/>
      <c r="H882"/>
      <c r="I882"/>
      <c r="J882"/>
      <c r="K882"/>
      <c r="L882"/>
      <c r="M882"/>
      <c r="N882"/>
      <c r="O882"/>
      <c r="P882"/>
      <c r="Q882"/>
      <c r="R882"/>
      <c r="S882"/>
      <c r="T882"/>
      <c r="U882"/>
      <c r="V882"/>
      <c r="W882"/>
      <c r="X882"/>
      <c r="Y882"/>
      <c r="Z882"/>
      <c r="AA882"/>
      <c r="AB882"/>
      <c r="AC882"/>
      <c r="AD882"/>
      <c r="AE882"/>
      <c r="AF882"/>
      <c r="AG882"/>
      <c r="AH882"/>
      <c r="AI882"/>
      <c r="AJ882"/>
    </row>
    <row r="883" spans="1:36" s="82" customFormat="1" ht="11.25" customHeight="1" x14ac:dyDescent="0.2">
      <c r="A883"/>
      <c r="B883" s="82" t="e">
        <v>#N/A</v>
      </c>
      <c r="C883"/>
      <c r="D883"/>
      <c r="E883"/>
      <c r="F883"/>
      <c r="G883"/>
      <c r="H883"/>
      <c r="I883"/>
      <c r="J883"/>
      <c r="K883"/>
      <c r="L883"/>
      <c r="M883"/>
      <c r="N883"/>
      <c r="O883"/>
      <c r="P883"/>
      <c r="Q883"/>
      <c r="R883"/>
      <c r="S883"/>
      <c r="T883"/>
      <c r="U883"/>
      <c r="V883"/>
      <c r="W883"/>
      <c r="X883"/>
      <c r="Y883"/>
      <c r="Z883"/>
      <c r="AA883"/>
      <c r="AB883"/>
      <c r="AC883"/>
      <c r="AD883"/>
      <c r="AE883"/>
      <c r="AF883"/>
      <c r="AG883"/>
      <c r="AH883"/>
      <c r="AI883"/>
      <c r="AJ883"/>
    </row>
    <row r="884" spans="1:36" s="82" customFormat="1" ht="11.25" customHeight="1" x14ac:dyDescent="0.2">
      <c r="A884"/>
      <c r="B884" s="82" t="e">
        <v>#N/A</v>
      </c>
      <c r="C884"/>
      <c r="D884"/>
      <c r="E884"/>
      <c r="F884"/>
      <c r="G884"/>
      <c r="H884"/>
      <c r="I884"/>
      <c r="J884"/>
      <c r="K884"/>
      <c r="L884"/>
      <c r="M884"/>
      <c r="N884"/>
      <c r="O884"/>
      <c r="P884"/>
      <c r="Q884"/>
      <c r="R884"/>
      <c r="S884"/>
      <c r="T884"/>
      <c r="U884"/>
      <c r="V884"/>
      <c r="W884"/>
      <c r="X884"/>
      <c r="Y884"/>
      <c r="Z884"/>
      <c r="AA884"/>
      <c r="AB884"/>
      <c r="AC884"/>
      <c r="AD884"/>
      <c r="AE884"/>
      <c r="AF884"/>
      <c r="AG884"/>
      <c r="AH884"/>
      <c r="AI884"/>
      <c r="AJ884"/>
    </row>
    <row r="885" spans="1:36" s="82" customFormat="1" ht="11.25" customHeight="1" x14ac:dyDescent="0.2">
      <c r="A885"/>
      <c r="B885" s="82" t="e">
        <v>#N/A</v>
      </c>
      <c r="C885"/>
      <c r="D885"/>
      <c r="E885"/>
      <c r="F885"/>
      <c r="G885"/>
      <c r="H885"/>
      <c r="I885"/>
      <c r="J885"/>
      <c r="K885"/>
      <c r="L885"/>
      <c r="M885"/>
      <c r="N885"/>
      <c r="O885"/>
      <c r="P885"/>
      <c r="Q885"/>
      <c r="R885"/>
      <c r="S885"/>
      <c r="T885"/>
      <c r="U885"/>
      <c r="V885"/>
      <c r="W885"/>
      <c r="X885"/>
      <c r="Y885"/>
      <c r="Z885"/>
      <c r="AA885"/>
      <c r="AB885"/>
      <c r="AC885"/>
      <c r="AD885"/>
      <c r="AE885"/>
      <c r="AF885"/>
      <c r="AG885"/>
      <c r="AH885"/>
      <c r="AI885"/>
      <c r="AJ885"/>
    </row>
    <row r="886" spans="1:36" s="82" customFormat="1" ht="11.25" customHeight="1" x14ac:dyDescent="0.2">
      <c r="A886"/>
      <c r="B886" s="82" t="e">
        <v>#N/A</v>
      </c>
      <c r="C886"/>
      <c r="D886"/>
      <c r="E886"/>
      <c r="F886"/>
      <c r="G886"/>
      <c r="H886"/>
      <c r="I886"/>
      <c r="J886"/>
      <c r="K886"/>
      <c r="L886"/>
      <c r="M886"/>
      <c r="N886"/>
      <c r="O886"/>
      <c r="P886"/>
      <c r="Q886"/>
      <c r="R886"/>
      <c r="S886"/>
      <c r="T886"/>
      <c r="U886"/>
      <c r="V886"/>
      <c r="W886"/>
      <c r="X886"/>
      <c r="Y886"/>
      <c r="Z886"/>
      <c r="AA886"/>
      <c r="AB886"/>
      <c r="AC886"/>
      <c r="AD886"/>
      <c r="AE886"/>
      <c r="AF886"/>
      <c r="AG886"/>
      <c r="AH886"/>
      <c r="AI886"/>
      <c r="AJ886"/>
    </row>
    <row r="887" spans="1:36" s="82" customFormat="1" ht="11.25" customHeight="1" x14ac:dyDescent="0.2">
      <c r="A887"/>
      <c r="B887" s="82" t="e">
        <v>#N/A</v>
      </c>
      <c r="C887"/>
      <c r="D887"/>
      <c r="E887"/>
      <c r="F887"/>
      <c r="G887"/>
      <c r="H887"/>
      <c r="I887"/>
      <c r="J887"/>
      <c r="K887"/>
      <c r="L887"/>
      <c r="M887"/>
      <c r="N887"/>
      <c r="O887"/>
      <c r="P887"/>
      <c r="Q887"/>
      <c r="R887"/>
      <c r="S887"/>
      <c r="T887"/>
      <c r="U887"/>
      <c r="V887"/>
      <c r="W887"/>
      <c r="X887"/>
      <c r="Y887"/>
      <c r="Z887"/>
      <c r="AA887"/>
      <c r="AB887"/>
      <c r="AC887"/>
      <c r="AD887"/>
      <c r="AE887"/>
      <c r="AF887"/>
      <c r="AG887"/>
      <c r="AH887"/>
      <c r="AI887"/>
      <c r="AJ887"/>
    </row>
    <row r="888" spans="1:36" s="82" customFormat="1" ht="11.25" customHeight="1" x14ac:dyDescent="0.2">
      <c r="A888"/>
      <c r="B888" s="82" t="e">
        <v>#N/A</v>
      </c>
      <c r="C888"/>
      <c r="D888"/>
      <c r="E888"/>
      <c r="F888"/>
      <c r="G888"/>
      <c r="H888"/>
      <c r="I888"/>
      <c r="J888"/>
      <c r="K888"/>
      <c r="L888"/>
      <c r="M888"/>
      <c r="N888"/>
      <c r="O888"/>
      <c r="P888"/>
      <c r="Q888"/>
      <c r="R888"/>
      <c r="S888"/>
      <c r="T888"/>
      <c r="U888"/>
      <c r="V888"/>
      <c r="W888"/>
      <c r="X888"/>
      <c r="Y888"/>
      <c r="Z888"/>
      <c r="AA888"/>
      <c r="AB888"/>
      <c r="AC888"/>
      <c r="AD888"/>
      <c r="AE888"/>
      <c r="AF888"/>
      <c r="AG888"/>
      <c r="AH888"/>
      <c r="AI888"/>
      <c r="AJ888"/>
    </row>
    <row r="889" spans="1:36" s="82" customFormat="1" ht="11.25" customHeight="1" x14ac:dyDescent="0.2">
      <c r="A889"/>
      <c r="B889" s="82" t="e">
        <v>#N/A</v>
      </c>
      <c r="C889"/>
      <c r="D889"/>
      <c r="E889"/>
      <c r="F889"/>
      <c r="G889"/>
      <c r="H889"/>
      <c r="I889"/>
      <c r="J889"/>
      <c r="K889"/>
      <c r="L889"/>
      <c r="M889"/>
      <c r="N889"/>
      <c r="O889"/>
      <c r="P889"/>
      <c r="Q889"/>
      <c r="R889"/>
      <c r="S889"/>
      <c r="T889"/>
      <c r="U889"/>
      <c r="V889"/>
      <c r="W889"/>
      <c r="X889"/>
      <c r="Y889"/>
      <c r="Z889"/>
      <c r="AA889"/>
      <c r="AB889"/>
      <c r="AC889"/>
      <c r="AD889"/>
      <c r="AE889"/>
      <c r="AF889"/>
      <c r="AG889"/>
      <c r="AH889"/>
      <c r="AI889"/>
      <c r="AJ889"/>
    </row>
    <row r="890" spans="1:36" s="82" customFormat="1" ht="11.25" customHeight="1" x14ac:dyDescent="0.2">
      <c r="A890"/>
      <c r="B890" s="82" t="e">
        <v>#N/A</v>
      </c>
      <c r="C890"/>
      <c r="D890"/>
      <c r="E890"/>
      <c r="F890"/>
      <c r="G890"/>
      <c r="H890"/>
      <c r="I890"/>
      <c r="J890"/>
      <c r="K890"/>
      <c r="L890"/>
      <c r="M890"/>
      <c r="N890"/>
      <c r="O890"/>
      <c r="P890"/>
      <c r="Q890"/>
      <c r="R890"/>
      <c r="S890"/>
      <c r="T890"/>
      <c r="U890"/>
      <c r="V890"/>
      <c r="W890"/>
      <c r="X890"/>
      <c r="Y890"/>
      <c r="Z890"/>
      <c r="AA890"/>
      <c r="AB890"/>
      <c r="AC890"/>
      <c r="AD890"/>
      <c r="AE890"/>
      <c r="AF890"/>
      <c r="AG890"/>
      <c r="AH890"/>
      <c r="AI890"/>
      <c r="AJ890"/>
    </row>
    <row r="891" spans="1:36" s="82" customFormat="1" ht="11.25" customHeight="1" x14ac:dyDescent="0.2">
      <c r="A891"/>
      <c r="B891" s="82" t="e">
        <v>#N/A</v>
      </c>
      <c r="C891"/>
      <c r="D891"/>
      <c r="E891"/>
      <c r="F891"/>
      <c r="G891"/>
      <c r="H891"/>
      <c r="I891"/>
      <c r="J891"/>
      <c r="K891"/>
      <c r="L891"/>
      <c r="M891"/>
      <c r="N891"/>
      <c r="O891"/>
      <c r="P891"/>
      <c r="Q891"/>
      <c r="R891"/>
      <c r="S891"/>
      <c r="T891"/>
      <c r="U891"/>
      <c r="V891"/>
      <c r="W891"/>
      <c r="X891"/>
      <c r="Y891"/>
      <c r="Z891"/>
      <c r="AA891"/>
      <c r="AB891"/>
      <c r="AC891"/>
      <c r="AD891"/>
      <c r="AE891"/>
      <c r="AF891"/>
      <c r="AG891"/>
      <c r="AH891"/>
      <c r="AI891"/>
      <c r="AJ891"/>
    </row>
    <row r="892" spans="1:36" s="82" customFormat="1" ht="11.25" customHeight="1" x14ac:dyDescent="0.2">
      <c r="A892"/>
      <c r="B892" s="82" t="e">
        <v>#N/A</v>
      </c>
      <c r="C892"/>
      <c r="D892"/>
      <c r="E892"/>
      <c r="F892"/>
      <c r="G892"/>
      <c r="H892"/>
      <c r="I892"/>
      <c r="J892"/>
      <c r="K892"/>
      <c r="L892"/>
      <c r="M892"/>
      <c r="N892"/>
      <c r="O892"/>
      <c r="P892"/>
      <c r="Q892"/>
      <c r="R892"/>
      <c r="S892"/>
      <c r="T892"/>
      <c r="U892"/>
      <c r="V892"/>
      <c r="W892"/>
      <c r="X892"/>
      <c r="Y892"/>
      <c r="Z892"/>
      <c r="AA892"/>
      <c r="AB892"/>
      <c r="AC892"/>
      <c r="AD892"/>
      <c r="AE892"/>
      <c r="AF892"/>
      <c r="AG892"/>
      <c r="AH892"/>
      <c r="AI892"/>
      <c r="AJ892"/>
    </row>
    <row r="893" spans="1:36" s="82" customFormat="1" ht="11.25" customHeight="1" x14ac:dyDescent="0.2">
      <c r="A893"/>
      <c r="B893" s="82" t="e">
        <v>#N/A</v>
      </c>
      <c r="C893"/>
      <c r="D893"/>
      <c r="E893"/>
      <c r="F893"/>
      <c r="G893"/>
      <c r="H893"/>
      <c r="I893"/>
      <c r="J893"/>
      <c r="K893"/>
      <c r="L893"/>
      <c r="M893"/>
      <c r="N893"/>
      <c r="O893"/>
      <c r="P893"/>
      <c r="Q893"/>
      <c r="R893"/>
      <c r="S893"/>
      <c r="T893"/>
      <c r="U893"/>
      <c r="V893"/>
      <c r="W893"/>
      <c r="X893"/>
      <c r="Y893"/>
      <c r="Z893"/>
      <c r="AA893"/>
      <c r="AB893"/>
      <c r="AC893"/>
      <c r="AD893"/>
      <c r="AE893"/>
      <c r="AF893"/>
      <c r="AG893"/>
      <c r="AH893"/>
      <c r="AI893"/>
      <c r="AJ893"/>
    </row>
    <row r="894" spans="1:36" s="82" customFormat="1" ht="11.25" customHeight="1" x14ac:dyDescent="0.2">
      <c r="A894"/>
      <c r="B894" s="82" t="e">
        <v>#N/A</v>
      </c>
      <c r="C894"/>
      <c r="D894"/>
      <c r="E894"/>
      <c r="F894"/>
      <c r="G894"/>
      <c r="H894"/>
      <c r="I894"/>
      <c r="J894"/>
      <c r="K894"/>
      <c r="L894"/>
      <c r="M894"/>
      <c r="N894"/>
      <c r="O894"/>
      <c r="P894"/>
      <c r="Q894"/>
      <c r="R894"/>
      <c r="S894"/>
      <c r="T894"/>
      <c r="U894"/>
      <c r="V894"/>
      <c r="W894"/>
      <c r="X894"/>
      <c r="Y894"/>
      <c r="Z894"/>
      <c r="AA894"/>
      <c r="AB894"/>
      <c r="AC894"/>
      <c r="AD894"/>
      <c r="AE894"/>
      <c r="AF894"/>
      <c r="AG894"/>
      <c r="AH894"/>
      <c r="AI894"/>
      <c r="AJ894"/>
    </row>
    <row r="895" spans="1:36" s="82" customFormat="1" ht="11.25" customHeight="1" x14ac:dyDescent="0.2">
      <c r="A895"/>
      <c r="B895" s="82" t="e">
        <v>#N/A</v>
      </c>
      <c r="C895"/>
      <c r="D895"/>
      <c r="E895"/>
      <c r="F895"/>
      <c r="G895"/>
      <c r="H895"/>
      <c r="I895"/>
      <c r="J895"/>
      <c r="K895"/>
      <c r="L895"/>
      <c r="M895"/>
      <c r="N895"/>
      <c r="O895"/>
      <c r="P895"/>
      <c r="Q895"/>
      <c r="R895"/>
      <c r="S895"/>
      <c r="T895"/>
      <c r="U895"/>
      <c r="V895"/>
      <c r="W895"/>
      <c r="X895"/>
      <c r="Y895"/>
      <c r="Z895"/>
      <c r="AA895"/>
      <c r="AB895"/>
      <c r="AC895"/>
      <c r="AD895"/>
      <c r="AE895"/>
      <c r="AF895"/>
      <c r="AG895"/>
      <c r="AH895"/>
      <c r="AI895"/>
      <c r="AJ895"/>
    </row>
    <row r="896" spans="1:36" s="82" customFormat="1" ht="11.25" customHeight="1" x14ac:dyDescent="0.2">
      <c r="A896"/>
      <c r="B896" s="82" t="e">
        <v>#N/A</v>
      </c>
      <c r="C896"/>
      <c r="D896"/>
      <c r="E896"/>
      <c r="F896"/>
      <c r="G896"/>
      <c r="H896"/>
      <c r="I896"/>
      <c r="J896"/>
      <c r="K896"/>
      <c r="L896"/>
      <c r="M896"/>
      <c r="N896"/>
      <c r="O896"/>
      <c r="P896"/>
      <c r="Q896"/>
      <c r="R896"/>
      <c r="S896"/>
      <c r="T896"/>
      <c r="U896"/>
      <c r="V896"/>
      <c r="W896"/>
      <c r="X896"/>
      <c r="Y896"/>
      <c r="Z896"/>
      <c r="AA896"/>
      <c r="AB896"/>
      <c r="AC896"/>
      <c r="AD896"/>
      <c r="AE896"/>
      <c r="AF896"/>
      <c r="AG896"/>
      <c r="AH896"/>
      <c r="AI896"/>
      <c r="AJ896"/>
    </row>
    <row r="897" spans="1:36" s="82" customFormat="1" ht="11.25" customHeight="1" x14ac:dyDescent="0.2">
      <c r="A897"/>
      <c r="B897" s="82" t="e">
        <v>#N/A</v>
      </c>
      <c r="C897"/>
      <c r="D897"/>
      <c r="E897"/>
      <c r="F897"/>
      <c r="G897"/>
      <c r="H897"/>
      <c r="I897"/>
      <c r="J897"/>
      <c r="K897"/>
      <c r="L897"/>
      <c r="M897"/>
      <c r="N897"/>
      <c r="O897"/>
      <c r="P897"/>
      <c r="Q897"/>
      <c r="R897"/>
      <c r="S897"/>
      <c r="T897"/>
      <c r="U897"/>
      <c r="V897"/>
      <c r="W897"/>
      <c r="X897"/>
      <c r="Y897"/>
      <c r="Z897"/>
      <c r="AA897"/>
      <c r="AB897"/>
      <c r="AC897"/>
      <c r="AD897"/>
      <c r="AE897"/>
      <c r="AF897"/>
      <c r="AG897"/>
      <c r="AH897"/>
      <c r="AI897"/>
      <c r="AJ897"/>
    </row>
    <row r="898" spans="1:36" s="82" customFormat="1" ht="11.25" customHeight="1" x14ac:dyDescent="0.2">
      <c r="A898"/>
      <c r="B898" s="82" t="e">
        <v>#N/A</v>
      </c>
      <c r="C898"/>
      <c r="D898"/>
      <c r="E898"/>
      <c r="F898"/>
      <c r="G898"/>
      <c r="H898"/>
      <c r="I898"/>
      <c r="J898"/>
      <c r="K898"/>
      <c r="L898"/>
      <c r="M898"/>
      <c r="N898"/>
      <c r="O898"/>
      <c r="P898"/>
      <c r="Q898"/>
      <c r="R898"/>
      <c r="S898"/>
      <c r="T898"/>
      <c r="U898"/>
      <c r="V898"/>
      <c r="W898"/>
      <c r="X898"/>
      <c r="Y898"/>
      <c r="Z898"/>
      <c r="AA898"/>
      <c r="AB898"/>
      <c r="AC898"/>
      <c r="AD898"/>
      <c r="AE898"/>
      <c r="AF898"/>
      <c r="AG898"/>
      <c r="AH898"/>
      <c r="AI898"/>
      <c r="AJ898"/>
    </row>
    <row r="899" spans="1:36" s="82" customFormat="1" ht="11.25" customHeight="1" x14ac:dyDescent="0.2">
      <c r="A899"/>
      <c r="B899" s="82" t="e">
        <v>#N/A</v>
      </c>
      <c r="C899"/>
      <c r="D899"/>
      <c r="E899"/>
      <c r="F899"/>
      <c r="G899"/>
      <c r="H899"/>
      <c r="I899"/>
      <c r="J899"/>
      <c r="K899"/>
      <c r="L899"/>
      <c r="M899"/>
      <c r="N899"/>
      <c r="O899"/>
      <c r="P899"/>
      <c r="Q899"/>
      <c r="R899"/>
      <c r="S899"/>
      <c r="T899"/>
      <c r="U899"/>
      <c r="V899"/>
      <c r="W899"/>
      <c r="X899"/>
      <c r="Y899"/>
      <c r="Z899"/>
      <c r="AA899"/>
      <c r="AB899"/>
      <c r="AC899"/>
      <c r="AD899"/>
      <c r="AE899"/>
      <c r="AF899"/>
      <c r="AG899"/>
      <c r="AH899"/>
      <c r="AI899"/>
      <c r="AJ899"/>
    </row>
    <row r="900" spans="1:36" s="82" customFormat="1" ht="11.25" customHeight="1" x14ac:dyDescent="0.2">
      <c r="A900"/>
      <c r="B900" s="82" t="e">
        <v>#N/A</v>
      </c>
      <c r="C900"/>
      <c r="D900"/>
      <c r="E900"/>
      <c r="F900"/>
      <c r="G900"/>
      <c r="H900"/>
      <c r="I900"/>
      <c r="J900"/>
      <c r="K900"/>
      <c r="L900"/>
      <c r="M900"/>
      <c r="N900"/>
      <c r="O900"/>
      <c r="P900"/>
      <c r="Q900"/>
      <c r="R900"/>
      <c r="S900"/>
      <c r="T900"/>
      <c r="U900"/>
      <c r="V900"/>
      <c r="W900"/>
      <c r="X900"/>
      <c r="Y900"/>
      <c r="Z900"/>
      <c r="AA900"/>
      <c r="AB900"/>
      <c r="AC900"/>
      <c r="AD900"/>
      <c r="AE900"/>
      <c r="AF900"/>
      <c r="AG900"/>
      <c r="AH900"/>
      <c r="AI900"/>
      <c r="AJ900"/>
    </row>
    <row r="901" spans="1:36" s="82" customFormat="1" ht="11.25" customHeight="1" x14ac:dyDescent="0.2">
      <c r="A901"/>
      <c r="B901" s="82" t="e">
        <v>#N/A</v>
      </c>
      <c r="C901"/>
      <c r="D901"/>
      <c r="E901"/>
      <c r="F901"/>
      <c r="G901"/>
      <c r="H901"/>
      <c r="I901"/>
      <c r="J901"/>
      <c r="K901"/>
      <c r="L901"/>
      <c r="M901"/>
      <c r="N901"/>
      <c r="O901"/>
      <c r="P901"/>
      <c r="Q901"/>
      <c r="R901"/>
      <c r="S901"/>
      <c r="T901"/>
      <c r="U901"/>
      <c r="V901"/>
      <c r="W901"/>
      <c r="X901"/>
      <c r="Y901"/>
      <c r="Z901"/>
      <c r="AA901"/>
      <c r="AB901"/>
      <c r="AC901"/>
      <c r="AD901"/>
      <c r="AE901"/>
      <c r="AF901"/>
      <c r="AG901"/>
      <c r="AH901"/>
      <c r="AI901"/>
      <c r="AJ901"/>
    </row>
    <row r="902" spans="1:36" s="82" customFormat="1" ht="11.25" customHeight="1" x14ac:dyDescent="0.2">
      <c r="A902"/>
      <c r="B902" s="82" t="e">
        <v>#N/A</v>
      </c>
      <c r="C902"/>
      <c r="D902"/>
      <c r="E902"/>
      <c r="F902"/>
      <c r="G902"/>
      <c r="H902"/>
      <c r="I902"/>
      <c r="J902"/>
      <c r="K902"/>
      <c r="L902"/>
      <c r="M902"/>
      <c r="N902"/>
      <c r="O902"/>
      <c r="P902"/>
      <c r="Q902"/>
      <c r="R902"/>
      <c r="S902"/>
      <c r="T902"/>
      <c r="U902"/>
      <c r="V902"/>
      <c r="W902"/>
      <c r="X902"/>
      <c r="Y902"/>
      <c r="Z902"/>
      <c r="AA902"/>
      <c r="AB902"/>
      <c r="AC902"/>
      <c r="AD902"/>
      <c r="AE902"/>
      <c r="AF902"/>
      <c r="AG902"/>
      <c r="AH902"/>
      <c r="AI902"/>
      <c r="AJ902"/>
    </row>
    <row r="903" spans="1:36" s="82" customFormat="1" ht="11.25" customHeight="1" x14ac:dyDescent="0.2">
      <c r="A903"/>
      <c r="B903" s="82" t="e">
        <v>#N/A</v>
      </c>
      <c r="C903"/>
      <c r="D903"/>
      <c r="E903"/>
      <c r="F903"/>
      <c r="G903"/>
      <c r="H903"/>
      <c r="I903"/>
      <c r="J903"/>
      <c r="K903"/>
      <c r="L903"/>
      <c r="M903"/>
      <c r="N903"/>
      <c r="O903"/>
      <c r="P903"/>
      <c r="Q903"/>
      <c r="R903"/>
      <c r="S903"/>
      <c r="T903"/>
      <c r="U903"/>
      <c r="V903"/>
      <c r="W903"/>
      <c r="X903"/>
      <c r="Y903"/>
      <c r="Z903"/>
      <c r="AA903"/>
      <c r="AB903"/>
      <c r="AC903"/>
      <c r="AD903"/>
      <c r="AE903"/>
      <c r="AF903"/>
      <c r="AG903"/>
      <c r="AH903"/>
      <c r="AI903"/>
      <c r="AJ903"/>
    </row>
    <row r="904" spans="1:36" s="82" customFormat="1" ht="11.25" customHeight="1" x14ac:dyDescent="0.2">
      <c r="A904"/>
      <c r="B904" s="82" t="e">
        <v>#N/A</v>
      </c>
      <c r="C904"/>
      <c r="D904"/>
      <c r="E904"/>
      <c r="F904"/>
      <c r="G904"/>
      <c r="H904"/>
      <c r="I904"/>
      <c r="J904"/>
      <c r="K904"/>
      <c r="L904"/>
      <c r="M904"/>
      <c r="N904"/>
      <c r="O904"/>
      <c r="P904"/>
      <c r="Q904"/>
      <c r="R904"/>
      <c r="S904"/>
      <c r="T904"/>
      <c r="U904"/>
      <c r="V904"/>
      <c r="W904"/>
      <c r="X904"/>
      <c r="Y904"/>
      <c r="Z904"/>
      <c r="AA904"/>
      <c r="AB904"/>
      <c r="AC904"/>
      <c r="AD904"/>
      <c r="AE904"/>
      <c r="AF904"/>
      <c r="AG904"/>
      <c r="AH904"/>
      <c r="AI904"/>
      <c r="AJ904"/>
    </row>
    <row r="905" spans="1:36" s="82" customFormat="1" ht="11.25" customHeight="1" x14ac:dyDescent="0.2">
      <c r="A905"/>
      <c r="B905" s="82" t="e">
        <v>#N/A</v>
      </c>
      <c r="C905"/>
      <c r="D905"/>
      <c r="E905"/>
      <c r="F905"/>
      <c r="G905"/>
      <c r="H905"/>
      <c r="I905"/>
      <c r="J905"/>
      <c r="K905"/>
      <c r="L905"/>
      <c r="M905"/>
      <c r="N905"/>
      <c r="O905"/>
      <c r="P905"/>
      <c r="Q905"/>
      <c r="R905"/>
      <c r="S905"/>
      <c r="T905"/>
      <c r="U905"/>
      <c r="V905"/>
      <c r="W905"/>
      <c r="X905"/>
      <c r="Y905"/>
      <c r="Z905"/>
      <c r="AA905"/>
      <c r="AB905"/>
      <c r="AC905"/>
      <c r="AD905"/>
      <c r="AE905"/>
      <c r="AF905"/>
      <c r="AG905"/>
      <c r="AH905"/>
      <c r="AI905"/>
      <c r="AJ905"/>
    </row>
    <row r="906" spans="1:36" s="82" customFormat="1" ht="11.25" customHeight="1" x14ac:dyDescent="0.2">
      <c r="A906"/>
      <c r="B906" s="82" t="e">
        <v>#N/A</v>
      </c>
      <c r="C906"/>
      <c r="D906"/>
      <c r="E906"/>
      <c r="F906"/>
      <c r="G906"/>
      <c r="H906"/>
      <c r="I906"/>
      <c r="J906"/>
      <c r="K906"/>
      <c r="L906"/>
      <c r="M906"/>
      <c r="N906"/>
      <c r="O906"/>
      <c r="P906"/>
      <c r="Q906"/>
      <c r="R906"/>
      <c r="S906"/>
      <c r="T906"/>
      <c r="U906"/>
      <c r="V906"/>
      <c r="W906"/>
      <c r="X906"/>
      <c r="Y906"/>
      <c r="Z906"/>
      <c r="AA906"/>
      <c r="AB906"/>
      <c r="AC906"/>
      <c r="AD906"/>
      <c r="AE906"/>
      <c r="AF906"/>
      <c r="AG906"/>
      <c r="AH906"/>
      <c r="AI906"/>
      <c r="AJ906"/>
    </row>
    <row r="907" spans="1:36" s="82" customFormat="1" ht="11.25" customHeight="1" x14ac:dyDescent="0.2">
      <c r="A907"/>
      <c r="B907" s="82" t="e">
        <v>#N/A</v>
      </c>
      <c r="C907"/>
      <c r="D907"/>
      <c r="E907"/>
      <c r="F907"/>
      <c r="G907"/>
      <c r="H907"/>
      <c r="I907"/>
      <c r="J907"/>
      <c r="K907"/>
      <c r="L907"/>
      <c r="M907"/>
      <c r="N907"/>
      <c r="O907"/>
      <c r="P907"/>
      <c r="Q907"/>
      <c r="R907"/>
      <c r="S907"/>
      <c r="T907"/>
      <c r="U907"/>
      <c r="V907"/>
      <c r="W907"/>
      <c r="X907"/>
      <c r="Y907"/>
      <c r="Z907"/>
      <c r="AA907"/>
      <c r="AB907"/>
      <c r="AC907"/>
      <c r="AD907"/>
      <c r="AE907"/>
      <c r="AF907"/>
      <c r="AG907"/>
      <c r="AH907"/>
      <c r="AI907"/>
      <c r="AJ907"/>
    </row>
    <row r="908" spans="1:36" s="82" customFormat="1" ht="11.25" customHeight="1" x14ac:dyDescent="0.2">
      <c r="A908"/>
      <c r="B908" s="82" t="e">
        <v>#N/A</v>
      </c>
      <c r="C908"/>
      <c r="D908"/>
      <c r="E908"/>
      <c r="F908"/>
      <c r="G908"/>
      <c r="H908"/>
      <c r="I908"/>
      <c r="J908"/>
      <c r="K908"/>
      <c r="L908"/>
      <c r="M908"/>
      <c r="N908"/>
      <c r="O908"/>
      <c r="P908"/>
      <c r="Q908"/>
      <c r="R908"/>
      <c r="S908"/>
      <c r="T908"/>
      <c r="U908"/>
      <c r="V908"/>
      <c r="W908"/>
      <c r="X908"/>
      <c r="Y908"/>
      <c r="Z908"/>
      <c r="AA908"/>
      <c r="AB908"/>
      <c r="AC908"/>
      <c r="AD908"/>
      <c r="AE908"/>
      <c r="AF908"/>
      <c r="AG908"/>
      <c r="AH908"/>
      <c r="AI908"/>
      <c r="AJ908"/>
    </row>
    <row r="909" spans="1:36" s="82" customFormat="1" ht="11.25" customHeight="1" x14ac:dyDescent="0.2">
      <c r="A909"/>
      <c r="B909" s="82" t="e">
        <v>#N/A</v>
      </c>
      <c r="C909"/>
      <c r="D909"/>
      <c r="E909"/>
      <c r="F909"/>
      <c r="G909"/>
      <c r="H909"/>
      <c r="I909"/>
      <c r="J909"/>
      <c r="K909"/>
      <c r="L909"/>
      <c r="M909"/>
      <c r="N909"/>
      <c r="O909"/>
      <c r="P909"/>
      <c r="Q909"/>
      <c r="R909"/>
      <c r="S909"/>
      <c r="T909"/>
      <c r="U909"/>
      <c r="V909"/>
      <c r="W909"/>
      <c r="X909"/>
      <c r="Y909"/>
      <c r="Z909"/>
      <c r="AA909"/>
      <c r="AB909"/>
      <c r="AC909"/>
      <c r="AD909"/>
      <c r="AE909"/>
      <c r="AF909"/>
      <c r="AG909"/>
      <c r="AH909"/>
      <c r="AI909"/>
      <c r="AJ909"/>
    </row>
    <row r="910" spans="1:36" s="82" customFormat="1" ht="11.25" customHeight="1" x14ac:dyDescent="0.2">
      <c r="A910"/>
      <c r="B910" s="82" t="e">
        <v>#N/A</v>
      </c>
      <c r="C910"/>
      <c r="D910"/>
      <c r="E910"/>
      <c r="F910"/>
      <c r="G910"/>
      <c r="H910"/>
      <c r="I910"/>
      <c r="J910"/>
      <c r="K910"/>
      <c r="L910"/>
      <c r="M910"/>
      <c r="N910"/>
      <c r="O910"/>
      <c r="P910"/>
      <c r="Q910"/>
      <c r="R910"/>
      <c r="S910"/>
      <c r="T910"/>
      <c r="U910"/>
      <c r="V910"/>
      <c r="W910"/>
      <c r="X910"/>
      <c r="Y910"/>
      <c r="Z910"/>
      <c r="AA910"/>
      <c r="AB910"/>
      <c r="AC910"/>
      <c r="AD910"/>
      <c r="AE910"/>
      <c r="AF910"/>
      <c r="AG910"/>
      <c r="AH910"/>
      <c r="AI910"/>
      <c r="AJ910"/>
    </row>
    <row r="911" spans="1:36" s="82" customFormat="1" ht="11.25" customHeight="1" x14ac:dyDescent="0.2">
      <c r="A911"/>
      <c r="B911" s="82" t="e">
        <v>#N/A</v>
      </c>
      <c r="C911"/>
      <c r="D911"/>
      <c r="E911"/>
      <c r="F911"/>
      <c r="G911"/>
      <c r="H911"/>
      <c r="I911"/>
      <c r="J911"/>
      <c r="K911"/>
      <c r="L911"/>
      <c r="M911"/>
      <c r="N911"/>
      <c r="O911"/>
      <c r="P911"/>
      <c r="Q911"/>
      <c r="R911"/>
      <c r="S911"/>
      <c r="T911"/>
      <c r="U911"/>
      <c r="V911"/>
      <c r="W911"/>
      <c r="X911"/>
      <c r="Y911"/>
      <c r="Z911"/>
      <c r="AA911"/>
      <c r="AB911"/>
      <c r="AC911"/>
      <c r="AD911"/>
      <c r="AE911"/>
      <c r="AF911"/>
      <c r="AG911"/>
      <c r="AH911"/>
      <c r="AI911"/>
      <c r="AJ911"/>
    </row>
    <row r="912" spans="1:36" s="82" customFormat="1" ht="11.25" customHeight="1" x14ac:dyDescent="0.2">
      <c r="A912"/>
      <c r="B912" s="82" t="e">
        <v>#N/A</v>
      </c>
      <c r="C912"/>
      <c r="D912"/>
      <c r="E912"/>
      <c r="F912"/>
      <c r="G912"/>
      <c r="H912"/>
      <c r="I912"/>
      <c r="J912"/>
      <c r="K912"/>
      <c r="L912"/>
      <c r="M912"/>
      <c r="N912"/>
      <c r="O912"/>
      <c r="P912"/>
      <c r="Q912"/>
      <c r="R912"/>
      <c r="S912"/>
      <c r="T912"/>
      <c r="U912"/>
      <c r="V912"/>
      <c r="W912"/>
      <c r="X912"/>
      <c r="Y912"/>
      <c r="Z912"/>
      <c r="AA912"/>
      <c r="AB912"/>
      <c r="AC912"/>
      <c r="AD912"/>
      <c r="AE912"/>
      <c r="AF912"/>
      <c r="AG912"/>
      <c r="AH912"/>
      <c r="AI912"/>
      <c r="AJ912"/>
    </row>
    <row r="913" spans="1:36" s="82" customFormat="1" ht="11.25" customHeight="1" x14ac:dyDescent="0.2">
      <c r="A913"/>
      <c r="B913" s="82" t="e">
        <v>#N/A</v>
      </c>
      <c r="C913"/>
      <c r="D913"/>
      <c r="E913"/>
      <c r="F913"/>
      <c r="G913"/>
      <c r="H913"/>
      <c r="I913"/>
      <c r="J913"/>
      <c r="K913"/>
      <c r="L913"/>
      <c r="M913"/>
      <c r="N913"/>
      <c r="O913"/>
      <c r="P913"/>
      <c r="Q913"/>
      <c r="R913"/>
      <c r="S913"/>
      <c r="T913"/>
      <c r="U913"/>
      <c r="V913"/>
      <c r="W913"/>
      <c r="X913"/>
      <c r="Y913"/>
      <c r="Z913"/>
      <c r="AA913"/>
      <c r="AB913"/>
      <c r="AC913"/>
      <c r="AD913"/>
      <c r="AE913"/>
      <c r="AF913"/>
      <c r="AG913"/>
      <c r="AH913"/>
      <c r="AI913"/>
      <c r="AJ913"/>
    </row>
    <row r="914" spans="1:36" s="82" customFormat="1" ht="11.25" customHeight="1" x14ac:dyDescent="0.2">
      <c r="A914"/>
      <c r="B914" s="82" t="e">
        <v>#N/A</v>
      </c>
      <c r="C914"/>
      <c r="D914"/>
      <c r="E914"/>
      <c r="F914"/>
      <c r="G914"/>
      <c r="H914"/>
      <c r="I914"/>
      <c r="J914"/>
      <c r="K914"/>
      <c r="L914"/>
      <c r="M914"/>
      <c r="N914"/>
      <c r="O914"/>
      <c r="P914"/>
      <c r="Q914"/>
      <c r="R914"/>
      <c r="S914"/>
      <c r="T914"/>
      <c r="U914"/>
      <c r="V914"/>
      <c r="W914"/>
      <c r="X914"/>
      <c r="Y914"/>
      <c r="Z914"/>
      <c r="AA914"/>
      <c r="AB914"/>
      <c r="AC914"/>
      <c r="AD914"/>
      <c r="AE914"/>
      <c r="AF914"/>
      <c r="AG914"/>
      <c r="AH914"/>
      <c r="AI914"/>
      <c r="AJ914"/>
    </row>
    <row r="915" spans="1:36" s="82" customFormat="1" ht="11.25" customHeight="1" x14ac:dyDescent="0.2">
      <c r="A915"/>
      <c r="B915" s="82" t="e">
        <v>#N/A</v>
      </c>
      <c r="C915"/>
      <c r="D915"/>
      <c r="E915"/>
      <c r="F915"/>
      <c r="G915"/>
      <c r="H915"/>
      <c r="I915"/>
      <c r="J915"/>
      <c r="K915"/>
      <c r="L915"/>
      <c r="M915"/>
      <c r="N915"/>
      <c r="O915"/>
      <c r="P915"/>
      <c r="Q915"/>
      <c r="R915"/>
      <c r="S915"/>
      <c r="T915"/>
      <c r="U915"/>
      <c r="V915"/>
      <c r="W915"/>
      <c r="X915"/>
      <c r="Y915"/>
      <c r="Z915"/>
      <c r="AA915"/>
      <c r="AB915"/>
      <c r="AC915"/>
      <c r="AD915"/>
      <c r="AE915"/>
      <c r="AF915"/>
      <c r="AG915"/>
      <c r="AH915"/>
      <c r="AI915"/>
      <c r="AJ915"/>
    </row>
    <row r="916" spans="1:36" s="82" customFormat="1" ht="11.25" customHeight="1" x14ac:dyDescent="0.2">
      <c r="A916"/>
      <c r="B916" s="82" t="e">
        <v>#N/A</v>
      </c>
      <c r="C916"/>
      <c r="D916"/>
      <c r="E916"/>
      <c r="F916"/>
      <c r="G916"/>
      <c r="H916"/>
      <c r="I916"/>
      <c r="J916"/>
      <c r="K916"/>
      <c r="L916"/>
      <c r="M916"/>
      <c r="N916"/>
      <c r="O916"/>
      <c r="P916"/>
      <c r="Q916"/>
      <c r="R916"/>
      <c r="S916"/>
      <c r="T916"/>
      <c r="U916"/>
      <c r="V916"/>
      <c r="W916"/>
      <c r="X916"/>
      <c r="Y916"/>
      <c r="Z916"/>
      <c r="AA916"/>
      <c r="AB916"/>
      <c r="AC916"/>
      <c r="AD916"/>
      <c r="AE916"/>
      <c r="AF916"/>
      <c r="AG916"/>
      <c r="AH916"/>
      <c r="AI916"/>
      <c r="AJ916"/>
    </row>
    <row r="917" spans="1:36" s="82" customFormat="1" ht="11.25" customHeight="1" x14ac:dyDescent="0.2">
      <c r="A917"/>
      <c r="B917" s="82" t="e">
        <v>#N/A</v>
      </c>
      <c r="C917"/>
      <c r="D917"/>
      <c r="E917"/>
      <c r="F917"/>
      <c r="G917"/>
      <c r="H917"/>
      <c r="I917"/>
      <c r="J917"/>
      <c r="K917"/>
      <c r="L917"/>
      <c r="M917"/>
      <c r="N917"/>
      <c r="O917"/>
      <c r="P917"/>
      <c r="Q917"/>
      <c r="R917"/>
      <c r="S917"/>
      <c r="T917"/>
      <c r="U917"/>
      <c r="V917"/>
      <c r="W917"/>
      <c r="X917"/>
      <c r="Y917"/>
      <c r="Z917"/>
      <c r="AA917"/>
      <c r="AB917"/>
      <c r="AC917"/>
      <c r="AD917"/>
      <c r="AE917"/>
      <c r="AF917"/>
      <c r="AG917"/>
      <c r="AH917"/>
      <c r="AI917"/>
      <c r="AJ917"/>
    </row>
    <row r="918" spans="1:36" s="82" customFormat="1" ht="11.25" customHeight="1" x14ac:dyDescent="0.2">
      <c r="A918"/>
      <c r="B918" s="82" t="e">
        <v>#N/A</v>
      </c>
      <c r="C918"/>
      <c r="D918"/>
      <c r="E918"/>
      <c r="F918"/>
      <c r="G918"/>
      <c r="H918"/>
      <c r="I918"/>
      <c r="J918"/>
      <c r="K918"/>
      <c r="L918"/>
      <c r="M918"/>
      <c r="N918"/>
      <c r="O918"/>
      <c r="P918"/>
      <c r="Q918"/>
      <c r="R918"/>
      <c r="S918"/>
      <c r="T918"/>
      <c r="U918"/>
      <c r="V918"/>
      <c r="W918"/>
      <c r="X918"/>
      <c r="Y918"/>
      <c r="Z918"/>
      <c r="AA918"/>
      <c r="AB918"/>
      <c r="AC918"/>
      <c r="AD918"/>
      <c r="AE918"/>
      <c r="AF918"/>
      <c r="AG918"/>
      <c r="AH918"/>
      <c r="AI918"/>
      <c r="AJ918"/>
    </row>
    <row r="919" spans="1:36" s="82" customFormat="1" ht="11.25" customHeight="1" x14ac:dyDescent="0.2">
      <c r="A919"/>
      <c r="B919" s="82" t="e">
        <v>#N/A</v>
      </c>
      <c r="C919"/>
      <c r="D919"/>
      <c r="E919"/>
      <c r="F919"/>
      <c r="G919"/>
      <c r="H919"/>
      <c r="I919"/>
      <c r="J919"/>
      <c r="K919"/>
      <c r="L919"/>
      <c r="M919"/>
      <c r="N919"/>
      <c r="O919"/>
      <c r="P919"/>
      <c r="Q919"/>
      <c r="R919"/>
      <c r="S919"/>
      <c r="T919"/>
      <c r="U919"/>
      <c r="V919"/>
      <c r="W919"/>
      <c r="X919"/>
      <c r="Y919"/>
      <c r="Z919"/>
      <c r="AA919"/>
      <c r="AB919"/>
      <c r="AC919"/>
      <c r="AD919"/>
      <c r="AE919"/>
      <c r="AF919"/>
      <c r="AG919"/>
      <c r="AH919"/>
      <c r="AI919"/>
      <c r="AJ919"/>
    </row>
    <row r="920" spans="1:36" s="82" customFormat="1" ht="11.25" customHeight="1" x14ac:dyDescent="0.2">
      <c r="A920"/>
      <c r="B920" s="82" t="e">
        <v>#N/A</v>
      </c>
      <c r="C920"/>
      <c r="D920"/>
      <c r="E920"/>
      <c r="F920"/>
      <c r="G920"/>
      <c r="H920"/>
      <c r="I920"/>
      <c r="J920"/>
      <c r="K920"/>
      <c r="L920"/>
      <c r="M920"/>
      <c r="N920"/>
      <c r="O920"/>
      <c r="P920"/>
      <c r="Q920"/>
      <c r="R920"/>
      <c r="S920"/>
      <c r="T920"/>
      <c r="U920"/>
      <c r="V920"/>
      <c r="W920"/>
      <c r="X920"/>
      <c r="Y920"/>
      <c r="Z920"/>
      <c r="AA920"/>
      <c r="AB920"/>
      <c r="AC920"/>
      <c r="AD920"/>
      <c r="AE920"/>
      <c r="AF920"/>
      <c r="AG920"/>
      <c r="AH920"/>
      <c r="AI920"/>
      <c r="AJ920"/>
    </row>
    <row r="921" spans="1:36" s="82" customFormat="1" ht="11.25" customHeight="1" x14ac:dyDescent="0.2">
      <c r="A921"/>
      <c r="B921" s="82" t="e">
        <v>#N/A</v>
      </c>
      <c r="C921"/>
      <c r="D921"/>
      <c r="E921"/>
      <c r="F921"/>
      <c r="G921"/>
      <c r="H921"/>
      <c r="I921"/>
      <c r="J921"/>
      <c r="K921"/>
      <c r="L921"/>
      <c r="M921"/>
      <c r="N921"/>
      <c r="O921"/>
      <c r="P921"/>
      <c r="Q921"/>
      <c r="R921"/>
      <c r="S921"/>
      <c r="T921"/>
      <c r="U921"/>
      <c r="V921"/>
      <c r="W921"/>
      <c r="X921"/>
      <c r="Y921"/>
      <c r="Z921"/>
      <c r="AA921"/>
      <c r="AB921"/>
      <c r="AC921"/>
      <c r="AD921"/>
      <c r="AE921"/>
      <c r="AF921"/>
      <c r="AG921"/>
      <c r="AH921"/>
      <c r="AI921"/>
      <c r="AJ921"/>
    </row>
    <row r="922" spans="1:36" s="82" customFormat="1" ht="11.25" customHeight="1" x14ac:dyDescent="0.2">
      <c r="A922"/>
      <c r="B922" s="82" t="e">
        <v>#N/A</v>
      </c>
      <c r="C922"/>
      <c r="D922"/>
      <c r="E922"/>
      <c r="F922"/>
      <c r="G922"/>
      <c r="H922"/>
      <c r="I922"/>
      <c r="J922"/>
      <c r="K922"/>
      <c r="L922"/>
      <c r="M922"/>
      <c r="N922"/>
      <c r="O922"/>
      <c r="P922"/>
      <c r="Q922"/>
      <c r="R922"/>
      <c r="S922"/>
      <c r="T922"/>
      <c r="U922"/>
      <c r="V922"/>
      <c r="W922"/>
      <c r="X922"/>
      <c r="Y922"/>
      <c r="Z922"/>
      <c r="AA922"/>
      <c r="AB922"/>
      <c r="AC922"/>
      <c r="AD922"/>
      <c r="AE922"/>
      <c r="AF922"/>
      <c r="AG922"/>
      <c r="AH922"/>
      <c r="AI922"/>
      <c r="AJ922"/>
    </row>
    <row r="923" spans="1:36" s="82" customFormat="1" ht="11.25" customHeight="1" x14ac:dyDescent="0.2">
      <c r="A923"/>
      <c r="B923" s="82" t="e">
        <v>#N/A</v>
      </c>
      <c r="C923"/>
      <c r="D923"/>
      <c r="E923"/>
      <c r="F923"/>
      <c r="G923"/>
      <c r="H923"/>
      <c r="I923"/>
      <c r="J923"/>
      <c r="K923"/>
      <c r="L923"/>
      <c r="M923"/>
      <c r="N923"/>
      <c r="O923"/>
      <c r="P923"/>
      <c r="Q923"/>
      <c r="R923"/>
      <c r="S923"/>
      <c r="T923"/>
      <c r="U923"/>
      <c r="V923"/>
      <c r="W923"/>
      <c r="X923"/>
      <c r="Y923"/>
      <c r="Z923"/>
      <c r="AA923"/>
      <c r="AB923"/>
      <c r="AC923"/>
      <c r="AD923"/>
      <c r="AE923"/>
      <c r="AF923"/>
      <c r="AG923"/>
      <c r="AH923"/>
      <c r="AI923"/>
      <c r="AJ923"/>
    </row>
    <row r="924" spans="1:36" s="82" customFormat="1" ht="11.25" customHeight="1" x14ac:dyDescent="0.2">
      <c r="A924"/>
      <c r="B924" s="82" t="e">
        <v>#N/A</v>
      </c>
      <c r="C924"/>
      <c r="D924"/>
      <c r="E924"/>
      <c r="F924"/>
      <c r="G924"/>
      <c r="H924"/>
      <c r="I924"/>
      <c r="J924"/>
      <c r="K924"/>
      <c r="L924"/>
      <c r="M924"/>
      <c r="N924"/>
      <c r="O924"/>
      <c r="P924"/>
      <c r="Q924"/>
      <c r="R924"/>
      <c r="S924"/>
      <c r="T924"/>
      <c r="U924"/>
      <c r="V924"/>
      <c r="W924"/>
      <c r="X924"/>
      <c r="Y924"/>
      <c r="Z924"/>
      <c r="AA924"/>
      <c r="AB924"/>
      <c r="AC924"/>
      <c r="AD924"/>
      <c r="AE924"/>
      <c r="AF924"/>
      <c r="AG924"/>
      <c r="AH924"/>
      <c r="AI924"/>
      <c r="AJ924"/>
    </row>
    <row r="925" spans="1:36" s="82" customFormat="1" ht="11.25" customHeight="1" x14ac:dyDescent="0.2">
      <c r="A925"/>
      <c r="B925" s="82" t="e">
        <v>#N/A</v>
      </c>
      <c r="C925"/>
      <c r="D925"/>
      <c r="E925"/>
      <c r="F925"/>
      <c r="G925"/>
      <c r="H925"/>
      <c r="I925"/>
      <c r="J925"/>
      <c r="K925"/>
      <c r="L925"/>
      <c r="M925"/>
      <c r="N925"/>
      <c r="O925"/>
      <c r="P925"/>
      <c r="Q925"/>
      <c r="R925"/>
      <c r="S925"/>
      <c r="T925"/>
      <c r="U925"/>
      <c r="V925"/>
      <c r="W925"/>
      <c r="X925"/>
      <c r="Y925"/>
      <c r="Z925"/>
      <c r="AA925"/>
      <c r="AB925"/>
      <c r="AC925"/>
      <c r="AD925"/>
      <c r="AE925"/>
      <c r="AF925"/>
      <c r="AG925"/>
      <c r="AH925"/>
      <c r="AI925"/>
      <c r="AJ925"/>
    </row>
    <row r="926" spans="1:36" s="82" customFormat="1" ht="11.25" customHeight="1" x14ac:dyDescent="0.2">
      <c r="A926"/>
      <c r="B926" s="82" t="e">
        <v>#N/A</v>
      </c>
      <c r="C926"/>
      <c r="D926"/>
      <c r="E926"/>
      <c r="F926"/>
      <c r="G926"/>
      <c r="H926"/>
      <c r="I926"/>
      <c r="J926"/>
      <c r="K926"/>
      <c r="L926"/>
      <c r="M926"/>
      <c r="N926"/>
      <c r="O926"/>
      <c r="P926"/>
      <c r="Q926"/>
      <c r="R926"/>
      <c r="S926"/>
      <c r="T926"/>
      <c r="U926"/>
      <c r="V926"/>
      <c r="W926"/>
      <c r="X926"/>
      <c r="Y926"/>
      <c r="Z926"/>
      <c r="AA926"/>
      <c r="AB926"/>
      <c r="AC926"/>
      <c r="AD926"/>
      <c r="AE926"/>
      <c r="AF926"/>
      <c r="AG926"/>
      <c r="AH926"/>
      <c r="AI926"/>
      <c r="AJ926"/>
    </row>
    <row r="927" spans="1:36" s="82" customFormat="1" ht="11.25" customHeight="1" x14ac:dyDescent="0.2">
      <c r="A927"/>
      <c r="B927" s="82" t="e">
        <v>#N/A</v>
      </c>
      <c r="C927"/>
      <c r="D927"/>
      <c r="E927"/>
      <c r="F927"/>
      <c r="G927"/>
      <c r="H927"/>
      <c r="I927"/>
      <c r="J927"/>
      <c r="K927"/>
      <c r="L927"/>
      <c r="M927"/>
      <c r="N927"/>
      <c r="O927"/>
      <c r="P927"/>
      <c r="Q927"/>
      <c r="R927"/>
      <c r="S927"/>
      <c r="T927"/>
      <c r="U927"/>
      <c r="V927"/>
      <c r="W927"/>
      <c r="X927"/>
      <c r="Y927"/>
      <c r="Z927"/>
      <c r="AA927"/>
      <c r="AB927"/>
      <c r="AC927"/>
      <c r="AD927"/>
      <c r="AE927"/>
      <c r="AF927"/>
      <c r="AG927"/>
      <c r="AH927"/>
      <c r="AI927"/>
      <c r="AJ927"/>
    </row>
    <row r="928" spans="1:36" s="82" customFormat="1" ht="11.25" customHeight="1" x14ac:dyDescent="0.2">
      <c r="A928"/>
      <c r="B928" s="82" t="e">
        <v>#N/A</v>
      </c>
      <c r="C928"/>
      <c r="D928"/>
      <c r="E928"/>
      <c r="F928"/>
      <c r="G928"/>
      <c r="H928"/>
      <c r="I928"/>
      <c r="J928"/>
      <c r="K928"/>
      <c r="L928"/>
      <c r="M928"/>
      <c r="N928"/>
      <c r="O928"/>
      <c r="P928"/>
      <c r="Q928"/>
      <c r="R928"/>
      <c r="S928"/>
      <c r="T928"/>
      <c r="U928"/>
      <c r="V928"/>
      <c r="W928"/>
      <c r="X928"/>
      <c r="Y928"/>
      <c r="Z928"/>
      <c r="AA928"/>
      <c r="AB928"/>
      <c r="AC928"/>
      <c r="AD928"/>
      <c r="AE928"/>
      <c r="AF928"/>
      <c r="AG928"/>
      <c r="AH928"/>
      <c r="AI928"/>
      <c r="AJ928"/>
    </row>
    <row r="929" spans="1:36" s="82" customFormat="1" ht="11.25" customHeight="1" x14ac:dyDescent="0.2">
      <c r="A929"/>
      <c r="B929" s="82" t="e">
        <v>#N/A</v>
      </c>
      <c r="C929"/>
      <c r="D929"/>
      <c r="E929"/>
      <c r="F929"/>
      <c r="G929"/>
      <c r="H929"/>
      <c r="I929"/>
      <c r="J929"/>
      <c r="K929"/>
      <c r="L929"/>
      <c r="M929"/>
      <c r="N929"/>
      <c r="O929"/>
      <c r="P929"/>
      <c r="Q929"/>
      <c r="R929"/>
      <c r="S929"/>
      <c r="T929"/>
      <c r="U929"/>
      <c r="V929"/>
      <c r="W929"/>
      <c r="X929"/>
      <c r="Y929"/>
      <c r="Z929"/>
      <c r="AA929"/>
      <c r="AB929"/>
      <c r="AC929"/>
      <c r="AD929"/>
      <c r="AE929"/>
      <c r="AF929"/>
      <c r="AG929"/>
      <c r="AH929"/>
      <c r="AI929"/>
      <c r="AJ929"/>
    </row>
    <row r="930" spans="1:36" s="82" customFormat="1" ht="11.25" customHeight="1" x14ac:dyDescent="0.2">
      <c r="A930"/>
      <c r="B930" s="82" t="e">
        <v>#N/A</v>
      </c>
      <c r="C930"/>
      <c r="D930"/>
      <c r="E930"/>
      <c r="F930"/>
      <c r="G930"/>
      <c r="H930"/>
      <c r="I930"/>
      <c r="J930"/>
      <c r="K930"/>
      <c r="L930"/>
      <c r="M930"/>
      <c r="N930"/>
      <c r="O930"/>
      <c r="P930"/>
      <c r="Q930"/>
      <c r="R930"/>
      <c r="S930"/>
      <c r="T930"/>
      <c r="U930"/>
      <c r="V930"/>
      <c r="W930"/>
      <c r="X930"/>
      <c r="Y930"/>
      <c r="Z930"/>
      <c r="AA930"/>
      <c r="AB930"/>
      <c r="AC930"/>
      <c r="AD930"/>
      <c r="AE930"/>
      <c r="AF930"/>
      <c r="AG930"/>
      <c r="AH930"/>
      <c r="AI930"/>
      <c r="AJ930"/>
    </row>
    <row r="931" spans="1:36" s="82" customFormat="1" ht="11.25" customHeight="1" x14ac:dyDescent="0.2">
      <c r="A931"/>
      <c r="B931" s="82" t="e">
        <v>#N/A</v>
      </c>
      <c r="C931"/>
      <c r="D931"/>
      <c r="E931"/>
      <c r="F931"/>
      <c r="G931"/>
      <c r="H931"/>
      <c r="I931"/>
      <c r="J931"/>
      <c r="K931"/>
      <c r="L931"/>
      <c r="M931"/>
      <c r="N931"/>
      <c r="O931"/>
      <c r="P931"/>
      <c r="Q931"/>
      <c r="R931"/>
      <c r="S931"/>
      <c r="T931"/>
      <c r="U931"/>
      <c r="V931"/>
      <c r="W931"/>
      <c r="X931"/>
      <c r="Y931"/>
      <c r="Z931"/>
      <c r="AA931"/>
      <c r="AB931"/>
      <c r="AC931"/>
      <c r="AD931"/>
      <c r="AE931"/>
      <c r="AF931"/>
      <c r="AG931"/>
      <c r="AH931"/>
      <c r="AI931"/>
      <c r="AJ931"/>
    </row>
    <row r="932" spans="1:36" s="82" customFormat="1" ht="11.25" customHeight="1" x14ac:dyDescent="0.2">
      <c r="A932"/>
      <c r="B932" s="82" t="e">
        <v>#N/A</v>
      </c>
      <c r="C932"/>
      <c r="D932"/>
      <c r="E932"/>
      <c r="F932"/>
      <c r="G932"/>
      <c r="H932"/>
      <c r="I932"/>
      <c r="J932"/>
      <c r="K932"/>
      <c r="L932"/>
      <c r="M932"/>
      <c r="N932"/>
      <c r="O932"/>
      <c r="P932"/>
      <c r="Q932"/>
      <c r="R932"/>
      <c r="S932"/>
      <c r="T932"/>
      <c r="U932"/>
      <c r="V932"/>
      <c r="W932"/>
      <c r="X932"/>
      <c r="Y932"/>
      <c r="Z932"/>
      <c r="AA932"/>
      <c r="AB932"/>
      <c r="AC932"/>
      <c r="AD932"/>
      <c r="AE932"/>
      <c r="AF932"/>
      <c r="AG932"/>
      <c r="AH932"/>
      <c r="AI932"/>
      <c r="AJ932"/>
    </row>
    <row r="933" spans="1:36" s="82" customFormat="1" ht="11.25" customHeight="1" x14ac:dyDescent="0.2">
      <c r="A933"/>
      <c r="B933" s="82" t="e">
        <v>#N/A</v>
      </c>
      <c r="C933"/>
      <c r="D933"/>
      <c r="E933"/>
      <c r="F933"/>
      <c r="G933"/>
      <c r="H933"/>
      <c r="I933"/>
      <c r="J933"/>
      <c r="K933"/>
      <c r="L933"/>
      <c r="M933"/>
      <c r="N933"/>
      <c r="O933"/>
      <c r="P933"/>
      <c r="Q933"/>
      <c r="R933"/>
      <c r="S933"/>
      <c r="T933"/>
      <c r="U933"/>
      <c r="V933"/>
      <c r="W933"/>
      <c r="X933"/>
      <c r="Y933"/>
      <c r="Z933"/>
      <c r="AA933"/>
      <c r="AB933"/>
      <c r="AC933"/>
      <c r="AD933"/>
      <c r="AE933"/>
      <c r="AF933"/>
      <c r="AG933"/>
      <c r="AH933"/>
      <c r="AI933"/>
      <c r="AJ933"/>
    </row>
    <row r="934" spans="1:36" s="82" customFormat="1" ht="11.25" customHeight="1" x14ac:dyDescent="0.2">
      <c r="A934"/>
      <c r="B934" s="82" t="e">
        <v>#N/A</v>
      </c>
      <c r="C934"/>
      <c r="D934"/>
      <c r="E934"/>
      <c r="F934"/>
      <c r="G934"/>
      <c r="H934"/>
      <c r="I934"/>
      <c r="J934"/>
      <c r="K934"/>
      <c r="L934"/>
      <c r="M934"/>
      <c r="N934"/>
      <c r="O934"/>
      <c r="P934"/>
      <c r="Q934"/>
      <c r="R934"/>
      <c r="S934"/>
      <c r="T934"/>
      <c r="U934"/>
      <c r="V934"/>
      <c r="W934"/>
      <c r="X934"/>
      <c r="Y934"/>
      <c r="Z934"/>
      <c r="AA934"/>
      <c r="AB934"/>
      <c r="AC934"/>
      <c r="AD934"/>
      <c r="AE934"/>
      <c r="AF934"/>
      <c r="AG934"/>
      <c r="AH934"/>
      <c r="AI934"/>
      <c r="AJ934"/>
    </row>
    <row r="935" spans="1:36" s="82" customFormat="1" ht="11.25" customHeight="1" x14ac:dyDescent="0.2">
      <c r="A935"/>
      <c r="B935" s="82" t="e">
        <v>#N/A</v>
      </c>
      <c r="C935"/>
      <c r="D935"/>
      <c r="E935"/>
      <c r="F935"/>
      <c r="G935"/>
      <c r="H935"/>
      <c r="I935"/>
      <c r="J935"/>
      <c r="K935"/>
      <c r="L935"/>
      <c r="M935"/>
      <c r="N935"/>
      <c r="O935"/>
      <c r="P935"/>
      <c r="Q935"/>
      <c r="R935"/>
      <c r="S935"/>
      <c r="T935"/>
      <c r="U935"/>
      <c r="V935"/>
      <c r="W935"/>
      <c r="X935"/>
      <c r="Y935"/>
      <c r="Z935"/>
      <c r="AA935"/>
      <c r="AB935"/>
      <c r="AC935"/>
      <c r="AD935"/>
      <c r="AE935"/>
      <c r="AF935"/>
      <c r="AG935"/>
      <c r="AH935"/>
      <c r="AI935"/>
      <c r="AJ935"/>
    </row>
    <row r="936" spans="1:36" s="82" customFormat="1" ht="11.25" customHeight="1" x14ac:dyDescent="0.2">
      <c r="A936"/>
      <c r="B936" s="82" t="e">
        <v>#N/A</v>
      </c>
      <c r="C936"/>
      <c r="D936"/>
      <c r="E936"/>
      <c r="F936"/>
      <c r="G936"/>
      <c r="H936"/>
      <c r="I936"/>
      <c r="J936"/>
      <c r="K936"/>
      <c r="L936"/>
      <c r="M936"/>
      <c r="N936"/>
      <c r="O936"/>
      <c r="P936"/>
      <c r="Q936"/>
      <c r="R936"/>
      <c r="S936"/>
      <c r="T936"/>
      <c r="U936"/>
      <c r="V936"/>
      <c r="W936"/>
      <c r="X936"/>
      <c r="Y936"/>
      <c r="Z936"/>
      <c r="AA936"/>
      <c r="AB936"/>
      <c r="AC936"/>
      <c r="AD936"/>
      <c r="AE936"/>
      <c r="AF936"/>
      <c r="AG936"/>
      <c r="AH936"/>
      <c r="AI936"/>
      <c r="AJ936"/>
    </row>
    <row r="937" spans="1:36" s="82" customFormat="1" ht="11.25" customHeight="1" x14ac:dyDescent="0.2">
      <c r="A937"/>
      <c r="B937" s="82" t="e">
        <v>#N/A</v>
      </c>
      <c r="C937"/>
      <c r="D937"/>
      <c r="E937"/>
      <c r="F937"/>
      <c r="G937"/>
      <c r="H937"/>
      <c r="I937"/>
      <c r="J937"/>
      <c r="K937"/>
      <c r="L937"/>
      <c r="M937"/>
      <c r="N937"/>
      <c r="O937"/>
      <c r="P937"/>
      <c r="Q937"/>
      <c r="R937"/>
      <c r="S937"/>
      <c r="T937"/>
      <c r="U937"/>
      <c r="V937"/>
      <c r="W937"/>
      <c r="X937"/>
      <c r="Y937"/>
      <c r="Z937"/>
      <c r="AA937"/>
      <c r="AB937"/>
      <c r="AC937"/>
      <c r="AD937"/>
      <c r="AE937"/>
      <c r="AF937"/>
      <c r="AG937"/>
      <c r="AH937"/>
      <c r="AI937"/>
      <c r="AJ937"/>
    </row>
    <row r="938" spans="1:36" s="82" customFormat="1" ht="11.25" customHeight="1" x14ac:dyDescent="0.2">
      <c r="A938"/>
      <c r="B938" s="82" t="e">
        <v>#N/A</v>
      </c>
      <c r="C938"/>
      <c r="D938"/>
      <c r="E938"/>
      <c r="F938"/>
      <c r="G938"/>
      <c r="H938"/>
      <c r="I938"/>
      <c r="J938"/>
      <c r="K938"/>
      <c r="L938"/>
      <c r="M938"/>
      <c r="N938"/>
      <c r="O938"/>
      <c r="P938"/>
      <c r="Q938"/>
      <c r="R938"/>
      <c r="S938"/>
      <c r="T938"/>
      <c r="U938"/>
      <c r="V938"/>
      <c r="W938"/>
      <c r="X938"/>
      <c r="Y938"/>
      <c r="Z938"/>
      <c r="AA938"/>
      <c r="AB938"/>
      <c r="AC938"/>
      <c r="AD938"/>
      <c r="AE938"/>
      <c r="AF938"/>
      <c r="AG938"/>
      <c r="AH938"/>
      <c r="AI938"/>
      <c r="AJ938"/>
    </row>
    <row r="939" spans="1:36" s="82" customFormat="1" ht="11.25" customHeight="1" x14ac:dyDescent="0.2">
      <c r="A939"/>
      <c r="B939" s="82" t="e">
        <v>#N/A</v>
      </c>
      <c r="C939"/>
      <c r="D939"/>
      <c r="E939"/>
      <c r="F939"/>
      <c r="G939"/>
      <c r="H939"/>
      <c r="I939"/>
      <c r="J939"/>
      <c r="K939"/>
      <c r="L939"/>
      <c r="M939"/>
      <c r="N939"/>
      <c r="O939"/>
      <c r="P939"/>
      <c r="Q939"/>
      <c r="R939"/>
      <c r="S939"/>
      <c r="T939"/>
      <c r="U939"/>
      <c r="V939"/>
      <c r="W939"/>
      <c r="X939"/>
      <c r="Y939"/>
      <c r="Z939"/>
      <c r="AA939"/>
      <c r="AB939"/>
      <c r="AC939"/>
      <c r="AD939"/>
      <c r="AE939"/>
      <c r="AF939"/>
      <c r="AG939"/>
      <c r="AH939"/>
      <c r="AI939"/>
      <c r="AJ939"/>
    </row>
    <row r="940" spans="1:36" s="82" customFormat="1" ht="11.25" customHeight="1" x14ac:dyDescent="0.2">
      <c r="A940"/>
      <c r="B940" s="82" t="e">
        <v>#N/A</v>
      </c>
      <c r="C940"/>
      <c r="D940"/>
      <c r="E940"/>
      <c r="F940"/>
      <c r="G940"/>
      <c r="H940"/>
      <c r="I940"/>
      <c r="J940"/>
      <c r="K940"/>
      <c r="L940"/>
      <c r="M940"/>
      <c r="N940"/>
      <c r="O940"/>
      <c r="P940"/>
      <c r="Q940"/>
      <c r="R940"/>
      <c r="S940"/>
      <c r="T940"/>
      <c r="U940"/>
      <c r="V940"/>
      <c r="W940"/>
      <c r="X940"/>
      <c r="Y940"/>
      <c r="Z940"/>
      <c r="AA940"/>
      <c r="AB940"/>
      <c r="AC940"/>
      <c r="AD940"/>
      <c r="AE940"/>
      <c r="AF940"/>
      <c r="AG940"/>
      <c r="AH940"/>
      <c r="AI940"/>
      <c r="AJ940"/>
    </row>
    <row r="941" spans="1:36" s="82" customFormat="1" ht="11.25" customHeight="1" x14ac:dyDescent="0.2">
      <c r="A941"/>
      <c r="B941" s="82" t="e">
        <v>#N/A</v>
      </c>
      <c r="C941"/>
      <c r="D941"/>
      <c r="E941"/>
      <c r="F941"/>
      <c r="G941"/>
      <c r="H941"/>
      <c r="I941"/>
      <c r="J941"/>
      <c r="K941"/>
      <c r="L941"/>
      <c r="M941"/>
      <c r="N941"/>
      <c r="O941"/>
      <c r="P941"/>
      <c r="Q941"/>
      <c r="R941"/>
      <c r="S941"/>
      <c r="T941"/>
      <c r="U941"/>
      <c r="V941"/>
      <c r="W941"/>
      <c r="X941"/>
      <c r="Y941"/>
      <c r="Z941"/>
      <c r="AA941"/>
      <c r="AB941"/>
      <c r="AC941"/>
      <c r="AD941"/>
      <c r="AE941"/>
      <c r="AF941"/>
      <c r="AG941"/>
      <c r="AH941"/>
      <c r="AI941"/>
      <c r="AJ941"/>
    </row>
    <row r="942" spans="1:36" s="82" customFormat="1" ht="11.25" customHeight="1" x14ac:dyDescent="0.2">
      <c r="A942"/>
      <c r="B942" s="82" t="e">
        <v>#N/A</v>
      </c>
      <c r="C942"/>
      <c r="D942"/>
      <c r="E942"/>
      <c r="F942"/>
      <c r="G942"/>
      <c r="H942"/>
      <c r="I942"/>
      <c r="J942"/>
      <c r="K942"/>
      <c r="L942"/>
      <c r="M942"/>
      <c r="N942"/>
      <c r="O942"/>
      <c r="P942"/>
      <c r="Q942"/>
      <c r="R942"/>
      <c r="S942"/>
      <c r="T942"/>
      <c r="U942"/>
      <c r="V942"/>
      <c r="W942"/>
      <c r="X942"/>
      <c r="Y942"/>
      <c r="Z942"/>
      <c r="AA942"/>
      <c r="AB942"/>
      <c r="AC942"/>
      <c r="AD942"/>
      <c r="AE942"/>
      <c r="AF942"/>
      <c r="AG942"/>
      <c r="AH942"/>
      <c r="AI942"/>
      <c r="AJ942"/>
    </row>
    <row r="943" spans="1:36" s="82" customFormat="1" ht="11.25" customHeight="1" x14ac:dyDescent="0.2">
      <c r="A943"/>
      <c r="B943" s="82" t="e">
        <v>#N/A</v>
      </c>
      <c r="C943"/>
      <c r="D943"/>
      <c r="E943"/>
      <c r="F943"/>
      <c r="G943"/>
      <c r="H943"/>
      <c r="I943"/>
      <c r="J943"/>
      <c r="K943"/>
      <c r="L943"/>
      <c r="M943"/>
      <c r="N943"/>
      <c r="O943"/>
      <c r="P943"/>
      <c r="Q943"/>
      <c r="R943"/>
      <c r="S943"/>
      <c r="T943"/>
      <c r="U943"/>
      <c r="V943"/>
      <c r="W943"/>
      <c r="X943"/>
      <c r="Y943"/>
      <c r="Z943"/>
      <c r="AA943"/>
      <c r="AB943"/>
      <c r="AC943"/>
      <c r="AD943"/>
      <c r="AE943"/>
      <c r="AF943"/>
      <c r="AG943"/>
      <c r="AH943"/>
      <c r="AI943"/>
      <c r="AJ943"/>
    </row>
    <row r="944" spans="1:36" s="82" customFormat="1" ht="11.25" customHeight="1" x14ac:dyDescent="0.2">
      <c r="A944"/>
      <c r="B944" s="82" t="e">
        <v>#N/A</v>
      </c>
      <c r="C944"/>
      <c r="D944"/>
      <c r="E944"/>
      <c r="F944"/>
      <c r="G944"/>
      <c r="H944"/>
      <c r="I944"/>
      <c r="J944"/>
      <c r="K944"/>
      <c r="L944"/>
      <c r="M944"/>
      <c r="N944"/>
      <c r="O944"/>
      <c r="P944"/>
      <c r="Q944"/>
      <c r="R944"/>
      <c r="S944"/>
      <c r="T944"/>
      <c r="U944"/>
      <c r="V944"/>
      <c r="W944"/>
      <c r="X944"/>
      <c r="Y944"/>
      <c r="Z944"/>
      <c r="AA944"/>
      <c r="AB944"/>
      <c r="AC944"/>
      <c r="AD944"/>
      <c r="AE944"/>
      <c r="AF944"/>
      <c r="AG944"/>
      <c r="AH944"/>
      <c r="AI944"/>
      <c r="AJ944"/>
    </row>
    <row r="945" spans="1:36" s="82" customFormat="1" ht="11.25" customHeight="1" x14ac:dyDescent="0.2">
      <c r="A945"/>
      <c r="B945" s="82" t="e">
        <v>#N/A</v>
      </c>
      <c r="C945"/>
      <c r="D945"/>
      <c r="E945"/>
      <c r="F945"/>
      <c r="G945"/>
      <c r="H945"/>
      <c r="I945"/>
      <c r="J945"/>
      <c r="K945"/>
      <c r="L945"/>
      <c r="M945"/>
      <c r="N945"/>
      <c r="O945"/>
      <c r="P945"/>
      <c r="Q945"/>
      <c r="R945"/>
      <c r="S945"/>
      <c r="T945"/>
      <c r="U945"/>
      <c r="V945"/>
      <c r="W945"/>
      <c r="X945"/>
      <c r="Y945"/>
      <c r="Z945"/>
      <c r="AA945"/>
      <c r="AB945"/>
      <c r="AC945"/>
      <c r="AD945"/>
      <c r="AE945"/>
      <c r="AF945"/>
      <c r="AG945"/>
      <c r="AH945"/>
      <c r="AI945"/>
      <c r="AJ945"/>
    </row>
    <row r="946" spans="1:36" s="82" customFormat="1" ht="11.25" customHeight="1" x14ac:dyDescent="0.2">
      <c r="A946"/>
      <c r="B946" s="82" t="e">
        <v>#N/A</v>
      </c>
      <c r="C946"/>
      <c r="D946"/>
      <c r="E946"/>
      <c r="F946"/>
      <c r="G946"/>
      <c r="H946"/>
      <c r="I946"/>
      <c r="J946"/>
      <c r="K946"/>
      <c r="L946"/>
      <c r="M946"/>
      <c r="N946"/>
      <c r="O946"/>
      <c r="P946"/>
      <c r="Q946"/>
      <c r="R946"/>
      <c r="S946"/>
      <c r="T946"/>
      <c r="U946"/>
      <c r="V946"/>
      <c r="W946"/>
      <c r="X946"/>
      <c r="Y946"/>
      <c r="Z946"/>
      <c r="AA946"/>
      <c r="AB946"/>
      <c r="AC946"/>
      <c r="AD946"/>
      <c r="AE946"/>
      <c r="AF946"/>
      <c r="AG946"/>
      <c r="AH946"/>
      <c r="AI946"/>
      <c r="AJ946"/>
    </row>
    <row r="947" spans="1:36" s="82" customFormat="1" ht="11.25" customHeight="1" x14ac:dyDescent="0.2">
      <c r="A947"/>
      <c r="B947" s="82" t="e">
        <v>#N/A</v>
      </c>
      <c r="C947"/>
      <c r="D947"/>
      <c r="E947"/>
      <c r="F947"/>
      <c r="G947"/>
      <c r="H947"/>
      <c r="I947"/>
      <c r="J947"/>
      <c r="K947"/>
      <c r="L947"/>
      <c r="M947"/>
      <c r="N947"/>
      <c r="O947"/>
      <c r="P947"/>
      <c r="Q947"/>
      <c r="R947"/>
      <c r="S947"/>
      <c r="T947"/>
      <c r="U947"/>
      <c r="V947"/>
      <c r="W947"/>
      <c r="X947"/>
      <c r="Y947"/>
      <c r="Z947"/>
      <c r="AA947"/>
      <c r="AB947"/>
      <c r="AC947"/>
      <c r="AD947"/>
      <c r="AE947"/>
      <c r="AF947"/>
      <c r="AG947"/>
      <c r="AH947"/>
      <c r="AI947"/>
      <c r="AJ947"/>
    </row>
    <row r="948" spans="1:36" s="82" customFormat="1" ht="11.25" customHeight="1" x14ac:dyDescent="0.2">
      <c r="A948"/>
      <c r="B948" s="82" t="e">
        <v>#N/A</v>
      </c>
      <c r="C948"/>
      <c r="D948"/>
      <c r="E948"/>
      <c r="F948"/>
      <c r="G948"/>
      <c r="H948"/>
      <c r="I948"/>
      <c r="J948"/>
      <c r="K948"/>
      <c r="L948"/>
      <c r="M948"/>
      <c r="N948"/>
      <c r="O948"/>
      <c r="P948"/>
      <c r="Q948"/>
      <c r="R948"/>
      <c r="S948"/>
      <c r="T948"/>
      <c r="U948"/>
      <c r="V948"/>
      <c r="W948"/>
      <c r="X948"/>
      <c r="Y948"/>
      <c r="Z948"/>
      <c r="AA948"/>
      <c r="AB948"/>
      <c r="AC948"/>
      <c r="AD948"/>
      <c r="AE948"/>
      <c r="AF948"/>
      <c r="AG948"/>
      <c r="AH948"/>
      <c r="AI948"/>
      <c r="AJ948"/>
    </row>
    <row r="949" spans="1:36" s="82" customFormat="1" ht="11.25" customHeight="1" x14ac:dyDescent="0.2">
      <c r="A949"/>
      <c r="B949" s="82" t="e">
        <v>#N/A</v>
      </c>
      <c r="C949"/>
      <c r="D949"/>
      <c r="E949"/>
      <c r="F949"/>
      <c r="G949"/>
      <c r="H949"/>
      <c r="I949"/>
      <c r="J949"/>
      <c r="K949"/>
      <c r="L949"/>
      <c r="M949"/>
      <c r="N949"/>
      <c r="O949"/>
      <c r="P949"/>
      <c r="Q949"/>
      <c r="R949"/>
      <c r="S949"/>
      <c r="T949"/>
      <c r="U949"/>
      <c r="V949"/>
      <c r="W949"/>
      <c r="X949"/>
      <c r="Y949"/>
      <c r="Z949"/>
      <c r="AA949"/>
      <c r="AB949"/>
      <c r="AC949"/>
      <c r="AD949"/>
      <c r="AE949"/>
      <c r="AF949"/>
      <c r="AG949"/>
      <c r="AH949"/>
      <c r="AI949"/>
      <c r="AJ949"/>
    </row>
    <row r="950" spans="1:36" s="82" customFormat="1" ht="11.25" customHeight="1" x14ac:dyDescent="0.2">
      <c r="A950"/>
      <c r="B950" s="82" t="e">
        <v>#N/A</v>
      </c>
      <c r="C950"/>
      <c r="D950"/>
      <c r="E950"/>
      <c r="F950"/>
      <c r="G950"/>
      <c r="H950"/>
      <c r="I950"/>
      <c r="J950"/>
      <c r="K950"/>
      <c r="L950"/>
      <c r="M950"/>
      <c r="N950"/>
      <c r="O950"/>
      <c r="P950"/>
      <c r="Q950"/>
      <c r="R950"/>
      <c r="S950"/>
      <c r="T950"/>
      <c r="U950"/>
      <c r="V950"/>
      <c r="W950"/>
      <c r="X950"/>
      <c r="Y950"/>
      <c r="Z950"/>
      <c r="AA950"/>
      <c r="AB950"/>
      <c r="AC950"/>
      <c r="AD950"/>
      <c r="AE950"/>
      <c r="AF950"/>
      <c r="AG950"/>
      <c r="AH950"/>
      <c r="AI950"/>
      <c r="AJ950"/>
    </row>
    <row r="951" spans="1:36" s="82" customFormat="1" ht="11.25" customHeight="1" x14ac:dyDescent="0.2">
      <c r="A951"/>
      <c r="B951" s="82" t="e">
        <v>#N/A</v>
      </c>
      <c r="C951"/>
      <c r="D951"/>
      <c r="E951"/>
      <c r="F951"/>
      <c r="G951"/>
      <c r="H951"/>
      <c r="I951"/>
      <c r="J951"/>
      <c r="K951"/>
      <c r="L951"/>
      <c r="M951"/>
      <c r="N951"/>
      <c r="O951"/>
      <c r="P951"/>
      <c r="Q951"/>
      <c r="R951"/>
      <c r="S951"/>
      <c r="T951"/>
      <c r="U951"/>
      <c r="V951"/>
      <c r="W951"/>
      <c r="X951"/>
      <c r="Y951"/>
      <c r="Z951"/>
      <c r="AA951"/>
      <c r="AB951"/>
      <c r="AC951"/>
      <c r="AD951"/>
      <c r="AE951"/>
      <c r="AF951"/>
      <c r="AG951"/>
      <c r="AH951"/>
      <c r="AI951"/>
      <c r="AJ951"/>
    </row>
    <row r="952" spans="1:36" s="82" customFormat="1" ht="11.25" customHeight="1" x14ac:dyDescent="0.2">
      <c r="A952"/>
      <c r="B952" s="82" t="e">
        <v>#N/A</v>
      </c>
      <c r="C952"/>
      <c r="D952"/>
      <c r="E952"/>
      <c r="F952"/>
      <c r="G952"/>
      <c r="H952"/>
      <c r="I952"/>
      <c r="J952"/>
      <c r="K952"/>
      <c r="L952"/>
      <c r="M952"/>
      <c r="N952"/>
      <c r="O952"/>
      <c r="P952"/>
      <c r="Q952"/>
      <c r="R952"/>
      <c r="S952"/>
      <c r="T952"/>
      <c r="U952"/>
      <c r="V952"/>
      <c r="W952"/>
      <c r="X952"/>
      <c r="Y952"/>
      <c r="Z952"/>
      <c r="AA952"/>
      <c r="AB952"/>
      <c r="AC952"/>
      <c r="AD952"/>
      <c r="AE952"/>
      <c r="AF952"/>
      <c r="AG952"/>
      <c r="AH952"/>
      <c r="AI952"/>
      <c r="AJ952"/>
    </row>
    <row r="953" spans="1:36" s="82" customFormat="1" ht="11.25" customHeight="1" x14ac:dyDescent="0.2">
      <c r="A953"/>
      <c r="B953" s="82" t="e">
        <v>#N/A</v>
      </c>
      <c r="C953"/>
      <c r="D953"/>
      <c r="E953"/>
      <c r="F953"/>
      <c r="G953"/>
      <c r="H953"/>
      <c r="I953"/>
      <c r="J953"/>
      <c r="K953"/>
      <c r="L953"/>
      <c r="M953"/>
      <c r="N953"/>
      <c r="O953"/>
      <c r="P953"/>
      <c r="Q953"/>
      <c r="R953"/>
      <c r="S953"/>
      <c r="T953"/>
      <c r="U953"/>
      <c r="V953"/>
      <c r="W953"/>
      <c r="X953"/>
      <c r="Y953"/>
      <c r="Z953"/>
      <c r="AA953"/>
      <c r="AB953"/>
      <c r="AC953"/>
      <c r="AD953"/>
      <c r="AE953"/>
      <c r="AF953"/>
      <c r="AG953"/>
      <c r="AH953"/>
      <c r="AI953"/>
      <c r="AJ953"/>
    </row>
    <row r="954" spans="1:36" s="82" customFormat="1" ht="11.25" customHeight="1" x14ac:dyDescent="0.2">
      <c r="A954"/>
      <c r="B954" s="82" t="e">
        <v>#N/A</v>
      </c>
      <c r="C954"/>
      <c r="D954"/>
      <c r="E954"/>
      <c r="F954"/>
      <c r="G954"/>
      <c r="H954"/>
      <c r="I954"/>
      <c r="J954"/>
      <c r="K954"/>
      <c r="L954"/>
      <c r="M954"/>
      <c r="N954"/>
      <c r="O954"/>
      <c r="P954"/>
      <c r="Q954"/>
      <c r="R954"/>
      <c r="S954"/>
      <c r="T954"/>
      <c r="U954"/>
      <c r="V954"/>
      <c r="W954"/>
      <c r="X954"/>
      <c r="Y954"/>
      <c r="Z954"/>
      <c r="AA954"/>
      <c r="AB954"/>
      <c r="AC954"/>
      <c r="AD954"/>
      <c r="AE954"/>
      <c r="AF954"/>
      <c r="AG954"/>
      <c r="AH954"/>
      <c r="AI954"/>
      <c r="AJ954"/>
    </row>
    <row r="955" spans="1:36" s="82" customFormat="1" ht="11.25" customHeight="1" x14ac:dyDescent="0.2">
      <c r="A955"/>
      <c r="B955" s="82" t="e">
        <v>#N/A</v>
      </c>
      <c r="C955"/>
      <c r="D955"/>
      <c r="E955"/>
      <c r="F955"/>
      <c r="G955"/>
      <c r="H955"/>
      <c r="I955"/>
      <c r="J955"/>
      <c r="K955"/>
      <c r="L955"/>
      <c r="M955"/>
      <c r="N955"/>
      <c r="O955"/>
      <c r="P955"/>
      <c r="Q955"/>
      <c r="R955"/>
      <c r="S955"/>
      <c r="T955"/>
      <c r="U955"/>
      <c r="V955"/>
      <c r="W955"/>
      <c r="X955"/>
      <c r="Y955"/>
      <c r="Z955"/>
      <c r="AA955"/>
      <c r="AB955"/>
      <c r="AC955"/>
      <c r="AD955"/>
      <c r="AE955"/>
      <c r="AF955"/>
      <c r="AG955"/>
      <c r="AH955"/>
      <c r="AI955"/>
      <c r="AJ955"/>
    </row>
    <row r="956" spans="1:36" s="82" customFormat="1" ht="11.25" customHeight="1" x14ac:dyDescent="0.2">
      <c r="A956"/>
      <c r="B956" s="82" t="e">
        <v>#N/A</v>
      </c>
      <c r="C956"/>
      <c r="D956"/>
      <c r="E956"/>
      <c r="F956"/>
      <c r="G956"/>
      <c r="H956"/>
      <c r="I956"/>
      <c r="J956"/>
      <c r="K956"/>
      <c r="L956"/>
      <c r="M956"/>
      <c r="N956"/>
      <c r="O956"/>
      <c r="P956"/>
      <c r="Q956"/>
      <c r="R956"/>
      <c r="S956"/>
      <c r="T956"/>
      <c r="U956"/>
      <c r="V956"/>
      <c r="W956"/>
      <c r="X956"/>
      <c r="Y956"/>
      <c r="Z956"/>
      <c r="AA956"/>
      <c r="AB956"/>
      <c r="AC956"/>
      <c r="AD956"/>
      <c r="AE956"/>
      <c r="AF956"/>
      <c r="AG956"/>
      <c r="AH956"/>
      <c r="AI956"/>
      <c r="AJ956"/>
    </row>
    <row r="957" spans="1:36" s="82" customFormat="1" ht="11.25" customHeight="1" x14ac:dyDescent="0.2">
      <c r="A957"/>
      <c r="B957" s="82" t="e">
        <v>#N/A</v>
      </c>
      <c r="C957"/>
      <c r="D957"/>
      <c r="E957"/>
      <c r="F957"/>
      <c r="G957"/>
      <c r="H957"/>
      <c r="I957"/>
      <c r="J957"/>
      <c r="K957"/>
      <c r="L957"/>
      <c r="M957"/>
      <c r="N957"/>
      <c r="O957"/>
      <c r="P957"/>
      <c r="Q957"/>
      <c r="R957"/>
      <c r="S957"/>
      <c r="T957"/>
      <c r="U957"/>
      <c r="V957"/>
      <c r="W957"/>
      <c r="X957"/>
      <c r="Y957"/>
      <c r="Z957"/>
      <c r="AA957"/>
      <c r="AB957"/>
      <c r="AC957"/>
      <c r="AD957"/>
      <c r="AE957"/>
      <c r="AF957"/>
      <c r="AG957"/>
      <c r="AH957"/>
      <c r="AI957"/>
      <c r="AJ957"/>
    </row>
    <row r="958" spans="1:36" s="82" customFormat="1" ht="11.25" customHeight="1" x14ac:dyDescent="0.2">
      <c r="A958"/>
      <c r="B958" s="82" t="e">
        <v>#N/A</v>
      </c>
      <c r="C958"/>
      <c r="D958"/>
      <c r="E958"/>
      <c r="F958"/>
      <c r="G958"/>
      <c r="H958"/>
      <c r="I958"/>
      <c r="J958"/>
      <c r="K958"/>
      <c r="L958"/>
      <c r="M958"/>
      <c r="N958"/>
      <c r="O958"/>
      <c r="P958"/>
      <c r="Q958"/>
      <c r="R958"/>
      <c r="S958"/>
      <c r="T958"/>
      <c r="U958"/>
      <c r="V958"/>
      <c r="W958"/>
      <c r="X958"/>
      <c r="Y958"/>
      <c r="Z958"/>
      <c r="AA958"/>
      <c r="AB958"/>
      <c r="AC958"/>
      <c r="AD958"/>
      <c r="AE958"/>
      <c r="AF958"/>
      <c r="AG958"/>
      <c r="AH958"/>
      <c r="AI958"/>
      <c r="AJ958"/>
    </row>
    <row r="959" spans="1:36" s="82" customFormat="1" ht="11.25" customHeight="1" x14ac:dyDescent="0.2">
      <c r="A959"/>
      <c r="B959" s="82" t="e">
        <v>#N/A</v>
      </c>
      <c r="C959"/>
      <c r="D959"/>
      <c r="E959"/>
      <c r="F959"/>
      <c r="G959"/>
      <c r="H959"/>
      <c r="I959"/>
      <c r="J959"/>
      <c r="K959"/>
      <c r="L959"/>
      <c r="M959"/>
      <c r="N959"/>
      <c r="O959"/>
      <c r="P959"/>
      <c r="Q959"/>
      <c r="R959"/>
      <c r="S959"/>
      <c r="T959"/>
      <c r="U959"/>
      <c r="V959"/>
      <c r="W959"/>
      <c r="X959"/>
      <c r="Y959"/>
      <c r="Z959"/>
      <c r="AA959"/>
      <c r="AB959"/>
      <c r="AC959"/>
      <c r="AD959"/>
      <c r="AE959"/>
      <c r="AF959"/>
      <c r="AG959"/>
      <c r="AH959"/>
      <c r="AI959"/>
      <c r="AJ959"/>
    </row>
    <row r="960" spans="1:36" s="82" customFormat="1" ht="11.25" customHeight="1" x14ac:dyDescent="0.2">
      <c r="A960"/>
      <c r="B960" s="82" t="e">
        <v>#N/A</v>
      </c>
      <c r="C960"/>
      <c r="D960"/>
      <c r="E960"/>
      <c r="F960"/>
      <c r="G960"/>
      <c r="H960"/>
      <c r="I960"/>
      <c r="J960"/>
      <c r="K960"/>
      <c r="L960"/>
      <c r="M960"/>
      <c r="N960"/>
      <c r="O960"/>
      <c r="P960"/>
      <c r="Q960"/>
      <c r="R960"/>
      <c r="S960"/>
      <c r="T960"/>
      <c r="U960"/>
      <c r="V960"/>
      <c r="W960"/>
      <c r="X960"/>
      <c r="Y960"/>
      <c r="Z960"/>
      <c r="AA960"/>
      <c r="AB960"/>
      <c r="AC960"/>
      <c r="AD960"/>
      <c r="AE960"/>
      <c r="AF960"/>
      <c r="AG960"/>
      <c r="AH960"/>
      <c r="AI960"/>
      <c r="AJ960"/>
    </row>
    <row r="961" spans="1:36" s="82" customFormat="1" ht="11.25" customHeight="1" x14ac:dyDescent="0.2">
      <c r="A961"/>
      <c r="B961" s="82" t="e">
        <v>#N/A</v>
      </c>
      <c r="C961"/>
      <c r="D961"/>
      <c r="E961"/>
      <c r="F961"/>
      <c r="G961"/>
      <c r="H961"/>
      <c r="I961"/>
      <c r="J961"/>
      <c r="K961"/>
      <c r="L961"/>
      <c r="M961"/>
      <c r="N961"/>
      <c r="O961"/>
      <c r="P961"/>
      <c r="Q961"/>
      <c r="R961"/>
      <c r="S961"/>
      <c r="T961"/>
      <c r="U961"/>
      <c r="V961"/>
      <c r="W961"/>
      <c r="X961"/>
      <c r="Y961"/>
      <c r="Z961"/>
      <c r="AA961"/>
      <c r="AB961"/>
      <c r="AC961"/>
      <c r="AD961"/>
      <c r="AE961"/>
      <c r="AF961"/>
      <c r="AG961"/>
      <c r="AH961"/>
      <c r="AI961"/>
      <c r="AJ961"/>
    </row>
    <row r="962" spans="1:36" s="82" customFormat="1" ht="11.25" customHeight="1" x14ac:dyDescent="0.2">
      <c r="A962"/>
      <c r="B962" s="82" t="e">
        <v>#N/A</v>
      </c>
      <c r="C962"/>
      <c r="D962"/>
      <c r="E962"/>
      <c r="F962"/>
      <c r="G962"/>
      <c r="H962"/>
      <c r="I962"/>
      <c r="J962"/>
      <c r="K962"/>
      <c r="L962"/>
      <c r="M962"/>
      <c r="N962"/>
      <c r="O962"/>
      <c r="P962"/>
      <c r="Q962"/>
      <c r="R962"/>
      <c r="S962"/>
      <c r="T962"/>
      <c r="U962"/>
      <c r="V962"/>
      <c r="W962"/>
      <c r="X962"/>
      <c r="Y962"/>
      <c r="Z962"/>
      <c r="AA962"/>
      <c r="AB962"/>
      <c r="AC962"/>
      <c r="AD962"/>
      <c r="AE962"/>
      <c r="AF962"/>
      <c r="AG962"/>
      <c r="AH962"/>
      <c r="AI962"/>
      <c r="AJ962"/>
    </row>
    <row r="963" spans="1:36" s="82" customFormat="1" ht="11.25" customHeight="1" x14ac:dyDescent="0.2">
      <c r="A963"/>
      <c r="B963" s="82" t="e">
        <v>#N/A</v>
      </c>
      <c r="C963"/>
      <c r="D963"/>
      <c r="E963"/>
      <c r="F963"/>
      <c r="G963"/>
      <c r="H963"/>
      <c r="I963"/>
      <c r="J963"/>
      <c r="K963"/>
      <c r="L963"/>
      <c r="M963"/>
      <c r="N963"/>
      <c r="O963"/>
      <c r="P963"/>
      <c r="Q963"/>
      <c r="R963"/>
      <c r="S963"/>
      <c r="T963"/>
      <c r="U963"/>
      <c r="V963"/>
      <c r="W963"/>
      <c r="X963"/>
      <c r="Y963"/>
      <c r="Z963"/>
      <c r="AA963"/>
      <c r="AB963"/>
      <c r="AC963"/>
      <c r="AD963"/>
      <c r="AE963"/>
      <c r="AF963"/>
      <c r="AG963"/>
      <c r="AH963"/>
      <c r="AI963"/>
      <c r="AJ963"/>
    </row>
    <row r="964" spans="1:36" s="82" customFormat="1" ht="11.25" customHeight="1" x14ac:dyDescent="0.2">
      <c r="A964"/>
      <c r="B964" s="82" t="e">
        <v>#N/A</v>
      </c>
      <c r="C964"/>
      <c r="D964"/>
      <c r="E964"/>
      <c r="F964"/>
      <c r="G964"/>
      <c r="H964"/>
      <c r="I964"/>
      <c r="J964"/>
      <c r="K964"/>
      <c r="L964"/>
      <c r="M964"/>
      <c r="N964"/>
      <c r="O964"/>
      <c r="P964"/>
      <c r="Q964"/>
      <c r="R964"/>
      <c r="S964"/>
      <c r="T964"/>
      <c r="U964"/>
      <c r="V964"/>
      <c r="W964"/>
      <c r="X964"/>
      <c r="Y964"/>
      <c r="Z964"/>
      <c r="AA964"/>
      <c r="AB964"/>
      <c r="AC964"/>
      <c r="AD964"/>
      <c r="AE964"/>
      <c r="AF964"/>
      <c r="AG964"/>
      <c r="AH964"/>
      <c r="AI964"/>
      <c r="AJ964"/>
    </row>
    <row r="965" spans="1:36" s="82" customFormat="1" ht="11.25" customHeight="1" x14ac:dyDescent="0.2">
      <c r="A965"/>
      <c r="B965" s="82" t="e">
        <v>#N/A</v>
      </c>
      <c r="C965"/>
      <c r="D965"/>
      <c r="E965"/>
      <c r="F965"/>
      <c r="G965"/>
      <c r="H965"/>
      <c r="I965"/>
      <c r="J965"/>
      <c r="K965"/>
      <c r="L965"/>
      <c r="M965"/>
      <c r="N965"/>
      <c r="O965"/>
      <c r="P965"/>
      <c r="Q965"/>
      <c r="R965"/>
      <c r="S965"/>
      <c r="T965"/>
      <c r="U965"/>
      <c r="V965"/>
      <c r="W965"/>
      <c r="X965"/>
      <c r="Y965"/>
      <c r="Z965"/>
      <c r="AA965"/>
      <c r="AB965"/>
      <c r="AC965"/>
      <c r="AD965"/>
      <c r="AE965"/>
      <c r="AF965"/>
      <c r="AG965"/>
      <c r="AH965"/>
      <c r="AI965"/>
      <c r="AJ965"/>
    </row>
    <row r="966" spans="1:36" s="82" customFormat="1" ht="11.25" customHeight="1" x14ac:dyDescent="0.2">
      <c r="A966"/>
      <c r="B966" s="82" t="e">
        <v>#N/A</v>
      </c>
      <c r="C966"/>
      <c r="D966"/>
      <c r="E966"/>
      <c r="F966"/>
      <c r="G966"/>
      <c r="H966"/>
      <c r="I966"/>
      <c r="J966"/>
      <c r="K966"/>
      <c r="L966"/>
      <c r="M966"/>
      <c r="N966"/>
      <c r="O966"/>
      <c r="P966"/>
      <c r="Q966"/>
      <c r="R966"/>
      <c r="S966"/>
      <c r="T966"/>
      <c r="U966"/>
      <c r="V966"/>
      <c r="W966"/>
      <c r="X966"/>
      <c r="Y966"/>
      <c r="Z966"/>
      <c r="AA966"/>
      <c r="AB966"/>
      <c r="AC966"/>
      <c r="AD966"/>
      <c r="AE966"/>
      <c r="AF966"/>
      <c r="AG966"/>
      <c r="AH966"/>
      <c r="AI966"/>
      <c r="AJ966"/>
    </row>
    <row r="967" spans="1:36" s="82" customFormat="1" ht="11.25" customHeight="1" x14ac:dyDescent="0.2">
      <c r="A967"/>
      <c r="B967" s="82" t="e">
        <v>#N/A</v>
      </c>
      <c r="C967"/>
      <c r="D967"/>
      <c r="E967"/>
      <c r="F967"/>
      <c r="G967"/>
      <c r="H967"/>
      <c r="I967"/>
      <c r="J967"/>
      <c r="K967"/>
      <c r="L967"/>
      <c r="M967"/>
      <c r="N967"/>
      <c r="O967"/>
      <c r="P967"/>
      <c r="Q967"/>
      <c r="R967"/>
      <c r="S967"/>
      <c r="T967"/>
      <c r="U967"/>
      <c r="V967"/>
      <c r="W967"/>
      <c r="X967"/>
      <c r="Y967"/>
      <c r="Z967"/>
      <c r="AA967"/>
      <c r="AB967"/>
      <c r="AC967"/>
      <c r="AD967"/>
      <c r="AE967"/>
      <c r="AF967"/>
      <c r="AG967"/>
      <c r="AH967"/>
      <c r="AI967"/>
      <c r="AJ967"/>
    </row>
    <row r="968" spans="1:36" s="82" customFormat="1" ht="11.25" customHeight="1" x14ac:dyDescent="0.2">
      <c r="A968"/>
      <c r="B968" s="82" t="e">
        <v>#N/A</v>
      </c>
      <c r="C968"/>
      <c r="D968"/>
      <c r="E968"/>
      <c r="F968"/>
      <c r="G968"/>
      <c r="H968"/>
      <c r="I968"/>
      <c r="J968"/>
      <c r="K968"/>
      <c r="L968"/>
      <c r="M968"/>
      <c r="N968"/>
      <c r="O968"/>
      <c r="P968"/>
      <c r="Q968"/>
      <c r="R968"/>
      <c r="S968"/>
      <c r="T968"/>
      <c r="U968"/>
      <c r="V968"/>
      <c r="W968"/>
      <c r="X968"/>
      <c r="Y968"/>
      <c r="Z968"/>
      <c r="AA968"/>
      <c r="AB968"/>
      <c r="AC968"/>
      <c r="AD968"/>
      <c r="AE968"/>
      <c r="AF968"/>
      <c r="AG968"/>
      <c r="AH968"/>
      <c r="AI968"/>
      <c r="AJ968"/>
    </row>
    <row r="969" spans="1:36" s="82" customFormat="1" ht="11.25" customHeight="1" x14ac:dyDescent="0.2">
      <c r="A969"/>
      <c r="B969" s="82" t="e">
        <v>#N/A</v>
      </c>
      <c r="C969"/>
      <c r="D969"/>
      <c r="E969"/>
      <c r="F969"/>
      <c r="G969"/>
      <c r="H969"/>
      <c r="I969"/>
      <c r="J969"/>
      <c r="K969"/>
      <c r="L969"/>
      <c r="M969"/>
      <c r="N969"/>
      <c r="O969"/>
      <c r="P969"/>
      <c r="Q969"/>
      <c r="R969"/>
      <c r="S969"/>
      <c r="T969"/>
      <c r="U969"/>
      <c r="V969"/>
      <c r="W969"/>
      <c r="X969"/>
      <c r="Y969"/>
      <c r="Z969"/>
      <c r="AA969"/>
      <c r="AB969"/>
      <c r="AC969"/>
      <c r="AD969"/>
      <c r="AE969"/>
      <c r="AF969"/>
      <c r="AG969"/>
      <c r="AH969"/>
      <c r="AI969"/>
      <c r="AJ969"/>
    </row>
    <row r="970" spans="1:36" s="82" customFormat="1" ht="11.25" customHeight="1" x14ac:dyDescent="0.2">
      <c r="A970"/>
      <c r="B970" s="82" t="e">
        <v>#N/A</v>
      </c>
      <c r="C970"/>
      <c r="D970"/>
      <c r="E970"/>
      <c r="F970"/>
      <c r="G970"/>
      <c r="H970"/>
      <c r="I970"/>
      <c r="J970"/>
      <c r="K970"/>
      <c r="L970"/>
      <c r="M970"/>
      <c r="N970"/>
      <c r="O970"/>
      <c r="P970"/>
      <c r="Q970"/>
      <c r="R970"/>
      <c r="S970"/>
      <c r="T970"/>
      <c r="U970"/>
      <c r="V970"/>
      <c r="W970"/>
      <c r="X970"/>
      <c r="Y970"/>
      <c r="Z970"/>
      <c r="AA970"/>
      <c r="AB970"/>
      <c r="AC970"/>
      <c r="AD970"/>
      <c r="AE970"/>
      <c r="AF970"/>
      <c r="AG970"/>
      <c r="AH970"/>
      <c r="AI970"/>
      <c r="AJ970"/>
    </row>
    <row r="971" spans="1:36" s="82" customFormat="1" ht="11.25" customHeight="1" x14ac:dyDescent="0.2">
      <c r="A971"/>
      <c r="B971" s="82" t="e">
        <v>#N/A</v>
      </c>
      <c r="C971"/>
      <c r="D971"/>
      <c r="E971"/>
      <c r="F971"/>
      <c r="G971"/>
      <c r="H971"/>
      <c r="I971"/>
      <c r="J971"/>
      <c r="K971"/>
      <c r="L971"/>
      <c r="M971"/>
      <c r="N971"/>
      <c r="O971"/>
      <c r="P971"/>
      <c r="Q971"/>
      <c r="R971"/>
      <c r="S971"/>
      <c r="T971"/>
      <c r="U971"/>
      <c r="V971"/>
      <c r="W971"/>
      <c r="X971"/>
      <c r="Y971"/>
      <c r="Z971"/>
      <c r="AA971"/>
      <c r="AB971"/>
      <c r="AC971"/>
      <c r="AD971"/>
      <c r="AE971"/>
      <c r="AF971"/>
      <c r="AG971"/>
      <c r="AH971"/>
      <c r="AI971"/>
      <c r="AJ971"/>
    </row>
    <row r="972" spans="1:36" s="82" customFormat="1" ht="11.25" customHeight="1" x14ac:dyDescent="0.2">
      <c r="A972"/>
      <c r="B972" s="82" t="e">
        <v>#N/A</v>
      </c>
      <c r="C972"/>
      <c r="D972"/>
      <c r="E972"/>
      <c r="F972"/>
      <c r="G972"/>
      <c r="H972"/>
      <c r="I972"/>
      <c r="J972"/>
      <c r="K972"/>
      <c r="L972"/>
      <c r="M972"/>
      <c r="N972"/>
      <c r="O972"/>
      <c r="P972"/>
      <c r="Q972"/>
      <c r="R972"/>
      <c r="S972"/>
      <c r="T972"/>
      <c r="U972"/>
      <c r="V972"/>
      <c r="W972"/>
      <c r="X972"/>
      <c r="Y972"/>
      <c r="Z972"/>
      <c r="AA972"/>
      <c r="AB972"/>
      <c r="AC972"/>
      <c r="AD972"/>
      <c r="AE972"/>
      <c r="AF972"/>
      <c r="AG972"/>
      <c r="AH972"/>
      <c r="AI972"/>
      <c r="AJ972"/>
    </row>
    <row r="973" spans="1:36" s="82" customFormat="1" ht="11.25" customHeight="1" x14ac:dyDescent="0.2">
      <c r="A973"/>
      <c r="B973" s="82" t="e">
        <v>#N/A</v>
      </c>
      <c r="C973"/>
      <c r="D973"/>
      <c r="E973"/>
      <c r="F973"/>
      <c r="G973"/>
      <c r="H973"/>
      <c r="I973"/>
      <c r="J973"/>
      <c r="K973"/>
      <c r="L973"/>
      <c r="M973"/>
      <c r="N973"/>
      <c r="O973"/>
      <c r="P973"/>
      <c r="Q973"/>
      <c r="R973"/>
      <c r="S973"/>
      <c r="T973"/>
      <c r="U973"/>
      <c r="V973"/>
      <c r="W973"/>
      <c r="X973"/>
      <c r="Y973"/>
      <c r="Z973"/>
      <c r="AA973"/>
      <c r="AB973"/>
      <c r="AC973"/>
      <c r="AD973"/>
      <c r="AE973"/>
      <c r="AF973"/>
      <c r="AG973"/>
      <c r="AH973"/>
      <c r="AI973"/>
      <c r="AJ973"/>
    </row>
    <row r="974" spans="1:36" s="82" customFormat="1" ht="11.25" customHeight="1" x14ac:dyDescent="0.2">
      <c r="A974"/>
      <c r="B974" s="82" t="e">
        <v>#N/A</v>
      </c>
      <c r="C974"/>
      <c r="D974"/>
      <c r="E974"/>
      <c r="F974"/>
      <c r="G974"/>
      <c r="H974"/>
      <c r="I974"/>
      <c r="J974"/>
      <c r="K974"/>
      <c r="L974"/>
      <c r="M974"/>
      <c r="N974"/>
      <c r="O974"/>
      <c r="P974"/>
      <c r="Q974"/>
      <c r="R974"/>
      <c r="S974"/>
      <c r="T974"/>
      <c r="U974"/>
      <c r="V974"/>
      <c r="W974"/>
      <c r="X974"/>
      <c r="Y974"/>
      <c r="Z974"/>
      <c r="AA974"/>
      <c r="AB974"/>
      <c r="AC974"/>
      <c r="AD974"/>
      <c r="AE974"/>
      <c r="AF974"/>
      <c r="AG974"/>
      <c r="AH974"/>
      <c r="AI974"/>
      <c r="AJ974"/>
    </row>
    <row r="975" spans="1:36" s="82" customFormat="1" ht="11.25" customHeight="1" x14ac:dyDescent="0.2">
      <c r="A975"/>
      <c r="B975" s="82" t="e">
        <v>#N/A</v>
      </c>
      <c r="C975"/>
      <c r="D975"/>
      <c r="E975"/>
      <c r="F975"/>
      <c r="G975"/>
      <c r="H975"/>
      <c r="I975"/>
      <c r="J975"/>
      <c r="K975"/>
      <c r="L975"/>
      <c r="M975"/>
      <c r="N975"/>
      <c r="O975"/>
      <c r="P975"/>
      <c r="Q975"/>
      <c r="R975"/>
      <c r="S975"/>
      <c r="T975"/>
      <c r="U975"/>
      <c r="V975"/>
      <c r="W975"/>
      <c r="X975"/>
      <c r="Y975"/>
      <c r="Z975"/>
      <c r="AA975"/>
      <c r="AB975"/>
      <c r="AC975"/>
      <c r="AD975"/>
      <c r="AE975"/>
      <c r="AF975"/>
      <c r="AG975"/>
      <c r="AH975"/>
      <c r="AI975"/>
      <c r="AJ975"/>
    </row>
    <row r="976" spans="1:36" s="82" customFormat="1" ht="11.25" customHeight="1" x14ac:dyDescent="0.2">
      <c r="A976"/>
      <c r="B976" s="82" t="e">
        <v>#N/A</v>
      </c>
      <c r="C976"/>
      <c r="D976"/>
      <c r="E976"/>
      <c r="F976"/>
      <c r="G976"/>
      <c r="H976"/>
      <c r="I976"/>
      <c r="J976"/>
      <c r="K976"/>
      <c r="L976"/>
      <c r="M976"/>
      <c r="N976"/>
      <c r="O976"/>
      <c r="P976"/>
      <c r="Q976"/>
      <c r="R976"/>
      <c r="S976"/>
      <c r="T976"/>
      <c r="U976"/>
      <c r="V976"/>
      <c r="W976"/>
      <c r="X976"/>
      <c r="Y976"/>
      <c r="Z976"/>
      <c r="AA976"/>
      <c r="AB976"/>
      <c r="AC976"/>
      <c r="AD976"/>
      <c r="AE976"/>
      <c r="AF976"/>
      <c r="AG976"/>
      <c r="AH976"/>
      <c r="AI976"/>
      <c r="AJ976"/>
    </row>
    <row r="977" spans="1:36" s="82" customFormat="1" ht="11.25" customHeight="1" x14ac:dyDescent="0.2">
      <c r="A977"/>
      <c r="B977" s="82" t="e">
        <v>#N/A</v>
      </c>
      <c r="C977"/>
      <c r="D977"/>
      <c r="E977"/>
      <c r="F977"/>
      <c r="G977"/>
      <c r="H977"/>
      <c r="I977"/>
      <c r="J977"/>
      <c r="K977"/>
      <c r="L977"/>
      <c r="M977"/>
      <c r="N977"/>
      <c r="O977"/>
      <c r="P977"/>
      <c r="Q977"/>
      <c r="R977"/>
      <c r="S977"/>
      <c r="T977"/>
      <c r="U977"/>
      <c r="V977"/>
      <c r="W977"/>
      <c r="X977"/>
      <c r="Y977"/>
      <c r="Z977"/>
      <c r="AA977"/>
      <c r="AB977"/>
      <c r="AC977"/>
      <c r="AD977"/>
      <c r="AE977"/>
      <c r="AF977"/>
      <c r="AG977"/>
      <c r="AH977"/>
      <c r="AI977"/>
      <c r="AJ977"/>
    </row>
    <row r="978" spans="1:36" s="82" customFormat="1" ht="11.25" customHeight="1" x14ac:dyDescent="0.2">
      <c r="A978"/>
      <c r="B978" s="82" t="e">
        <v>#N/A</v>
      </c>
      <c r="C978"/>
      <c r="D978"/>
      <c r="E978"/>
      <c r="F978"/>
      <c r="G978"/>
      <c r="H978"/>
      <c r="I978"/>
      <c r="J978"/>
      <c r="K978"/>
      <c r="L978"/>
      <c r="M978"/>
      <c r="N978"/>
      <c r="O978"/>
      <c r="P978"/>
      <c r="Q978"/>
      <c r="R978"/>
      <c r="S978"/>
      <c r="T978"/>
      <c r="U978"/>
      <c r="V978"/>
      <c r="W978"/>
      <c r="X978"/>
      <c r="Y978"/>
      <c r="Z978"/>
      <c r="AA978"/>
      <c r="AB978"/>
      <c r="AC978"/>
      <c r="AD978"/>
      <c r="AE978"/>
      <c r="AF978"/>
      <c r="AG978"/>
      <c r="AH978"/>
      <c r="AI978"/>
      <c r="AJ978"/>
    </row>
    <row r="979" spans="1:36" s="82" customFormat="1" ht="11.25" customHeight="1" x14ac:dyDescent="0.2">
      <c r="A979"/>
      <c r="B979" s="82" t="e">
        <v>#N/A</v>
      </c>
      <c r="C979"/>
      <c r="D979"/>
      <c r="E979"/>
      <c r="F979"/>
      <c r="G979"/>
      <c r="H979"/>
      <c r="I979"/>
      <c r="J979"/>
      <c r="K979"/>
      <c r="L979"/>
      <c r="M979"/>
      <c r="N979"/>
      <c r="O979"/>
      <c r="P979"/>
      <c r="Q979"/>
      <c r="R979"/>
      <c r="S979"/>
      <c r="T979"/>
      <c r="U979"/>
      <c r="V979"/>
      <c r="W979"/>
      <c r="X979"/>
      <c r="Y979"/>
      <c r="Z979"/>
      <c r="AA979"/>
      <c r="AB979"/>
      <c r="AC979"/>
      <c r="AD979"/>
      <c r="AE979"/>
      <c r="AF979"/>
      <c r="AG979"/>
      <c r="AH979"/>
      <c r="AI979"/>
      <c r="AJ979"/>
    </row>
    <row r="980" spans="1:36" s="82" customFormat="1" ht="11.25" customHeight="1" x14ac:dyDescent="0.2">
      <c r="A980"/>
      <c r="B980" s="82" t="e">
        <v>#N/A</v>
      </c>
      <c r="C980"/>
      <c r="D980"/>
      <c r="E980"/>
      <c r="F980"/>
      <c r="G980"/>
      <c r="H980"/>
      <c r="I980"/>
      <c r="J980"/>
      <c r="K980"/>
      <c r="L980"/>
      <c r="M980"/>
      <c r="N980"/>
      <c r="O980"/>
      <c r="P980"/>
      <c r="Q980"/>
      <c r="R980"/>
      <c r="S980"/>
      <c r="T980"/>
      <c r="U980"/>
      <c r="V980"/>
      <c r="W980"/>
      <c r="X980"/>
      <c r="Y980"/>
      <c r="Z980"/>
      <c r="AA980"/>
      <c r="AB980"/>
      <c r="AC980"/>
      <c r="AD980"/>
      <c r="AE980"/>
      <c r="AF980"/>
      <c r="AG980"/>
      <c r="AH980"/>
      <c r="AI980"/>
      <c r="AJ980"/>
    </row>
    <row r="981" spans="1:36" s="82" customFormat="1" ht="11.25" customHeight="1" x14ac:dyDescent="0.2">
      <c r="A981"/>
      <c r="B981" s="82" t="e">
        <v>#N/A</v>
      </c>
      <c r="C981"/>
      <c r="D981"/>
      <c r="E981"/>
      <c r="F981"/>
      <c r="G981"/>
      <c r="H981"/>
      <c r="I981"/>
      <c r="J981"/>
      <c r="K981"/>
      <c r="L981"/>
      <c r="M981"/>
      <c r="N981"/>
      <c r="O981"/>
      <c r="P981"/>
      <c r="Q981"/>
      <c r="R981"/>
      <c r="S981"/>
      <c r="T981"/>
      <c r="U981"/>
      <c r="V981"/>
      <c r="W981"/>
      <c r="X981"/>
      <c r="Y981"/>
      <c r="Z981"/>
      <c r="AA981"/>
      <c r="AB981"/>
      <c r="AC981"/>
      <c r="AD981"/>
      <c r="AE981"/>
      <c r="AF981"/>
      <c r="AG981"/>
      <c r="AH981"/>
      <c r="AI981"/>
      <c r="AJ981"/>
    </row>
    <row r="982" spans="1:36" s="82" customFormat="1" ht="11.25" customHeight="1" x14ac:dyDescent="0.2">
      <c r="A982"/>
      <c r="B982" s="82" t="e">
        <v>#N/A</v>
      </c>
      <c r="C982"/>
      <c r="D982"/>
      <c r="E982"/>
      <c r="F982"/>
      <c r="G982"/>
      <c r="H982"/>
      <c r="I982"/>
      <c r="J982"/>
      <c r="K982"/>
      <c r="L982"/>
      <c r="M982"/>
      <c r="N982"/>
      <c r="O982"/>
      <c r="P982"/>
      <c r="Q982"/>
      <c r="R982"/>
      <c r="S982"/>
      <c r="T982"/>
      <c r="U982"/>
      <c r="V982"/>
      <c r="W982"/>
      <c r="X982"/>
      <c r="Y982"/>
      <c r="Z982"/>
      <c r="AA982"/>
      <c r="AB982"/>
      <c r="AC982"/>
      <c r="AD982"/>
      <c r="AE982"/>
      <c r="AF982"/>
      <c r="AG982"/>
      <c r="AH982"/>
      <c r="AI982"/>
      <c r="AJ982"/>
    </row>
    <row r="983" spans="1:36" s="82" customFormat="1" ht="11.25" customHeight="1" x14ac:dyDescent="0.2">
      <c r="A983"/>
      <c r="B983" s="82" t="e">
        <v>#N/A</v>
      </c>
      <c r="C983"/>
      <c r="D983"/>
      <c r="E983"/>
      <c r="F983"/>
      <c r="G983"/>
      <c r="H983"/>
      <c r="I983"/>
      <c r="J983"/>
      <c r="K983"/>
      <c r="L983"/>
      <c r="M983"/>
      <c r="N983"/>
      <c r="O983"/>
      <c r="P983"/>
      <c r="Q983"/>
      <c r="R983"/>
      <c r="S983"/>
      <c r="T983"/>
      <c r="U983"/>
      <c r="V983"/>
      <c r="W983"/>
      <c r="X983"/>
      <c r="Y983"/>
      <c r="Z983"/>
      <c r="AA983"/>
      <c r="AB983"/>
      <c r="AC983"/>
      <c r="AD983"/>
      <c r="AE983"/>
      <c r="AF983"/>
      <c r="AG983"/>
      <c r="AH983"/>
      <c r="AI983"/>
      <c r="AJ983"/>
    </row>
    <row r="984" spans="1:36" s="82" customFormat="1" ht="11.25" customHeight="1" x14ac:dyDescent="0.2">
      <c r="A984"/>
      <c r="B984" s="82" t="e">
        <v>#N/A</v>
      </c>
      <c r="C984"/>
      <c r="D984"/>
      <c r="E984"/>
      <c r="F984"/>
      <c r="G984"/>
      <c r="H984"/>
      <c r="I984"/>
      <c r="J984"/>
      <c r="K984"/>
      <c r="L984"/>
      <c r="M984"/>
      <c r="N984"/>
      <c r="O984"/>
      <c r="P984"/>
      <c r="Q984"/>
      <c r="R984"/>
      <c r="S984"/>
      <c r="T984"/>
      <c r="U984"/>
      <c r="V984"/>
      <c r="W984"/>
      <c r="X984"/>
      <c r="Y984"/>
      <c r="Z984"/>
      <c r="AA984"/>
      <c r="AB984"/>
      <c r="AC984"/>
      <c r="AD984"/>
      <c r="AE984"/>
      <c r="AF984"/>
      <c r="AG984"/>
      <c r="AH984"/>
      <c r="AI984"/>
      <c r="AJ984"/>
    </row>
    <row r="985" spans="1:36" s="82" customFormat="1" ht="11.25" customHeight="1" x14ac:dyDescent="0.2">
      <c r="A985"/>
      <c r="B985" s="82" t="e">
        <v>#N/A</v>
      </c>
      <c r="C985"/>
      <c r="D985"/>
      <c r="E985"/>
      <c r="F985"/>
      <c r="G985"/>
      <c r="H985"/>
      <c r="I985"/>
      <c r="J985"/>
      <c r="K985"/>
      <c r="L985"/>
      <c r="M985"/>
      <c r="N985"/>
      <c r="O985"/>
      <c r="P985"/>
      <c r="Q985"/>
      <c r="R985"/>
      <c r="S985"/>
      <c r="T985"/>
      <c r="U985"/>
      <c r="V985"/>
      <c r="W985"/>
      <c r="X985"/>
      <c r="Y985"/>
      <c r="Z985"/>
      <c r="AA985"/>
      <c r="AB985"/>
      <c r="AC985"/>
      <c r="AD985"/>
      <c r="AE985"/>
      <c r="AF985"/>
      <c r="AG985"/>
      <c r="AH985"/>
      <c r="AI985"/>
      <c r="AJ985"/>
    </row>
    <row r="986" spans="1:36" s="82" customFormat="1" ht="11.25" customHeight="1" x14ac:dyDescent="0.2">
      <c r="A986"/>
      <c r="B986" s="82" t="e">
        <v>#N/A</v>
      </c>
      <c r="C986"/>
      <c r="D986"/>
      <c r="E986"/>
      <c r="F986"/>
      <c r="G986"/>
      <c r="H986"/>
      <c r="I986"/>
      <c r="J986"/>
      <c r="K986"/>
      <c r="L986"/>
      <c r="M986"/>
      <c r="N986"/>
      <c r="O986"/>
      <c r="P986"/>
      <c r="Q986"/>
      <c r="R986"/>
      <c r="S986"/>
      <c r="T986"/>
      <c r="U986"/>
      <c r="V986"/>
      <c r="W986"/>
      <c r="X986"/>
      <c r="Y986"/>
      <c r="Z986"/>
      <c r="AA986"/>
      <c r="AB986"/>
      <c r="AC986"/>
      <c r="AD986"/>
      <c r="AE986"/>
      <c r="AF986"/>
      <c r="AG986"/>
      <c r="AH986"/>
      <c r="AI986"/>
      <c r="AJ986"/>
    </row>
    <row r="987" spans="1:36" s="82" customFormat="1" ht="11.25" customHeight="1" x14ac:dyDescent="0.2">
      <c r="A987"/>
      <c r="B987" s="82" t="e">
        <v>#N/A</v>
      </c>
      <c r="C987"/>
      <c r="D987"/>
      <c r="E987"/>
      <c r="F987"/>
      <c r="G987"/>
      <c r="H987"/>
      <c r="I987"/>
      <c r="J987"/>
      <c r="K987"/>
      <c r="L987"/>
      <c r="M987"/>
      <c r="N987"/>
      <c r="O987"/>
      <c r="P987"/>
      <c r="Q987"/>
      <c r="R987"/>
      <c r="S987"/>
      <c r="T987"/>
      <c r="U987"/>
      <c r="V987"/>
      <c r="W987"/>
      <c r="X987"/>
      <c r="Y987"/>
      <c r="Z987"/>
      <c r="AA987"/>
      <c r="AB987"/>
      <c r="AC987"/>
      <c r="AD987"/>
      <c r="AE987"/>
      <c r="AF987"/>
      <c r="AG987"/>
      <c r="AH987"/>
      <c r="AI987"/>
      <c r="AJ987"/>
    </row>
    <row r="988" spans="1:36" s="82" customFormat="1" ht="11.25" customHeight="1" x14ac:dyDescent="0.2">
      <c r="A988"/>
      <c r="B988" s="82" t="e">
        <v>#N/A</v>
      </c>
      <c r="C988"/>
      <c r="D988"/>
      <c r="E988"/>
      <c r="F988"/>
      <c r="G988"/>
      <c r="H988"/>
      <c r="I988"/>
      <c r="J988"/>
      <c r="K988"/>
      <c r="L988"/>
      <c r="M988"/>
      <c r="N988"/>
      <c r="O988"/>
      <c r="P988"/>
      <c r="Q988"/>
      <c r="R988"/>
      <c r="S988"/>
      <c r="T988"/>
      <c r="U988"/>
      <c r="V988"/>
      <c r="W988"/>
      <c r="X988"/>
      <c r="Y988"/>
      <c r="Z988"/>
      <c r="AA988"/>
      <c r="AB988"/>
      <c r="AC988"/>
      <c r="AD988"/>
      <c r="AE988"/>
      <c r="AF988"/>
      <c r="AG988"/>
      <c r="AH988"/>
      <c r="AI988"/>
      <c r="AJ988"/>
    </row>
    <row r="989" spans="1:36" s="82" customFormat="1" ht="11.25" customHeight="1" x14ac:dyDescent="0.2">
      <c r="A989"/>
      <c r="B989" s="82" t="e">
        <v>#N/A</v>
      </c>
      <c r="C989"/>
      <c r="D989"/>
      <c r="E989"/>
      <c r="F989"/>
      <c r="G989"/>
      <c r="H989"/>
      <c r="I989"/>
      <c r="J989"/>
      <c r="K989"/>
      <c r="L989"/>
      <c r="M989"/>
      <c r="N989"/>
      <c r="O989"/>
      <c r="P989"/>
      <c r="Q989"/>
      <c r="R989"/>
      <c r="S989"/>
      <c r="T989"/>
      <c r="U989"/>
      <c r="V989"/>
      <c r="W989"/>
      <c r="X989"/>
      <c r="Y989"/>
      <c r="Z989"/>
      <c r="AA989"/>
      <c r="AB989"/>
      <c r="AC989"/>
      <c r="AD989"/>
      <c r="AE989"/>
      <c r="AF989"/>
      <c r="AG989"/>
      <c r="AH989"/>
      <c r="AI989"/>
      <c r="AJ989"/>
    </row>
    <row r="990" spans="1:36" s="82" customFormat="1" ht="11.25" customHeight="1" x14ac:dyDescent="0.2">
      <c r="A990"/>
      <c r="B990" s="82" t="e">
        <v>#N/A</v>
      </c>
      <c r="C990"/>
      <c r="D990"/>
      <c r="E990"/>
      <c r="F990"/>
      <c r="G990"/>
      <c r="H990"/>
      <c r="I990"/>
      <c r="J990"/>
      <c r="K990"/>
      <c r="L990"/>
      <c r="M990"/>
      <c r="N990"/>
      <c r="O990"/>
      <c r="P990"/>
      <c r="Q990"/>
      <c r="R990"/>
      <c r="S990"/>
      <c r="T990"/>
      <c r="U990"/>
      <c r="V990"/>
      <c r="W990"/>
      <c r="X990"/>
      <c r="Y990"/>
      <c r="Z990"/>
      <c r="AA990"/>
      <c r="AB990"/>
      <c r="AC990"/>
      <c r="AD990"/>
      <c r="AE990"/>
      <c r="AF990"/>
      <c r="AG990"/>
      <c r="AH990"/>
      <c r="AI990"/>
      <c r="AJ990"/>
    </row>
    <row r="991" spans="1:36" s="82" customFormat="1" ht="11.25" customHeight="1" x14ac:dyDescent="0.2">
      <c r="A991"/>
      <c r="B991" s="82" t="e">
        <v>#N/A</v>
      </c>
      <c r="C991"/>
      <c r="D991"/>
      <c r="E991"/>
      <c r="F991"/>
      <c r="G991"/>
      <c r="H991"/>
      <c r="I991"/>
      <c r="J991"/>
      <c r="K991"/>
      <c r="L991"/>
      <c r="M991"/>
      <c r="N991"/>
      <c r="O991"/>
      <c r="P991"/>
      <c r="Q991"/>
      <c r="R991"/>
      <c r="S991"/>
      <c r="T991"/>
      <c r="U991"/>
      <c r="V991"/>
      <c r="W991"/>
      <c r="X991"/>
      <c r="Y991"/>
      <c r="Z991"/>
      <c r="AA991"/>
      <c r="AB991"/>
      <c r="AC991"/>
      <c r="AD991"/>
      <c r="AE991"/>
      <c r="AF991"/>
      <c r="AG991"/>
      <c r="AH991"/>
      <c r="AI991"/>
      <c r="AJ991"/>
    </row>
    <row r="992" spans="1:36" s="82" customFormat="1" ht="11.25" customHeight="1" x14ac:dyDescent="0.2">
      <c r="A992"/>
      <c r="B992" s="82" t="e">
        <v>#N/A</v>
      </c>
      <c r="C992"/>
      <c r="D992"/>
      <c r="E992"/>
      <c r="F992"/>
      <c r="G992"/>
      <c r="H992"/>
      <c r="I992"/>
      <c r="J992"/>
      <c r="K992"/>
      <c r="L992"/>
      <c r="M992"/>
      <c r="N992"/>
      <c r="O992"/>
      <c r="P992"/>
      <c r="Q992"/>
      <c r="R992"/>
      <c r="S992"/>
      <c r="T992"/>
      <c r="U992"/>
      <c r="V992"/>
      <c r="W992"/>
      <c r="X992"/>
      <c r="Y992"/>
      <c r="Z992"/>
      <c r="AA992"/>
      <c r="AB992"/>
      <c r="AC992"/>
      <c r="AD992"/>
      <c r="AE992"/>
      <c r="AF992"/>
      <c r="AG992"/>
      <c r="AH992"/>
      <c r="AI992"/>
      <c r="AJ992"/>
    </row>
    <row r="993" spans="1:36" s="82" customFormat="1" ht="11.25" customHeight="1" x14ac:dyDescent="0.2">
      <c r="A993"/>
      <c r="B993" s="82" t="e">
        <v>#N/A</v>
      </c>
      <c r="C993"/>
      <c r="D993"/>
      <c r="E993"/>
      <c r="F993"/>
      <c r="G993"/>
      <c r="H993"/>
      <c r="I993"/>
      <c r="J993"/>
      <c r="K993"/>
      <c r="L993"/>
      <c r="M993"/>
      <c r="N993"/>
      <c r="O993"/>
      <c r="P993"/>
      <c r="Q993"/>
      <c r="R993"/>
      <c r="S993"/>
      <c r="T993"/>
      <c r="U993"/>
      <c r="V993"/>
      <c r="W993"/>
      <c r="X993"/>
      <c r="Y993"/>
      <c r="Z993"/>
      <c r="AA993"/>
      <c r="AB993"/>
      <c r="AC993"/>
      <c r="AD993"/>
      <c r="AE993"/>
      <c r="AF993"/>
      <c r="AG993"/>
      <c r="AH993"/>
      <c r="AI993"/>
      <c r="AJ993"/>
    </row>
    <row r="994" spans="1:36" s="82" customFormat="1" ht="11.25" customHeight="1" x14ac:dyDescent="0.2">
      <c r="A994"/>
      <c r="B994" s="82" t="e">
        <v>#N/A</v>
      </c>
      <c r="C994"/>
      <c r="D994"/>
      <c r="E994"/>
      <c r="F994"/>
      <c r="G994"/>
      <c r="H994"/>
      <c r="I994"/>
      <c r="J994"/>
      <c r="K994"/>
      <c r="L994"/>
      <c r="M994"/>
      <c r="N994"/>
      <c r="O994"/>
      <c r="P994"/>
      <c r="Q994"/>
      <c r="R994"/>
      <c r="S994"/>
      <c r="T994"/>
      <c r="U994"/>
      <c r="V994"/>
      <c r="W994"/>
      <c r="X994"/>
      <c r="Y994"/>
      <c r="Z994"/>
      <c r="AA994"/>
      <c r="AB994"/>
      <c r="AC994"/>
      <c r="AD994"/>
      <c r="AE994"/>
      <c r="AF994"/>
      <c r="AG994"/>
      <c r="AH994"/>
      <c r="AI994"/>
      <c r="AJ994"/>
    </row>
    <row r="995" spans="1:36" s="82" customFormat="1" ht="11.25" customHeight="1" x14ac:dyDescent="0.2">
      <c r="A995"/>
      <c r="B995" s="82" t="e">
        <v>#N/A</v>
      </c>
      <c r="C995"/>
      <c r="D995"/>
      <c r="E995"/>
      <c r="F995"/>
      <c r="G995"/>
      <c r="H995"/>
      <c r="I995"/>
      <c r="J995"/>
      <c r="K995"/>
      <c r="L995"/>
      <c r="M995"/>
      <c r="N995"/>
      <c r="O995"/>
      <c r="P995"/>
      <c r="Q995"/>
      <c r="R995"/>
      <c r="S995"/>
      <c r="T995"/>
      <c r="U995"/>
      <c r="V995"/>
      <c r="W995"/>
      <c r="X995"/>
      <c r="Y995"/>
      <c r="Z995"/>
      <c r="AA995"/>
      <c r="AB995"/>
      <c r="AC995"/>
      <c r="AD995"/>
      <c r="AE995"/>
      <c r="AF995"/>
      <c r="AG995"/>
      <c r="AH995"/>
      <c r="AI995"/>
      <c r="AJ995"/>
    </row>
    <row r="996" spans="1:36" s="82" customFormat="1" ht="11.25" customHeight="1" x14ac:dyDescent="0.2">
      <c r="A996"/>
      <c r="B996" s="82" t="e">
        <v>#N/A</v>
      </c>
      <c r="C996"/>
      <c r="D996"/>
      <c r="E996"/>
      <c r="F996"/>
      <c r="G996"/>
      <c r="H996"/>
      <c r="I996"/>
      <c r="J996"/>
      <c r="K996"/>
      <c r="L996"/>
      <c r="M996"/>
      <c r="N996"/>
      <c r="O996"/>
      <c r="P996"/>
      <c r="Q996"/>
      <c r="R996"/>
      <c r="S996"/>
      <c r="T996"/>
      <c r="U996"/>
      <c r="V996"/>
      <c r="W996"/>
      <c r="X996"/>
      <c r="Y996"/>
      <c r="Z996"/>
      <c r="AA996"/>
      <c r="AB996"/>
      <c r="AC996"/>
      <c r="AD996"/>
      <c r="AE996"/>
      <c r="AF996"/>
      <c r="AG996"/>
      <c r="AH996"/>
      <c r="AI996"/>
      <c r="AJ996"/>
    </row>
    <row r="997" spans="1:36" s="82" customFormat="1" ht="11.25" customHeight="1" x14ac:dyDescent="0.2">
      <c r="A997"/>
      <c r="B997" s="82" t="e">
        <v>#N/A</v>
      </c>
      <c r="C997"/>
      <c r="D997"/>
      <c r="E997"/>
      <c r="F997"/>
      <c r="G997"/>
      <c r="H997"/>
      <c r="I997"/>
      <c r="J997"/>
      <c r="K997"/>
      <c r="L997"/>
      <c r="M997"/>
      <c r="N997"/>
      <c r="O997"/>
      <c r="P997"/>
      <c r="Q997"/>
      <c r="R997"/>
      <c r="S997"/>
      <c r="T997"/>
      <c r="U997"/>
      <c r="V997"/>
      <c r="W997"/>
      <c r="X997"/>
      <c r="Y997"/>
      <c r="Z997"/>
      <c r="AA997"/>
      <c r="AB997"/>
      <c r="AC997"/>
      <c r="AD997"/>
      <c r="AE997"/>
      <c r="AF997"/>
      <c r="AG997"/>
      <c r="AH997"/>
      <c r="AI997"/>
      <c r="AJ997"/>
    </row>
    <row r="998" spans="1:36" s="82" customFormat="1" ht="11.25" customHeight="1" x14ac:dyDescent="0.2">
      <c r="A998"/>
      <c r="B998" s="82" t="e">
        <v>#N/A</v>
      </c>
      <c r="C998"/>
      <c r="D998"/>
      <c r="E998"/>
      <c r="F998"/>
      <c r="G998"/>
      <c r="H998"/>
      <c r="I998"/>
      <c r="J998"/>
      <c r="K998"/>
      <c r="L998"/>
      <c r="M998"/>
      <c r="N998"/>
      <c r="O998"/>
      <c r="P998"/>
      <c r="Q998"/>
      <c r="R998"/>
      <c r="S998"/>
      <c r="T998"/>
      <c r="U998"/>
      <c r="V998"/>
      <c r="W998"/>
      <c r="X998"/>
      <c r="Y998"/>
      <c r="Z998"/>
      <c r="AA998"/>
      <c r="AB998"/>
      <c r="AC998"/>
      <c r="AD998"/>
      <c r="AE998"/>
      <c r="AF998"/>
      <c r="AG998"/>
      <c r="AH998"/>
      <c r="AI998"/>
      <c r="AJ998"/>
    </row>
    <row r="999" spans="1:36" s="82" customFormat="1" ht="11.25" customHeight="1" x14ac:dyDescent="0.2">
      <c r="A999"/>
      <c r="B999" s="82" t="e">
        <v>#N/A</v>
      </c>
      <c r="C999"/>
      <c r="D999"/>
      <c r="E999"/>
      <c r="F999"/>
      <c r="G999"/>
      <c r="H999"/>
      <c r="I999"/>
      <c r="J999"/>
      <c r="K999"/>
      <c r="L999"/>
      <c r="M999"/>
      <c r="N999"/>
      <c r="O999"/>
      <c r="P999"/>
      <c r="Q999"/>
      <c r="R999"/>
      <c r="S999"/>
      <c r="T999"/>
      <c r="U999"/>
      <c r="V999"/>
      <c r="W999"/>
      <c r="X999"/>
      <c r="Y999"/>
      <c r="Z999"/>
      <c r="AA999"/>
      <c r="AB999"/>
      <c r="AC999"/>
      <c r="AD999"/>
      <c r="AE999"/>
      <c r="AF999"/>
      <c r="AG999"/>
      <c r="AH999"/>
      <c r="AI999"/>
      <c r="AJ999"/>
    </row>
    <row r="1000" spans="1:36" s="82" customFormat="1" ht="11.25" customHeight="1" x14ac:dyDescent="0.2">
      <c r="A1000"/>
      <c r="B1000" s="82" t="e">
        <v>#N/A</v>
      </c>
      <c r="C1000"/>
      <c r="D1000"/>
      <c r="E1000"/>
      <c r="F1000"/>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row>
    <row r="1001" spans="1:36" s="82" customFormat="1" ht="11.25" customHeight="1" x14ac:dyDescent="0.2">
      <c r="A1001"/>
      <c r="B1001" s="82" t="e">
        <v>#N/A</v>
      </c>
      <c r="C1001"/>
      <c r="D1001"/>
      <c r="E1001"/>
      <c r="F1001"/>
      <c r="G1001"/>
      <c r="H1001"/>
      <c r="I1001"/>
      <c r="J1001"/>
      <c r="K1001"/>
      <c r="L1001"/>
      <c r="M1001"/>
      <c r="N1001"/>
      <c r="O1001"/>
      <c r="P1001"/>
      <c r="Q1001"/>
      <c r="R1001"/>
      <c r="S1001"/>
      <c r="T1001"/>
      <c r="U1001"/>
      <c r="V1001"/>
      <c r="W1001"/>
      <c r="X1001"/>
      <c r="Y1001"/>
      <c r="Z1001"/>
      <c r="AA1001"/>
      <c r="AB1001"/>
      <c r="AC1001"/>
      <c r="AD1001"/>
      <c r="AE1001"/>
      <c r="AF1001"/>
      <c r="AG1001"/>
      <c r="AH1001"/>
      <c r="AI1001"/>
      <c r="AJ1001"/>
    </row>
    <row r="1002" spans="1:36" s="82" customFormat="1" ht="11.25" customHeight="1" x14ac:dyDescent="0.2">
      <c r="A1002"/>
      <c r="B1002" s="82" t="e">
        <v>#N/A</v>
      </c>
      <c r="C1002"/>
      <c r="D1002"/>
      <c r="E1002"/>
      <c r="F1002"/>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row>
    <row r="1003" spans="1:36" s="82" customFormat="1" ht="11.25" customHeight="1" x14ac:dyDescent="0.2">
      <c r="A1003"/>
      <c r="B1003" s="82" t="e">
        <v>#N/A</v>
      </c>
      <c r="C1003"/>
      <c r="D1003"/>
      <c r="E1003"/>
      <c r="F1003"/>
      <c r="G1003"/>
      <c r="H1003"/>
      <c r="I1003"/>
      <c r="J1003"/>
      <c r="K1003"/>
      <c r="L1003"/>
      <c r="M1003"/>
      <c r="N1003"/>
      <c r="O1003"/>
      <c r="P1003"/>
      <c r="Q1003"/>
      <c r="R1003"/>
      <c r="S1003"/>
      <c r="T1003"/>
      <c r="U1003"/>
      <c r="V1003"/>
      <c r="W1003"/>
      <c r="X1003"/>
      <c r="Y1003"/>
      <c r="Z1003"/>
      <c r="AA1003"/>
      <c r="AB1003"/>
      <c r="AC1003"/>
      <c r="AD1003"/>
      <c r="AE1003"/>
      <c r="AF1003"/>
      <c r="AG1003"/>
      <c r="AH1003"/>
      <c r="AI1003"/>
      <c r="AJ1003"/>
    </row>
    <row r="1004" spans="1:36" s="82" customFormat="1" ht="11.25" customHeight="1" x14ac:dyDescent="0.2">
      <c r="A1004"/>
      <c r="B1004" s="82" t="e">
        <v>#N/A</v>
      </c>
      <c r="C1004"/>
      <c r="D1004"/>
      <c r="E1004"/>
      <c r="F1004"/>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row>
    <row r="1005" spans="1:36" s="82" customFormat="1" ht="11.25" customHeight="1" x14ac:dyDescent="0.2">
      <c r="A1005"/>
      <c r="B1005" s="82" t="e">
        <v>#N/A</v>
      </c>
      <c r="C1005"/>
      <c r="D1005"/>
      <c r="E1005"/>
      <c r="F1005"/>
      <c r="G1005"/>
      <c r="H1005"/>
      <c r="I1005"/>
      <c r="J1005"/>
      <c r="K1005"/>
      <c r="L1005"/>
      <c r="M1005"/>
      <c r="N1005"/>
      <c r="O1005"/>
      <c r="P1005"/>
      <c r="Q1005"/>
      <c r="R1005"/>
      <c r="S1005"/>
      <c r="T1005"/>
      <c r="U1005"/>
      <c r="V1005"/>
      <c r="W1005"/>
      <c r="X1005"/>
      <c r="Y1005"/>
      <c r="Z1005"/>
      <c r="AA1005"/>
      <c r="AB1005"/>
      <c r="AC1005"/>
      <c r="AD1005"/>
      <c r="AE1005"/>
      <c r="AF1005"/>
      <c r="AG1005"/>
      <c r="AH1005"/>
      <c r="AI1005"/>
      <c r="AJ1005"/>
    </row>
    <row r="1006" spans="1:36" s="82" customFormat="1" ht="11.25" customHeight="1" x14ac:dyDescent="0.2">
      <c r="A1006"/>
      <c r="B1006" s="82" t="e">
        <v>#N/A</v>
      </c>
      <c r="C1006"/>
      <c r="D1006"/>
      <c r="E1006"/>
      <c r="F1006"/>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row>
    <row r="1007" spans="1:36" s="82" customFormat="1" ht="11.25" customHeight="1" x14ac:dyDescent="0.2">
      <c r="A1007"/>
      <c r="B1007" s="82" t="e">
        <v>#N/A</v>
      </c>
      <c r="C1007"/>
      <c r="D1007"/>
      <c r="E1007"/>
      <c r="F1007"/>
      <c r="G1007"/>
      <c r="H1007"/>
      <c r="I1007"/>
      <c r="J1007"/>
      <c r="K1007"/>
      <c r="L1007"/>
      <c r="M1007"/>
      <c r="N1007"/>
      <c r="O1007"/>
      <c r="P1007"/>
      <c r="Q1007"/>
      <c r="R1007"/>
      <c r="S1007"/>
      <c r="T1007"/>
      <c r="U1007"/>
      <c r="V1007"/>
      <c r="W1007"/>
      <c r="X1007"/>
      <c r="Y1007"/>
      <c r="Z1007"/>
      <c r="AA1007"/>
      <c r="AB1007"/>
      <c r="AC1007"/>
      <c r="AD1007"/>
      <c r="AE1007"/>
      <c r="AF1007"/>
      <c r="AG1007"/>
      <c r="AH1007"/>
      <c r="AI1007"/>
      <c r="AJ1007"/>
    </row>
    <row r="1008" spans="1:36" s="82" customFormat="1" ht="11.25" customHeight="1" x14ac:dyDescent="0.2">
      <c r="A1008"/>
      <c r="B1008" s="82" t="e">
        <v>#N/A</v>
      </c>
      <c r="C1008"/>
      <c r="D1008"/>
      <c r="E1008"/>
      <c r="F1008"/>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row>
    <row r="1009" spans="1:36" s="82" customFormat="1" ht="11.25" customHeight="1" x14ac:dyDescent="0.2">
      <c r="A1009"/>
      <c r="B1009" s="82" t="e">
        <v>#N/A</v>
      </c>
      <c r="C1009"/>
      <c r="D1009"/>
      <c r="E1009"/>
      <c r="F1009"/>
      <c r="G1009"/>
      <c r="H1009"/>
      <c r="I1009"/>
      <c r="J1009"/>
      <c r="K1009"/>
      <c r="L1009"/>
      <c r="M1009"/>
      <c r="N1009"/>
      <c r="O1009"/>
      <c r="P1009"/>
      <c r="Q1009"/>
      <c r="R1009"/>
      <c r="S1009"/>
      <c r="T1009"/>
      <c r="U1009"/>
      <c r="V1009"/>
      <c r="W1009"/>
      <c r="X1009"/>
      <c r="Y1009"/>
      <c r="Z1009"/>
      <c r="AA1009"/>
      <c r="AB1009"/>
      <c r="AC1009"/>
      <c r="AD1009"/>
      <c r="AE1009"/>
      <c r="AF1009"/>
      <c r="AG1009"/>
      <c r="AH1009"/>
      <c r="AI1009"/>
      <c r="AJ1009"/>
    </row>
    <row r="1010" spans="1:36" s="82" customFormat="1" ht="11.25" customHeight="1" x14ac:dyDescent="0.2">
      <c r="A1010"/>
      <c r="B1010" s="82" t="e">
        <v>#N/A</v>
      </c>
      <c r="C1010"/>
      <c r="D1010"/>
      <c r="E1010"/>
      <c r="F1010"/>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row>
    <row r="1011" spans="1:36" s="82" customFormat="1" ht="11.25" customHeight="1" x14ac:dyDescent="0.2">
      <c r="A1011"/>
      <c r="B1011" s="82" t="e">
        <v>#N/A</v>
      </c>
      <c r="C1011"/>
      <c r="D1011"/>
      <c r="E1011"/>
      <c r="F1011"/>
      <c r="G1011"/>
      <c r="H1011"/>
      <c r="I1011"/>
      <c r="J1011"/>
      <c r="K1011"/>
      <c r="L1011"/>
      <c r="M1011"/>
      <c r="N1011"/>
      <c r="O1011"/>
      <c r="P1011"/>
      <c r="Q1011"/>
      <c r="R1011"/>
      <c r="S1011"/>
      <c r="T1011"/>
      <c r="U1011"/>
      <c r="V1011"/>
      <c r="W1011"/>
      <c r="X1011"/>
      <c r="Y1011"/>
      <c r="Z1011"/>
      <c r="AA1011"/>
      <c r="AB1011"/>
      <c r="AC1011"/>
      <c r="AD1011"/>
      <c r="AE1011"/>
      <c r="AF1011"/>
      <c r="AG1011"/>
      <c r="AH1011"/>
      <c r="AI1011"/>
      <c r="AJ1011"/>
    </row>
    <row r="1012" spans="1:36" s="82" customFormat="1" ht="11.25" customHeight="1" x14ac:dyDescent="0.2">
      <c r="A1012"/>
      <c r="B1012" s="82" t="e">
        <v>#N/A</v>
      </c>
      <c r="C1012"/>
      <c r="D1012"/>
      <c r="E1012"/>
      <c r="F1012"/>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row>
    <row r="1013" spans="1:36" s="82" customFormat="1" ht="11.25" customHeight="1" x14ac:dyDescent="0.2">
      <c r="A1013"/>
      <c r="B1013" s="82" t="e">
        <v>#N/A</v>
      </c>
      <c r="C1013"/>
      <c r="D1013"/>
      <c r="E1013"/>
      <c r="F1013"/>
      <c r="G1013"/>
      <c r="H1013"/>
      <c r="I1013"/>
      <c r="J1013"/>
      <c r="K1013"/>
      <c r="L1013"/>
      <c r="M1013"/>
      <c r="N1013"/>
      <c r="O1013"/>
      <c r="P1013"/>
      <c r="Q1013"/>
      <c r="R1013"/>
      <c r="S1013"/>
      <c r="T1013"/>
      <c r="U1013"/>
      <c r="V1013"/>
      <c r="W1013"/>
      <c r="X1013"/>
      <c r="Y1013"/>
      <c r="Z1013"/>
      <c r="AA1013"/>
      <c r="AB1013"/>
      <c r="AC1013"/>
      <c r="AD1013"/>
      <c r="AE1013"/>
      <c r="AF1013"/>
      <c r="AG1013"/>
      <c r="AH1013"/>
      <c r="AI1013"/>
      <c r="AJ1013"/>
    </row>
    <row r="1014" spans="1:36" s="82" customFormat="1" ht="11.25" customHeight="1" x14ac:dyDescent="0.2">
      <c r="A1014"/>
      <c r="B1014" s="82" t="e">
        <v>#N/A</v>
      </c>
      <c r="C1014"/>
      <c r="D1014"/>
      <c r="E1014"/>
      <c r="F1014"/>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row>
    <row r="1015" spans="1:36" s="82" customFormat="1" ht="11.25" customHeight="1" x14ac:dyDescent="0.2">
      <c r="A1015"/>
      <c r="B1015" s="82" t="e">
        <v>#N/A</v>
      </c>
      <c r="C1015"/>
      <c r="D1015"/>
      <c r="E1015"/>
      <c r="F1015"/>
      <c r="G1015"/>
      <c r="H1015"/>
      <c r="I1015"/>
      <c r="J1015"/>
      <c r="K1015"/>
      <c r="L1015"/>
      <c r="M1015"/>
      <c r="N1015"/>
      <c r="O1015"/>
      <c r="P1015"/>
      <c r="Q1015"/>
      <c r="R1015"/>
      <c r="S1015"/>
      <c r="T1015"/>
      <c r="U1015"/>
      <c r="V1015"/>
      <c r="W1015"/>
      <c r="X1015"/>
      <c r="Y1015"/>
      <c r="Z1015"/>
      <c r="AA1015"/>
      <c r="AB1015"/>
      <c r="AC1015"/>
      <c r="AD1015"/>
      <c r="AE1015"/>
      <c r="AF1015"/>
      <c r="AG1015"/>
      <c r="AH1015"/>
      <c r="AI1015"/>
      <c r="AJ1015"/>
    </row>
    <row r="1016" spans="1:36" s="82" customFormat="1" ht="11.25" customHeight="1" x14ac:dyDescent="0.2">
      <c r="A1016"/>
      <c r="B1016" s="82" t="e">
        <v>#N/A</v>
      </c>
      <c r="C1016"/>
      <c r="D1016"/>
      <c r="E1016"/>
      <c r="F1016"/>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row>
    <row r="1017" spans="1:36" s="82" customFormat="1" ht="11.25" customHeight="1" x14ac:dyDescent="0.2">
      <c r="A1017"/>
      <c r="B1017" s="82" t="e">
        <v>#N/A</v>
      </c>
      <c r="C1017"/>
      <c r="D1017"/>
      <c r="E1017"/>
      <c r="F1017"/>
      <c r="G1017"/>
      <c r="H1017"/>
      <c r="I1017"/>
      <c r="J1017"/>
      <c r="K1017"/>
      <c r="L1017"/>
      <c r="M1017"/>
      <c r="N1017"/>
      <c r="O1017"/>
      <c r="P1017"/>
      <c r="Q1017"/>
      <c r="R1017"/>
      <c r="S1017"/>
      <c r="T1017"/>
      <c r="U1017"/>
      <c r="V1017"/>
      <c r="W1017"/>
      <c r="X1017"/>
      <c r="Y1017"/>
      <c r="Z1017"/>
      <c r="AA1017"/>
      <c r="AB1017"/>
      <c r="AC1017"/>
      <c r="AD1017"/>
      <c r="AE1017"/>
      <c r="AF1017"/>
      <c r="AG1017"/>
      <c r="AH1017"/>
      <c r="AI1017"/>
      <c r="AJ1017"/>
    </row>
    <row r="1018" spans="1:36" s="82" customFormat="1" ht="11.25" customHeight="1" x14ac:dyDescent="0.2">
      <c r="A1018"/>
      <c r="B1018" s="82" t="e">
        <v>#N/A</v>
      </c>
      <c r="C1018"/>
      <c r="D1018"/>
      <c r="E1018"/>
      <c r="F1018"/>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row>
    <row r="1019" spans="1:36" s="82" customFormat="1" ht="11.25" customHeight="1" x14ac:dyDescent="0.2">
      <c r="A1019"/>
      <c r="B1019" s="82" t="e">
        <v>#N/A</v>
      </c>
      <c r="C1019"/>
      <c r="D1019"/>
      <c r="E1019"/>
      <c r="F1019"/>
      <c r="G1019"/>
      <c r="H1019"/>
      <c r="I1019"/>
      <c r="J1019"/>
      <c r="K1019"/>
      <c r="L1019"/>
      <c r="M1019"/>
      <c r="N1019"/>
      <c r="O1019"/>
      <c r="P1019"/>
      <c r="Q1019"/>
      <c r="R1019"/>
      <c r="S1019"/>
      <c r="T1019"/>
      <c r="U1019"/>
      <c r="V1019"/>
      <c r="W1019"/>
      <c r="X1019"/>
      <c r="Y1019"/>
      <c r="Z1019"/>
      <c r="AA1019"/>
      <c r="AB1019"/>
      <c r="AC1019"/>
      <c r="AD1019"/>
      <c r="AE1019"/>
      <c r="AF1019"/>
      <c r="AG1019"/>
      <c r="AH1019"/>
      <c r="AI1019"/>
      <c r="AJ1019"/>
    </row>
    <row r="1020" spans="1:36" s="82" customFormat="1" ht="11.25" customHeight="1" x14ac:dyDescent="0.2">
      <c r="A1020"/>
      <c r="B1020" s="82" t="e">
        <v>#N/A</v>
      </c>
      <c r="C1020"/>
      <c r="D1020"/>
      <c r="E1020"/>
      <c r="F1020"/>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row>
    <row r="1021" spans="1:36" s="82" customFormat="1" ht="11.25" customHeight="1" x14ac:dyDescent="0.2">
      <c r="A1021"/>
      <c r="B1021" s="82" t="e">
        <v>#N/A</v>
      </c>
      <c r="C1021"/>
      <c r="D1021"/>
      <c r="E1021"/>
      <c r="F1021"/>
      <c r="G1021"/>
      <c r="H1021"/>
      <c r="I1021"/>
      <c r="J1021"/>
      <c r="K1021"/>
      <c r="L1021"/>
      <c r="M1021"/>
      <c r="N1021"/>
      <c r="O1021"/>
      <c r="P1021"/>
      <c r="Q1021"/>
      <c r="R1021"/>
      <c r="S1021"/>
      <c r="T1021"/>
      <c r="U1021"/>
      <c r="V1021"/>
      <c r="W1021"/>
      <c r="X1021"/>
      <c r="Y1021"/>
      <c r="Z1021"/>
      <c r="AA1021"/>
      <c r="AB1021"/>
      <c r="AC1021"/>
      <c r="AD1021"/>
      <c r="AE1021"/>
      <c r="AF1021"/>
      <c r="AG1021"/>
      <c r="AH1021"/>
      <c r="AI1021"/>
      <c r="AJ1021"/>
    </row>
    <row r="1022" spans="1:36" s="82" customFormat="1" ht="11.25" customHeight="1" x14ac:dyDescent="0.2">
      <c r="A1022"/>
      <c r="B1022" s="82" t="e">
        <v>#N/A</v>
      </c>
      <c r="C1022"/>
      <c r="D1022"/>
      <c r="E1022"/>
      <c r="F1022"/>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row>
    <row r="1023" spans="1:36" s="82" customFormat="1" ht="11.25" customHeight="1" x14ac:dyDescent="0.2">
      <c r="A1023"/>
      <c r="B1023" s="82" t="e">
        <v>#N/A</v>
      </c>
      <c r="C1023"/>
      <c r="D1023"/>
      <c r="E1023"/>
      <c r="F1023"/>
      <c r="G1023"/>
      <c r="H1023"/>
      <c r="I1023"/>
      <c r="J1023"/>
      <c r="K1023"/>
      <c r="L1023"/>
      <c r="M1023"/>
      <c r="N1023"/>
      <c r="O1023"/>
      <c r="P1023"/>
      <c r="Q1023"/>
      <c r="R1023"/>
      <c r="S1023"/>
      <c r="T1023"/>
      <c r="U1023"/>
      <c r="V1023"/>
      <c r="W1023"/>
      <c r="X1023"/>
      <c r="Y1023"/>
      <c r="Z1023"/>
      <c r="AA1023"/>
      <c r="AB1023"/>
      <c r="AC1023"/>
      <c r="AD1023"/>
      <c r="AE1023"/>
      <c r="AF1023"/>
      <c r="AG1023"/>
      <c r="AH1023"/>
      <c r="AI1023"/>
      <c r="AJ1023"/>
    </row>
    <row r="1024" spans="1:36" s="82" customFormat="1" ht="11.25" customHeight="1" x14ac:dyDescent="0.2">
      <c r="A1024"/>
      <c r="B1024" s="82" t="e">
        <v>#N/A</v>
      </c>
      <c r="C1024"/>
      <c r="D1024"/>
      <c r="E1024"/>
      <c r="F1024"/>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row>
    <row r="1025" spans="1:36" s="82" customFormat="1" ht="11.25" customHeight="1" x14ac:dyDescent="0.2">
      <c r="A1025"/>
      <c r="B1025" s="82" t="e">
        <v>#N/A</v>
      </c>
      <c r="C1025"/>
      <c r="D1025"/>
      <c r="E1025"/>
      <c r="F1025"/>
      <c r="G1025"/>
      <c r="H1025"/>
      <c r="I1025"/>
      <c r="J1025"/>
      <c r="K1025"/>
      <c r="L1025"/>
      <c r="M1025"/>
      <c r="N1025"/>
      <c r="O1025"/>
      <c r="P1025"/>
      <c r="Q1025"/>
      <c r="R1025"/>
      <c r="S1025"/>
      <c r="T1025"/>
      <c r="U1025"/>
      <c r="V1025"/>
      <c r="W1025"/>
      <c r="X1025"/>
      <c r="Y1025"/>
      <c r="Z1025"/>
      <c r="AA1025"/>
      <c r="AB1025"/>
      <c r="AC1025"/>
      <c r="AD1025"/>
      <c r="AE1025"/>
      <c r="AF1025"/>
      <c r="AG1025"/>
      <c r="AH1025"/>
      <c r="AI1025"/>
      <c r="AJ1025"/>
    </row>
    <row r="1026" spans="1:36" s="82" customFormat="1" ht="11.25" customHeight="1" x14ac:dyDescent="0.2">
      <c r="A1026"/>
      <c r="B1026" s="82" t="e">
        <v>#N/A</v>
      </c>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row>
    <row r="1027" spans="1:36" s="82" customFormat="1" ht="11.25" customHeight="1" x14ac:dyDescent="0.2">
      <c r="A1027"/>
      <c r="B1027" s="82" t="e">
        <v>#N/A</v>
      </c>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row>
    <row r="1028" spans="1:36" s="82" customFormat="1" ht="11.25" customHeight="1" x14ac:dyDescent="0.2">
      <c r="A1028"/>
      <c r="B1028" s="82" t="e">
        <v>#N/A</v>
      </c>
      <c r="C1028"/>
      <c r="D1028"/>
      <c r="E1028"/>
      <c r="F1028"/>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row>
    <row r="1029" spans="1:36" s="82" customFormat="1" ht="11.25" customHeight="1" x14ac:dyDescent="0.2">
      <c r="A1029"/>
      <c r="B1029" s="82" t="e">
        <v>#N/A</v>
      </c>
      <c r="C1029"/>
      <c r="D1029"/>
      <c r="E1029"/>
      <c r="F1029"/>
      <c r="G1029"/>
      <c r="H1029"/>
      <c r="I1029"/>
      <c r="J1029"/>
      <c r="K1029"/>
      <c r="L1029"/>
      <c r="M1029"/>
      <c r="N1029"/>
      <c r="O1029"/>
      <c r="P1029"/>
      <c r="Q1029"/>
      <c r="R1029"/>
      <c r="S1029"/>
      <c r="T1029"/>
      <c r="U1029"/>
      <c r="V1029"/>
      <c r="W1029"/>
      <c r="X1029"/>
      <c r="Y1029"/>
      <c r="Z1029"/>
      <c r="AA1029"/>
      <c r="AB1029"/>
      <c r="AC1029"/>
      <c r="AD1029"/>
      <c r="AE1029"/>
      <c r="AF1029"/>
      <c r="AG1029"/>
      <c r="AH1029"/>
      <c r="AI1029"/>
      <c r="AJ1029"/>
    </row>
    <row r="1030" spans="1:36" s="82" customFormat="1" ht="11.25" customHeight="1" x14ac:dyDescent="0.2">
      <c r="A1030"/>
      <c r="B1030" s="82" t="e">
        <v>#N/A</v>
      </c>
      <c r="C1030"/>
      <c r="D1030"/>
      <c r="E1030"/>
      <c r="F1030"/>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row>
    <row r="1031" spans="1:36" s="82" customFormat="1" ht="11.25" customHeight="1" x14ac:dyDescent="0.2">
      <c r="A1031"/>
      <c r="B1031" s="82" t="e">
        <v>#N/A</v>
      </c>
      <c r="C1031"/>
      <c r="D1031"/>
      <c r="E1031"/>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c r="AJ1031"/>
    </row>
    <row r="1032" spans="1:36" s="82" customFormat="1" ht="11.25" customHeight="1" x14ac:dyDescent="0.2">
      <c r="A1032"/>
      <c r="B1032" s="82" t="e">
        <v>#N/A</v>
      </c>
      <c r="C1032"/>
      <c r="D1032"/>
      <c r="E1032"/>
      <c r="F1032"/>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row>
    <row r="1033" spans="1:36" s="82" customFormat="1" ht="11.25" customHeight="1" x14ac:dyDescent="0.2">
      <c r="A1033"/>
      <c r="B1033" s="82" t="e">
        <v>#N/A</v>
      </c>
      <c r="C1033"/>
      <c r="D1033"/>
      <c r="E1033"/>
      <c r="F1033"/>
      <c r="G1033"/>
      <c r="H1033"/>
      <c r="I1033"/>
      <c r="J1033"/>
      <c r="K1033"/>
      <c r="L1033"/>
      <c r="M1033"/>
      <c r="N1033"/>
      <c r="O1033"/>
      <c r="P1033"/>
      <c r="Q1033"/>
      <c r="R1033"/>
      <c r="S1033"/>
      <c r="T1033"/>
      <c r="U1033"/>
      <c r="V1033"/>
      <c r="W1033"/>
      <c r="X1033"/>
      <c r="Y1033"/>
      <c r="Z1033"/>
      <c r="AA1033"/>
      <c r="AB1033"/>
      <c r="AC1033"/>
      <c r="AD1033"/>
      <c r="AE1033"/>
      <c r="AF1033"/>
      <c r="AG1033"/>
      <c r="AH1033"/>
      <c r="AI1033"/>
      <c r="AJ1033"/>
    </row>
    <row r="1034" spans="1:36" s="82" customFormat="1" ht="11.25" customHeight="1" x14ac:dyDescent="0.2">
      <c r="A1034"/>
      <c r="B1034" s="82" t="e">
        <v>#N/A</v>
      </c>
      <c r="C1034"/>
      <c r="D1034"/>
      <c r="E1034"/>
      <c r="F1034"/>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row>
    <row r="1035" spans="1:36" s="82" customFormat="1" ht="11.25" customHeight="1" x14ac:dyDescent="0.2">
      <c r="A1035"/>
      <c r="B1035" s="82" t="e">
        <v>#N/A</v>
      </c>
      <c r="C1035"/>
      <c r="D1035"/>
      <c r="E1035"/>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c r="AJ1035"/>
    </row>
    <row r="1036" spans="1:36" s="82" customFormat="1" ht="11.25" customHeight="1" x14ac:dyDescent="0.2">
      <c r="A1036"/>
      <c r="B1036" s="82" t="e">
        <v>#N/A</v>
      </c>
      <c r="C1036"/>
      <c r="D1036"/>
      <c r="E1036"/>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row>
    <row r="1037" spans="1:36" s="82" customFormat="1" ht="11.25" customHeight="1" x14ac:dyDescent="0.2">
      <c r="A1037"/>
      <c r="B1037" s="82" t="e">
        <v>#N/A</v>
      </c>
      <c r="C1037"/>
      <c r="D1037"/>
      <c r="E1037"/>
      <c r="F1037"/>
      <c r="G1037"/>
      <c r="H1037"/>
      <c r="I1037"/>
      <c r="J1037"/>
      <c r="K1037"/>
      <c r="L1037"/>
      <c r="M1037"/>
      <c r="N1037"/>
      <c r="O1037"/>
      <c r="P1037"/>
      <c r="Q1037"/>
      <c r="R1037"/>
      <c r="S1037"/>
      <c r="T1037"/>
      <c r="U1037"/>
      <c r="V1037"/>
      <c r="W1037"/>
      <c r="X1037"/>
      <c r="Y1037"/>
      <c r="Z1037"/>
      <c r="AA1037"/>
      <c r="AB1037"/>
      <c r="AC1037"/>
      <c r="AD1037"/>
      <c r="AE1037"/>
      <c r="AF1037"/>
      <c r="AG1037"/>
      <c r="AH1037"/>
      <c r="AI1037"/>
      <c r="AJ1037"/>
    </row>
    <row r="1038" spans="1:36" s="82" customFormat="1" ht="11.25" customHeight="1" x14ac:dyDescent="0.2">
      <c r="A1038"/>
      <c r="B1038" s="82" t="e">
        <v>#N/A</v>
      </c>
      <c r="C1038"/>
      <c r="D1038"/>
      <c r="E1038"/>
      <c r="F1038"/>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row>
    <row r="1039" spans="1:36" s="82" customFormat="1" ht="11.25" customHeight="1" x14ac:dyDescent="0.2">
      <c r="A1039"/>
      <c r="B1039" s="82" t="e">
        <v>#N/A</v>
      </c>
      <c r="C1039"/>
      <c r="D1039"/>
      <c r="E1039"/>
      <c r="F1039"/>
      <c r="G1039"/>
      <c r="H1039"/>
      <c r="I1039"/>
      <c r="J1039"/>
      <c r="K1039"/>
      <c r="L1039"/>
      <c r="M1039"/>
      <c r="N1039"/>
      <c r="O1039"/>
      <c r="P1039"/>
      <c r="Q1039"/>
      <c r="R1039"/>
      <c r="S1039"/>
      <c r="T1039"/>
      <c r="U1039"/>
      <c r="V1039"/>
      <c r="W1039"/>
      <c r="X1039"/>
      <c r="Y1039"/>
      <c r="Z1039"/>
      <c r="AA1039"/>
      <c r="AB1039"/>
      <c r="AC1039"/>
      <c r="AD1039"/>
      <c r="AE1039"/>
      <c r="AF1039"/>
      <c r="AG1039"/>
      <c r="AH1039"/>
      <c r="AI1039"/>
      <c r="AJ1039"/>
    </row>
    <row r="1040" spans="1:36" s="82" customFormat="1" ht="11.25" customHeight="1" x14ac:dyDescent="0.2">
      <c r="A1040"/>
      <c r="B1040" s="82" t="e">
        <v>#N/A</v>
      </c>
      <c r="C1040"/>
      <c r="D1040"/>
      <c r="E1040"/>
      <c r="F1040"/>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row>
    <row r="1041" spans="1:36" s="82" customFormat="1" ht="11.25" customHeight="1" x14ac:dyDescent="0.2">
      <c r="A1041"/>
      <c r="B1041" s="82" t="e">
        <v>#N/A</v>
      </c>
      <c r="C1041"/>
      <c r="D1041"/>
      <c r="E1041"/>
      <c r="F1041"/>
      <c r="G1041"/>
      <c r="H1041"/>
      <c r="I1041"/>
      <c r="J1041"/>
      <c r="K1041"/>
      <c r="L1041"/>
      <c r="M1041"/>
      <c r="N1041"/>
      <c r="O1041"/>
      <c r="P1041"/>
      <c r="Q1041"/>
      <c r="R1041"/>
      <c r="S1041"/>
      <c r="T1041"/>
      <c r="U1041"/>
      <c r="V1041"/>
      <c r="W1041"/>
      <c r="X1041"/>
      <c r="Y1041"/>
      <c r="Z1041"/>
      <c r="AA1041"/>
      <c r="AB1041"/>
      <c r="AC1041"/>
      <c r="AD1041"/>
      <c r="AE1041"/>
      <c r="AF1041"/>
      <c r="AG1041"/>
      <c r="AH1041"/>
      <c r="AI1041"/>
      <c r="AJ1041"/>
    </row>
    <row r="1042" spans="1:36" s="82" customFormat="1" ht="11.25" customHeight="1" x14ac:dyDescent="0.2">
      <c r="A1042"/>
      <c r="B1042" s="82" t="e">
        <v>#N/A</v>
      </c>
      <c r="C1042"/>
      <c r="D1042"/>
      <c r="E1042"/>
      <c r="F1042"/>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row>
    <row r="1043" spans="1:36" s="82" customFormat="1" ht="11.25" customHeight="1" x14ac:dyDescent="0.2">
      <c r="A1043"/>
      <c r="B1043" s="82" t="e">
        <v>#N/A</v>
      </c>
      <c r="C1043"/>
      <c r="D1043"/>
      <c r="E1043"/>
      <c r="F1043"/>
      <c r="G1043"/>
      <c r="H1043"/>
      <c r="I1043"/>
      <c r="J1043"/>
      <c r="K1043"/>
      <c r="L1043"/>
      <c r="M1043"/>
      <c r="N1043"/>
      <c r="O1043"/>
      <c r="P1043"/>
      <c r="Q1043"/>
      <c r="R1043"/>
      <c r="S1043"/>
      <c r="T1043"/>
      <c r="U1043"/>
      <c r="V1043"/>
      <c r="W1043"/>
      <c r="X1043"/>
      <c r="Y1043"/>
      <c r="Z1043"/>
      <c r="AA1043"/>
      <c r="AB1043"/>
      <c r="AC1043"/>
      <c r="AD1043"/>
      <c r="AE1043"/>
      <c r="AF1043"/>
      <c r="AG1043"/>
      <c r="AH1043"/>
      <c r="AI1043"/>
      <c r="AJ1043"/>
    </row>
    <row r="1044" spans="1:36" s="82" customFormat="1" ht="11.25" customHeight="1" x14ac:dyDescent="0.2">
      <c r="A1044"/>
      <c r="B1044" s="82" t="e">
        <v>#N/A</v>
      </c>
      <c r="C1044"/>
      <c r="D1044"/>
      <c r="E1044"/>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row>
    <row r="1045" spans="1:36" s="82" customFormat="1" ht="11.25" customHeight="1" x14ac:dyDescent="0.2">
      <c r="A1045"/>
      <c r="B1045" s="82" t="e">
        <v>#N/A</v>
      </c>
      <c r="C1045"/>
      <c r="D1045"/>
      <c r="E1045"/>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c r="AJ1045"/>
    </row>
    <row r="1046" spans="1:36" s="82" customFormat="1" ht="11.25" customHeight="1" x14ac:dyDescent="0.2">
      <c r="A1046"/>
      <c r="B1046" s="82" t="e">
        <v>#N/A</v>
      </c>
      <c r="C1046"/>
      <c r="D1046"/>
      <c r="E1046"/>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row>
    <row r="1047" spans="1:36" s="82" customFormat="1" ht="11.25" customHeight="1" x14ac:dyDescent="0.2">
      <c r="A1047"/>
      <c r="B1047" s="82" t="e">
        <v>#N/A</v>
      </c>
      <c r="C1047"/>
      <c r="D1047"/>
      <c r="E1047"/>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c r="AJ1047"/>
    </row>
    <row r="1048" spans="1:36" s="82" customFormat="1" ht="11.25" customHeight="1" x14ac:dyDescent="0.2">
      <c r="A1048"/>
      <c r="B1048" s="82" t="e">
        <v>#N/A</v>
      </c>
      <c r="C1048"/>
      <c r="D1048"/>
      <c r="E1048"/>
      <c r="F1048"/>
      <c r="G1048"/>
      <c r="H1048"/>
      <c r="I1048"/>
      <c r="J1048"/>
      <c r="K1048"/>
      <c r="L1048"/>
      <c r="M1048"/>
      <c r="N1048"/>
      <c r="O1048"/>
      <c r="P1048"/>
      <c r="Q1048"/>
      <c r="R1048"/>
      <c r="S1048"/>
      <c r="T1048"/>
      <c r="U1048"/>
      <c r="V1048"/>
      <c r="W1048"/>
      <c r="X1048"/>
      <c r="Y1048"/>
      <c r="Z1048"/>
      <c r="AA1048"/>
      <c r="AB1048"/>
      <c r="AC1048"/>
      <c r="AD1048"/>
      <c r="AE1048"/>
      <c r="AF1048"/>
      <c r="AG1048"/>
      <c r="AH1048"/>
      <c r="AI1048"/>
      <c r="AJ1048"/>
    </row>
    <row r="1049" spans="1:36" s="82" customFormat="1" ht="11.25" customHeight="1" x14ac:dyDescent="0.2">
      <c r="A1049"/>
      <c r="B1049" s="82" t="e">
        <v>#N/A</v>
      </c>
      <c r="C1049"/>
      <c r="D1049"/>
      <c r="E1049"/>
      <c r="F1049"/>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row>
    <row r="1050" spans="1:36" s="82" customFormat="1" ht="11.25" customHeight="1" x14ac:dyDescent="0.2">
      <c r="A1050"/>
      <c r="B1050" s="82" t="e">
        <v>#N/A</v>
      </c>
      <c r="C1050"/>
      <c r="D1050"/>
      <c r="E1050"/>
      <c r="F1050"/>
      <c r="G1050"/>
      <c r="H1050"/>
      <c r="I1050"/>
      <c r="J1050"/>
      <c r="K1050"/>
      <c r="L1050"/>
      <c r="M1050"/>
      <c r="N1050"/>
      <c r="O1050"/>
      <c r="P1050"/>
      <c r="Q1050"/>
      <c r="R1050"/>
      <c r="S1050"/>
      <c r="T1050"/>
      <c r="U1050"/>
      <c r="V1050"/>
      <c r="W1050"/>
      <c r="X1050"/>
      <c r="Y1050"/>
      <c r="Z1050"/>
      <c r="AA1050"/>
      <c r="AB1050"/>
      <c r="AC1050"/>
      <c r="AD1050"/>
      <c r="AE1050"/>
      <c r="AF1050"/>
      <c r="AG1050"/>
      <c r="AH1050"/>
      <c r="AI1050"/>
      <c r="AJ1050"/>
    </row>
    <row r="1051" spans="1:36" s="82" customFormat="1" ht="11.25" customHeight="1" x14ac:dyDescent="0.2">
      <c r="A1051"/>
      <c r="B1051" s="82" t="e">
        <v>#N/A</v>
      </c>
      <c r="C1051"/>
      <c r="D1051"/>
      <c r="E1051"/>
      <c r="F1051"/>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row>
    <row r="1052" spans="1:36" s="82" customFormat="1" ht="11.25" customHeight="1" x14ac:dyDescent="0.2">
      <c r="A1052"/>
      <c r="B1052" s="82" t="e">
        <v>#N/A</v>
      </c>
      <c r="C1052"/>
      <c r="D1052"/>
      <c r="E1052"/>
      <c r="F1052"/>
      <c r="G1052"/>
      <c r="H1052"/>
      <c r="I1052"/>
      <c r="J1052"/>
      <c r="K1052"/>
      <c r="L1052"/>
      <c r="M1052"/>
      <c r="N1052"/>
      <c r="O1052"/>
      <c r="P1052"/>
      <c r="Q1052"/>
      <c r="R1052"/>
      <c r="S1052"/>
      <c r="T1052"/>
      <c r="U1052"/>
      <c r="V1052"/>
      <c r="W1052"/>
      <c r="X1052"/>
      <c r="Y1052"/>
      <c r="Z1052"/>
      <c r="AA1052"/>
      <c r="AB1052"/>
      <c r="AC1052"/>
      <c r="AD1052"/>
      <c r="AE1052"/>
      <c r="AF1052"/>
      <c r="AG1052"/>
      <c r="AH1052"/>
      <c r="AI1052"/>
      <c r="AJ1052"/>
    </row>
    <row r="1053" spans="1:36" s="82" customFormat="1" ht="11.25" customHeight="1" x14ac:dyDescent="0.2">
      <c r="A1053"/>
      <c r="B1053" s="82" t="e">
        <v>#N/A</v>
      </c>
      <c r="C1053"/>
      <c r="D1053"/>
      <c r="E1053"/>
      <c r="F1053"/>
      <c r="G1053"/>
      <c r="H1053"/>
      <c r="I1053"/>
      <c r="J1053"/>
      <c r="K1053"/>
      <c r="L1053"/>
      <c r="M1053"/>
      <c r="N1053"/>
      <c r="O1053"/>
      <c r="P1053"/>
      <c r="Q1053"/>
      <c r="R1053"/>
      <c r="S1053"/>
      <c r="T1053"/>
      <c r="U1053"/>
      <c r="V1053"/>
      <c r="W1053"/>
      <c r="X1053"/>
      <c r="Y1053"/>
      <c r="Z1053"/>
      <c r="AA1053"/>
      <c r="AB1053"/>
      <c r="AC1053"/>
      <c r="AD1053"/>
      <c r="AE1053"/>
      <c r="AF1053"/>
      <c r="AG1053"/>
      <c r="AH1053"/>
      <c r="AI1053"/>
      <c r="AJ1053"/>
    </row>
    <row r="1054" spans="1:36" s="82" customFormat="1" ht="11.25" customHeight="1" x14ac:dyDescent="0.2">
      <c r="A1054"/>
      <c r="B1054" s="82" t="e">
        <v>#N/A</v>
      </c>
      <c r="C1054"/>
      <c r="D1054"/>
      <c r="E1054"/>
      <c r="F1054"/>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row>
    <row r="1055" spans="1:36" s="82" customFormat="1" ht="11.25" customHeight="1" x14ac:dyDescent="0.2">
      <c r="A1055"/>
      <c r="B1055" s="82" t="e">
        <v>#N/A</v>
      </c>
      <c r="C1055"/>
      <c r="D1055"/>
      <c r="E1055"/>
      <c r="F1055"/>
      <c r="G1055"/>
      <c r="H1055"/>
      <c r="I1055"/>
      <c r="J1055"/>
      <c r="K1055"/>
      <c r="L1055"/>
      <c r="M1055"/>
      <c r="N1055"/>
      <c r="O1055"/>
      <c r="P1055"/>
      <c r="Q1055"/>
      <c r="R1055"/>
      <c r="S1055"/>
      <c r="T1055"/>
      <c r="U1055"/>
      <c r="V1055"/>
      <c r="W1055"/>
      <c r="X1055"/>
      <c r="Y1055"/>
      <c r="Z1055"/>
      <c r="AA1055"/>
      <c r="AB1055"/>
      <c r="AC1055"/>
      <c r="AD1055"/>
      <c r="AE1055"/>
      <c r="AF1055"/>
      <c r="AG1055"/>
      <c r="AH1055"/>
      <c r="AI1055"/>
      <c r="AJ1055"/>
    </row>
    <row r="1056" spans="1:36" s="82" customFormat="1" ht="11.25" customHeight="1" x14ac:dyDescent="0.2">
      <c r="A1056"/>
      <c r="B1056" s="82" t="e">
        <v>#N/A</v>
      </c>
      <c r="C1056"/>
      <c r="D1056"/>
      <c r="E1056"/>
      <c r="F1056"/>
      <c r="G1056"/>
      <c r="H1056"/>
      <c r="I1056"/>
      <c r="J1056"/>
      <c r="K1056"/>
      <c r="L1056"/>
      <c r="M1056"/>
      <c r="N1056"/>
      <c r="O1056"/>
      <c r="P1056"/>
      <c r="Q1056"/>
      <c r="R1056"/>
      <c r="S1056"/>
      <c r="T1056"/>
      <c r="U1056"/>
      <c r="V1056"/>
      <c r="W1056"/>
      <c r="X1056"/>
      <c r="Y1056"/>
      <c r="Z1056"/>
      <c r="AA1056"/>
      <c r="AB1056"/>
      <c r="AC1056"/>
      <c r="AD1056"/>
      <c r="AE1056"/>
      <c r="AF1056"/>
      <c r="AG1056"/>
      <c r="AH1056"/>
      <c r="AI1056"/>
      <c r="AJ1056"/>
    </row>
    <row r="1057" spans="1:36" s="82" customFormat="1" ht="11.25" customHeight="1" x14ac:dyDescent="0.2">
      <c r="A1057"/>
      <c r="B1057" s="82" t="e">
        <v>#N/A</v>
      </c>
      <c r="C1057"/>
      <c r="D1057"/>
      <c r="E1057"/>
      <c r="F1057"/>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row>
    <row r="1058" spans="1:36" s="82" customFormat="1" ht="11.25" customHeight="1" x14ac:dyDescent="0.2">
      <c r="A1058"/>
      <c r="B1058" s="82" t="e">
        <v>#N/A</v>
      </c>
      <c r="C1058"/>
      <c r="D1058"/>
      <c r="E1058"/>
      <c r="F1058"/>
      <c r="G1058"/>
      <c r="H1058"/>
      <c r="I1058"/>
      <c r="J1058"/>
      <c r="K1058"/>
      <c r="L1058"/>
      <c r="M1058"/>
      <c r="N1058"/>
      <c r="O1058"/>
      <c r="P1058"/>
      <c r="Q1058"/>
      <c r="R1058"/>
      <c r="S1058"/>
      <c r="T1058"/>
      <c r="U1058"/>
      <c r="V1058"/>
      <c r="W1058"/>
      <c r="X1058"/>
      <c r="Y1058"/>
      <c r="Z1058"/>
      <c r="AA1058"/>
      <c r="AB1058"/>
      <c r="AC1058"/>
      <c r="AD1058"/>
      <c r="AE1058"/>
      <c r="AF1058"/>
      <c r="AG1058"/>
      <c r="AH1058"/>
      <c r="AI1058"/>
      <c r="AJ1058"/>
    </row>
    <row r="1059" spans="1:36" s="82" customFormat="1" ht="11.25" customHeight="1" x14ac:dyDescent="0.2">
      <c r="A1059"/>
      <c r="B1059" s="82" t="e">
        <v>#N/A</v>
      </c>
      <c r="C1059"/>
      <c r="D1059"/>
      <c r="E1059"/>
      <c r="F1059"/>
      <c r="G1059"/>
      <c r="H1059"/>
      <c r="I1059"/>
      <c r="J1059"/>
      <c r="K1059"/>
      <c r="L1059"/>
      <c r="M1059"/>
      <c r="N1059"/>
      <c r="O1059"/>
      <c r="P1059"/>
      <c r="Q1059"/>
      <c r="R1059"/>
      <c r="S1059"/>
      <c r="T1059"/>
      <c r="U1059"/>
      <c r="V1059"/>
      <c r="W1059"/>
      <c r="X1059"/>
      <c r="Y1059"/>
      <c r="Z1059"/>
      <c r="AA1059"/>
      <c r="AB1059"/>
      <c r="AC1059"/>
      <c r="AD1059"/>
      <c r="AE1059"/>
      <c r="AF1059"/>
      <c r="AG1059"/>
      <c r="AH1059"/>
      <c r="AI1059"/>
      <c r="AJ1059"/>
    </row>
    <row r="1060" spans="1:36" s="82" customFormat="1" ht="11.25" customHeight="1" x14ac:dyDescent="0.2">
      <c r="A1060"/>
      <c r="B1060" s="82" t="e">
        <v>#N/A</v>
      </c>
      <c r="C1060"/>
      <c r="D1060"/>
      <c r="E1060"/>
      <c r="F1060"/>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row>
    <row r="1061" spans="1:36" s="82" customFormat="1" ht="11.25" customHeight="1" x14ac:dyDescent="0.2">
      <c r="A1061"/>
      <c r="B1061" s="82" t="e">
        <v>#N/A</v>
      </c>
      <c r="C1061"/>
      <c r="D1061"/>
      <c r="E1061"/>
      <c r="F1061"/>
      <c r="G1061"/>
      <c r="H1061"/>
      <c r="I1061"/>
      <c r="J1061"/>
      <c r="K1061"/>
      <c r="L1061"/>
      <c r="M1061"/>
      <c r="N1061"/>
      <c r="O1061"/>
      <c r="P1061"/>
      <c r="Q1061"/>
      <c r="R1061"/>
      <c r="S1061"/>
      <c r="T1061"/>
      <c r="U1061"/>
      <c r="V1061"/>
      <c r="W1061"/>
      <c r="X1061"/>
      <c r="Y1061"/>
      <c r="Z1061"/>
      <c r="AA1061"/>
      <c r="AB1061"/>
      <c r="AC1061"/>
      <c r="AD1061"/>
      <c r="AE1061"/>
      <c r="AF1061"/>
      <c r="AG1061"/>
      <c r="AH1061"/>
      <c r="AI1061"/>
      <c r="AJ1061"/>
    </row>
    <row r="1062" spans="1:36" s="82" customFormat="1" ht="11.25" customHeight="1" x14ac:dyDescent="0.2">
      <c r="A1062"/>
      <c r="B1062" s="82" t="e">
        <v>#N/A</v>
      </c>
      <c r="C1062"/>
      <c r="D1062"/>
      <c r="E1062"/>
      <c r="F1062"/>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row>
    <row r="1063" spans="1:36" s="82" customFormat="1" ht="11.25" customHeight="1" x14ac:dyDescent="0.2">
      <c r="A1063"/>
      <c r="B1063" s="82" t="e">
        <v>#N/A</v>
      </c>
      <c r="C1063"/>
      <c r="D1063"/>
      <c r="E1063"/>
      <c r="F1063"/>
      <c r="G1063"/>
      <c r="H1063"/>
      <c r="I1063"/>
      <c r="J1063"/>
      <c r="K1063"/>
      <c r="L1063"/>
      <c r="M1063"/>
      <c r="N1063"/>
      <c r="O1063"/>
      <c r="P1063"/>
      <c r="Q1063"/>
      <c r="R1063"/>
      <c r="S1063"/>
      <c r="T1063"/>
      <c r="U1063"/>
      <c r="V1063"/>
      <c r="W1063"/>
      <c r="X1063"/>
      <c r="Y1063"/>
      <c r="Z1063"/>
      <c r="AA1063"/>
      <c r="AB1063"/>
      <c r="AC1063"/>
      <c r="AD1063"/>
      <c r="AE1063"/>
      <c r="AF1063"/>
      <c r="AG1063"/>
      <c r="AH1063"/>
      <c r="AI1063"/>
      <c r="AJ1063"/>
    </row>
    <row r="1064" spans="1:36" s="82" customFormat="1" ht="11.25" customHeight="1" x14ac:dyDescent="0.2">
      <c r="A1064"/>
      <c r="B1064" s="82" t="e">
        <v>#N/A</v>
      </c>
      <c r="C1064"/>
      <c r="D1064"/>
      <c r="E1064"/>
      <c r="F1064"/>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row>
    <row r="1065" spans="1:36" s="82" customFormat="1" ht="11.25" customHeight="1" x14ac:dyDescent="0.2">
      <c r="A1065"/>
      <c r="B1065" s="82" t="e">
        <v>#N/A</v>
      </c>
      <c r="C1065"/>
      <c r="D1065"/>
      <c r="E1065"/>
      <c r="F1065"/>
      <c r="G1065"/>
      <c r="H1065"/>
      <c r="I1065"/>
      <c r="J1065"/>
      <c r="K1065"/>
      <c r="L1065"/>
      <c r="M1065"/>
      <c r="N1065"/>
      <c r="O1065"/>
      <c r="P1065"/>
      <c r="Q1065"/>
      <c r="R1065"/>
      <c r="S1065"/>
      <c r="T1065"/>
      <c r="U1065"/>
      <c r="V1065"/>
      <c r="W1065"/>
      <c r="X1065"/>
      <c r="Y1065"/>
      <c r="Z1065"/>
      <c r="AA1065"/>
      <c r="AB1065"/>
      <c r="AC1065"/>
      <c r="AD1065"/>
      <c r="AE1065"/>
      <c r="AF1065"/>
      <c r="AG1065"/>
      <c r="AH1065"/>
      <c r="AI1065"/>
      <c r="AJ1065"/>
    </row>
    <row r="1066" spans="1:36" s="82" customFormat="1" ht="11.25" customHeight="1" x14ac:dyDescent="0.2">
      <c r="A1066"/>
      <c r="B1066" s="82" t="e">
        <v>#N/A</v>
      </c>
      <c r="C1066"/>
      <c r="D1066"/>
      <c r="E1066"/>
      <c r="F1066"/>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row>
    <row r="1067" spans="1:36" s="82" customFormat="1" ht="11.25" customHeight="1" x14ac:dyDescent="0.2">
      <c r="A1067"/>
      <c r="B1067" s="82" t="e">
        <v>#N/A</v>
      </c>
      <c r="C1067"/>
      <c r="D1067"/>
      <c r="E1067"/>
      <c r="F1067"/>
      <c r="G1067"/>
      <c r="H1067"/>
      <c r="I1067"/>
      <c r="J1067"/>
      <c r="K1067"/>
      <c r="L1067"/>
      <c r="M1067"/>
      <c r="N1067"/>
      <c r="O1067"/>
      <c r="P1067"/>
      <c r="Q1067"/>
      <c r="R1067"/>
      <c r="S1067"/>
      <c r="T1067"/>
      <c r="U1067"/>
      <c r="V1067"/>
      <c r="W1067"/>
      <c r="X1067"/>
      <c r="Y1067"/>
      <c r="Z1067"/>
      <c r="AA1067"/>
      <c r="AB1067"/>
      <c r="AC1067"/>
      <c r="AD1067"/>
      <c r="AE1067"/>
      <c r="AF1067"/>
      <c r="AG1067"/>
      <c r="AH1067"/>
      <c r="AI1067"/>
      <c r="AJ1067"/>
    </row>
    <row r="1068" spans="1:36" s="82" customFormat="1" ht="11.25" customHeight="1" x14ac:dyDescent="0.2">
      <c r="A1068"/>
      <c r="B1068" s="82" t="e">
        <v>#N/A</v>
      </c>
      <c r="C1068"/>
      <c r="D1068"/>
      <c r="E1068"/>
      <c r="F1068"/>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row>
    <row r="1069" spans="1:36" s="82" customFormat="1" ht="11.25" customHeight="1" x14ac:dyDescent="0.2">
      <c r="A1069"/>
      <c r="B1069" s="82" t="e">
        <v>#N/A</v>
      </c>
      <c r="C1069"/>
      <c r="D1069"/>
      <c r="E1069"/>
      <c r="F1069"/>
      <c r="G1069"/>
      <c r="H1069"/>
      <c r="I1069"/>
      <c r="J1069"/>
      <c r="K1069"/>
      <c r="L1069"/>
      <c r="M1069"/>
      <c r="N1069"/>
      <c r="O1069"/>
      <c r="P1069"/>
      <c r="Q1069"/>
      <c r="R1069"/>
      <c r="S1069"/>
      <c r="T1069"/>
      <c r="U1069"/>
      <c r="V1069"/>
      <c r="W1069"/>
      <c r="X1069"/>
      <c r="Y1069"/>
      <c r="Z1069"/>
      <c r="AA1069"/>
      <c r="AB1069"/>
      <c r="AC1069"/>
      <c r="AD1069"/>
      <c r="AE1069"/>
      <c r="AF1069"/>
      <c r="AG1069"/>
      <c r="AH1069"/>
      <c r="AI1069"/>
      <c r="AJ1069"/>
    </row>
    <row r="1070" spans="1:36" s="82" customFormat="1" ht="11.25" customHeight="1" x14ac:dyDescent="0.2">
      <c r="A1070"/>
      <c r="B1070" s="82" t="e">
        <v>#N/A</v>
      </c>
      <c r="C1070"/>
      <c r="D1070"/>
      <c r="E1070"/>
      <c r="F1070"/>
      <c r="G1070"/>
      <c r="H1070"/>
      <c r="I1070"/>
      <c r="J1070"/>
      <c r="K1070"/>
      <c r="L1070"/>
      <c r="M1070"/>
      <c r="N1070"/>
      <c r="O1070"/>
      <c r="P1070"/>
      <c r="Q1070"/>
      <c r="R1070"/>
      <c r="S1070"/>
      <c r="T1070"/>
      <c r="U1070"/>
      <c r="V1070"/>
      <c r="W1070"/>
      <c r="X1070"/>
      <c r="Y1070"/>
      <c r="Z1070"/>
      <c r="AA1070"/>
      <c r="AB1070"/>
      <c r="AC1070"/>
      <c r="AD1070"/>
      <c r="AE1070"/>
      <c r="AF1070"/>
      <c r="AG1070"/>
      <c r="AH1070"/>
      <c r="AI1070"/>
      <c r="AJ1070"/>
    </row>
    <row r="1071" spans="1:36" s="82" customFormat="1" ht="11.25" customHeight="1" x14ac:dyDescent="0.2">
      <c r="A1071"/>
      <c r="B1071" s="82" t="e">
        <v>#N/A</v>
      </c>
      <c r="C1071"/>
      <c r="D1071"/>
      <c r="E1071"/>
      <c r="F1071"/>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row>
    <row r="1072" spans="1:36" s="82" customFormat="1" ht="11.25" customHeight="1" x14ac:dyDescent="0.2">
      <c r="A1072"/>
      <c r="B1072" s="82" t="e">
        <v>#N/A</v>
      </c>
      <c r="C1072"/>
      <c r="D1072"/>
      <c r="E1072"/>
      <c r="F1072"/>
      <c r="G1072"/>
      <c r="H1072"/>
      <c r="I1072"/>
      <c r="J1072"/>
      <c r="K1072"/>
      <c r="L1072"/>
      <c r="M1072"/>
      <c r="N1072"/>
      <c r="O1072"/>
      <c r="P1072"/>
      <c r="Q1072"/>
      <c r="R1072"/>
      <c r="S1072"/>
      <c r="T1072"/>
      <c r="U1072"/>
      <c r="V1072"/>
      <c r="W1072"/>
      <c r="X1072"/>
      <c r="Y1072"/>
      <c r="Z1072"/>
      <c r="AA1072"/>
      <c r="AB1072"/>
      <c r="AC1072"/>
      <c r="AD1072"/>
      <c r="AE1072"/>
      <c r="AF1072"/>
      <c r="AG1072"/>
      <c r="AH1072"/>
      <c r="AI1072"/>
      <c r="AJ1072"/>
    </row>
    <row r="1073" spans="1:36" s="82" customFormat="1" ht="11.25" customHeight="1" x14ac:dyDescent="0.2">
      <c r="A1073"/>
      <c r="B1073" s="82" t="e">
        <v>#N/A</v>
      </c>
      <c r="C1073"/>
      <c r="D1073"/>
      <c r="E1073"/>
      <c r="F1073"/>
      <c r="G1073"/>
      <c r="H1073"/>
      <c r="I1073"/>
      <c r="J1073"/>
      <c r="K1073"/>
      <c r="L1073"/>
      <c r="M1073"/>
      <c r="N1073"/>
      <c r="O1073"/>
      <c r="P1073"/>
      <c r="Q1073"/>
      <c r="R1073"/>
      <c r="S1073"/>
      <c r="T1073"/>
      <c r="U1073"/>
      <c r="V1073"/>
      <c r="W1073"/>
      <c r="X1073"/>
      <c r="Y1073"/>
      <c r="Z1073"/>
      <c r="AA1073"/>
      <c r="AB1073"/>
      <c r="AC1073"/>
      <c r="AD1073"/>
      <c r="AE1073"/>
      <c r="AF1073"/>
      <c r="AG1073"/>
      <c r="AH1073"/>
      <c r="AI1073"/>
      <c r="AJ1073"/>
    </row>
    <row r="1074" spans="1:36" s="82" customFormat="1" ht="11.25" customHeight="1" x14ac:dyDescent="0.2">
      <c r="A1074"/>
      <c r="B1074" s="82" t="e">
        <v>#N/A</v>
      </c>
      <c r="C1074"/>
      <c r="D1074"/>
      <c r="E1074"/>
      <c r="F1074"/>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row>
    <row r="1075" spans="1:36" s="82" customFormat="1" ht="11.25" customHeight="1" x14ac:dyDescent="0.2">
      <c r="A1075"/>
      <c r="B1075" s="82" t="e">
        <v>#N/A</v>
      </c>
      <c r="C1075"/>
      <c r="D1075"/>
      <c r="E1075"/>
      <c r="F1075"/>
      <c r="G1075"/>
      <c r="H1075"/>
      <c r="I1075"/>
      <c r="J1075"/>
      <c r="K1075"/>
      <c r="L1075"/>
      <c r="M1075"/>
      <c r="N1075"/>
      <c r="O1075"/>
      <c r="P1075"/>
      <c r="Q1075"/>
      <c r="R1075"/>
      <c r="S1075"/>
      <c r="T1075"/>
      <c r="U1075"/>
      <c r="V1075"/>
      <c r="W1075"/>
      <c r="X1075"/>
      <c r="Y1075"/>
      <c r="Z1075"/>
      <c r="AA1075"/>
      <c r="AB1075"/>
      <c r="AC1075"/>
      <c r="AD1075"/>
      <c r="AE1075"/>
      <c r="AF1075"/>
      <c r="AG1075"/>
      <c r="AH1075"/>
      <c r="AI1075"/>
      <c r="AJ1075"/>
    </row>
    <row r="1076" spans="1:36" s="82" customFormat="1" ht="11.25" customHeight="1" x14ac:dyDescent="0.2">
      <c r="A1076"/>
      <c r="B1076" s="82" t="e">
        <v>#N/A</v>
      </c>
      <c r="C1076"/>
      <c r="D1076"/>
      <c r="E1076"/>
      <c r="F1076"/>
      <c r="G1076"/>
      <c r="H1076"/>
      <c r="I1076"/>
      <c r="J1076"/>
      <c r="K1076"/>
      <c r="L1076"/>
      <c r="M1076"/>
      <c r="N1076"/>
      <c r="O1076"/>
      <c r="P1076"/>
      <c r="Q1076"/>
      <c r="R1076"/>
      <c r="S1076"/>
      <c r="T1076"/>
      <c r="U1076"/>
      <c r="V1076"/>
      <c r="W1076"/>
      <c r="X1076"/>
      <c r="Y1076"/>
      <c r="Z1076"/>
      <c r="AA1076"/>
      <c r="AB1076"/>
      <c r="AC1076"/>
      <c r="AD1076"/>
      <c r="AE1076"/>
      <c r="AF1076"/>
      <c r="AG1076"/>
      <c r="AH1076"/>
      <c r="AI1076"/>
      <c r="AJ1076"/>
    </row>
    <row r="1077" spans="1:36" s="82" customFormat="1" ht="11.25" customHeight="1" x14ac:dyDescent="0.2">
      <c r="A1077"/>
      <c r="B1077" s="82" t="e">
        <v>#N/A</v>
      </c>
      <c r="C1077"/>
      <c r="D1077"/>
      <c r="E1077"/>
      <c r="F1077"/>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row>
    <row r="1078" spans="1:36" s="82" customFormat="1" ht="11.25" customHeight="1" x14ac:dyDescent="0.2">
      <c r="A1078"/>
      <c r="B1078" s="82" t="e">
        <v>#N/A</v>
      </c>
      <c r="C1078"/>
      <c r="D1078"/>
      <c r="E1078"/>
      <c r="F1078"/>
      <c r="G1078"/>
      <c r="H1078"/>
      <c r="I1078"/>
      <c r="J1078"/>
      <c r="K1078"/>
      <c r="L1078"/>
      <c r="M1078"/>
      <c r="N1078"/>
      <c r="O1078"/>
      <c r="P1078"/>
      <c r="Q1078"/>
      <c r="R1078"/>
      <c r="S1078"/>
      <c r="T1078"/>
      <c r="U1078"/>
      <c r="V1078"/>
      <c r="W1078"/>
      <c r="X1078"/>
      <c r="Y1078"/>
      <c r="Z1078"/>
      <c r="AA1078"/>
      <c r="AB1078"/>
      <c r="AC1078"/>
      <c r="AD1078"/>
      <c r="AE1078"/>
      <c r="AF1078"/>
      <c r="AG1078"/>
      <c r="AH1078"/>
      <c r="AI1078"/>
      <c r="AJ1078"/>
    </row>
    <row r="1079" spans="1:36" s="82" customFormat="1" ht="11.25" customHeight="1" x14ac:dyDescent="0.2">
      <c r="A1079"/>
      <c r="B1079" s="82" t="e">
        <v>#N/A</v>
      </c>
      <c r="C1079"/>
      <c r="D1079"/>
      <c r="E1079"/>
      <c r="F1079"/>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row>
    <row r="1080" spans="1:36" s="82" customFormat="1" ht="11.25" customHeight="1" x14ac:dyDescent="0.2">
      <c r="A1080"/>
      <c r="B1080" s="82" t="e">
        <v>#N/A</v>
      </c>
      <c r="C1080"/>
      <c r="D1080"/>
      <c r="E1080"/>
      <c r="F1080"/>
      <c r="G1080"/>
      <c r="H1080"/>
      <c r="I1080"/>
      <c r="J1080"/>
      <c r="K1080"/>
      <c r="L1080"/>
      <c r="M1080"/>
      <c r="N1080"/>
      <c r="O1080"/>
      <c r="P1080"/>
      <c r="Q1080"/>
      <c r="R1080"/>
      <c r="S1080"/>
      <c r="T1080"/>
      <c r="U1080"/>
      <c r="V1080"/>
      <c r="W1080"/>
      <c r="X1080"/>
      <c r="Y1080"/>
      <c r="Z1080"/>
      <c r="AA1080"/>
      <c r="AB1080"/>
      <c r="AC1080"/>
      <c r="AD1080"/>
      <c r="AE1080"/>
      <c r="AF1080"/>
      <c r="AG1080"/>
      <c r="AH1080"/>
      <c r="AI1080"/>
      <c r="AJ1080"/>
    </row>
    <row r="1081" spans="1:36" s="82" customFormat="1" ht="11.25" customHeight="1" x14ac:dyDescent="0.2">
      <c r="A1081"/>
      <c r="B1081" s="82" t="e">
        <v>#N/A</v>
      </c>
      <c r="C1081"/>
      <c r="D1081"/>
      <c r="E1081"/>
      <c r="F1081"/>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row>
    <row r="1082" spans="1:36" s="82" customFormat="1" ht="11.25" customHeight="1" x14ac:dyDescent="0.2">
      <c r="A1082"/>
      <c r="B1082" s="82" t="e">
        <v>#N/A</v>
      </c>
      <c r="C1082"/>
      <c r="D1082"/>
      <c r="E1082"/>
      <c r="F1082"/>
      <c r="G1082"/>
      <c r="H1082"/>
      <c r="I1082"/>
      <c r="J1082"/>
      <c r="K1082"/>
      <c r="L1082"/>
      <c r="M1082"/>
      <c r="N1082"/>
      <c r="O1082"/>
      <c r="P1082"/>
      <c r="Q1082"/>
      <c r="R1082"/>
      <c r="S1082"/>
      <c r="T1082"/>
      <c r="U1082"/>
      <c r="V1082"/>
      <c r="W1082"/>
      <c r="X1082"/>
      <c r="Y1082"/>
      <c r="Z1082"/>
      <c r="AA1082"/>
      <c r="AB1082"/>
      <c r="AC1082"/>
      <c r="AD1082"/>
      <c r="AE1082"/>
      <c r="AF1082"/>
      <c r="AG1082"/>
      <c r="AH1082"/>
      <c r="AI1082"/>
      <c r="AJ1082"/>
    </row>
    <row r="1083" spans="1:36" s="82" customFormat="1" ht="11.25" customHeight="1" x14ac:dyDescent="0.2">
      <c r="A1083"/>
      <c r="B1083" s="82" t="e">
        <v>#N/A</v>
      </c>
      <c r="C1083"/>
      <c r="D1083"/>
      <c r="E1083"/>
      <c r="F1083"/>
      <c r="G1083"/>
      <c r="H1083"/>
      <c r="I1083"/>
      <c r="J1083"/>
      <c r="K1083"/>
      <c r="L1083"/>
      <c r="M1083"/>
      <c r="N1083"/>
      <c r="O1083"/>
      <c r="P1083"/>
      <c r="Q1083"/>
      <c r="R1083"/>
      <c r="S1083"/>
      <c r="T1083"/>
      <c r="U1083"/>
      <c r="V1083"/>
      <c r="W1083"/>
      <c r="X1083"/>
      <c r="Y1083"/>
      <c r="Z1083"/>
      <c r="AA1083"/>
      <c r="AB1083"/>
      <c r="AC1083"/>
      <c r="AD1083"/>
      <c r="AE1083"/>
      <c r="AF1083"/>
      <c r="AG1083"/>
      <c r="AH1083"/>
      <c r="AI1083"/>
      <c r="AJ1083"/>
    </row>
    <row r="1084" spans="1:36" s="82" customFormat="1" ht="11.25" customHeight="1" x14ac:dyDescent="0.2">
      <c r="A1084"/>
      <c r="B1084" s="82" t="e">
        <v>#N/A</v>
      </c>
      <c r="C1084"/>
      <c r="D1084"/>
      <c r="E1084"/>
      <c r="F1084"/>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row>
    <row r="1085" spans="1:36" s="82" customFormat="1" ht="11.25" customHeight="1" x14ac:dyDescent="0.2">
      <c r="A1085"/>
      <c r="B1085" s="82" t="e">
        <v>#N/A</v>
      </c>
      <c r="C1085"/>
      <c r="D1085"/>
      <c r="E1085"/>
      <c r="F1085"/>
      <c r="G1085"/>
      <c r="H1085"/>
      <c r="I1085"/>
      <c r="J1085"/>
      <c r="K1085"/>
      <c r="L1085"/>
      <c r="M1085"/>
      <c r="N1085"/>
      <c r="O1085"/>
      <c r="P1085"/>
      <c r="Q1085"/>
      <c r="R1085"/>
      <c r="S1085"/>
      <c r="T1085"/>
      <c r="U1085"/>
      <c r="V1085"/>
      <c r="W1085"/>
      <c r="X1085"/>
      <c r="Y1085"/>
      <c r="Z1085"/>
      <c r="AA1085"/>
      <c r="AB1085"/>
      <c r="AC1085"/>
      <c r="AD1085"/>
      <c r="AE1085"/>
      <c r="AF1085"/>
      <c r="AG1085"/>
      <c r="AH1085"/>
      <c r="AI1085"/>
      <c r="AJ1085"/>
    </row>
    <row r="1086" spans="1:36" s="82" customFormat="1" ht="11.25" customHeight="1" x14ac:dyDescent="0.2">
      <c r="A1086"/>
      <c r="B1086" s="82" t="e">
        <v>#N/A</v>
      </c>
      <c r="C1086"/>
      <c r="D1086"/>
      <c r="E1086"/>
      <c r="F1086"/>
      <c r="G1086"/>
      <c r="H1086"/>
      <c r="I1086"/>
      <c r="J1086"/>
      <c r="K1086"/>
      <c r="L1086"/>
      <c r="M1086"/>
      <c r="N1086"/>
      <c r="O1086"/>
      <c r="P1086"/>
      <c r="Q1086"/>
      <c r="R1086"/>
      <c r="S1086"/>
      <c r="T1086"/>
      <c r="U1086"/>
      <c r="V1086"/>
      <c r="W1086"/>
      <c r="X1086"/>
      <c r="Y1086"/>
      <c r="Z1086"/>
      <c r="AA1086"/>
      <c r="AB1086"/>
      <c r="AC1086"/>
      <c r="AD1086"/>
      <c r="AE1086"/>
      <c r="AF1086"/>
      <c r="AG1086"/>
      <c r="AH1086"/>
      <c r="AI1086"/>
      <c r="AJ1086"/>
    </row>
    <row r="1087" spans="1:36" s="82" customFormat="1" ht="11.25" customHeight="1" x14ac:dyDescent="0.2">
      <c r="A1087"/>
      <c r="B1087" s="82" t="e">
        <v>#N/A</v>
      </c>
      <c r="C1087"/>
      <c r="D1087"/>
      <c r="E1087"/>
      <c r="F1087"/>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row>
    <row r="1088" spans="1:36" s="82" customFormat="1" ht="11.25" customHeight="1" x14ac:dyDescent="0.2">
      <c r="A1088"/>
      <c r="B1088" s="82" t="e">
        <v>#N/A</v>
      </c>
      <c r="C1088"/>
      <c r="D1088"/>
      <c r="E1088"/>
      <c r="F1088"/>
      <c r="G1088"/>
      <c r="H1088"/>
      <c r="I1088"/>
      <c r="J1088"/>
      <c r="K1088"/>
      <c r="L1088"/>
      <c r="M1088"/>
      <c r="N1088"/>
      <c r="O1088"/>
      <c r="P1088"/>
      <c r="Q1088"/>
      <c r="R1088"/>
      <c r="S1088"/>
      <c r="T1088"/>
      <c r="U1088"/>
      <c r="V1088"/>
      <c r="W1088"/>
      <c r="X1088"/>
      <c r="Y1088"/>
      <c r="Z1088"/>
      <c r="AA1088"/>
      <c r="AB1088"/>
      <c r="AC1088"/>
      <c r="AD1088"/>
      <c r="AE1088"/>
      <c r="AF1088"/>
      <c r="AG1088"/>
      <c r="AH1088"/>
      <c r="AI1088"/>
      <c r="AJ1088"/>
    </row>
    <row r="1089" spans="1:36" s="82" customFormat="1" ht="11.25" customHeight="1" x14ac:dyDescent="0.2">
      <c r="A1089"/>
      <c r="B1089" s="82" t="e">
        <v>#N/A</v>
      </c>
      <c r="C1089"/>
      <c r="D1089"/>
      <c r="E1089"/>
      <c r="F1089"/>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row>
    <row r="1090" spans="1:36" s="82" customFormat="1" ht="11.25" customHeight="1" x14ac:dyDescent="0.2">
      <c r="A1090"/>
      <c r="B1090" s="82" t="e">
        <v>#N/A</v>
      </c>
      <c r="C1090"/>
      <c r="D1090"/>
      <c r="E1090"/>
      <c r="F1090"/>
      <c r="G1090"/>
      <c r="H1090"/>
      <c r="I1090"/>
      <c r="J1090"/>
      <c r="K1090"/>
      <c r="L1090"/>
      <c r="M1090"/>
      <c r="N1090"/>
      <c r="O1090"/>
      <c r="P1090"/>
      <c r="Q1090"/>
      <c r="R1090"/>
      <c r="S1090"/>
      <c r="T1090"/>
      <c r="U1090"/>
      <c r="V1090"/>
      <c r="W1090"/>
      <c r="X1090"/>
      <c r="Y1090"/>
      <c r="Z1090"/>
      <c r="AA1090"/>
      <c r="AB1090"/>
      <c r="AC1090"/>
      <c r="AD1090"/>
      <c r="AE1090"/>
      <c r="AF1090"/>
      <c r="AG1090"/>
      <c r="AH1090"/>
      <c r="AI1090"/>
      <c r="AJ1090"/>
    </row>
    <row r="1091" spans="1:36" s="82" customFormat="1" ht="11.25" customHeight="1" x14ac:dyDescent="0.2">
      <c r="A1091"/>
      <c r="B1091" s="82" t="e">
        <v>#N/A</v>
      </c>
      <c r="C1091"/>
      <c r="D1091"/>
      <c r="E1091"/>
      <c r="F1091"/>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row>
    <row r="1092" spans="1:36" s="82" customFormat="1" ht="11.25" customHeight="1" x14ac:dyDescent="0.2">
      <c r="A1092"/>
      <c r="B1092" s="82" t="e">
        <v>#N/A</v>
      </c>
      <c r="C1092"/>
      <c r="D1092"/>
      <c r="E1092"/>
      <c r="F1092"/>
      <c r="G1092"/>
      <c r="H1092"/>
      <c r="I1092"/>
      <c r="J1092"/>
      <c r="K1092"/>
      <c r="L1092"/>
      <c r="M1092"/>
      <c r="N1092"/>
      <c r="O1092"/>
      <c r="P1092"/>
      <c r="Q1092"/>
      <c r="R1092"/>
      <c r="S1092"/>
      <c r="T1092"/>
      <c r="U1092"/>
      <c r="V1092"/>
      <c r="W1092"/>
      <c r="X1092"/>
      <c r="Y1092"/>
      <c r="Z1092"/>
      <c r="AA1092"/>
      <c r="AB1092"/>
      <c r="AC1092"/>
      <c r="AD1092"/>
      <c r="AE1092"/>
      <c r="AF1092"/>
      <c r="AG1092"/>
      <c r="AH1092"/>
      <c r="AI1092"/>
      <c r="AJ1092"/>
    </row>
    <row r="1093" spans="1:36" s="82" customFormat="1" ht="11.25" customHeight="1" x14ac:dyDescent="0.2">
      <c r="A1093"/>
      <c r="B1093" s="82" t="e">
        <v>#N/A</v>
      </c>
      <c r="C1093"/>
      <c r="D1093"/>
      <c r="E1093"/>
      <c r="F1093"/>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row>
    <row r="1094" spans="1:36" s="82" customFormat="1" ht="11.25" customHeight="1" x14ac:dyDescent="0.2">
      <c r="A1094"/>
      <c r="B1094" s="82" t="e">
        <v>#N/A</v>
      </c>
      <c r="C1094"/>
      <c r="D1094"/>
      <c r="E1094"/>
      <c r="F1094"/>
      <c r="G1094"/>
      <c r="H1094"/>
      <c r="I1094"/>
      <c r="J1094"/>
      <c r="K1094"/>
      <c r="L1094"/>
      <c r="M1094"/>
      <c r="N1094"/>
      <c r="O1094"/>
      <c r="P1094"/>
      <c r="Q1094"/>
      <c r="R1094"/>
      <c r="S1094"/>
      <c r="T1094"/>
      <c r="U1094"/>
      <c r="V1094"/>
      <c r="W1094"/>
      <c r="X1094"/>
      <c r="Y1094"/>
      <c r="Z1094"/>
      <c r="AA1094"/>
      <c r="AB1094"/>
      <c r="AC1094"/>
      <c r="AD1094"/>
      <c r="AE1094"/>
      <c r="AF1094"/>
      <c r="AG1094"/>
      <c r="AH1094"/>
      <c r="AI1094"/>
      <c r="AJ1094"/>
    </row>
    <row r="1095" spans="1:36" s="82" customFormat="1" ht="11.25" customHeight="1" x14ac:dyDescent="0.2">
      <c r="A1095"/>
      <c r="B1095" s="82" t="e">
        <v>#N/A</v>
      </c>
      <c r="C1095"/>
      <c r="D1095"/>
      <c r="E1095"/>
      <c r="F1095"/>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row>
    <row r="1096" spans="1:36" s="82" customFormat="1" ht="11.25" customHeight="1" x14ac:dyDescent="0.2">
      <c r="A1096"/>
      <c r="B1096" s="82" t="e">
        <v>#N/A</v>
      </c>
      <c r="C1096"/>
      <c r="D1096"/>
      <c r="E1096"/>
      <c r="F1096"/>
      <c r="G1096"/>
      <c r="H1096"/>
      <c r="I1096"/>
      <c r="J1096"/>
      <c r="K1096"/>
      <c r="L1096"/>
      <c r="M1096"/>
      <c r="N1096"/>
      <c r="O1096"/>
      <c r="P1096"/>
      <c r="Q1096"/>
      <c r="R1096"/>
      <c r="S1096"/>
      <c r="T1096"/>
      <c r="U1096"/>
      <c r="V1096"/>
      <c r="W1096"/>
      <c r="X1096"/>
      <c r="Y1096"/>
      <c r="Z1096"/>
      <c r="AA1096"/>
      <c r="AB1096"/>
      <c r="AC1096"/>
      <c r="AD1096"/>
      <c r="AE1096"/>
      <c r="AF1096"/>
      <c r="AG1096"/>
      <c r="AH1096"/>
      <c r="AI1096"/>
      <c r="AJ1096"/>
    </row>
    <row r="1097" spans="1:36" s="82" customFormat="1" ht="11.25" customHeight="1" x14ac:dyDescent="0.2">
      <c r="A1097"/>
      <c r="B1097" s="82" t="e">
        <v>#N/A</v>
      </c>
      <c r="C1097"/>
      <c r="D1097"/>
      <c r="E1097"/>
      <c r="F1097"/>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row>
    <row r="1098" spans="1:36" s="82" customFormat="1" ht="11.25" customHeight="1" x14ac:dyDescent="0.2">
      <c r="A1098"/>
      <c r="B1098" s="82" t="e">
        <v>#N/A</v>
      </c>
      <c r="C1098"/>
      <c r="D1098"/>
      <c r="E1098"/>
      <c r="F1098"/>
      <c r="G1098"/>
      <c r="H1098"/>
      <c r="I1098"/>
      <c r="J1098"/>
      <c r="K1098"/>
      <c r="L1098"/>
      <c r="M1098"/>
      <c r="N1098"/>
      <c r="O1098"/>
      <c r="P1098"/>
      <c r="Q1098"/>
      <c r="R1098"/>
      <c r="S1098"/>
      <c r="T1098"/>
      <c r="U1098"/>
      <c r="V1098"/>
      <c r="W1098"/>
      <c r="X1098"/>
      <c r="Y1098"/>
      <c r="Z1098"/>
      <c r="AA1098"/>
      <c r="AB1098"/>
      <c r="AC1098"/>
      <c r="AD1098"/>
      <c r="AE1098"/>
      <c r="AF1098"/>
      <c r="AG1098"/>
      <c r="AH1098"/>
      <c r="AI1098"/>
      <c r="AJ1098"/>
    </row>
    <row r="1099" spans="1:36" s="82" customFormat="1" ht="11.25" customHeight="1" x14ac:dyDescent="0.2">
      <c r="A1099"/>
      <c r="B1099" s="82" t="e">
        <v>#N/A</v>
      </c>
      <c r="C1099"/>
      <c r="D1099"/>
      <c r="E1099"/>
      <c r="F1099"/>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row>
    <row r="1100" spans="1:36" s="82" customFormat="1" ht="11.25" customHeight="1" x14ac:dyDescent="0.2">
      <c r="A1100"/>
      <c r="B1100" s="82" t="e">
        <v>#N/A</v>
      </c>
      <c r="C1100"/>
      <c r="D1100"/>
      <c r="E1100"/>
      <c r="F1100"/>
      <c r="G1100"/>
      <c r="H1100"/>
      <c r="I1100"/>
      <c r="J1100"/>
      <c r="K1100"/>
      <c r="L1100"/>
      <c r="M1100"/>
      <c r="N1100"/>
      <c r="O1100"/>
      <c r="P1100"/>
      <c r="Q1100"/>
      <c r="R1100"/>
      <c r="S1100"/>
      <c r="T1100"/>
      <c r="U1100"/>
      <c r="V1100"/>
      <c r="W1100"/>
      <c r="X1100"/>
      <c r="Y1100"/>
      <c r="Z1100"/>
      <c r="AA1100"/>
      <c r="AB1100"/>
      <c r="AC1100"/>
      <c r="AD1100"/>
      <c r="AE1100"/>
      <c r="AF1100"/>
      <c r="AG1100"/>
      <c r="AH1100"/>
      <c r="AI1100"/>
      <c r="AJ1100"/>
    </row>
    <row r="1101" spans="1:36" s="82" customFormat="1" ht="11.25" customHeight="1" x14ac:dyDescent="0.2">
      <c r="A1101"/>
      <c r="B1101" s="82" t="e">
        <v>#N/A</v>
      </c>
      <c r="C1101"/>
      <c r="D1101"/>
      <c r="E1101"/>
      <c r="F1101"/>
      <c r="G1101"/>
      <c r="H1101"/>
      <c r="I1101"/>
      <c r="J1101"/>
      <c r="K1101"/>
      <c r="L1101"/>
      <c r="M1101"/>
      <c r="N1101"/>
      <c r="O1101"/>
      <c r="P1101"/>
      <c r="Q1101"/>
      <c r="R1101"/>
      <c r="S1101"/>
      <c r="T1101"/>
      <c r="U1101"/>
      <c r="V1101"/>
      <c r="W1101"/>
      <c r="X1101"/>
      <c r="Y1101"/>
      <c r="Z1101"/>
      <c r="AA1101"/>
      <c r="AB1101"/>
      <c r="AC1101"/>
      <c r="AD1101"/>
      <c r="AE1101"/>
      <c r="AF1101"/>
      <c r="AG1101"/>
      <c r="AH1101"/>
      <c r="AI1101"/>
      <c r="AJ1101"/>
    </row>
    <row r="1102" spans="1:36" s="82" customFormat="1" ht="11.25" customHeight="1" x14ac:dyDescent="0.2">
      <c r="A1102"/>
      <c r="B1102" s="82" t="e">
        <v>#N/A</v>
      </c>
      <c r="C1102"/>
      <c r="D1102"/>
      <c r="E1102"/>
      <c r="F1102"/>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row>
    <row r="1103" spans="1:36" s="82" customFormat="1" ht="11.25" customHeight="1" x14ac:dyDescent="0.2">
      <c r="A1103"/>
      <c r="B1103" s="82" t="e">
        <v>#N/A</v>
      </c>
      <c r="C1103"/>
      <c r="D1103"/>
      <c r="E1103"/>
      <c r="F1103"/>
      <c r="G1103"/>
      <c r="H1103"/>
      <c r="I1103"/>
      <c r="J1103"/>
      <c r="K1103"/>
      <c r="L1103"/>
      <c r="M1103"/>
      <c r="N1103"/>
      <c r="O1103"/>
      <c r="P1103"/>
      <c r="Q1103"/>
      <c r="R1103"/>
      <c r="S1103"/>
      <c r="T1103"/>
      <c r="U1103"/>
      <c r="V1103"/>
      <c r="W1103"/>
      <c r="X1103"/>
      <c r="Y1103"/>
      <c r="Z1103"/>
      <c r="AA1103"/>
      <c r="AB1103"/>
      <c r="AC1103"/>
      <c r="AD1103"/>
      <c r="AE1103"/>
      <c r="AF1103"/>
      <c r="AG1103"/>
      <c r="AH1103"/>
      <c r="AI1103"/>
      <c r="AJ1103"/>
    </row>
    <row r="1104" spans="1:36" s="82" customFormat="1" ht="11.25" customHeight="1" x14ac:dyDescent="0.2">
      <c r="A1104"/>
      <c r="B1104" s="82" t="e">
        <v>#N/A</v>
      </c>
      <c r="C1104"/>
      <c r="D1104"/>
      <c r="E1104"/>
      <c r="F1104"/>
      <c r="G1104"/>
      <c r="H1104"/>
      <c r="I1104"/>
      <c r="J1104"/>
      <c r="K1104"/>
      <c r="L1104"/>
      <c r="M1104"/>
      <c r="N1104"/>
      <c r="O1104"/>
      <c r="P1104"/>
      <c r="Q1104"/>
      <c r="R1104"/>
      <c r="S1104"/>
      <c r="T1104"/>
      <c r="U1104"/>
      <c r="V1104"/>
      <c r="W1104"/>
      <c r="X1104"/>
      <c r="Y1104"/>
      <c r="Z1104"/>
      <c r="AA1104"/>
      <c r="AB1104"/>
      <c r="AC1104"/>
      <c r="AD1104"/>
      <c r="AE1104"/>
      <c r="AF1104"/>
      <c r="AG1104"/>
      <c r="AH1104"/>
      <c r="AI1104"/>
      <c r="AJ1104"/>
    </row>
    <row r="1105" spans="1:36" s="82" customFormat="1" ht="11.25" customHeight="1" x14ac:dyDescent="0.2">
      <c r="A1105"/>
      <c r="B1105" s="82" t="e">
        <v>#N/A</v>
      </c>
      <c r="C1105"/>
      <c r="D1105"/>
      <c r="E1105"/>
      <c r="F1105"/>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row>
    <row r="1106" spans="1:36" s="82" customFormat="1" ht="11.25" customHeight="1" x14ac:dyDescent="0.2">
      <c r="A1106"/>
      <c r="B1106" s="82" t="e">
        <v>#N/A</v>
      </c>
      <c r="C1106"/>
      <c r="D1106"/>
      <c r="E1106"/>
      <c r="F1106"/>
      <c r="G1106"/>
      <c r="H1106"/>
      <c r="I1106"/>
      <c r="J1106"/>
      <c r="K1106"/>
      <c r="L1106"/>
      <c r="M1106"/>
      <c r="N1106"/>
      <c r="O1106"/>
      <c r="P1106"/>
      <c r="Q1106"/>
      <c r="R1106"/>
      <c r="S1106"/>
      <c r="T1106"/>
      <c r="U1106"/>
      <c r="V1106"/>
      <c r="W1106"/>
      <c r="X1106"/>
      <c r="Y1106"/>
      <c r="Z1106"/>
      <c r="AA1106"/>
      <c r="AB1106"/>
      <c r="AC1106"/>
      <c r="AD1106"/>
      <c r="AE1106"/>
      <c r="AF1106"/>
      <c r="AG1106"/>
      <c r="AH1106"/>
      <c r="AI1106"/>
      <c r="AJ1106"/>
    </row>
    <row r="1107" spans="1:36" s="82" customFormat="1" ht="11.25" customHeight="1" x14ac:dyDescent="0.2">
      <c r="A1107"/>
      <c r="B1107" s="82" t="e">
        <v>#N/A</v>
      </c>
      <c r="C1107"/>
      <c r="D1107"/>
      <c r="E1107"/>
      <c r="F1107"/>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row>
    <row r="1108" spans="1:36" s="82" customFormat="1" ht="11.25" customHeight="1" x14ac:dyDescent="0.2">
      <c r="A1108"/>
      <c r="B1108" s="82" t="e">
        <v>#N/A</v>
      </c>
      <c r="C1108"/>
      <c r="D1108"/>
      <c r="E1108"/>
      <c r="F1108"/>
      <c r="G1108"/>
      <c r="H1108"/>
      <c r="I1108"/>
      <c r="J1108"/>
      <c r="K1108"/>
      <c r="L1108"/>
      <c r="M1108"/>
      <c r="N1108"/>
      <c r="O1108"/>
      <c r="P1108"/>
      <c r="Q1108"/>
      <c r="R1108"/>
      <c r="S1108"/>
      <c r="T1108"/>
      <c r="U1108"/>
      <c r="V1108"/>
      <c r="W1108"/>
      <c r="X1108"/>
      <c r="Y1108"/>
      <c r="Z1108"/>
      <c r="AA1108"/>
      <c r="AB1108"/>
      <c r="AC1108"/>
      <c r="AD1108"/>
      <c r="AE1108"/>
      <c r="AF1108"/>
      <c r="AG1108"/>
      <c r="AH1108"/>
      <c r="AI1108"/>
      <c r="AJ1108"/>
    </row>
    <row r="1109" spans="1:36" s="82" customFormat="1" ht="11.25" customHeight="1" x14ac:dyDescent="0.2">
      <c r="A1109"/>
      <c r="B1109" s="82" t="e">
        <v>#N/A</v>
      </c>
      <c r="C1109"/>
      <c r="D1109"/>
      <c r="E1109"/>
      <c r="F1109"/>
      <c r="G1109"/>
      <c r="H1109"/>
      <c r="I1109"/>
      <c r="J1109"/>
      <c r="K1109"/>
      <c r="L1109"/>
      <c r="M1109"/>
      <c r="N1109"/>
      <c r="O1109"/>
      <c r="P1109"/>
      <c r="Q1109"/>
      <c r="R1109"/>
      <c r="S1109"/>
      <c r="T1109"/>
      <c r="U1109"/>
      <c r="V1109"/>
      <c r="W1109"/>
      <c r="X1109"/>
      <c r="Y1109"/>
      <c r="Z1109"/>
      <c r="AA1109"/>
      <c r="AB1109"/>
      <c r="AC1109"/>
      <c r="AD1109"/>
      <c r="AE1109"/>
      <c r="AF1109"/>
      <c r="AG1109"/>
      <c r="AH1109"/>
      <c r="AI1109"/>
      <c r="AJ1109"/>
    </row>
    <row r="1110" spans="1:36" s="82" customFormat="1" ht="11.25" customHeight="1" x14ac:dyDescent="0.2">
      <c r="A1110"/>
      <c r="B1110" s="82" t="e">
        <v>#N/A</v>
      </c>
      <c r="C1110"/>
      <c r="D1110"/>
      <c r="E1110"/>
      <c r="F1110"/>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row>
    <row r="1111" spans="1:36" s="82" customFormat="1" ht="11.25" customHeight="1" x14ac:dyDescent="0.2">
      <c r="A1111"/>
      <c r="B1111" s="82" t="e">
        <v>#N/A</v>
      </c>
      <c r="C1111"/>
      <c r="D1111"/>
      <c r="E1111"/>
      <c r="F1111"/>
      <c r="G1111"/>
      <c r="H1111"/>
      <c r="I1111"/>
      <c r="J1111"/>
      <c r="K1111"/>
      <c r="L1111"/>
      <c r="M1111"/>
      <c r="N1111"/>
      <c r="O1111"/>
      <c r="P1111"/>
      <c r="Q1111"/>
      <c r="R1111"/>
      <c r="S1111"/>
      <c r="T1111"/>
      <c r="U1111"/>
      <c r="V1111"/>
      <c r="W1111"/>
      <c r="X1111"/>
      <c r="Y1111"/>
      <c r="Z1111"/>
      <c r="AA1111"/>
      <c r="AB1111"/>
      <c r="AC1111"/>
      <c r="AD1111"/>
      <c r="AE1111"/>
      <c r="AF1111"/>
      <c r="AG1111"/>
      <c r="AH1111"/>
      <c r="AI1111"/>
      <c r="AJ1111"/>
    </row>
    <row r="1112" spans="1:36" s="82" customFormat="1" ht="11.25" customHeight="1" x14ac:dyDescent="0.2">
      <c r="A1112"/>
      <c r="B1112" s="82" t="e">
        <v>#N/A</v>
      </c>
      <c r="C1112"/>
      <c r="D1112"/>
      <c r="E1112"/>
      <c r="F1112"/>
      <c r="G1112"/>
      <c r="H1112"/>
      <c r="I1112"/>
      <c r="J1112"/>
      <c r="K1112"/>
      <c r="L1112"/>
      <c r="M1112"/>
      <c r="N1112"/>
      <c r="O1112"/>
      <c r="P1112"/>
      <c r="Q1112"/>
      <c r="R1112"/>
      <c r="S1112"/>
      <c r="T1112"/>
      <c r="U1112"/>
      <c r="V1112"/>
      <c r="W1112"/>
      <c r="X1112"/>
      <c r="Y1112"/>
      <c r="Z1112"/>
      <c r="AA1112"/>
      <c r="AB1112"/>
      <c r="AC1112"/>
      <c r="AD1112"/>
      <c r="AE1112"/>
      <c r="AF1112"/>
      <c r="AG1112"/>
      <c r="AH1112"/>
      <c r="AI1112"/>
      <c r="AJ1112"/>
    </row>
    <row r="1113" spans="1:36" s="82" customFormat="1" ht="11.25" customHeight="1" x14ac:dyDescent="0.2">
      <c r="A1113"/>
      <c r="B1113" s="82" t="e">
        <v>#N/A</v>
      </c>
      <c r="C1113"/>
      <c r="D1113"/>
      <c r="E1113"/>
      <c r="F1113"/>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row>
    <row r="1114" spans="1:36" s="82" customFormat="1" ht="11.25" customHeight="1" x14ac:dyDescent="0.2">
      <c r="A1114"/>
      <c r="B1114" s="82" t="e">
        <v>#N/A</v>
      </c>
      <c r="C1114"/>
      <c r="D1114"/>
      <c r="E1114"/>
      <c r="F1114"/>
      <c r="G1114"/>
      <c r="H1114"/>
      <c r="I1114"/>
      <c r="J1114"/>
      <c r="K1114"/>
      <c r="L1114"/>
      <c r="M1114"/>
      <c r="N1114"/>
      <c r="O1114"/>
      <c r="P1114"/>
      <c r="Q1114"/>
      <c r="R1114"/>
      <c r="S1114"/>
      <c r="T1114"/>
      <c r="U1114"/>
      <c r="V1114"/>
      <c r="W1114"/>
      <c r="X1114"/>
      <c r="Y1114"/>
      <c r="Z1114"/>
      <c r="AA1114"/>
      <c r="AB1114"/>
      <c r="AC1114"/>
      <c r="AD1114"/>
      <c r="AE1114"/>
      <c r="AF1114"/>
      <c r="AG1114"/>
      <c r="AH1114"/>
      <c r="AI1114"/>
      <c r="AJ1114"/>
    </row>
    <row r="1115" spans="1:36" s="82" customFormat="1" ht="11.25" customHeight="1" x14ac:dyDescent="0.2">
      <c r="A1115"/>
      <c r="B1115" s="82" t="e">
        <v>#N/A</v>
      </c>
      <c r="C1115"/>
      <c r="D1115"/>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row>
    <row r="1116" spans="1:36" s="82" customFormat="1" ht="11.25" customHeight="1" x14ac:dyDescent="0.2">
      <c r="A1116"/>
      <c r="B1116" s="82" t="e">
        <v>#N/A</v>
      </c>
      <c r="C1116"/>
      <c r="D1116"/>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row>
    <row r="1117" spans="1:36" s="82" customFormat="1" ht="11.25" customHeight="1" x14ac:dyDescent="0.2">
      <c r="A1117"/>
      <c r="B1117" s="82" t="e">
        <v>#N/A</v>
      </c>
      <c r="C1117"/>
      <c r="D11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row>
    <row r="1118" spans="1:36" s="82" customFormat="1" ht="11.25" customHeight="1" x14ac:dyDescent="0.2">
      <c r="A1118"/>
      <c r="B1118" s="82" t="e">
        <v>#N/A</v>
      </c>
      <c r="C1118"/>
      <c r="D1118"/>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row>
    <row r="1119" spans="1:36" s="82" customFormat="1" ht="11.25" customHeight="1" x14ac:dyDescent="0.2">
      <c r="A1119"/>
      <c r="B1119" s="82" t="e">
        <v>#N/A</v>
      </c>
      <c r="C1119"/>
      <c r="D1119"/>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row>
    <row r="1120" spans="1:36" s="82" customFormat="1" ht="11.25" customHeight="1" x14ac:dyDescent="0.2">
      <c r="A1120"/>
      <c r="B1120" s="82" t="e">
        <v>#N/A</v>
      </c>
      <c r="C1120"/>
      <c r="D1120"/>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row>
    <row r="1121" spans="1:36" s="82" customFormat="1" ht="11.25" customHeight="1" x14ac:dyDescent="0.2">
      <c r="A1121"/>
      <c r="B1121" s="82" t="e">
        <v>#N/A</v>
      </c>
      <c r="C1121"/>
      <c r="D1121"/>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row>
    <row r="1122" spans="1:36" s="82" customFormat="1" ht="11.25" customHeight="1" x14ac:dyDescent="0.2">
      <c r="A1122"/>
      <c r="B1122" s="82" t="e">
        <v>#N/A</v>
      </c>
      <c r="C1122"/>
      <c r="D1122"/>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row>
    <row r="1123" spans="1:36" s="82" customFormat="1" ht="11.25" customHeight="1" x14ac:dyDescent="0.2">
      <c r="A1123"/>
      <c r="B1123" s="82" t="e">
        <v>#N/A</v>
      </c>
      <c r="C1123"/>
      <c r="D112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row>
    <row r="1124" spans="1:36" s="82" customFormat="1" ht="11.25" customHeight="1" x14ac:dyDescent="0.2">
      <c r="A1124"/>
      <c r="B1124" s="82" t="e">
        <v>#N/A</v>
      </c>
      <c r="C1124"/>
      <c r="D1124"/>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row>
    <row r="1125" spans="1:36" s="82" customFormat="1" ht="11.25" customHeight="1" x14ac:dyDescent="0.2">
      <c r="A1125"/>
      <c r="B1125" s="82" t="e">
        <v>#N/A</v>
      </c>
      <c r="C1125"/>
      <c r="D1125"/>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row>
    <row r="1126" spans="1:36" s="82" customFormat="1" ht="11.25" customHeight="1" x14ac:dyDescent="0.2">
      <c r="A1126"/>
      <c r="B1126" s="82" t="e">
        <v>#N/A</v>
      </c>
      <c r="C1126"/>
      <c r="D1126"/>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row>
    <row r="1127" spans="1:36" s="82" customFormat="1" ht="11.25" customHeight="1" x14ac:dyDescent="0.2">
      <c r="A1127"/>
      <c r="B1127" s="82" t="e">
        <v>#N/A</v>
      </c>
      <c r="C1127"/>
      <c r="D112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row>
    <row r="1128" spans="1:36" s="82" customFormat="1" ht="11.25" customHeight="1" x14ac:dyDescent="0.2">
      <c r="A1128"/>
      <c r="B1128" s="82" t="e">
        <v>#N/A</v>
      </c>
      <c r="C1128"/>
      <c r="D1128"/>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row>
    <row r="1129" spans="1:36" s="82" customFormat="1" ht="11.25" customHeight="1" x14ac:dyDescent="0.2">
      <c r="A1129"/>
      <c r="B1129" s="82" t="e">
        <v>#N/A</v>
      </c>
      <c r="C1129"/>
      <c r="D1129"/>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row>
    <row r="1130" spans="1:36" s="82" customFormat="1" ht="11.25" customHeight="1" x14ac:dyDescent="0.2">
      <c r="A1130"/>
      <c r="B1130" s="82" t="e">
        <v>#N/A</v>
      </c>
      <c r="C1130"/>
      <c r="D1130"/>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row>
    <row r="1131" spans="1:36" s="82" customFormat="1" ht="11.25" customHeight="1" x14ac:dyDescent="0.2">
      <c r="A1131"/>
      <c r="B1131" s="82" t="e">
        <v>#N/A</v>
      </c>
      <c r="C1131"/>
      <c r="D1131"/>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row>
    <row r="1132" spans="1:36" s="82" customFormat="1" ht="11.25" customHeight="1" x14ac:dyDescent="0.2">
      <c r="A1132"/>
      <c r="B1132" s="82" t="e">
        <v>#N/A</v>
      </c>
      <c r="C1132"/>
      <c r="D1132"/>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row>
    <row r="1133" spans="1:36" s="82" customFormat="1" ht="11.25" customHeight="1" x14ac:dyDescent="0.2">
      <c r="A1133"/>
      <c r="B1133" s="82" t="e">
        <v>#N/A</v>
      </c>
      <c r="C1133"/>
      <c r="D113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row>
    <row r="1134" spans="1:36" s="82" customFormat="1" ht="11.25" customHeight="1" x14ac:dyDescent="0.2">
      <c r="A1134"/>
      <c r="B1134" s="82" t="e">
        <v>#N/A</v>
      </c>
      <c r="C1134"/>
      <c r="D1134"/>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row>
    <row r="1135" spans="1:36" s="82" customFormat="1" ht="11.25" customHeight="1" x14ac:dyDescent="0.2">
      <c r="A1135"/>
      <c r="B1135" s="82" t="e">
        <v>#N/A</v>
      </c>
      <c r="C1135"/>
      <c r="D1135"/>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row>
    <row r="1136" spans="1:36" s="82" customFormat="1" ht="11.25" customHeight="1" x14ac:dyDescent="0.2">
      <c r="A1136"/>
      <c r="B1136" s="82" t="e">
        <v>#N/A</v>
      </c>
      <c r="C1136"/>
      <c r="D1136"/>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row>
    <row r="1137" spans="1:36" s="82" customFormat="1" ht="11.25" customHeight="1" x14ac:dyDescent="0.2">
      <c r="A1137"/>
      <c r="B1137" s="82" t="e">
        <v>#N/A</v>
      </c>
      <c r="C1137"/>
      <c r="D113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row>
    <row r="1138" spans="1:36" s="82" customFormat="1" ht="11.25" customHeight="1" x14ac:dyDescent="0.2">
      <c r="A1138"/>
      <c r="B1138" s="82" t="e">
        <v>#N/A</v>
      </c>
      <c r="C1138"/>
      <c r="D1138"/>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row>
    <row r="1139" spans="1:36" s="82" customFormat="1" ht="11.25" customHeight="1" x14ac:dyDescent="0.2">
      <c r="A1139"/>
      <c r="B1139" s="82" t="e">
        <v>#N/A</v>
      </c>
      <c r="C1139"/>
      <c r="D1139"/>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row>
    <row r="1140" spans="1:36" s="82" customFormat="1" ht="11.25" customHeight="1" x14ac:dyDescent="0.2">
      <c r="A1140"/>
      <c r="B1140" s="82" t="e">
        <v>#N/A</v>
      </c>
      <c r="C1140"/>
      <c r="D1140"/>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row>
    <row r="1141" spans="1:36" s="82" customFormat="1" ht="11.25" customHeight="1" x14ac:dyDescent="0.2">
      <c r="A1141"/>
      <c r="B1141" s="82" t="e">
        <v>#N/A</v>
      </c>
      <c r="C1141"/>
      <c r="D1141"/>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row>
    <row r="1142" spans="1:36" s="82" customFormat="1" ht="11.25" customHeight="1" x14ac:dyDescent="0.2">
      <c r="A1142"/>
      <c r="B1142" s="82" t="e">
        <v>#N/A</v>
      </c>
      <c r="C1142"/>
      <c r="D1142"/>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row>
    <row r="1143" spans="1:36" s="82" customFormat="1" ht="11.25" customHeight="1" x14ac:dyDescent="0.2">
      <c r="A1143"/>
      <c r="B1143" s="82" t="e">
        <v>#N/A</v>
      </c>
      <c r="C1143"/>
      <c r="D114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row>
    <row r="1144" spans="1:36" s="82" customFormat="1" ht="11.25" customHeight="1" x14ac:dyDescent="0.2">
      <c r="A1144"/>
      <c r="B1144" s="82" t="e">
        <v>#N/A</v>
      </c>
      <c r="C1144"/>
      <c r="D1144"/>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row>
    <row r="1145" spans="1:36" s="82" customFormat="1" ht="11.25" customHeight="1" x14ac:dyDescent="0.2">
      <c r="A1145"/>
      <c r="B1145" s="82" t="e">
        <v>#N/A</v>
      </c>
      <c r="C1145"/>
      <c r="D1145"/>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row>
    <row r="1146" spans="1:36" s="82" customFormat="1" ht="11.25" customHeight="1" x14ac:dyDescent="0.2">
      <c r="A1146"/>
      <c r="B1146" s="82" t="e">
        <v>#N/A</v>
      </c>
      <c r="C1146"/>
      <c r="D1146"/>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row>
    <row r="1147" spans="1:36" s="82" customFormat="1" ht="11.25" customHeight="1" x14ac:dyDescent="0.2">
      <c r="A1147"/>
      <c r="B1147" s="82" t="e">
        <v>#N/A</v>
      </c>
      <c r="C1147"/>
      <c r="D114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row>
    <row r="1148" spans="1:36" s="82" customFormat="1" ht="11.25" customHeight="1" x14ac:dyDescent="0.2">
      <c r="A1148"/>
      <c r="B1148" s="82" t="e">
        <v>#N/A</v>
      </c>
      <c r="C1148"/>
      <c r="D1148"/>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row>
    <row r="1149" spans="1:36" s="82" customFormat="1" ht="11.25" customHeight="1" x14ac:dyDescent="0.2">
      <c r="A1149"/>
      <c r="B1149" s="82" t="e">
        <v>#N/A</v>
      </c>
      <c r="C1149"/>
      <c r="D1149"/>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row>
    <row r="1150" spans="1:36" s="82" customFormat="1" ht="11.25" customHeight="1" x14ac:dyDescent="0.2">
      <c r="A1150"/>
      <c r="B1150" s="82" t="e">
        <v>#N/A</v>
      </c>
      <c r="C1150"/>
      <c r="D1150"/>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row>
    <row r="1151" spans="1:36" s="82" customFormat="1" ht="11.25" customHeight="1" x14ac:dyDescent="0.2">
      <c r="A1151"/>
      <c r="B1151" s="82" t="e">
        <v>#N/A</v>
      </c>
      <c r="C1151"/>
      <c r="D1151"/>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row>
    <row r="1152" spans="1:36" s="82" customFormat="1" ht="11.25" customHeight="1" x14ac:dyDescent="0.2">
      <c r="A1152"/>
      <c r="B1152" s="82" t="e">
        <v>#N/A</v>
      </c>
      <c r="C1152"/>
      <c r="D1152"/>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row>
    <row r="1153" spans="1:36" s="82" customFormat="1" ht="11.25" customHeight="1" x14ac:dyDescent="0.2">
      <c r="A1153"/>
      <c r="B1153" s="82" t="e">
        <v>#N/A</v>
      </c>
      <c r="C1153"/>
      <c r="D115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row>
    <row r="1154" spans="1:36" s="82" customFormat="1" ht="11.25" customHeight="1" x14ac:dyDescent="0.2">
      <c r="A1154"/>
      <c r="B1154" s="82" t="e">
        <v>#N/A</v>
      </c>
      <c r="C1154"/>
      <c r="D1154"/>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row>
    <row r="1155" spans="1:36" s="82" customFormat="1" ht="11.25" customHeight="1" x14ac:dyDescent="0.2">
      <c r="A1155"/>
      <c r="B1155" s="82" t="e">
        <v>#N/A</v>
      </c>
      <c r="C1155"/>
      <c r="D1155"/>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row>
    <row r="1156" spans="1:36" s="82" customFormat="1" ht="11.25" customHeight="1" x14ac:dyDescent="0.2">
      <c r="A1156"/>
      <c r="B1156" s="82" t="e">
        <v>#N/A</v>
      </c>
      <c r="C1156"/>
      <c r="D1156"/>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row>
    <row r="1157" spans="1:36" s="82" customFormat="1" ht="11.25" customHeight="1" x14ac:dyDescent="0.2">
      <c r="A1157"/>
      <c r="B1157" s="82" t="e">
        <v>#N/A</v>
      </c>
      <c r="C1157"/>
      <c r="D115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row>
    <row r="1158" spans="1:36" s="82" customFormat="1" ht="11.25" customHeight="1" x14ac:dyDescent="0.2">
      <c r="A1158"/>
      <c r="B1158" s="82" t="e">
        <v>#N/A</v>
      </c>
      <c r="C1158"/>
      <c r="D1158"/>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row>
    <row r="1159" spans="1:36" s="82" customFormat="1" ht="11.25" customHeight="1" x14ac:dyDescent="0.2">
      <c r="A1159"/>
      <c r="B1159" s="82" t="e">
        <v>#N/A</v>
      </c>
      <c r="C1159"/>
      <c r="D1159"/>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row>
    <row r="1160" spans="1:36" s="82" customFormat="1" ht="11.25" customHeight="1" x14ac:dyDescent="0.2">
      <c r="A1160"/>
      <c r="B1160" s="82" t="e">
        <v>#N/A</v>
      </c>
      <c r="C1160"/>
      <c r="D1160"/>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row>
    <row r="1161" spans="1:36" s="82" customFormat="1" ht="11.25" customHeight="1" x14ac:dyDescent="0.2">
      <c r="A1161"/>
      <c r="B1161" s="82" t="e">
        <v>#N/A</v>
      </c>
      <c r="C1161"/>
      <c r="D1161"/>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row>
    <row r="1162" spans="1:36" s="82" customFormat="1" ht="11.25" customHeight="1" x14ac:dyDescent="0.2">
      <c r="A1162"/>
      <c r="B1162" s="82" t="e">
        <v>#N/A</v>
      </c>
      <c r="C1162"/>
      <c r="D1162"/>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row>
    <row r="1163" spans="1:36" s="82" customFormat="1" ht="11.25" customHeight="1" x14ac:dyDescent="0.2">
      <c r="A1163"/>
      <c r="B1163" s="82" t="e">
        <v>#N/A</v>
      </c>
      <c r="C1163"/>
      <c r="D116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row>
    <row r="1164" spans="1:36" s="82" customFormat="1" ht="11.25" customHeight="1" x14ac:dyDescent="0.2">
      <c r="A1164"/>
      <c r="B1164" s="82" t="e">
        <v>#N/A</v>
      </c>
      <c r="C1164"/>
      <c r="D1164"/>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row>
    <row r="1165" spans="1:36" s="82" customFormat="1" ht="11.25" customHeight="1" x14ac:dyDescent="0.2">
      <c r="A1165"/>
      <c r="B1165" s="82" t="e">
        <v>#N/A</v>
      </c>
      <c r="C1165"/>
      <c r="D1165"/>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row>
    <row r="1166" spans="1:36" s="82" customFormat="1" ht="11.25" customHeight="1" x14ac:dyDescent="0.2">
      <c r="A1166"/>
      <c r="B1166" s="82" t="e">
        <v>#N/A</v>
      </c>
      <c r="C1166"/>
      <c r="D1166"/>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row>
    <row r="1167" spans="1:36" s="82" customFormat="1" ht="11.25" customHeight="1" x14ac:dyDescent="0.2">
      <c r="A1167"/>
      <c r="B1167" s="82" t="e">
        <v>#N/A</v>
      </c>
      <c r="C1167"/>
      <c r="D116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row>
    <row r="1168" spans="1:36" s="82" customFormat="1" ht="11.25" customHeight="1" x14ac:dyDescent="0.2">
      <c r="A1168"/>
      <c r="B1168" s="82" t="e">
        <v>#N/A</v>
      </c>
      <c r="C1168"/>
      <c r="D1168"/>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row>
    <row r="1169" spans="1:36" s="82" customFormat="1" ht="11.25" customHeight="1" x14ac:dyDescent="0.2">
      <c r="A1169"/>
      <c r="B1169" s="82" t="e">
        <v>#N/A</v>
      </c>
      <c r="C1169"/>
      <c r="D1169"/>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row>
    <row r="1170" spans="1:36" s="82" customFormat="1" ht="11.25" customHeight="1" x14ac:dyDescent="0.2">
      <c r="A1170"/>
      <c r="B1170" s="82" t="e">
        <v>#N/A</v>
      </c>
      <c r="C1170"/>
      <c r="D1170"/>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row>
    <row r="1171" spans="1:36" s="82" customFormat="1" ht="11.25" customHeight="1" x14ac:dyDescent="0.2">
      <c r="A1171"/>
      <c r="B1171" s="82" t="e">
        <v>#N/A</v>
      </c>
      <c r="C1171"/>
      <c r="D1171"/>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row>
    <row r="1172" spans="1:36" s="82" customFormat="1" ht="11.25" customHeight="1" x14ac:dyDescent="0.2">
      <c r="A1172"/>
      <c r="B1172" s="82" t="e">
        <v>#N/A</v>
      </c>
      <c r="C1172"/>
      <c r="D1172"/>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row>
    <row r="1173" spans="1:36" s="82" customFormat="1" ht="11.25" customHeight="1" x14ac:dyDescent="0.2">
      <c r="A1173"/>
      <c r="B1173" s="82" t="e">
        <v>#N/A</v>
      </c>
      <c r="C1173"/>
      <c r="D117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row>
    <row r="1174" spans="1:36" s="82" customFormat="1" ht="11.25" customHeight="1" x14ac:dyDescent="0.2">
      <c r="A1174"/>
      <c r="B1174" s="82" t="e">
        <v>#N/A</v>
      </c>
      <c r="C1174"/>
      <c r="D1174"/>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row>
    <row r="1175" spans="1:36" s="82" customFormat="1" ht="11.25" customHeight="1" x14ac:dyDescent="0.2">
      <c r="A1175"/>
      <c r="B1175" s="82" t="e">
        <v>#N/A</v>
      </c>
      <c r="C1175"/>
      <c r="D1175"/>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row>
    <row r="1176" spans="1:36" s="82" customFormat="1" ht="11.25" customHeight="1" x14ac:dyDescent="0.2">
      <c r="A1176"/>
      <c r="B1176" s="82" t="e">
        <v>#N/A</v>
      </c>
      <c r="C1176"/>
      <c r="D1176"/>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row>
    <row r="1177" spans="1:36" s="82" customFormat="1" ht="11.25" customHeight="1" x14ac:dyDescent="0.2">
      <c r="A1177"/>
      <c r="B1177" s="82" t="e">
        <v>#N/A</v>
      </c>
      <c r="C1177"/>
      <c r="D117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row>
    <row r="1178" spans="1:36" s="82" customFormat="1" ht="11.25" customHeight="1" x14ac:dyDescent="0.2">
      <c r="A1178"/>
      <c r="B1178" s="82" t="e">
        <v>#N/A</v>
      </c>
      <c r="C1178"/>
      <c r="D1178"/>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row>
    <row r="1179" spans="1:36" s="82" customFormat="1" ht="11.25" customHeight="1" x14ac:dyDescent="0.2">
      <c r="A1179"/>
      <c r="B1179" s="82" t="e">
        <v>#N/A</v>
      </c>
      <c r="C1179"/>
      <c r="D1179"/>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row>
    <row r="1180" spans="1:36" s="82" customFormat="1" ht="11.25" customHeight="1" x14ac:dyDescent="0.2">
      <c r="A1180"/>
      <c r="B1180" s="82" t="e">
        <v>#N/A</v>
      </c>
      <c r="C1180"/>
      <c r="D1180"/>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row>
    <row r="1181" spans="1:36" s="82" customFormat="1" ht="11.25" customHeight="1" x14ac:dyDescent="0.2">
      <c r="A1181"/>
      <c r="B1181" s="82" t="e">
        <v>#N/A</v>
      </c>
      <c r="C1181"/>
      <c r="D1181"/>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row>
    <row r="1182" spans="1:36" s="82" customFormat="1" ht="11.25" customHeight="1" x14ac:dyDescent="0.2">
      <c r="A1182"/>
      <c r="B1182" s="82" t="e">
        <v>#N/A</v>
      </c>
      <c r="C1182"/>
      <c r="D1182"/>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row>
    <row r="1183" spans="1:36" s="82" customFormat="1" ht="11.25" customHeight="1" x14ac:dyDescent="0.2">
      <c r="A1183"/>
      <c r="B1183" s="82" t="e">
        <v>#N/A</v>
      </c>
      <c r="C1183"/>
      <c r="D118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row>
    <row r="1184" spans="1:36" s="82" customFormat="1" ht="11.25" customHeight="1" x14ac:dyDescent="0.2">
      <c r="A1184"/>
      <c r="B1184" s="82" t="e">
        <v>#N/A</v>
      </c>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row>
    <row r="1185" spans="1:36" s="82" customFormat="1" ht="11.25" customHeight="1" x14ac:dyDescent="0.2">
      <c r="A1185"/>
      <c r="B1185" s="82" t="e">
        <v>#N/A</v>
      </c>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row>
    <row r="1186" spans="1:36" s="82" customFormat="1" ht="11.25" customHeight="1" x14ac:dyDescent="0.2">
      <c r="A1186"/>
      <c r="B1186" s="82" t="e">
        <v>#N/A</v>
      </c>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row>
    <row r="1187" spans="1:36" s="82" customFormat="1" ht="11.25" customHeight="1" x14ac:dyDescent="0.2">
      <c r="A1187"/>
      <c r="B1187" s="82" t="e">
        <v>#N/A</v>
      </c>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row>
    <row r="1188" spans="1:36" s="82" customFormat="1" ht="11.25" customHeight="1" x14ac:dyDescent="0.2">
      <c r="A1188"/>
      <c r="B1188" s="82" t="e">
        <v>#N/A</v>
      </c>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row>
    <row r="1189" spans="1:36" s="82" customFormat="1" ht="11.25" customHeight="1" x14ac:dyDescent="0.2">
      <c r="A1189"/>
      <c r="B1189" s="82" t="e">
        <v>#N/A</v>
      </c>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row>
    <row r="1190" spans="1:36" s="82" customFormat="1" ht="11.25" customHeight="1" x14ac:dyDescent="0.2">
      <c r="A1190"/>
      <c r="B1190" s="82" t="e">
        <v>#N/A</v>
      </c>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row>
    <row r="1191" spans="1:36" s="82" customFormat="1" ht="11.25" customHeight="1" x14ac:dyDescent="0.2">
      <c r="A1191"/>
      <c r="B1191" s="82" t="e">
        <v>#N/A</v>
      </c>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row>
    <row r="1192" spans="1:36" s="82" customFormat="1" ht="11.25" customHeight="1" x14ac:dyDescent="0.2">
      <c r="A1192"/>
      <c r="B1192" s="82" t="e">
        <v>#N/A</v>
      </c>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row>
    <row r="1193" spans="1:36" s="82" customFormat="1" ht="11.25" customHeight="1" x14ac:dyDescent="0.2">
      <c r="A1193"/>
      <c r="B1193" s="82" t="e">
        <v>#N/A</v>
      </c>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row>
    <row r="1194" spans="1:36" s="82" customFormat="1" ht="11.25" customHeight="1" x14ac:dyDescent="0.2">
      <c r="A1194"/>
      <c r="B1194" s="82" t="e">
        <v>#N/A</v>
      </c>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row>
    <row r="1195" spans="1:36" s="82" customFormat="1" ht="11.25" customHeight="1" x14ac:dyDescent="0.2">
      <c r="A1195"/>
      <c r="B1195" s="82" t="e">
        <v>#N/A</v>
      </c>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row>
    <row r="1196" spans="1:36" s="82" customFormat="1" ht="11.25" customHeight="1" x14ac:dyDescent="0.2">
      <c r="A1196"/>
      <c r="B1196" s="82" t="e">
        <v>#N/A</v>
      </c>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row>
    <row r="1197" spans="1:36" s="82" customFormat="1" ht="11.25" customHeight="1" x14ac:dyDescent="0.2">
      <c r="A1197"/>
      <c r="B1197" s="82" t="e">
        <v>#N/A</v>
      </c>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row>
    <row r="1198" spans="1:36" s="82" customFormat="1" ht="11.25" customHeight="1" x14ac:dyDescent="0.2">
      <c r="A1198"/>
      <c r="B1198" s="82" t="e">
        <v>#N/A</v>
      </c>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row>
    <row r="1199" spans="1:36" s="82" customFormat="1" ht="11.25" customHeight="1" x14ac:dyDescent="0.2">
      <c r="A1199"/>
      <c r="B1199" s="82" t="e">
        <v>#N/A</v>
      </c>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row>
    <row r="1200" spans="1:36" s="82" customFormat="1" ht="11.25" customHeight="1" x14ac:dyDescent="0.2">
      <c r="A1200"/>
      <c r="B1200" s="82" t="e">
        <v>#N/A</v>
      </c>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row>
    <row r="1201" spans="1:36" s="82" customFormat="1" ht="11.25" customHeight="1" x14ac:dyDescent="0.2">
      <c r="A1201"/>
      <c r="B1201" s="82" t="e">
        <v>#N/A</v>
      </c>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row>
    <row r="1202" spans="1:36" s="82" customFormat="1" ht="11.25" customHeight="1" x14ac:dyDescent="0.2">
      <c r="A1202"/>
      <c r="B1202" s="82" t="e">
        <v>#N/A</v>
      </c>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row>
    <row r="1203" spans="1:36" s="82" customFormat="1" ht="11.25" customHeight="1" x14ac:dyDescent="0.2">
      <c r="A1203"/>
      <c r="B1203" s="82" t="e">
        <v>#N/A</v>
      </c>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row>
    <row r="1204" spans="1:36" s="82" customFormat="1" ht="11.25" customHeight="1" x14ac:dyDescent="0.2">
      <c r="A1204"/>
      <c r="B1204" s="82" t="e">
        <v>#N/A</v>
      </c>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row>
    <row r="1205" spans="1:36" s="82" customFormat="1" ht="11.25" customHeight="1" x14ac:dyDescent="0.2">
      <c r="A1205"/>
      <c r="B1205" s="82" t="e">
        <v>#N/A</v>
      </c>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row>
    <row r="1206" spans="1:36" s="82" customFormat="1" ht="11.25" customHeight="1" x14ac:dyDescent="0.2">
      <c r="A1206"/>
      <c r="B1206" s="82" t="e">
        <v>#N/A</v>
      </c>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row>
    <row r="1207" spans="1:36" s="82" customFormat="1" ht="11.25" customHeight="1" x14ac:dyDescent="0.2">
      <c r="A1207"/>
      <c r="B1207" s="82" t="e">
        <v>#N/A</v>
      </c>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row>
    <row r="1208" spans="1:36" s="82" customFormat="1" ht="11.25" customHeight="1" x14ac:dyDescent="0.2">
      <c r="A1208"/>
      <c r="B1208" s="82" t="e">
        <v>#N/A</v>
      </c>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row>
    <row r="1209" spans="1:36" s="82" customFormat="1" ht="11.25" customHeight="1" x14ac:dyDescent="0.2">
      <c r="A1209"/>
      <c r="B1209" s="82" t="e">
        <v>#N/A</v>
      </c>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row>
    <row r="1210" spans="1:36" s="82" customFormat="1" ht="11.25" customHeight="1" x14ac:dyDescent="0.2">
      <c r="A1210"/>
      <c r="B1210" s="82" t="e">
        <v>#N/A</v>
      </c>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row>
    <row r="1211" spans="1:36" s="82" customFormat="1" ht="11.25" customHeight="1" x14ac:dyDescent="0.2">
      <c r="A1211"/>
      <c r="B1211" s="82" t="e">
        <v>#N/A</v>
      </c>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row>
    <row r="1212" spans="1:36" s="82" customFormat="1" ht="11.25" customHeight="1" x14ac:dyDescent="0.2">
      <c r="A1212"/>
      <c r="B1212" s="82" t="e">
        <v>#N/A</v>
      </c>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row>
    <row r="1213" spans="1:36" s="82" customFormat="1" ht="11.25" customHeight="1" x14ac:dyDescent="0.2">
      <c r="A1213"/>
      <c r="B1213" s="82" t="e">
        <v>#N/A</v>
      </c>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row>
    <row r="1214" spans="1:36" s="82" customFormat="1" ht="11.25" customHeight="1" x14ac:dyDescent="0.2">
      <c r="A1214"/>
      <c r="B1214" s="82" t="e">
        <v>#N/A</v>
      </c>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row>
    <row r="1215" spans="1:36" s="82" customFormat="1" ht="11.25" customHeight="1" x14ac:dyDescent="0.2">
      <c r="A1215"/>
      <c r="B1215" s="82" t="e">
        <v>#N/A</v>
      </c>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row>
    <row r="1216" spans="1:36" s="82" customFormat="1" ht="11.25" customHeight="1" x14ac:dyDescent="0.2">
      <c r="A1216"/>
      <c r="B1216" s="82" t="e">
        <v>#N/A</v>
      </c>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row>
    <row r="1217" spans="1:36" s="82" customFormat="1" ht="11.25" customHeight="1" x14ac:dyDescent="0.2">
      <c r="A1217"/>
      <c r="B1217" s="82" t="e">
        <v>#N/A</v>
      </c>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row>
    <row r="1218" spans="1:36" s="82" customFormat="1" ht="11.25" customHeight="1" x14ac:dyDescent="0.2">
      <c r="A1218"/>
      <c r="B1218" s="82" t="e">
        <v>#N/A</v>
      </c>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row>
    <row r="1219" spans="1:36" s="82" customFormat="1" ht="11.25" customHeight="1" x14ac:dyDescent="0.2">
      <c r="A1219"/>
      <c r="B1219" s="82" t="e">
        <v>#N/A</v>
      </c>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row>
    <row r="1220" spans="1:36" s="82" customFormat="1" ht="11.25" customHeight="1" x14ac:dyDescent="0.2">
      <c r="A1220"/>
      <c r="B1220" s="82" t="e">
        <v>#N/A</v>
      </c>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row>
    <row r="1221" spans="1:36" s="82" customFormat="1" ht="11.25" customHeight="1" x14ac:dyDescent="0.2">
      <c r="A1221"/>
      <c r="B1221" s="82" t="e">
        <v>#N/A</v>
      </c>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row>
    <row r="1222" spans="1:36" s="82" customFormat="1" ht="11.25" customHeight="1" x14ac:dyDescent="0.2">
      <c r="A1222"/>
      <c r="B1222" s="82" t="e">
        <v>#N/A</v>
      </c>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row>
    <row r="1223" spans="1:36" s="82" customFormat="1" ht="11.25" customHeight="1" x14ac:dyDescent="0.2">
      <c r="A1223"/>
      <c r="B1223" s="82" t="e">
        <v>#N/A</v>
      </c>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row>
    <row r="1224" spans="1:36" s="82" customFormat="1" ht="11.25" customHeight="1" x14ac:dyDescent="0.2">
      <c r="A1224"/>
      <c r="B1224" s="82" t="e">
        <v>#N/A</v>
      </c>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row>
    <row r="1225" spans="1:36" s="82" customFormat="1" ht="11.25" customHeight="1" x14ac:dyDescent="0.2">
      <c r="A1225"/>
      <c r="B1225" s="82" t="e">
        <v>#N/A</v>
      </c>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row>
    <row r="1226" spans="1:36" s="82" customFormat="1" ht="11.25" customHeight="1" x14ac:dyDescent="0.2">
      <c r="A1226"/>
      <c r="B1226" s="82" t="e">
        <v>#N/A</v>
      </c>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row>
    <row r="1227" spans="1:36" s="82" customFormat="1" ht="11.25" customHeight="1" x14ac:dyDescent="0.2">
      <c r="A1227"/>
      <c r="B1227" s="82" t="e">
        <v>#N/A</v>
      </c>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row>
    <row r="1228" spans="1:36" s="82" customFormat="1" ht="11.25" customHeight="1" x14ac:dyDescent="0.2">
      <c r="A1228"/>
      <c r="B1228" s="82" t="e">
        <v>#N/A</v>
      </c>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row>
    <row r="1229" spans="1:36" s="82" customFormat="1" ht="11.25" customHeight="1" x14ac:dyDescent="0.2">
      <c r="A1229"/>
      <c r="B1229" s="82" t="e">
        <v>#N/A</v>
      </c>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row>
    <row r="1230" spans="1:36" s="82" customFormat="1" ht="11.25" customHeight="1" x14ac:dyDescent="0.2">
      <c r="A1230"/>
      <c r="B1230" s="82" t="e">
        <v>#N/A</v>
      </c>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row>
    <row r="1231" spans="1:36" s="82" customFormat="1" ht="11.25" customHeight="1" x14ac:dyDescent="0.2">
      <c r="A1231"/>
      <c r="B1231" s="82" t="e">
        <v>#N/A</v>
      </c>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row>
    <row r="1232" spans="1:36" s="82" customFormat="1" ht="11.25" customHeight="1" x14ac:dyDescent="0.2">
      <c r="A1232"/>
      <c r="B1232" s="82" t="e">
        <v>#N/A</v>
      </c>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row>
    <row r="1233" spans="1:36" s="82" customFormat="1" ht="11.25" customHeight="1" x14ac:dyDescent="0.2">
      <c r="A1233"/>
      <c r="B1233" s="82" t="e">
        <v>#N/A</v>
      </c>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row>
    <row r="1234" spans="1:36" s="82" customFormat="1" ht="11.25" customHeight="1" x14ac:dyDescent="0.2">
      <c r="A1234"/>
      <c r="B1234" s="82" t="e">
        <v>#N/A</v>
      </c>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row>
    <row r="1235" spans="1:36" s="82" customFormat="1" ht="11.25" customHeight="1" x14ac:dyDescent="0.2">
      <c r="A1235"/>
      <c r="B1235" s="82" t="e">
        <v>#N/A</v>
      </c>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row>
    <row r="1236" spans="1:36" s="82" customFormat="1" ht="11.25" customHeight="1" x14ac:dyDescent="0.2">
      <c r="A1236"/>
      <c r="B1236" s="82" t="e">
        <v>#N/A</v>
      </c>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row>
    <row r="1237" spans="1:36" s="82" customFormat="1" ht="11.25" customHeight="1" x14ac:dyDescent="0.2">
      <c r="A1237"/>
      <c r="B1237" s="82" t="e">
        <v>#N/A</v>
      </c>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row>
    <row r="1238" spans="1:36" s="82" customFormat="1" ht="11.25" customHeight="1" x14ac:dyDescent="0.2">
      <c r="A1238"/>
      <c r="B1238" s="82" t="e">
        <v>#N/A</v>
      </c>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row>
    <row r="1239" spans="1:36" s="82" customFormat="1" ht="11.25" customHeight="1" x14ac:dyDescent="0.2">
      <c r="A1239"/>
      <c r="B1239" s="82" t="e">
        <v>#N/A</v>
      </c>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row>
    <row r="1240" spans="1:36" s="82" customFormat="1" ht="11.25" customHeight="1" x14ac:dyDescent="0.2">
      <c r="A1240"/>
      <c r="B1240" s="82" t="e">
        <v>#N/A</v>
      </c>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row>
    <row r="1241" spans="1:36" s="82" customFormat="1" ht="11.25" customHeight="1" x14ac:dyDescent="0.2">
      <c r="A1241"/>
      <c r="B1241" s="82" t="e">
        <v>#N/A</v>
      </c>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row>
    <row r="1242" spans="1:36" s="82" customFormat="1" ht="11.25" customHeight="1" x14ac:dyDescent="0.2">
      <c r="A1242"/>
      <c r="B1242" s="82" t="e">
        <v>#N/A</v>
      </c>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row>
    <row r="1243" spans="1:36" s="82" customFormat="1" ht="11.25" customHeight="1" x14ac:dyDescent="0.2">
      <c r="A1243"/>
      <c r="B1243" s="82" t="e">
        <v>#N/A</v>
      </c>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row>
    <row r="1244" spans="1:36" s="82" customFormat="1" ht="11.25" customHeight="1" x14ac:dyDescent="0.2">
      <c r="A1244"/>
      <c r="B1244" s="82" t="e">
        <v>#N/A</v>
      </c>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row>
    <row r="1245" spans="1:36" s="82" customFormat="1" ht="11.25" customHeight="1" x14ac:dyDescent="0.2">
      <c r="A1245"/>
      <c r="B1245" s="82" t="e">
        <v>#N/A</v>
      </c>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row>
    <row r="1246" spans="1:36" s="82" customFormat="1" ht="11.25" customHeight="1" x14ac:dyDescent="0.2">
      <c r="A1246"/>
      <c r="B1246" s="82" t="e">
        <v>#N/A</v>
      </c>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row>
    <row r="1247" spans="1:36" s="82" customFormat="1" ht="11.25" customHeight="1" x14ac:dyDescent="0.2">
      <c r="A1247"/>
      <c r="B1247" s="82" t="e">
        <v>#N/A</v>
      </c>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row>
    <row r="1248" spans="1:36" s="82" customFormat="1" ht="11.25" customHeight="1" x14ac:dyDescent="0.2">
      <c r="A1248"/>
      <c r="B1248" s="82" t="e">
        <v>#N/A</v>
      </c>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row>
    <row r="1249" spans="1:36" s="82" customFormat="1" ht="11.25" customHeight="1" x14ac:dyDescent="0.2">
      <c r="A1249"/>
      <c r="B1249" s="82" t="e">
        <v>#N/A</v>
      </c>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row>
    <row r="1250" spans="1:36" s="82" customFormat="1" ht="11.25" customHeight="1" x14ac:dyDescent="0.2">
      <c r="A1250"/>
      <c r="B1250" s="82" t="e">
        <v>#N/A</v>
      </c>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row>
    <row r="1251" spans="1:36" s="82" customFormat="1" ht="11.25" customHeight="1" x14ac:dyDescent="0.2">
      <c r="A1251"/>
      <c r="B1251" s="82" t="e">
        <v>#N/A</v>
      </c>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row>
    <row r="1252" spans="1:36" s="82" customFormat="1" ht="11.25" customHeight="1" x14ac:dyDescent="0.2">
      <c r="A1252"/>
      <c r="B1252" s="82" t="e">
        <v>#N/A</v>
      </c>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row>
    <row r="1253" spans="1:36" s="82" customFormat="1" ht="11.25" customHeight="1" x14ac:dyDescent="0.2">
      <c r="A1253"/>
      <c r="B1253" s="82" t="e">
        <v>#N/A</v>
      </c>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row>
    <row r="1254" spans="1:36" s="82" customFormat="1" ht="11.25" customHeight="1" x14ac:dyDescent="0.2">
      <c r="A1254"/>
      <c r="B1254" s="82" t="e">
        <v>#N/A</v>
      </c>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row>
    <row r="1255" spans="1:36" s="82" customFormat="1" ht="11.25" customHeight="1" x14ac:dyDescent="0.2">
      <c r="A1255"/>
      <c r="B1255" s="82" t="e">
        <v>#N/A</v>
      </c>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row>
    <row r="1256" spans="1:36" s="82" customFormat="1" ht="11.25" customHeight="1" x14ac:dyDescent="0.2">
      <c r="A1256"/>
      <c r="B1256" s="82" t="e">
        <v>#N/A</v>
      </c>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row>
    <row r="1257" spans="1:36" s="82" customFormat="1" ht="11.25" customHeight="1" x14ac:dyDescent="0.2">
      <c r="A1257"/>
      <c r="B1257" s="82" t="e">
        <v>#N/A</v>
      </c>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row>
    <row r="1258" spans="1:36" s="82" customFormat="1" ht="11.25" customHeight="1" x14ac:dyDescent="0.2">
      <c r="A1258"/>
      <c r="B1258" s="82" t="e">
        <v>#N/A</v>
      </c>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row>
    <row r="1259" spans="1:36" s="82" customFormat="1" ht="11.25" customHeight="1" x14ac:dyDescent="0.2">
      <c r="A1259"/>
      <c r="B1259" s="82" t="e">
        <v>#N/A</v>
      </c>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row>
    <row r="1260" spans="1:36" s="82" customFormat="1" ht="11.25" customHeight="1" x14ac:dyDescent="0.2">
      <c r="A1260"/>
      <c r="B1260" s="82" t="e">
        <v>#N/A</v>
      </c>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row>
    <row r="1261" spans="1:36" s="82" customFormat="1" ht="11.25" customHeight="1" x14ac:dyDescent="0.2">
      <c r="A1261"/>
      <c r="B1261" s="82" t="e">
        <v>#N/A</v>
      </c>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row>
    <row r="1262" spans="1:36" s="82" customFormat="1" ht="11.25" customHeight="1" x14ac:dyDescent="0.2">
      <c r="A1262"/>
      <c r="B1262" s="82" t="e">
        <v>#N/A</v>
      </c>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row>
    <row r="1263" spans="1:36" s="82" customFormat="1" ht="11.25" customHeight="1" x14ac:dyDescent="0.2">
      <c r="A1263"/>
      <c r="B1263" s="82" t="e">
        <v>#N/A</v>
      </c>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row>
    <row r="1264" spans="1:36" s="82" customFormat="1" ht="11.25" customHeight="1" x14ac:dyDescent="0.2">
      <c r="A1264"/>
      <c r="B1264" s="82" t="e">
        <v>#N/A</v>
      </c>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row>
    <row r="1265" spans="1:36" s="82" customFormat="1" ht="11.25" customHeight="1" x14ac:dyDescent="0.2">
      <c r="A1265"/>
      <c r="B1265" s="82" t="e">
        <v>#N/A</v>
      </c>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row>
    <row r="1266" spans="1:36" s="82" customFormat="1" ht="11.25" customHeight="1" x14ac:dyDescent="0.2">
      <c r="A1266"/>
      <c r="B1266" s="82" t="e">
        <v>#N/A</v>
      </c>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row>
    <row r="1267" spans="1:36" s="82" customFormat="1" ht="11.25" customHeight="1" x14ac:dyDescent="0.2">
      <c r="A1267"/>
      <c r="B1267" s="82" t="e">
        <v>#N/A</v>
      </c>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row>
    <row r="1268" spans="1:36" s="82" customFormat="1" ht="11.25" customHeight="1" x14ac:dyDescent="0.2">
      <c r="A1268"/>
      <c r="B1268" s="82" t="e">
        <v>#N/A</v>
      </c>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row>
    <row r="1269" spans="1:36" s="82" customFormat="1" ht="11.25" customHeight="1" x14ac:dyDescent="0.2">
      <c r="A1269"/>
      <c r="B1269" s="82" t="e">
        <v>#N/A</v>
      </c>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row>
    <row r="1270" spans="1:36" s="82" customFormat="1" ht="11.25" customHeight="1" x14ac:dyDescent="0.2">
      <c r="A1270"/>
      <c r="B1270" s="82" t="e">
        <v>#N/A</v>
      </c>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row>
    <row r="1271" spans="1:36" s="82" customFormat="1" ht="11.25" customHeight="1" x14ac:dyDescent="0.2">
      <c r="A1271"/>
      <c r="B1271" s="82" t="e">
        <v>#N/A</v>
      </c>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row>
    <row r="1272" spans="1:36" s="82" customFormat="1" ht="11.25" customHeight="1" x14ac:dyDescent="0.2">
      <c r="A1272"/>
      <c r="B1272" s="82" t="e">
        <v>#N/A</v>
      </c>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row>
    <row r="1273" spans="1:36" s="82" customFormat="1" ht="11.25" customHeight="1" x14ac:dyDescent="0.2">
      <c r="A1273"/>
      <c r="B1273" s="82" t="e">
        <v>#N/A</v>
      </c>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row>
    <row r="1274" spans="1:36" s="82" customFormat="1" ht="11.25" customHeight="1" x14ac:dyDescent="0.2">
      <c r="A1274"/>
      <c r="B1274" s="82" t="e">
        <v>#N/A</v>
      </c>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row>
    <row r="1275" spans="1:36" s="82" customFormat="1" ht="11.25" customHeight="1" x14ac:dyDescent="0.2">
      <c r="A1275"/>
      <c r="B1275" s="82" t="e">
        <v>#N/A</v>
      </c>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row>
    <row r="1276" spans="1:36" s="82" customFormat="1" ht="11.25" customHeight="1" x14ac:dyDescent="0.2">
      <c r="A1276"/>
      <c r="B1276" s="82" t="e">
        <v>#N/A</v>
      </c>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row>
    <row r="1277" spans="1:36" s="82" customFormat="1" ht="11.25" customHeight="1" x14ac:dyDescent="0.2">
      <c r="A1277"/>
      <c r="B1277" s="82" t="e">
        <v>#N/A</v>
      </c>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row>
    <row r="1278" spans="1:36" s="82" customFormat="1" ht="11.25" customHeight="1" x14ac:dyDescent="0.2">
      <c r="A1278"/>
      <c r="B1278" s="82" t="e">
        <v>#N/A</v>
      </c>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row>
    <row r="1279" spans="1:36" s="82" customFormat="1" ht="11.25" customHeight="1" x14ac:dyDescent="0.2">
      <c r="A1279"/>
      <c r="B1279" s="82" t="e">
        <v>#N/A</v>
      </c>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row>
    <row r="1280" spans="1:36" s="82" customFormat="1" ht="11.25" customHeight="1" x14ac:dyDescent="0.2">
      <c r="A1280"/>
      <c r="B1280" s="82" t="e">
        <v>#N/A</v>
      </c>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row>
    <row r="1281" spans="1:36" s="82" customFormat="1" ht="11.25" customHeight="1" x14ac:dyDescent="0.2">
      <c r="A1281"/>
      <c r="B1281" s="82" t="e">
        <v>#N/A</v>
      </c>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row>
    <row r="1282" spans="1:36" s="82" customFormat="1" ht="11.25" customHeight="1" x14ac:dyDescent="0.2">
      <c r="A1282"/>
      <c r="B1282" s="82" t="e">
        <v>#N/A</v>
      </c>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row>
    <row r="1283" spans="1:36" s="82" customFormat="1" ht="11.25" customHeight="1" x14ac:dyDescent="0.2">
      <c r="A1283"/>
      <c r="B1283" s="82" t="e">
        <v>#N/A</v>
      </c>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row>
    <row r="1284" spans="1:36" s="82" customFormat="1" ht="11.25" customHeight="1" x14ac:dyDescent="0.2">
      <c r="A1284"/>
      <c r="B1284" s="82" t="e">
        <v>#N/A</v>
      </c>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row>
    <row r="1285" spans="1:36" s="82" customFormat="1" ht="11.25" customHeight="1" x14ac:dyDescent="0.2">
      <c r="A1285"/>
      <c r="B1285" s="82" t="e">
        <v>#N/A</v>
      </c>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row>
    <row r="1286" spans="1:36" s="82" customFormat="1" ht="11.25" customHeight="1" x14ac:dyDescent="0.2">
      <c r="A1286"/>
      <c r="B1286" s="82" t="e">
        <v>#N/A</v>
      </c>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row>
    <row r="1287" spans="1:36" s="82" customFormat="1" ht="11.25" customHeight="1" x14ac:dyDescent="0.2">
      <c r="A1287"/>
      <c r="B1287" s="82" t="e">
        <v>#N/A</v>
      </c>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row>
    <row r="1288" spans="1:36" s="82" customFormat="1" ht="11.25" customHeight="1" x14ac:dyDescent="0.2">
      <c r="A1288"/>
      <c r="B1288" s="82" t="e">
        <v>#N/A</v>
      </c>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row>
    <row r="1289" spans="1:36" s="82" customFormat="1" ht="11.25" customHeight="1" x14ac:dyDescent="0.2">
      <c r="A1289"/>
      <c r="B1289" s="82" t="e">
        <v>#N/A</v>
      </c>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row>
    <row r="1290" spans="1:36" s="82" customFormat="1" ht="11.25" customHeight="1" x14ac:dyDescent="0.2">
      <c r="A1290"/>
      <c r="B1290" s="82" t="e">
        <v>#N/A</v>
      </c>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row>
    <row r="1291" spans="1:36" s="82" customFormat="1" ht="11.25" customHeight="1" x14ac:dyDescent="0.2">
      <c r="A1291"/>
      <c r="B1291" s="82" t="e">
        <v>#N/A</v>
      </c>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row>
    <row r="1292" spans="1:36" s="82" customFormat="1" ht="11.25" customHeight="1" x14ac:dyDescent="0.2">
      <c r="A1292"/>
      <c r="B1292" s="82" t="e">
        <v>#N/A</v>
      </c>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row>
    <row r="1293" spans="1:36" s="82" customFormat="1" ht="11.25" customHeight="1" x14ac:dyDescent="0.2">
      <c r="A1293"/>
      <c r="B1293" s="82" t="e">
        <v>#N/A</v>
      </c>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row>
    <row r="1294" spans="1:36" s="82" customFormat="1" ht="11.25" customHeight="1" x14ac:dyDescent="0.2">
      <c r="A1294"/>
      <c r="B1294" s="82" t="e">
        <v>#N/A</v>
      </c>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row>
    <row r="1295" spans="1:36" s="82" customFormat="1" ht="11.25" customHeight="1" x14ac:dyDescent="0.2">
      <c r="A1295"/>
      <c r="B1295" s="82" t="e">
        <v>#N/A</v>
      </c>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row>
    <row r="1296" spans="1:36" s="82" customFormat="1" ht="11.25" customHeight="1" x14ac:dyDescent="0.2">
      <c r="A1296"/>
      <c r="B1296" s="82" t="e">
        <v>#N/A</v>
      </c>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row>
    <row r="1297" spans="1:36" s="82" customFormat="1" ht="11.25" customHeight="1" x14ac:dyDescent="0.2">
      <c r="A1297"/>
      <c r="B1297" s="82" t="e">
        <v>#N/A</v>
      </c>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row>
    <row r="1298" spans="1:36" s="82" customFormat="1" ht="11.25" customHeight="1" x14ac:dyDescent="0.2">
      <c r="A1298"/>
      <c r="B1298" s="82" t="e">
        <v>#N/A</v>
      </c>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row>
    <row r="1299" spans="1:36" s="82" customFormat="1" ht="11.25" customHeight="1" x14ac:dyDescent="0.2">
      <c r="A1299"/>
      <c r="B1299" s="82" t="e">
        <v>#N/A</v>
      </c>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row>
    <row r="1300" spans="1:36" s="82" customFormat="1" ht="11.25" customHeight="1" x14ac:dyDescent="0.2">
      <c r="A1300"/>
      <c r="B1300" s="82" t="e">
        <v>#N/A</v>
      </c>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row>
    <row r="1301" spans="1:36" s="82" customFormat="1" ht="11.25" customHeight="1" x14ac:dyDescent="0.2">
      <c r="A1301"/>
      <c r="B1301" s="82" t="e">
        <v>#N/A</v>
      </c>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row>
    <row r="1302" spans="1:36" s="82" customFormat="1" ht="11.25" customHeight="1" x14ac:dyDescent="0.2">
      <c r="A1302"/>
      <c r="B1302" s="82" t="e">
        <v>#N/A</v>
      </c>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row>
    <row r="1303" spans="1:36" s="82" customFormat="1" ht="11.25" customHeight="1" x14ac:dyDescent="0.2">
      <c r="A1303"/>
      <c r="B1303" s="82" t="e">
        <v>#N/A</v>
      </c>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row>
    <row r="1304" spans="1:36" s="82" customFormat="1" ht="11.25" customHeight="1" x14ac:dyDescent="0.2">
      <c r="A1304"/>
      <c r="B1304" s="82" t="e">
        <v>#N/A</v>
      </c>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row>
    <row r="1305" spans="1:36" s="82" customFormat="1" ht="11.25" customHeight="1" x14ac:dyDescent="0.2">
      <c r="A1305"/>
      <c r="B1305" s="82" t="e">
        <v>#N/A</v>
      </c>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row>
    <row r="1306" spans="1:36" s="82" customFormat="1" ht="11.25" customHeight="1" x14ac:dyDescent="0.2">
      <c r="A1306"/>
      <c r="B1306" s="82" t="e">
        <v>#N/A</v>
      </c>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row>
    <row r="1307" spans="1:36" s="82" customFormat="1" ht="11.25" customHeight="1" x14ac:dyDescent="0.2">
      <c r="A1307"/>
      <c r="B1307" s="82" t="e">
        <v>#N/A</v>
      </c>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row>
    <row r="1308" spans="1:36" s="82" customFormat="1" ht="11.25" customHeight="1" x14ac:dyDescent="0.2">
      <c r="A1308"/>
      <c r="B1308" s="82" t="e">
        <v>#N/A</v>
      </c>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row>
    <row r="1309" spans="1:36" s="82" customFormat="1" ht="11.25" customHeight="1" x14ac:dyDescent="0.2">
      <c r="A1309"/>
      <c r="B1309" s="82" t="e">
        <v>#N/A</v>
      </c>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row>
    <row r="1310" spans="1:36" s="82" customFormat="1" ht="11.25" customHeight="1" x14ac:dyDescent="0.2">
      <c r="A1310"/>
      <c r="B1310" s="82" t="e">
        <v>#N/A</v>
      </c>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row>
    <row r="1311" spans="1:36" s="82" customFormat="1" ht="11.25" customHeight="1" x14ac:dyDescent="0.2">
      <c r="A1311"/>
      <c r="B1311" s="82" t="e">
        <v>#N/A</v>
      </c>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row>
    <row r="1312" spans="1:36" s="82" customFormat="1" ht="11.25" customHeight="1" x14ac:dyDescent="0.2">
      <c r="A1312"/>
      <c r="B1312" s="82" t="e">
        <v>#N/A</v>
      </c>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row>
    <row r="1313" spans="1:36" s="82" customFormat="1" ht="11.25" customHeight="1" x14ac:dyDescent="0.2">
      <c r="A1313"/>
      <c r="B1313" s="82" t="e">
        <v>#N/A</v>
      </c>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row>
    <row r="1314" spans="1:36" s="82" customFormat="1" ht="11.25" customHeight="1" x14ac:dyDescent="0.2">
      <c r="A1314"/>
      <c r="B1314" s="82" t="e">
        <v>#N/A</v>
      </c>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row>
    <row r="1315" spans="1:36" s="82" customFormat="1" ht="11.25" customHeight="1" x14ac:dyDescent="0.2">
      <c r="A1315"/>
      <c r="B1315" s="82" t="e">
        <v>#N/A</v>
      </c>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row>
    <row r="1316" spans="1:36" s="82" customFormat="1" ht="11.25" customHeight="1" x14ac:dyDescent="0.2">
      <c r="A1316"/>
      <c r="B1316" s="82" t="e">
        <v>#N/A</v>
      </c>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row>
    <row r="1317" spans="1:36" s="82" customFormat="1" ht="11.25" customHeight="1" x14ac:dyDescent="0.2">
      <c r="A1317"/>
      <c r="B1317" s="82" t="e">
        <v>#N/A</v>
      </c>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row>
    <row r="1318" spans="1:36" s="82" customFormat="1" ht="11.25" customHeight="1" x14ac:dyDescent="0.2">
      <c r="A1318"/>
      <c r="B1318" s="82" t="e">
        <v>#N/A</v>
      </c>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row>
    <row r="1319" spans="1:36" s="82" customFormat="1" ht="11.25" customHeight="1" x14ac:dyDescent="0.2">
      <c r="A1319"/>
      <c r="B1319" s="82" t="e">
        <v>#N/A</v>
      </c>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row>
    <row r="1320" spans="1:36" s="82" customFormat="1" ht="11.25" customHeight="1" x14ac:dyDescent="0.2">
      <c r="A1320"/>
      <c r="B1320" s="82" t="e">
        <v>#N/A</v>
      </c>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row>
    <row r="1321" spans="1:36" s="82" customFormat="1" ht="11.25" customHeight="1" x14ac:dyDescent="0.2">
      <c r="A1321"/>
      <c r="B1321" s="82" t="e">
        <v>#N/A</v>
      </c>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row>
    <row r="1322" spans="1:36" s="82" customFormat="1" ht="11.25" customHeight="1" x14ac:dyDescent="0.2">
      <c r="A1322"/>
      <c r="B1322" s="82" t="e">
        <v>#N/A</v>
      </c>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row>
    <row r="1323" spans="1:36" s="82" customFormat="1" ht="11.25" customHeight="1" x14ac:dyDescent="0.2">
      <c r="A1323"/>
      <c r="B1323" s="82" t="e">
        <v>#N/A</v>
      </c>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row>
    <row r="1324" spans="1:36" s="82" customFormat="1" ht="11.25" customHeight="1" x14ac:dyDescent="0.2">
      <c r="A1324"/>
      <c r="B1324" s="82" t="e">
        <v>#N/A</v>
      </c>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row>
    <row r="1325" spans="1:36" s="82" customFormat="1" ht="11.25" customHeight="1" x14ac:dyDescent="0.2">
      <c r="A1325"/>
      <c r="B1325" s="82" t="e">
        <v>#N/A</v>
      </c>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row>
    <row r="1326" spans="1:36" s="82" customFormat="1" ht="11.25" customHeight="1" x14ac:dyDescent="0.2">
      <c r="A1326"/>
      <c r="B1326" s="82" t="e">
        <v>#N/A</v>
      </c>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row>
    <row r="1327" spans="1:36" s="82" customFormat="1" ht="11.25" customHeight="1" x14ac:dyDescent="0.2">
      <c r="A1327"/>
      <c r="B1327" s="82" t="e">
        <v>#N/A</v>
      </c>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row>
    <row r="1328" spans="1:36" s="82" customFormat="1" ht="11.25" customHeight="1" x14ac:dyDescent="0.2">
      <c r="A1328"/>
      <c r="B1328" s="82" t="e">
        <v>#N/A</v>
      </c>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row>
    <row r="1329" spans="1:36" s="82" customFormat="1" ht="11.25" customHeight="1" x14ac:dyDescent="0.2">
      <c r="A1329"/>
      <c r="B1329" s="82" t="e">
        <v>#N/A</v>
      </c>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row>
    <row r="1330" spans="1:36" s="82" customFormat="1" ht="11.25" customHeight="1" x14ac:dyDescent="0.2">
      <c r="A1330"/>
      <c r="B1330" s="82" t="e">
        <v>#N/A</v>
      </c>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row>
    <row r="1331" spans="1:36" s="82" customFormat="1" ht="11.25" customHeight="1" x14ac:dyDescent="0.2">
      <c r="A1331"/>
      <c r="B1331" s="82" t="e">
        <v>#N/A</v>
      </c>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row>
    <row r="1332" spans="1:36" s="82" customFormat="1" ht="11.25" customHeight="1" x14ac:dyDescent="0.2">
      <c r="A1332"/>
      <c r="B1332" s="82" t="e">
        <v>#N/A</v>
      </c>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row>
    <row r="1333" spans="1:36" s="82" customFormat="1" ht="11.25" customHeight="1" x14ac:dyDescent="0.2">
      <c r="A1333"/>
      <c r="B1333" s="82" t="e">
        <v>#N/A</v>
      </c>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row>
    <row r="1334" spans="1:36" s="82" customFormat="1" ht="11.25" customHeight="1" x14ac:dyDescent="0.2">
      <c r="A1334"/>
      <c r="B1334" s="82" t="e">
        <v>#N/A</v>
      </c>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row>
    <row r="1335" spans="1:36" s="82" customFormat="1" ht="11.25" customHeight="1" x14ac:dyDescent="0.2">
      <c r="A1335"/>
      <c r="B1335" s="82" t="e">
        <v>#N/A</v>
      </c>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row>
    <row r="1336" spans="1:36" s="82" customFormat="1" ht="11.25" customHeight="1" x14ac:dyDescent="0.2">
      <c r="A1336"/>
      <c r="B1336" s="82" t="e">
        <v>#N/A</v>
      </c>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row>
    <row r="1337" spans="1:36" s="82" customFormat="1" ht="11.25" customHeight="1" x14ac:dyDescent="0.2">
      <c r="A1337"/>
      <c r="B1337" s="82" t="e">
        <v>#N/A</v>
      </c>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row>
    <row r="1338" spans="1:36" s="82" customFormat="1" ht="11.25" customHeight="1" x14ac:dyDescent="0.2">
      <c r="A1338"/>
      <c r="B1338" s="82" t="e">
        <v>#N/A</v>
      </c>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row>
    <row r="1339" spans="1:36" s="82" customFormat="1" ht="11.25" customHeight="1" x14ac:dyDescent="0.2">
      <c r="A1339"/>
      <c r="B1339" s="82" t="e">
        <v>#N/A</v>
      </c>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row>
    <row r="1340" spans="1:36" s="82" customFormat="1" ht="11.25" customHeight="1" x14ac:dyDescent="0.2">
      <c r="A1340"/>
      <c r="B1340" s="82" t="e">
        <v>#N/A</v>
      </c>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row>
    <row r="1341" spans="1:36" s="82" customFormat="1" ht="11.25" customHeight="1" x14ac:dyDescent="0.2">
      <c r="A1341"/>
      <c r="B1341" s="82" t="e">
        <v>#N/A</v>
      </c>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row>
    <row r="1342" spans="1:36" s="82" customFormat="1" ht="11.25" customHeight="1" x14ac:dyDescent="0.2">
      <c r="A1342"/>
      <c r="B1342" s="82" t="e">
        <v>#N/A</v>
      </c>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row>
    <row r="1343" spans="1:36" s="82" customFormat="1" ht="11.25" customHeight="1" x14ac:dyDescent="0.2">
      <c r="A1343"/>
      <c r="B1343" s="82" t="e">
        <v>#N/A</v>
      </c>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row>
    <row r="1344" spans="1:36" s="82" customFormat="1" ht="11.25" customHeight="1" x14ac:dyDescent="0.2">
      <c r="A1344"/>
      <c r="B1344" s="82" t="e">
        <v>#N/A</v>
      </c>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row>
    <row r="1345" spans="1:36" s="82" customFormat="1" ht="11.25" customHeight="1" x14ac:dyDescent="0.2">
      <c r="A1345"/>
      <c r="B1345" s="82" t="e">
        <v>#N/A</v>
      </c>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row>
    <row r="1346" spans="1:36" s="82" customFormat="1" ht="11.25" customHeight="1" x14ac:dyDescent="0.2">
      <c r="A1346"/>
      <c r="B1346" s="82" t="e">
        <v>#N/A</v>
      </c>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row>
    <row r="1347" spans="1:36" s="82" customFormat="1" ht="11.25" customHeight="1" x14ac:dyDescent="0.2">
      <c r="A1347"/>
      <c r="B1347" s="82" t="e">
        <v>#N/A</v>
      </c>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row>
    <row r="1348" spans="1:36" s="82" customFormat="1" ht="11.25" customHeight="1" x14ac:dyDescent="0.2">
      <c r="A1348"/>
      <c r="B1348" s="82" t="e">
        <v>#N/A</v>
      </c>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row>
    <row r="1349" spans="1:36" s="82" customFormat="1" ht="11.25" customHeight="1" x14ac:dyDescent="0.2">
      <c r="A1349"/>
      <c r="B1349" s="82" t="e">
        <v>#N/A</v>
      </c>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row>
    <row r="1350" spans="1:36" s="82" customFormat="1" ht="11.25" customHeight="1" x14ac:dyDescent="0.2">
      <c r="A1350"/>
      <c r="B1350" s="82" t="e">
        <v>#N/A</v>
      </c>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row>
    <row r="1351" spans="1:36" s="82" customFormat="1" ht="11.25" customHeight="1" x14ac:dyDescent="0.2">
      <c r="A1351"/>
      <c r="B1351" s="82" t="e">
        <v>#N/A</v>
      </c>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row>
    <row r="1352" spans="1:36" s="82" customFormat="1" ht="11.25" customHeight="1" x14ac:dyDescent="0.2">
      <c r="A1352"/>
      <c r="B1352" s="82" t="e">
        <v>#N/A</v>
      </c>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row>
    <row r="1353" spans="1:36" s="82" customFormat="1" ht="11.25" customHeight="1" x14ac:dyDescent="0.2">
      <c r="A1353"/>
      <c r="B1353" s="82" t="e">
        <v>#N/A</v>
      </c>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row>
    <row r="1354" spans="1:36" s="82" customFormat="1" ht="11.25" customHeight="1" x14ac:dyDescent="0.2">
      <c r="A1354"/>
      <c r="B1354" s="82" t="e">
        <v>#N/A</v>
      </c>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row>
    <row r="1355" spans="1:36" s="82" customFormat="1" ht="11.25" customHeight="1" x14ac:dyDescent="0.2">
      <c r="A1355"/>
      <c r="B1355" s="82" t="e">
        <v>#N/A</v>
      </c>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row>
    <row r="1356" spans="1:36" s="82" customFormat="1" ht="11.25" customHeight="1" x14ac:dyDescent="0.2">
      <c r="A1356"/>
      <c r="B1356" s="82" t="e">
        <v>#N/A</v>
      </c>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row>
    <row r="1357" spans="1:36" s="82" customFormat="1" ht="11.25" customHeight="1" x14ac:dyDescent="0.2">
      <c r="A1357"/>
      <c r="B1357" s="82" t="e">
        <v>#N/A</v>
      </c>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row>
    <row r="1358" spans="1:36" s="82" customFormat="1" ht="11.25" customHeight="1" x14ac:dyDescent="0.2">
      <c r="A1358"/>
      <c r="B1358" s="82" t="e">
        <v>#N/A</v>
      </c>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row>
    <row r="1359" spans="1:36" s="82" customFormat="1" ht="11.25" customHeight="1" x14ac:dyDescent="0.2">
      <c r="A1359"/>
      <c r="B1359" s="82" t="e">
        <v>#N/A</v>
      </c>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row>
    <row r="1360" spans="1:36" s="82" customFormat="1" ht="11.25" customHeight="1" x14ac:dyDescent="0.2">
      <c r="A1360"/>
      <c r="B1360" s="82" t="e">
        <v>#N/A</v>
      </c>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row>
    <row r="1361" spans="1:36" s="82" customFormat="1" ht="11.25" customHeight="1" x14ac:dyDescent="0.2">
      <c r="A1361"/>
      <c r="B1361" s="82" t="e">
        <v>#N/A</v>
      </c>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row>
    <row r="1362" spans="1:36" s="82" customFormat="1" ht="11.25" customHeight="1" x14ac:dyDescent="0.2">
      <c r="A1362"/>
      <c r="B1362" s="82" t="e">
        <v>#N/A</v>
      </c>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row>
    <row r="1363" spans="1:36" s="82" customFormat="1" ht="11.25" customHeight="1" x14ac:dyDescent="0.2">
      <c r="A1363"/>
      <c r="B1363" s="82" t="e">
        <v>#N/A</v>
      </c>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row>
    <row r="1364" spans="1:36" s="82" customFormat="1" ht="11.25" customHeight="1" x14ac:dyDescent="0.2">
      <c r="A1364"/>
      <c r="B1364" s="82" t="e">
        <v>#N/A</v>
      </c>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row>
    <row r="1365" spans="1:36" s="82" customFormat="1" ht="11.25" customHeight="1" x14ac:dyDescent="0.2">
      <c r="A1365"/>
      <c r="B1365" s="82" t="e">
        <v>#N/A</v>
      </c>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row>
    <row r="1366" spans="1:36" s="82" customFormat="1" ht="11.25" customHeight="1" x14ac:dyDescent="0.2">
      <c r="A1366"/>
      <c r="B1366" s="82" t="e">
        <v>#N/A</v>
      </c>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row>
    <row r="1367" spans="1:36" s="82" customFormat="1" ht="11.25" customHeight="1" x14ac:dyDescent="0.2">
      <c r="A1367"/>
      <c r="B1367" s="82" t="e">
        <v>#N/A</v>
      </c>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row>
    <row r="1368" spans="1:36" s="82" customFormat="1" ht="11.25" customHeight="1" x14ac:dyDescent="0.2">
      <c r="A1368"/>
      <c r="B1368" s="82" t="e">
        <v>#N/A</v>
      </c>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row>
    <row r="1369" spans="1:36" s="82" customFormat="1" ht="11.25" customHeight="1" x14ac:dyDescent="0.2">
      <c r="A1369"/>
      <c r="B1369" s="82" t="e">
        <v>#N/A</v>
      </c>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row>
    <row r="1370" spans="1:36" s="82" customFormat="1" ht="11.25" customHeight="1" x14ac:dyDescent="0.2">
      <c r="A1370"/>
      <c r="B1370" s="82" t="e">
        <v>#N/A</v>
      </c>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row>
    <row r="1371" spans="1:36" s="82" customFormat="1" ht="11.25" customHeight="1" x14ac:dyDescent="0.2">
      <c r="A1371"/>
      <c r="B1371" s="82" t="e">
        <v>#N/A</v>
      </c>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row>
    <row r="1372" spans="1:36" s="82" customFormat="1" ht="11.25" customHeight="1" x14ac:dyDescent="0.2">
      <c r="A1372"/>
      <c r="B1372" s="82" t="e">
        <v>#N/A</v>
      </c>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row>
    <row r="1373" spans="1:36" s="82" customFormat="1" ht="11.25" customHeight="1" x14ac:dyDescent="0.2">
      <c r="A1373"/>
      <c r="B1373" s="82" t="e">
        <v>#N/A</v>
      </c>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row>
    <row r="1374" spans="1:36" s="82" customFormat="1" ht="11.25" customHeight="1" x14ac:dyDescent="0.2">
      <c r="A1374"/>
      <c r="B1374" s="82" t="e">
        <v>#N/A</v>
      </c>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row>
    <row r="1375" spans="1:36" s="82" customFormat="1" ht="11.25" customHeight="1" x14ac:dyDescent="0.2">
      <c r="A1375"/>
      <c r="B1375" s="82" t="e">
        <v>#N/A</v>
      </c>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row>
    <row r="1376" spans="1:36" s="82" customFormat="1" ht="11.25" customHeight="1" x14ac:dyDescent="0.2">
      <c r="A1376"/>
      <c r="B1376" s="82" t="e">
        <v>#N/A</v>
      </c>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row>
    <row r="1377" spans="1:36" s="82" customFormat="1" ht="11.25" customHeight="1" x14ac:dyDescent="0.2">
      <c r="A1377"/>
      <c r="B1377" s="82" t="e">
        <v>#N/A</v>
      </c>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row>
    <row r="1378" spans="1:36" s="82" customFormat="1" ht="11.25" customHeight="1" x14ac:dyDescent="0.2">
      <c r="A1378"/>
      <c r="B1378" s="82" t="e">
        <v>#N/A</v>
      </c>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row>
    <row r="1379" spans="1:36" s="82" customFormat="1" ht="11.25" customHeight="1" x14ac:dyDescent="0.2">
      <c r="A1379"/>
      <c r="B1379" s="82" t="e">
        <v>#N/A</v>
      </c>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row>
    <row r="1380" spans="1:36" s="82" customFormat="1" ht="11.25" customHeight="1" x14ac:dyDescent="0.2">
      <c r="A1380"/>
      <c r="B1380" s="82" t="e">
        <v>#N/A</v>
      </c>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row>
    <row r="1381" spans="1:36" s="82" customFormat="1" ht="11.25" customHeight="1" x14ac:dyDescent="0.2">
      <c r="A1381"/>
      <c r="B1381" s="82" t="e">
        <v>#N/A</v>
      </c>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row>
    <row r="1382" spans="1:36" s="82" customFormat="1" ht="11.25" customHeight="1" x14ac:dyDescent="0.2">
      <c r="A1382"/>
      <c r="B1382" s="82" t="e">
        <v>#N/A</v>
      </c>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row>
    <row r="1383" spans="1:36" s="82" customFormat="1" ht="11.25" customHeight="1" x14ac:dyDescent="0.2">
      <c r="A1383"/>
      <c r="B1383" s="82" t="e">
        <v>#N/A</v>
      </c>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row>
    <row r="1384" spans="1:36" s="82" customFormat="1" ht="11.25" customHeight="1" x14ac:dyDescent="0.2">
      <c r="A1384"/>
      <c r="B1384" s="82" t="e">
        <v>#N/A</v>
      </c>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row>
    <row r="1385" spans="1:36" s="82" customFormat="1" ht="11.25" customHeight="1" x14ac:dyDescent="0.2">
      <c r="A1385"/>
      <c r="B1385" s="82" t="e">
        <v>#N/A</v>
      </c>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row>
    <row r="1386" spans="1:36" s="82" customFormat="1" ht="11.25" customHeight="1" x14ac:dyDescent="0.2">
      <c r="A1386"/>
      <c r="B1386" s="82" t="e">
        <v>#N/A</v>
      </c>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row>
    <row r="1387" spans="1:36" s="82" customFormat="1" ht="11.25" customHeight="1" x14ac:dyDescent="0.2">
      <c r="A1387"/>
      <c r="B1387" s="82" t="e">
        <v>#N/A</v>
      </c>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row>
    <row r="1388" spans="1:36" s="82" customFormat="1" ht="11.25" customHeight="1" x14ac:dyDescent="0.2">
      <c r="A1388"/>
      <c r="B1388" s="82" t="e">
        <v>#N/A</v>
      </c>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row>
    <row r="1389" spans="1:36" s="82" customFormat="1" ht="11.25" customHeight="1" x14ac:dyDescent="0.2">
      <c r="A1389"/>
      <c r="B1389" s="82" t="e">
        <v>#N/A</v>
      </c>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row>
    <row r="1390" spans="1:36" s="82" customFormat="1" ht="11.25" customHeight="1" x14ac:dyDescent="0.2">
      <c r="A1390"/>
      <c r="B1390" s="82" t="e">
        <v>#N/A</v>
      </c>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row>
    <row r="1391" spans="1:36" s="82" customFormat="1" ht="11.25" customHeight="1" x14ac:dyDescent="0.2">
      <c r="A1391"/>
      <c r="B1391" s="82" t="e">
        <v>#N/A</v>
      </c>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row>
    <row r="1392" spans="1:36" s="82" customFormat="1" ht="11.25" customHeight="1" x14ac:dyDescent="0.2">
      <c r="A1392"/>
      <c r="B1392" s="82" t="e">
        <v>#N/A</v>
      </c>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row>
    <row r="1393" spans="1:36" s="82" customFormat="1" ht="11.25" customHeight="1" x14ac:dyDescent="0.2">
      <c r="A1393"/>
      <c r="B1393" s="82" t="e">
        <v>#N/A</v>
      </c>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row>
    <row r="1394" spans="1:36" s="82" customFormat="1" ht="11.25" customHeight="1" x14ac:dyDescent="0.2">
      <c r="A1394"/>
      <c r="B1394" s="82" t="e">
        <v>#N/A</v>
      </c>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row>
    <row r="1395" spans="1:36" s="82" customFormat="1" ht="11.25" customHeight="1" x14ac:dyDescent="0.2">
      <c r="A1395"/>
      <c r="B1395" s="82" t="e">
        <v>#N/A</v>
      </c>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row>
    <row r="1396" spans="1:36" s="82" customFormat="1" ht="11.25" customHeight="1" x14ac:dyDescent="0.2">
      <c r="A1396"/>
      <c r="B1396" s="82" t="e">
        <v>#N/A</v>
      </c>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row>
    <row r="1397" spans="1:36" s="82" customFormat="1" ht="11.25" customHeight="1" x14ac:dyDescent="0.2">
      <c r="A1397"/>
      <c r="B1397" s="82" t="e">
        <v>#N/A</v>
      </c>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row>
    <row r="1398" spans="1:36" s="82" customFormat="1" ht="11.25" customHeight="1" x14ac:dyDescent="0.2">
      <c r="A1398"/>
      <c r="B1398" s="82" t="e">
        <v>#N/A</v>
      </c>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row>
    <row r="1399" spans="1:36" s="82" customFormat="1" ht="11.25" customHeight="1" x14ac:dyDescent="0.2">
      <c r="A1399"/>
      <c r="B1399" s="82" t="e">
        <v>#N/A</v>
      </c>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row>
    <row r="1400" spans="1:36" s="82" customFormat="1" ht="11.25" customHeight="1" x14ac:dyDescent="0.2">
      <c r="A1400"/>
      <c r="B1400" s="82" t="e">
        <v>#N/A</v>
      </c>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row>
    <row r="1401" spans="1:36" s="82" customFormat="1" ht="11.25" customHeight="1" x14ac:dyDescent="0.2">
      <c r="A1401"/>
      <c r="B1401" s="82" t="e">
        <v>#N/A</v>
      </c>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row>
    <row r="1402" spans="1:36" s="82" customFormat="1" ht="11.25" customHeight="1" x14ac:dyDescent="0.2">
      <c r="A1402"/>
      <c r="B1402" s="82" t="e">
        <v>#N/A</v>
      </c>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row>
    <row r="1403" spans="1:36" s="82" customFormat="1" ht="11.25" customHeight="1" x14ac:dyDescent="0.2">
      <c r="A1403"/>
      <c r="B1403" s="82" t="e">
        <v>#N/A</v>
      </c>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row>
    <row r="1404" spans="1:36" s="82" customFormat="1" ht="11.25" customHeight="1" x14ac:dyDescent="0.2">
      <c r="A1404"/>
      <c r="B1404" s="82" t="e">
        <v>#N/A</v>
      </c>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row>
    <row r="1405" spans="1:36" s="82" customFormat="1" ht="11.25" customHeight="1" x14ac:dyDescent="0.2">
      <c r="A1405"/>
      <c r="B1405" s="82" t="e">
        <v>#N/A</v>
      </c>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row>
    <row r="1406" spans="1:36" s="82" customFormat="1" ht="11.25" customHeight="1" x14ac:dyDescent="0.2">
      <c r="A1406"/>
      <c r="B1406" s="82" t="e">
        <v>#N/A</v>
      </c>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row>
    <row r="1407" spans="1:36" s="82" customFormat="1" ht="11.25" customHeight="1" x14ac:dyDescent="0.2">
      <c r="A1407"/>
      <c r="B1407" s="82" t="e">
        <v>#N/A</v>
      </c>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row>
    <row r="1408" spans="1:36" s="82" customFormat="1" ht="11.25" customHeight="1" x14ac:dyDescent="0.2">
      <c r="A1408"/>
      <c r="B1408" s="82" t="e">
        <v>#N/A</v>
      </c>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row>
    <row r="1409" spans="1:36" s="82" customFormat="1" ht="11.25" customHeight="1" x14ac:dyDescent="0.2">
      <c r="A1409"/>
      <c r="B1409" s="82" t="e">
        <v>#N/A</v>
      </c>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row>
    <row r="1410" spans="1:36" s="82" customFormat="1" ht="11.25" customHeight="1" x14ac:dyDescent="0.2">
      <c r="A1410"/>
      <c r="B1410" s="82" t="e">
        <v>#N/A</v>
      </c>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row>
    <row r="1411" spans="1:36" s="82" customFormat="1" ht="11.25" customHeight="1" x14ac:dyDescent="0.2">
      <c r="A1411"/>
      <c r="B1411" s="82" t="e">
        <v>#N/A</v>
      </c>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row>
    <row r="1412" spans="1:36" s="82" customFormat="1" ht="11.25" customHeight="1" x14ac:dyDescent="0.2">
      <c r="A1412"/>
      <c r="B1412" s="82" t="e">
        <v>#N/A</v>
      </c>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row>
    <row r="1413" spans="1:36" s="82" customFormat="1" ht="11.25" customHeight="1" x14ac:dyDescent="0.2">
      <c r="A1413"/>
      <c r="B1413" s="82" t="e">
        <v>#N/A</v>
      </c>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row>
    <row r="1414" spans="1:36" s="82" customFormat="1" ht="11.25" customHeight="1" x14ac:dyDescent="0.2">
      <c r="A1414"/>
      <c r="B1414" s="82" t="e">
        <v>#N/A</v>
      </c>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row>
    <row r="1415" spans="1:36" s="82" customFormat="1" ht="11.25" customHeight="1" x14ac:dyDescent="0.2">
      <c r="A1415"/>
      <c r="B1415" s="82" t="e">
        <v>#N/A</v>
      </c>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row>
    <row r="1416" spans="1:36" s="82" customFormat="1" ht="11.25" customHeight="1" x14ac:dyDescent="0.2">
      <c r="A1416"/>
      <c r="B1416" s="82" t="e">
        <v>#N/A</v>
      </c>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row>
    <row r="1417" spans="1:36" s="82" customFormat="1" ht="11.25" customHeight="1" x14ac:dyDescent="0.2">
      <c r="A1417"/>
      <c r="B1417" s="82" t="e">
        <v>#N/A</v>
      </c>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row>
    <row r="1418" spans="1:36" s="82" customFormat="1" ht="11.25" customHeight="1" x14ac:dyDescent="0.2">
      <c r="A1418"/>
      <c r="B1418" s="82" t="e">
        <v>#N/A</v>
      </c>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row>
    <row r="1419" spans="1:36" s="82" customFormat="1" ht="11.25" customHeight="1" x14ac:dyDescent="0.2">
      <c r="A1419"/>
      <c r="B1419" s="82" t="e">
        <v>#N/A</v>
      </c>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row>
    <row r="1420" spans="1:36" s="82" customFormat="1" ht="11.25" customHeight="1" x14ac:dyDescent="0.2">
      <c r="A1420"/>
      <c r="B1420" s="82" t="e">
        <v>#N/A</v>
      </c>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row>
    <row r="1421" spans="1:36" s="82" customFormat="1" ht="11.25" customHeight="1" x14ac:dyDescent="0.2">
      <c r="A1421"/>
      <c r="B1421" s="82" t="e">
        <v>#N/A</v>
      </c>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row>
    <row r="1422" spans="1:36" s="82" customFormat="1" ht="11.25" customHeight="1" x14ac:dyDescent="0.2">
      <c r="A1422"/>
      <c r="B1422" s="82" t="e">
        <v>#N/A</v>
      </c>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row>
    <row r="1423" spans="1:36" s="82" customFormat="1" ht="11.25" customHeight="1" x14ac:dyDescent="0.2">
      <c r="A1423"/>
      <c r="B1423" s="82" t="e">
        <v>#N/A</v>
      </c>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row>
    <row r="1424" spans="1:36" s="82" customFormat="1" ht="11.25" customHeight="1" x14ac:dyDescent="0.2">
      <c r="A1424"/>
      <c r="B1424" s="82" t="e">
        <v>#N/A</v>
      </c>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row>
    <row r="1425" spans="1:36" s="82" customFormat="1" ht="11.25" customHeight="1" x14ac:dyDescent="0.2">
      <c r="A1425"/>
      <c r="B1425" s="82" t="e">
        <v>#N/A</v>
      </c>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row>
    <row r="1426" spans="1:36" s="82" customFormat="1" ht="11.25" customHeight="1" x14ac:dyDescent="0.2">
      <c r="A1426"/>
      <c r="B1426" s="82" t="e">
        <v>#N/A</v>
      </c>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row>
    <row r="1427" spans="1:36" s="82" customFormat="1" ht="11.25" customHeight="1" x14ac:dyDescent="0.2">
      <c r="A1427"/>
      <c r="B1427" s="82" t="e">
        <v>#N/A</v>
      </c>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row>
    <row r="1428" spans="1:36" s="82" customFormat="1" ht="11.25" customHeight="1" x14ac:dyDescent="0.2">
      <c r="A1428"/>
      <c r="B1428" s="82" t="e">
        <v>#N/A</v>
      </c>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row>
    <row r="1429" spans="1:36" s="82" customFormat="1" ht="11.25" customHeight="1" x14ac:dyDescent="0.2">
      <c r="A1429"/>
      <c r="B1429" s="82" t="e">
        <v>#N/A</v>
      </c>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row>
    <row r="1430" spans="1:36" s="82" customFormat="1" ht="11.25" customHeight="1" x14ac:dyDescent="0.2">
      <c r="A1430"/>
      <c r="B1430" s="82" t="e">
        <v>#N/A</v>
      </c>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row>
    <row r="1431" spans="1:36" s="82" customFormat="1" ht="11.25" customHeight="1" x14ac:dyDescent="0.2">
      <c r="A1431"/>
      <c r="B1431" s="82" t="e">
        <v>#N/A</v>
      </c>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row>
    <row r="1432" spans="1:36" s="82" customFormat="1" ht="11.25" customHeight="1" x14ac:dyDescent="0.2">
      <c r="A1432"/>
      <c r="B1432" s="82" t="e">
        <v>#N/A</v>
      </c>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row>
    <row r="1433" spans="1:36" s="82" customFormat="1" ht="11.25" customHeight="1" x14ac:dyDescent="0.2">
      <c r="A1433"/>
      <c r="B1433" s="82" t="e">
        <v>#N/A</v>
      </c>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row>
    <row r="1434" spans="1:36" s="82" customFormat="1" ht="11.25" customHeight="1" x14ac:dyDescent="0.2">
      <c r="A1434"/>
      <c r="B1434" s="82" t="e">
        <v>#N/A</v>
      </c>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row>
    <row r="1435" spans="1:36" s="82" customFormat="1" ht="11.25" customHeight="1" x14ac:dyDescent="0.2">
      <c r="A1435"/>
      <c r="B1435" s="82" t="e">
        <v>#N/A</v>
      </c>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row>
    <row r="1436" spans="1:36" s="82" customFormat="1" ht="11.25" customHeight="1" x14ac:dyDescent="0.2">
      <c r="A1436"/>
      <c r="B1436" s="82" t="e">
        <v>#N/A</v>
      </c>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row>
    <row r="1437" spans="1:36" s="82" customFormat="1" ht="11.25" customHeight="1" x14ac:dyDescent="0.2">
      <c r="A1437"/>
      <c r="B1437" s="82" t="e">
        <v>#N/A</v>
      </c>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row>
    <row r="1438" spans="1:36" s="82" customFormat="1" ht="11.25" customHeight="1" x14ac:dyDescent="0.2">
      <c r="A1438"/>
      <c r="B1438" s="82" t="e">
        <v>#N/A</v>
      </c>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row>
    <row r="1439" spans="1:36" s="82" customFormat="1" ht="11.25" customHeight="1" x14ac:dyDescent="0.2">
      <c r="A1439"/>
      <c r="B1439" s="82" t="e">
        <v>#N/A</v>
      </c>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row>
    <row r="1440" spans="1:36" s="82" customFormat="1" ht="11.25" customHeight="1" x14ac:dyDescent="0.2">
      <c r="A1440"/>
      <c r="B1440" s="82" t="e">
        <v>#N/A</v>
      </c>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row>
    <row r="1441" spans="1:36" s="82" customFormat="1" ht="11.25" customHeight="1" x14ac:dyDescent="0.2">
      <c r="A1441"/>
      <c r="B1441" s="82" t="e">
        <v>#N/A</v>
      </c>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row>
    <row r="1442" spans="1:36" s="82" customFormat="1" ht="11.25" customHeight="1" x14ac:dyDescent="0.2">
      <c r="A1442"/>
      <c r="B1442" s="82" t="e">
        <v>#N/A</v>
      </c>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row>
    <row r="1443" spans="1:36" s="82" customFormat="1" ht="11.25" customHeight="1" x14ac:dyDescent="0.2">
      <c r="A1443"/>
      <c r="B1443" s="82" t="e">
        <v>#N/A</v>
      </c>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row>
    <row r="1444" spans="1:36" s="82" customFormat="1" ht="11.25" customHeight="1" x14ac:dyDescent="0.2">
      <c r="A1444"/>
      <c r="B1444" s="82" t="e">
        <v>#N/A</v>
      </c>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row>
    <row r="1445" spans="1:36" s="82" customFormat="1" ht="11.25" customHeight="1" x14ac:dyDescent="0.2">
      <c r="A1445"/>
      <c r="B1445" s="82" t="e">
        <v>#N/A</v>
      </c>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row>
    <row r="1446" spans="1:36" s="82" customFormat="1" ht="11.25" customHeight="1" x14ac:dyDescent="0.2">
      <c r="A1446"/>
      <c r="B1446" s="82" t="e">
        <v>#N/A</v>
      </c>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row>
    <row r="1447" spans="1:36" s="82" customFormat="1" ht="11.25" customHeight="1" x14ac:dyDescent="0.2">
      <c r="A1447"/>
      <c r="B1447" s="82" t="e">
        <v>#N/A</v>
      </c>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row>
    <row r="1448" spans="1:36" s="82" customFormat="1" ht="11.25" customHeight="1" x14ac:dyDescent="0.2">
      <c r="A1448"/>
      <c r="B1448" s="82" t="e">
        <v>#N/A</v>
      </c>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row>
    <row r="1449" spans="1:36" s="82" customFormat="1" ht="11.25" customHeight="1" x14ac:dyDescent="0.2">
      <c r="A1449"/>
      <c r="B1449" s="82" t="e">
        <v>#N/A</v>
      </c>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row>
    <row r="1450" spans="1:36" s="82" customFormat="1" ht="11.25" customHeight="1" x14ac:dyDescent="0.2">
      <c r="A1450"/>
      <c r="B1450" s="82" t="e">
        <v>#N/A</v>
      </c>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row>
    <row r="1451" spans="1:36" s="82" customFormat="1" ht="11.25" customHeight="1" x14ac:dyDescent="0.2">
      <c r="A1451"/>
      <c r="B1451" s="82" t="e">
        <v>#N/A</v>
      </c>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row>
    <row r="1452" spans="1:36" s="82" customFormat="1" ht="11.25" customHeight="1" x14ac:dyDescent="0.2">
      <c r="A1452"/>
      <c r="B1452" s="82" t="e">
        <v>#N/A</v>
      </c>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row>
    <row r="1453" spans="1:36" s="82" customFormat="1" ht="11.25" customHeight="1" x14ac:dyDescent="0.2">
      <c r="A1453"/>
      <c r="B1453" s="82" t="e">
        <v>#N/A</v>
      </c>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row>
    <row r="1454" spans="1:36" s="82" customFormat="1" ht="11.25" customHeight="1" x14ac:dyDescent="0.2">
      <c r="A1454"/>
      <c r="B1454" s="82" t="e">
        <v>#N/A</v>
      </c>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row>
    <row r="1455" spans="1:36" s="82" customFormat="1" ht="11.25" customHeight="1" x14ac:dyDescent="0.2">
      <c r="A1455"/>
      <c r="B1455" s="82" t="e">
        <v>#N/A</v>
      </c>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row>
    <row r="1456" spans="1:36" s="82" customFormat="1" ht="11.25" customHeight="1" x14ac:dyDescent="0.2">
      <c r="A1456"/>
      <c r="B1456" s="82" t="e">
        <v>#N/A</v>
      </c>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row>
    <row r="1457" spans="1:36" s="82" customFormat="1" ht="11.25" customHeight="1" x14ac:dyDescent="0.2">
      <c r="A1457"/>
      <c r="B1457" s="82" t="e">
        <v>#N/A</v>
      </c>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row>
    <row r="1458" spans="1:36" s="82" customFormat="1" ht="11.25" customHeight="1" x14ac:dyDescent="0.2">
      <c r="A1458"/>
      <c r="B1458" s="82" t="e">
        <v>#N/A</v>
      </c>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row>
    <row r="1459" spans="1:36" s="82" customFormat="1" ht="11.25" customHeight="1" x14ac:dyDescent="0.2">
      <c r="A1459"/>
      <c r="B1459" s="82" t="e">
        <v>#N/A</v>
      </c>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row>
    <row r="1460" spans="1:36" s="82" customFormat="1" ht="11.25" customHeight="1" x14ac:dyDescent="0.2">
      <c r="A1460"/>
      <c r="B1460" s="82" t="e">
        <v>#N/A</v>
      </c>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row>
    <row r="1461" spans="1:36" s="82" customFormat="1" ht="11.25" customHeight="1" x14ac:dyDescent="0.2">
      <c r="A1461"/>
      <c r="B1461" s="82" t="e">
        <v>#N/A</v>
      </c>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row>
    <row r="1462" spans="1:36" s="82" customFormat="1" ht="11.25" customHeight="1" x14ac:dyDescent="0.2">
      <c r="A1462"/>
      <c r="B1462" s="82" t="e">
        <v>#N/A</v>
      </c>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row>
    <row r="1463" spans="1:36" s="82" customFormat="1" ht="11.25" customHeight="1" x14ac:dyDescent="0.2">
      <c r="A1463"/>
      <c r="B1463" s="82" t="e">
        <v>#N/A</v>
      </c>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row>
    <row r="1464" spans="1:36" s="82" customFormat="1" ht="11.25" customHeight="1" x14ac:dyDescent="0.2">
      <c r="A1464"/>
      <c r="B1464" s="82" t="e">
        <v>#N/A</v>
      </c>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row>
    <row r="1465" spans="1:36" s="82" customFormat="1" ht="11.25" customHeight="1" x14ac:dyDescent="0.2">
      <c r="A1465"/>
      <c r="B1465" s="82" t="e">
        <v>#N/A</v>
      </c>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row>
    <row r="1466" spans="1:36" s="82" customFormat="1" ht="11.25" customHeight="1" x14ac:dyDescent="0.2">
      <c r="A1466"/>
      <c r="B1466" s="82" t="e">
        <v>#N/A</v>
      </c>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row>
    <row r="1467" spans="1:36" s="82" customFormat="1" ht="11.25" customHeight="1" x14ac:dyDescent="0.2">
      <c r="A1467"/>
      <c r="B1467" s="82" t="e">
        <v>#N/A</v>
      </c>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row>
    <row r="1468" spans="1:36" s="82" customFormat="1" ht="11.25" customHeight="1" x14ac:dyDescent="0.2">
      <c r="A1468"/>
      <c r="B1468" s="82" t="e">
        <v>#N/A</v>
      </c>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row>
    <row r="1469" spans="1:36" s="82" customFormat="1" ht="11.25" customHeight="1" x14ac:dyDescent="0.2">
      <c r="A1469"/>
      <c r="B1469" s="82" t="e">
        <v>#N/A</v>
      </c>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row>
    <row r="1470" spans="1:36" s="82" customFormat="1" ht="11.25" customHeight="1" x14ac:dyDescent="0.2">
      <c r="A1470"/>
      <c r="B1470" s="82" t="e">
        <v>#N/A</v>
      </c>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row>
    <row r="1471" spans="1:36" s="82" customFormat="1" ht="11.25" customHeight="1" x14ac:dyDescent="0.2">
      <c r="A1471"/>
      <c r="B1471" s="82" t="e">
        <v>#N/A</v>
      </c>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row>
    <row r="1472" spans="1:36" s="82" customFormat="1" ht="11.25" customHeight="1" x14ac:dyDescent="0.2">
      <c r="A1472"/>
      <c r="B1472" s="82" t="e">
        <v>#N/A</v>
      </c>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row>
    <row r="1473" spans="1:36" s="82" customFormat="1" ht="11.25" customHeight="1" x14ac:dyDescent="0.2">
      <c r="A1473"/>
      <c r="B1473" s="82" t="e">
        <v>#N/A</v>
      </c>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row>
    <row r="1474" spans="1:36" s="82" customFormat="1" ht="11.25" customHeight="1" x14ac:dyDescent="0.2">
      <c r="A1474"/>
      <c r="B1474" s="82" t="e">
        <v>#N/A</v>
      </c>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row>
    <row r="1475" spans="1:36" s="82" customFormat="1" ht="11.25" customHeight="1" x14ac:dyDescent="0.2">
      <c r="A1475"/>
      <c r="B1475" s="82" t="e">
        <v>#N/A</v>
      </c>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row>
    <row r="1476" spans="1:36" s="82" customFormat="1" ht="11.25" customHeight="1" x14ac:dyDescent="0.2">
      <c r="A1476"/>
      <c r="B1476" s="82" t="e">
        <v>#N/A</v>
      </c>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row>
    <row r="1477" spans="1:36" s="82" customFormat="1" ht="11.25" customHeight="1" x14ac:dyDescent="0.2">
      <c r="A1477"/>
      <c r="B1477" s="82" t="e">
        <v>#N/A</v>
      </c>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row>
    <row r="1478" spans="1:36" s="82" customFormat="1" ht="11.25" customHeight="1" x14ac:dyDescent="0.2">
      <c r="A1478"/>
      <c r="B1478" s="82" t="e">
        <v>#N/A</v>
      </c>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row>
    <row r="1479" spans="1:36" s="82" customFormat="1" ht="11.25" customHeight="1" x14ac:dyDescent="0.2">
      <c r="A1479"/>
      <c r="B1479" s="82" t="e">
        <v>#N/A</v>
      </c>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row>
    <row r="1480" spans="1:36" s="82" customFormat="1" ht="11.25" customHeight="1" x14ac:dyDescent="0.2">
      <c r="A1480"/>
      <c r="B1480" s="82" t="e">
        <v>#N/A</v>
      </c>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row>
    <row r="1481" spans="1:36" s="82" customFormat="1" ht="11.25" customHeight="1" x14ac:dyDescent="0.2">
      <c r="A1481"/>
      <c r="B1481" s="82" t="e">
        <v>#N/A</v>
      </c>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row>
    <row r="1482" spans="1:36" s="82" customFormat="1" ht="11.25" customHeight="1" x14ac:dyDescent="0.2">
      <c r="A1482"/>
      <c r="B1482" s="82" t="e">
        <v>#N/A</v>
      </c>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row>
    <row r="1483" spans="1:36" s="82" customFormat="1" ht="11.25" customHeight="1" x14ac:dyDescent="0.2">
      <c r="A1483"/>
      <c r="B1483" s="82" t="e">
        <v>#N/A</v>
      </c>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row>
    <row r="1484" spans="1:36" s="82" customFormat="1" ht="11.25" customHeight="1" x14ac:dyDescent="0.2">
      <c r="A1484"/>
      <c r="B1484" s="82" t="e">
        <v>#N/A</v>
      </c>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row>
    <row r="1485" spans="1:36" s="82" customFormat="1" ht="11.25" customHeight="1" x14ac:dyDescent="0.2">
      <c r="A1485"/>
      <c r="B1485" s="82" t="e">
        <v>#N/A</v>
      </c>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row>
    <row r="1486" spans="1:36" s="82" customFormat="1" ht="11.25" customHeight="1" x14ac:dyDescent="0.2">
      <c r="A1486"/>
      <c r="B1486" s="82" t="e">
        <v>#N/A</v>
      </c>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row>
    <row r="1487" spans="1:36" s="82" customFormat="1" ht="11.25" customHeight="1" x14ac:dyDescent="0.2">
      <c r="A1487"/>
      <c r="B1487" s="82" t="e">
        <v>#N/A</v>
      </c>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row>
    <row r="1488" spans="1:36" s="82" customFormat="1" ht="11.25" customHeight="1" x14ac:dyDescent="0.2">
      <c r="A1488"/>
      <c r="B1488" s="82" t="e">
        <v>#N/A</v>
      </c>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row>
    <row r="1489" spans="1:36" s="82" customFormat="1" ht="11.25" customHeight="1" x14ac:dyDescent="0.2">
      <c r="A1489"/>
      <c r="B1489" s="82" t="e">
        <v>#N/A</v>
      </c>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row>
    <row r="1490" spans="1:36" s="82" customFormat="1" ht="11.25" customHeight="1" x14ac:dyDescent="0.2">
      <c r="A1490"/>
      <c r="B1490" s="82" t="e">
        <v>#N/A</v>
      </c>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row>
    <row r="1491" spans="1:36" s="82" customFormat="1" ht="11.25" customHeight="1" x14ac:dyDescent="0.2">
      <c r="A1491"/>
      <c r="B1491" s="82" t="e">
        <v>#N/A</v>
      </c>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row>
    <row r="1492" spans="1:36" s="82" customFormat="1" ht="11.25" customHeight="1" x14ac:dyDescent="0.2">
      <c r="A1492"/>
      <c r="B1492" s="82" t="e">
        <v>#N/A</v>
      </c>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row>
    <row r="1493" spans="1:36" s="82" customFormat="1" ht="11.25" customHeight="1" x14ac:dyDescent="0.2">
      <c r="A1493"/>
      <c r="B1493" s="82" t="e">
        <v>#N/A</v>
      </c>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row>
    <row r="1494" spans="1:36" s="82" customFormat="1" ht="11.25" customHeight="1" x14ac:dyDescent="0.2">
      <c r="A1494"/>
      <c r="B1494" s="82" t="e">
        <v>#N/A</v>
      </c>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row>
    <row r="1495" spans="1:36" s="82" customFormat="1" ht="11.25" customHeight="1" x14ac:dyDescent="0.2">
      <c r="A1495"/>
      <c r="B1495" s="82" t="e">
        <v>#N/A</v>
      </c>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row>
    <row r="1496" spans="1:36" s="82" customFormat="1" ht="11.25" customHeight="1" x14ac:dyDescent="0.2">
      <c r="A1496"/>
      <c r="B1496" s="82" t="e">
        <v>#N/A</v>
      </c>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row>
    <row r="1497" spans="1:36" s="82" customFormat="1" ht="11.25" customHeight="1" x14ac:dyDescent="0.2">
      <c r="A1497"/>
      <c r="B1497" s="82" t="e">
        <v>#N/A</v>
      </c>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row>
    <row r="1498" spans="1:36" s="82" customFormat="1" ht="11.25" customHeight="1" x14ac:dyDescent="0.2">
      <c r="A1498"/>
      <c r="B1498" s="82" t="e">
        <v>#N/A</v>
      </c>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row>
    <row r="1499" spans="1:36" s="82" customFormat="1" ht="11.25" customHeight="1" x14ac:dyDescent="0.2">
      <c r="A1499"/>
      <c r="B1499" s="82" t="e">
        <v>#N/A</v>
      </c>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row>
    <row r="1500" spans="1:36" s="82" customFormat="1" ht="11.25" customHeight="1" x14ac:dyDescent="0.2">
      <c r="A1500"/>
      <c r="B1500" s="82" t="e">
        <v>#N/A</v>
      </c>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row>
    <row r="1501" spans="1:36" s="82" customFormat="1" ht="11.25" customHeight="1" x14ac:dyDescent="0.2">
      <c r="A1501"/>
      <c r="B1501" s="82" t="e">
        <v>#N/A</v>
      </c>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row>
    <row r="1502" spans="1:36" s="82" customFormat="1" ht="11.25" customHeight="1" x14ac:dyDescent="0.2">
      <c r="A1502"/>
      <c r="B1502" s="82" t="e">
        <v>#N/A</v>
      </c>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row>
    <row r="1503" spans="1:36" s="82" customFormat="1" ht="11.25" customHeight="1" x14ac:dyDescent="0.2">
      <c r="A1503"/>
      <c r="B1503" s="82" t="e">
        <v>#N/A</v>
      </c>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row>
    <row r="1504" spans="1:36" s="82" customFormat="1" ht="11.25" customHeight="1" x14ac:dyDescent="0.2">
      <c r="A1504"/>
      <c r="B1504" s="82" t="e">
        <v>#N/A</v>
      </c>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row>
    <row r="1505" spans="1:36" s="82" customFormat="1" ht="11.25" customHeight="1" x14ac:dyDescent="0.2">
      <c r="A1505"/>
      <c r="B1505" s="82" t="e">
        <v>#N/A</v>
      </c>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row>
    <row r="1506" spans="1:36" s="82" customFormat="1" ht="11.25" customHeight="1" x14ac:dyDescent="0.2">
      <c r="A1506"/>
      <c r="B1506" s="82" t="e">
        <v>#N/A</v>
      </c>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row>
    <row r="1507" spans="1:36" s="82" customFormat="1" ht="11.25" customHeight="1" x14ac:dyDescent="0.2">
      <c r="A1507"/>
      <c r="B1507" s="82" t="e">
        <v>#N/A</v>
      </c>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row>
    <row r="1508" spans="1:36" s="82" customFormat="1" ht="11.25" customHeight="1" x14ac:dyDescent="0.2">
      <c r="A1508"/>
      <c r="B1508" s="82" t="e">
        <v>#N/A</v>
      </c>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row>
    <row r="1509" spans="1:36" s="82" customFormat="1" ht="11.25" customHeight="1" x14ac:dyDescent="0.2">
      <c r="A1509"/>
      <c r="B1509" s="82" t="e">
        <v>#N/A</v>
      </c>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row>
    <row r="1510" spans="1:36" s="82" customFormat="1" ht="11.25" customHeight="1" x14ac:dyDescent="0.2">
      <c r="A1510"/>
      <c r="B1510" s="82" t="e">
        <v>#N/A</v>
      </c>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row>
    <row r="1511" spans="1:36" s="82" customFormat="1" ht="11.25" customHeight="1" x14ac:dyDescent="0.2">
      <c r="A1511"/>
      <c r="B1511" s="82" t="e">
        <v>#N/A</v>
      </c>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row>
    <row r="1512" spans="1:36" s="82" customFormat="1" ht="11.25" customHeight="1" x14ac:dyDescent="0.2">
      <c r="A1512"/>
      <c r="B1512" s="82" t="e">
        <v>#N/A</v>
      </c>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row>
    <row r="1513" spans="1:36" s="82" customFormat="1" ht="11.25" customHeight="1" x14ac:dyDescent="0.2">
      <c r="A1513"/>
      <c r="B1513" s="82" t="e">
        <v>#N/A</v>
      </c>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row>
    <row r="1514" spans="1:36" s="82" customFormat="1" ht="11.25" customHeight="1" x14ac:dyDescent="0.2">
      <c r="A1514"/>
      <c r="B1514" s="82" t="e">
        <v>#N/A</v>
      </c>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row>
    <row r="1515" spans="1:36" s="82" customFormat="1" ht="11.25" customHeight="1" x14ac:dyDescent="0.2">
      <c r="A1515"/>
      <c r="B1515" s="82" t="e">
        <v>#N/A</v>
      </c>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row>
    <row r="1516" spans="1:36" s="82" customFormat="1" ht="11.25" customHeight="1" x14ac:dyDescent="0.2">
      <c r="A1516"/>
      <c r="B1516" s="82" t="e">
        <v>#N/A</v>
      </c>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row>
    <row r="1517" spans="1:36" s="82" customFormat="1" ht="11.25" customHeight="1" x14ac:dyDescent="0.2">
      <c r="A1517"/>
      <c r="B1517" s="82" t="e">
        <v>#N/A</v>
      </c>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row>
    <row r="1518" spans="1:36" s="82" customFormat="1" ht="11.25" customHeight="1" x14ac:dyDescent="0.2">
      <c r="A1518"/>
      <c r="B1518" s="82" t="e">
        <v>#N/A</v>
      </c>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row>
    <row r="1519" spans="1:36" s="82" customFormat="1" ht="11.25" customHeight="1" x14ac:dyDescent="0.2">
      <c r="A1519"/>
      <c r="B1519" s="82" t="e">
        <v>#N/A</v>
      </c>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row>
    <row r="1520" spans="1:36" s="82" customFormat="1" ht="11.25" customHeight="1" x14ac:dyDescent="0.2">
      <c r="A1520"/>
      <c r="B1520" s="82" t="e">
        <v>#N/A</v>
      </c>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row>
    <row r="1521" spans="1:36" s="82" customFormat="1" ht="11.25" customHeight="1" x14ac:dyDescent="0.2">
      <c r="A1521"/>
      <c r="B1521" s="82" t="e">
        <v>#N/A</v>
      </c>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row>
    <row r="1522" spans="1:36" s="82" customFormat="1" ht="11.25" customHeight="1" x14ac:dyDescent="0.2">
      <c r="A1522"/>
      <c r="B1522" s="82" t="e">
        <v>#N/A</v>
      </c>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row>
    <row r="1523" spans="1:36" s="82" customFormat="1" ht="11.25" customHeight="1" x14ac:dyDescent="0.2">
      <c r="A1523"/>
      <c r="B1523" s="82" t="e">
        <v>#N/A</v>
      </c>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row>
    <row r="1524" spans="1:36" s="82" customFormat="1" ht="11.25" customHeight="1" x14ac:dyDescent="0.2">
      <c r="A1524"/>
      <c r="B1524" s="82" t="e">
        <v>#N/A</v>
      </c>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row>
    <row r="1525" spans="1:36" s="82" customFormat="1" ht="11.25" customHeight="1" x14ac:dyDescent="0.2">
      <c r="A1525"/>
      <c r="B1525" s="82" t="e">
        <v>#N/A</v>
      </c>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row>
    <row r="1526" spans="1:36" s="82" customFormat="1" ht="11.25" customHeight="1" x14ac:dyDescent="0.2">
      <c r="A1526"/>
      <c r="B1526" s="82" t="e">
        <v>#N/A</v>
      </c>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row>
    <row r="1527" spans="1:36" s="82" customFormat="1" ht="11.25" customHeight="1" x14ac:dyDescent="0.2">
      <c r="A1527"/>
      <c r="B1527" s="82" t="e">
        <v>#N/A</v>
      </c>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row>
    <row r="1528" spans="1:36" s="82" customFormat="1" ht="11.25" customHeight="1" x14ac:dyDescent="0.2">
      <c r="A1528"/>
      <c r="B1528" s="82" t="e">
        <v>#N/A</v>
      </c>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row>
    <row r="1529" spans="1:36" s="82" customFormat="1" ht="11.25" customHeight="1" x14ac:dyDescent="0.2">
      <c r="A1529"/>
      <c r="B1529" s="82" t="e">
        <v>#N/A</v>
      </c>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row>
    <row r="1530" spans="1:36" s="82" customFormat="1" ht="11.25" customHeight="1" x14ac:dyDescent="0.2">
      <c r="A1530"/>
      <c r="B1530" s="82" t="e">
        <v>#N/A</v>
      </c>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row>
    <row r="1531" spans="1:36" s="82" customFormat="1" ht="11.25" customHeight="1" x14ac:dyDescent="0.2">
      <c r="A1531"/>
      <c r="B1531" s="82" t="e">
        <v>#N/A</v>
      </c>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row>
    <row r="1532" spans="1:36" s="82" customFormat="1" ht="11.25" customHeight="1" x14ac:dyDescent="0.2">
      <c r="A1532"/>
      <c r="B1532" s="82" t="e">
        <v>#N/A</v>
      </c>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row>
    <row r="1533" spans="1:36" s="82" customFormat="1" ht="11.25" customHeight="1" x14ac:dyDescent="0.2">
      <c r="A1533"/>
      <c r="B1533" s="82" t="e">
        <v>#N/A</v>
      </c>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row>
    <row r="1534" spans="1:36" s="82" customFormat="1" ht="11.25" customHeight="1" x14ac:dyDescent="0.2">
      <c r="A1534"/>
      <c r="B1534" s="82" t="e">
        <v>#N/A</v>
      </c>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row>
    <row r="1535" spans="1:36" s="82" customFormat="1" ht="11.25" customHeight="1" x14ac:dyDescent="0.2">
      <c r="A1535"/>
      <c r="B1535" s="82" t="e">
        <v>#N/A</v>
      </c>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row>
    <row r="1536" spans="1:36" s="82" customFormat="1" ht="11.25" customHeight="1" x14ac:dyDescent="0.2">
      <c r="A1536"/>
      <c r="B1536" s="82" t="e">
        <v>#N/A</v>
      </c>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row>
    <row r="1537" spans="1:36" s="82" customFormat="1" ht="11.25" customHeight="1" x14ac:dyDescent="0.2">
      <c r="A1537"/>
      <c r="B1537" s="82" t="e">
        <v>#N/A</v>
      </c>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row>
    <row r="1538" spans="1:36" s="82" customFormat="1" ht="11.25" customHeight="1" x14ac:dyDescent="0.2">
      <c r="A1538"/>
      <c r="B1538" s="82" t="e">
        <v>#N/A</v>
      </c>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row>
    <row r="1539" spans="1:36" s="82" customFormat="1" ht="11.25" customHeight="1" x14ac:dyDescent="0.2">
      <c r="A1539"/>
      <c r="B1539" s="82" t="e">
        <v>#N/A</v>
      </c>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row>
    <row r="1540" spans="1:36" s="82" customFormat="1" ht="11.25" customHeight="1" x14ac:dyDescent="0.2">
      <c r="A1540"/>
      <c r="B1540" s="82" t="e">
        <v>#N/A</v>
      </c>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row>
    <row r="1541" spans="1:36" s="82" customFormat="1" ht="11.25" customHeight="1" x14ac:dyDescent="0.2">
      <c r="A1541"/>
      <c r="B1541" s="82" t="e">
        <v>#N/A</v>
      </c>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row>
    <row r="1542" spans="1:36" s="82" customFormat="1" ht="11.25" customHeight="1" x14ac:dyDescent="0.2">
      <c r="A1542"/>
      <c r="B1542" s="82" t="e">
        <v>#N/A</v>
      </c>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row>
    <row r="1543" spans="1:36" s="82" customFormat="1" ht="11.25" customHeight="1" x14ac:dyDescent="0.2">
      <c r="A1543"/>
      <c r="B1543" s="82" t="e">
        <v>#N/A</v>
      </c>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row>
    <row r="1544" spans="1:36" s="82" customFormat="1" ht="11.25" customHeight="1" x14ac:dyDescent="0.2">
      <c r="A1544"/>
      <c r="B1544" s="82" t="e">
        <v>#N/A</v>
      </c>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row>
    <row r="1545" spans="1:36" s="82" customFormat="1" ht="11.25" customHeight="1" x14ac:dyDescent="0.2">
      <c r="A1545"/>
      <c r="B1545" s="82" t="e">
        <v>#N/A</v>
      </c>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row>
    <row r="1546" spans="1:36" s="82" customFormat="1" ht="11.25" customHeight="1" x14ac:dyDescent="0.2">
      <c r="A1546"/>
      <c r="B1546" s="82" t="e">
        <v>#N/A</v>
      </c>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row>
    <row r="1547" spans="1:36" s="82" customFormat="1" ht="11.25" customHeight="1" x14ac:dyDescent="0.2">
      <c r="A1547"/>
      <c r="B1547" s="82" t="e">
        <v>#N/A</v>
      </c>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row>
    <row r="1548" spans="1:36" s="82" customFormat="1" ht="11.25" customHeight="1" x14ac:dyDescent="0.2">
      <c r="A1548"/>
      <c r="B1548" s="82" t="e">
        <v>#N/A</v>
      </c>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row>
    <row r="1549" spans="1:36" s="82" customFormat="1" ht="11.25" customHeight="1" x14ac:dyDescent="0.2">
      <c r="A1549"/>
      <c r="B1549" s="82" t="e">
        <v>#N/A</v>
      </c>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row>
    <row r="1550" spans="1:36" s="82" customFormat="1" ht="11.25" customHeight="1" x14ac:dyDescent="0.2">
      <c r="A1550"/>
      <c r="B1550" s="82" t="e">
        <v>#N/A</v>
      </c>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row>
    <row r="1551" spans="1:36" s="82" customFormat="1" ht="11.25" customHeight="1" x14ac:dyDescent="0.2">
      <c r="A1551"/>
      <c r="B1551" s="82" t="e">
        <v>#N/A</v>
      </c>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row>
    <row r="1552" spans="1:36" s="82" customFormat="1" ht="11.25" customHeight="1" x14ac:dyDescent="0.2">
      <c r="A1552"/>
      <c r="B1552" s="82" t="e">
        <v>#N/A</v>
      </c>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row>
    <row r="1553" spans="1:36" s="82" customFormat="1" ht="11.25" customHeight="1" x14ac:dyDescent="0.2">
      <c r="A1553"/>
      <c r="B1553" s="82" t="e">
        <v>#N/A</v>
      </c>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row>
    <row r="1554" spans="1:36" s="82" customFormat="1" ht="11.25" customHeight="1" x14ac:dyDescent="0.2">
      <c r="A1554"/>
      <c r="B1554" s="82" t="e">
        <v>#N/A</v>
      </c>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row>
    <row r="1555" spans="1:36" s="82" customFormat="1" ht="11.25" customHeight="1" x14ac:dyDescent="0.2">
      <c r="A1555"/>
      <c r="B1555" s="82" t="e">
        <v>#N/A</v>
      </c>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row>
    <row r="1556" spans="1:36" s="82" customFormat="1" ht="11.25" customHeight="1" x14ac:dyDescent="0.2">
      <c r="A1556"/>
      <c r="B1556" s="82" t="e">
        <v>#N/A</v>
      </c>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row>
    <row r="1557" spans="1:36" s="82" customFormat="1" ht="11.25" customHeight="1" x14ac:dyDescent="0.2">
      <c r="A1557"/>
      <c r="B1557" s="82" t="e">
        <v>#N/A</v>
      </c>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row>
    <row r="1558" spans="1:36" s="82" customFormat="1" ht="11.25" customHeight="1" x14ac:dyDescent="0.2">
      <c r="A1558"/>
      <c r="B1558" s="82" t="e">
        <v>#N/A</v>
      </c>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row>
    <row r="1559" spans="1:36" s="82" customFormat="1" ht="11.25" customHeight="1" x14ac:dyDescent="0.2">
      <c r="A1559"/>
      <c r="B1559" s="82" t="e">
        <v>#N/A</v>
      </c>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row>
    <row r="1560" spans="1:36" s="82" customFormat="1" ht="11.25" customHeight="1" x14ac:dyDescent="0.2">
      <c r="A1560"/>
      <c r="B1560" s="82" t="e">
        <v>#N/A</v>
      </c>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row>
    <row r="1561" spans="1:36" s="82" customFormat="1" ht="11.25" customHeight="1" x14ac:dyDescent="0.2">
      <c r="A1561"/>
      <c r="B1561" s="82" t="e">
        <v>#N/A</v>
      </c>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row>
    <row r="1562" spans="1:36" s="82" customFormat="1" ht="11.25" customHeight="1" x14ac:dyDescent="0.2">
      <c r="A1562"/>
      <c r="B1562" s="82" t="e">
        <v>#N/A</v>
      </c>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row>
    <row r="1563" spans="1:36" s="82" customFormat="1" ht="11.25" customHeight="1" x14ac:dyDescent="0.2">
      <c r="A1563"/>
      <c r="B1563" s="82" t="e">
        <v>#N/A</v>
      </c>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row>
    <row r="1564" spans="1:36" s="82" customFormat="1" ht="11.25" customHeight="1" x14ac:dyDescent="0.2">
      <c r="A1564"/>
      <c r="B1564" s="82" t="e">
        <v>#N/A</v>
      </c>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row>
    <row r="1565" spans="1:36" s="82" customFormat="1" ht="11.25" customHeight="1" x14ac:dyDescent="0.2">
      <c r="A1565"/>
      <c r="B1565" s="82" t="e">
        <v>#N/A</v>
      </c>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row>
    <row r="1566" spans="1:36" s="82" customFormat="1" ht="11.25" customHeight="1" x14ac:dyDescent="0.2">
      <c r="A1566"/>
      <c r="B1566" s="82" t="e">
        <v>#N/A</v>
      </c>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row>
    <row r="1567" spans="1:36" s="82" customFormat="1" ht="11.25" customHeight="1" x14ac:dyDescent="0.2">
      <c r="A1567"/>
      <c r="B1567" s="82" t="e">
        <v>#N/A</v>
      </c>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row>
    <row r="1568" spans="1:36" s="82" customFormat="1" ht="11.25" customHeight="1" x14ac:dyDescent="0.2">
      <c r="A1568"/>
      <c r="B1568" s="82" t="e">
        <v>#N/A</v>
      </c>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row>
    <row r="1569" spans="1:36" s="82" customFormat="1" ht="11.25" customHeight="1" x14ac:dyDescent="0.2">
      <c r="A1569"/>
      <c r="B1569" s="82" t="e">
        <v>#N/A</v>
      </c>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row>
    <row r="1570" spans="1:36" s="82" customFormat="1" ht="11.25" customHeight="1" x14ac:dyDescent="0.2">
      <c r="A1570"/>
      <c r="B1570" s="82" t="e">
        <v>#N/A</v>
      </c>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row>
    <row r="1571" spans="1:36" s="82" customFormat="1" ht="11.25" customHeight="1" x14ac:dyDescent="0.2">
      <c r="A1571"/>
      <c r="B1571" s="82" t="e">
        <v>#N/A</v>
      </c>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row>
    <row r="1572" spans="1:36" s="82" customFormat="1" ht="11.25" customHeight="1" x14ac:dyDescent="0.2">
      <c r="A1572"/>
      <c r="B1572" s="82" t="e">
        <v>#N/A</v>
      </c>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row>
    <row r="1573" spans="1:36" s="82" customFormat="1" ht="11.25" customHeight="1" x14ac:dyDescent="0.2">
      <c r="A1573"/>
      <c r="B1573" s="82" t="e">
        <v>#N/A</v>
      </c>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row>
    <row r="1574" spans="1:36" s="82" customFormat="1" ht="11.25" customHeight="1" x14ac:dyDescent="0.2">
      <c r="A1574"/>
      <c r="B1574" s="82" t="e">
        <v>#N/A</v>
      </c>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row>
    <row r="1575" spans="1:36" s="82" customFormat="1" ht="11.25" customHeight="1" x14ac:dyDescent="0.2">
      <c r="A1575"/>
      <c r="B1575" s="82" t="e">
        <v>#N/A</v>
      </c>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row>
    <row r="1576" spans="1:36" s="82" customFormat="1" ht="11.25" customHeight="1" x14ac:dyDescent="0.2">
      <c r="A1576"/>
      <c r="B1576" s="82" t="e">
        <v>#N/A</v>
      </c>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row>
    <row r="1577" spans="1:36" s="82" customFormat="1" ht="11.25" customHeight="1" x14ac:dyDescent="0.2">
      <c r="A1577"/>
      <c r="B1577" s="82" t="e">
        <v>#N/A</v>
      </c>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row>
    <row r="1578" spans="1:36" s="82" customFormat="1" ht="11.25" customHeight="1" x14ac:dyDescent="0.2">
      <c r="A1578"/>
      <c r="B1578" s="82" t="e">
        <v>#N/A</v>
      </c>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row>
    <row r="1579" spans="1:36" s="82" customFormat="1" ht="11.25" customHeight="1" x14ac:dyDescent="0.2">
      <c r="A1579"/>
      <c r="B1579" s="82" t="e">
        <v>#N/A</v>
      </c>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row>
    <row r="1580" spans="1:36" s="82" customFormat="1" ht="11.25" customHeight="1" x14ac:dyDescent="0.2">
      <c r="A1580"/>
      <c r="B1580" s="82" t="e">
        <v>#N/A</v>
      </c>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row>
    <row r="1581" spans="1:36" s="82" customFormat="1" ht="11.25" customHeight="1" x14ac:dyDescent="0.2">
      <c r="A1581"/>
      <c r="B1581" s="82" t="e">
        <v>#N/A</v>
      </c>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row>
    <row r="1582" spans="1:36" s="82" customFormat="1" ht="11.25" customHeight="1" x14ac:dyDescent="0.2">
      <c r="A1582"/>
      <c r="B1582" s="82" t="e">
        <v>#N/A</v>
      </c>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row>
    <row r="1583" spans="1:36" s="82" customFormat="1" ht="11.25" customHeight="1" x14ac:dyDescent="0.2">
      <c r="A1583"/>
      <c r="B1583" s="82" t="e">
        <v>#N/A</v>
      </c>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row>
    <row r="1584" spans="1:36" s="82" customFormat="1" ht="11.25" customHeight="1" x14ac:dyDescent="0.2">
      <c r="A1584"/>
      <c r="B1584" s="82" t="e">
        <v>#N/A</v>
      </c>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row>
    <row r="1585" spans="1:36" s="82" customFormat="1" ht="11.25" customHeight="1" x14ac:dyDescent="0.2">
      <c r="A1585"/>
      <c r="B1585" s="82" t="e">
        <v>#N/A</v>
      </c>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row>
    <row r="1586" spans="1:36" s="82" customFormat="1" ht="11.25" customHeight="1" x14ac:dyDescent="0.2">
      <c r="A1586"/>
      <c r="B1586" s="82" t="e">
        <v>#N/A</v>
      </c>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row>
    <row r="1587" spans="1:36" s="82" customFormat="1" ht="11.25" customHeight="1" x14ac:dyDescent="0.2">
      <c r="A1587"/>
      <c r="B1587" s="82" t="e">
        <v>#N/A</v>
      </c>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row>
    <row r="1588" spans="1:36" s="82" customFormat="1" ht="11.25" customHeight="1" x14ac:dyDescent="0.2">
      <c r="A1588"/>
      <c r="B1588" s="82" t="e">
        <v>#N/A</v>
      </c>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row>
    <row r="1589" spans="1:36" s="82" customFormat="1" ht="11.25" customHeight="1" x14ac:dyDescent="0.2">
      <c r="A1589"/>
      <c r="B1589" s="82" t="e">
        <v>#N/A</v>
      </c>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row>
    <row r="1590" spans="1:36" s="82" customFormat="1" ht="11.25" customHeight="1" x14ac:dyDescent="0.2">
      <c r="A1590"/>
      <c r="B1590" s="82" t="e">
        <v>#N/A</v>
      </c>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row>
    <row r="1591" spans="1:36" s="82" customFormat="1" ht="11.25" customHeight="1" x14ac:dyDescent="0.2">
      <c r="A1591"/>
      <c r="B1591" s="82" t="e">
        <v>#N/A</v>
      </c>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row>
    <row r="1592" spans="1:36" s="82" customFormat="1" ht="11.25" customHeight="1" x14ac:dyDescent="0.2">
      <c r="A1592"/>
      <c r="B1592" s="82" t="e">
        <v>#N/A</v>
      </c>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row>
    <row r="1593" spans="1:36" s="82" customFormat="1" ht="11.25" customHeight="1" x14ac:dyDescent="0.2">
      <c r="A1593"/>
      <c r="B1593" s="82" t="e">
        <v>#N/A</v>
      </c>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row>
    <row r="1594" spans="1:36" s="82" customFormat="1" ht="11.25" customHeight="1" x14ac:dyDescent="0.2">
      <c r="A1594"/>
      <c r="B1594" s="82" t="e">
        <v>#N/A</v>
      </c>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row>
    <row r="1595" spans="1:36" s="82" customFormat="1" ht="11.25" customHeight="1" x14ac:dyDescent="0.2">
      <c r="A1595"/>
      <c r="B1595" s="82" t="e">
        <v>#N/A</v>
      </c>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row>
    <row r="1596" spans="1:36" s="82" customFormat="1" ht="11.25" customHeight="1" x14ac:dyDescent="0.2">
      <c r="A1596"/>
      <c r="B1596" s="82" t="e">
        <v>#N/A</v>
      </c>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row>
    <row r="1597" spans="1:36" s="82" customFormat="1" ht="11.25" customHeight="1" x14ac:dyDescent="0.2">
      <c r="A1597"/>
      <c r="B1597" s="82" t="e">
        <v>#N/A</v>
      </c>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row>
    <row r="1598" spans="1:36" s="82" customFormat="1" ht="11.25" customHeight="1" x14ac:dyDescent="0.2">
      <c r="A1598"/>
      <c r="B1598" s="82" t="e">
        <v>#N/A</v>
      </c>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row>
    <row r="1599" spans="1:36" s="82" customFormat="1" ht="11.25" customHeight="1" x14ac:dyDescent="0.2">
      <c r="A1599"/>
      <c r="B1599" s="82" t="e">
        <v>#N/A</v>
      </c>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row>
    <row r="1600" spans="1:36" s="82" customFormat="1" ht="11.25" customHeight="1" x14ac:dyDescent="0.2">
      <c r="A1600"/>
      <c r="B1600" s="82" t="e">
        <v>#N/A</v>
      </c>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row>
    <row r="1601" spans="1:36" s="82" customFormat="1" ht="11.25" customHeight="1" x14ac:dyDescent="0.2">
      <c r="A1601"/>
      <c r="B1601" s="82" t="e">
        <v>#N/A</v>
      </c>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row>
    <row r="1602" spans="1:36" s="82" customFormat="1" ht="11.25" customHeight="1" x14ac:dyDescent="0.2">
      <c r="A1602"/>
      <c r="B1602" s="82" t="e">
        <v>#N/A</v>
      </c>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row>
    <row r="1603" spans="1:36" s="82" customFormat="1" ht="11.25" customHeight="1" x14ac:dyDescent="0.2">
      <c r="A1603"/>
      <c r="B1603" s="82" t="e">
        <v>#N/A</v>
      </c>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row>
    <row r="1604" spans="1:36" s="82" customFormat="1" ht="11.25" customHeight="1" x14ac:dyDescent="0.2">
      <c r="A1604"/>
      <c r="B1604" s="82" t="e">
        <v>#N/A</v>
      </c>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row>
    <row r="1605" spans="1:36" s="82" customFormat="1" ht="11.25" customHeight="1" x14ac:dyDescent="0.2">
      <c r="A1605"/>
      <c r="B1605" s="82" t="e">
        <v>#N/A</v>
      </c>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row>
    <row r="1606" spans="1:36" s="82" customFormat="1" ht="11.25" customHeight="1" x14ac:dyDescent="0.2">
      <c r="A1606"/>
      <c r="B1606" s="82" t="e">
        <v>#N/A</v>
      </c>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row>
    <row r="1607" spans="1:36" s="82" customFormat="1" ht="11.25" customHeight="1" x14ac:dyDescent="0.2">
      <c r="A1607"/>
      <c r="B1607" s="82" t="e">
        <v>#N/A</v>
      </c>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row>
    <row r="1608" spans="1:36" s="82" customFormat="1" ht="11.25" customHeight="1" x14ac:dyDescent="0.2">
      <c r="A1608"/>
      <c r="B1608" s="82" t="e">
        <v>#N/A</v>
      </c>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row>
    <row r="1609" spans="1:36" s="82" customFormat="1" ht="11.25" customHeight="1" x14ac:dyDescent="0.2">
      <c r="A1609"/>
      <c r="B1609" s="82" t="e">
        <v>#N/A</v>
      </c>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row>
    <row r="1610" spans="1:36" s="82" customFormat="1" ht="11.25" customHeight="1" x14ac:dyDescent="0.2">
      <c r="A1610"/>
      <c r="B1610" s="82" t="e">
        <v>#N/A</v>
      </c>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row>
    <row r="1611" spans="1:36" s="82" customFormat="1" ht="11.25" customHeight="1" x14ac:dyDescent="0.2">
      <c r="A1611"/>
      <c r="B1611" s="82" t="e">
        <v>#N/A</v>
      </c>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row>
    <row r="1612" spans="1:36" s="82" customFormat="1" ht="11.25" customHeight="1" x14ac:dyDescent="0.2">
      <c r="A1612"/>
      <c r="B1612" s="82" t="e">
        <v>#N/A</v>
      </c>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row>
    <row r="1613" spans="1:36" s="82" customFormat="1" ht="11.25" customHeight="1" x14ac:dyDescent="0.2">
      <c r="A1613"/>
      <c r="B1613" s="82" t="e">
        <v>#N/A</v>
      </c>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row>
    <row r="1614" spans="1:36" s="82" customFormat="1" ht="11.25" customHeight="1" x14ac:dyDescent="0.2">
      <c r="A1614"/>
      <c r="B1614" s="82" t="e">
        <v>#N/A</v>
      </c>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row>
    <row r="1615" spans="1:36" s="82" customFormat="1" ht="11.25" customHeight="1" x14ac:dyDescent="0.2">
      <c r="A1615"/>
      <c r="B1615" s="82" t="e">
        <v>#N/A</v>
      </c>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row>
    <row r="1616" spans="1:36" s="82" customFormat="1" ht="11.25" customHeight="1" x14ac:dyDescent="0.2">
      <c r="A1616"/>
      <c r="B1616" s="82" t="e">
        <v>#N/A</v>
      </c>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row>
    <row r="1617" spans="1:36" s="82" customFormat="1" ht="11.25" customHeight="1" x14ac:dyDescent="0.2">
      <c r="A1617"/>
      <c r="B1617" s="82" t="e">
        <v>#N/A</v>
      </c>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row>
    <row r="1618" spans="1:36" s="82" customFormat="1" ht="11.25" customHeight="1" x14ac:dyDescent="0.2">
      <c r="A1618"/>
      <c r="B1618" s="82" t="e">
        <v>#N/A</v>
      </c>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row>
    <row r="1619" spans="1:36" s="82" customFormat="1" ht="11.25" customHeight="1" x14ac:dyDescent="0.2">
      <c r="A1619"/>
      <c r="B1619" s="82" t="e">
        <v>#N/A</v>
      </c>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row>
    <row r="1620" spans="1:36" s="82" customFormat="1" ht="11.25" customHeight="1" x14ac:dyDescent="0.2">
      <c r="A1620"/>
      <c r="B1620" s="82" t="e">
        <v>#N/A</v>
      </c>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row>
    <row r="1621" spans="1:36" s="82" customFormat="1" ht="11.25" customHeight="1" x14ac:dyDescent="0.2">
      <c r="A1621"/>
      <c r="B1621" s="82" t="e">
        <v>#N/A</v>
      </c>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row>
    <row r="1622" spans="1:36" s="82" customFormat="1" ht="11.25" customHeight="1" x14ac:dyDescent="0.2">
      <c r="A1622"/>
      <c r="B1622" s="82" t="e">
        <v>#N/A</v>
      </c>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row>
    <row r="1623" spans="1:36" s="82" customFormat="1" ht="11.25" customHeight="1" x14ac:dyDescent="0.2">
      <c r="A1623"/>
      <c r="B1623" s="82" t="e">
        <v>#N/A</v>
      </c>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row>
    <row r="1624" spans="1:36" s="82" customFormat="1" ht="11.25" customHeight="1" x14ac:dyDescent="0.2">
      <c r="A1624"/>
      <c r="B1624" s="82" t="e">
        <v>#N/A</v>
      </c>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row>
    <row r="1625" spans="1:36" s="82" customFormat="1" ht="11.25" customHeight="1" x14ac:dyDescent="0.2">
      <c r="A1625"/>
      <c r="B1625" s="82" t="e">
        <v>#N/A</v>
      </c>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row>
    <row r="1626" spans="1:36" s="82" customFormat="1" ht="11.25" customHeight="1" x14ac:dyDescent="0.2">
      <c r="A1626"/>
      <c r="B1626" s="82" t="e">
        <v>#N/A</v>
      </c>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row>
    <row r="1627" spans="1:36" s="82" customFormat="1" ht="11.25" customHeight="1" x14ac:dyDescent="0.2">
      <c r="A1627"/>
      <c r="B1627" s="82" t="e">
        <v>#N/A</v>
      </c>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row>
    <row r="1628" spans="1:36" s="82" customFormat="1" ht="11.25" customHeight="1" x14ac:dyDescent="0.2">
      <c r="A1628"/>
      <c r="B1628" s="82" t="e">
        <v>#N/A</v>
      </c>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row>
    <row r="1629" spans="1:36" s="82" customFormat="1" ht="11.25" customHeight="1" x14ac:dyDescent="0.2">
      <c r="A1629"/>
      <c r="B1629" s="82" t="e">
        <v>#N/A</v>
      </c>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row>
    <row r="1630" spans="1:36" s="82" customFormat="1" ht="11.25" customHeight="1" x14ac:dyDescent="0.2">
      <c r="A1630"/>
      <c r="B1630" s="82" t="e">
        <v>#N/A</v>
      </c>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row>
    <row r="1631" spans="1:36" s="82" customFormat="1" ht="11.25" customHeight="1" x14ac:dyDescent="0.2">
      <c r="A1631"/>
      <c r="B1631" s="82" t="e">
        <v>#N/A</v>
      </c>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row>
    <row r="1632" spans="1:36" s="82" customFormat="1" ht="11.25" customHeight="1" x14ac:dyDescent="0.2">
      <c r="A1632"/>
      <c r="B1632" s="82" t="e">
        <v>#N/A</v>
      </c>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row>
    <row r="1633" spans="1:36" s="82" customFormat="1" ht="11.25" customHeight="1" x14ac:dyDescent="0.2">
      <c r="A1633"/>
      <c r="B1633" s="82" t="e">
        <v>#N/A</v>
      </c>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row>
    <row r="1634" spans="1:36" s="82" customFormat="1" ht="11.25" customHeight="1" x14ac:dyDescent="0.2">
      <c r="A1634"/>
      <c r="B1634" s="82" t="e">
        <v>#N/A</v>
      </c>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row>
    <row r="1635" spans="1:36" s="82" customFormat="1" ht="11.25" customHeight="1" x14ac:dyDescent="0.2">
      <c r="A1635"/>
      <c r="B1635" s="82" t="e">
        <v>#N/A</v>
      </c>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row>
    <row r="1636" spans="1:36" s="82" customFormat="1" ht="11.25" customHeight="1" x14ac:dyDescent="0.2">
      <c r="A1636"/>
      <c r="B1636" s="82" t="e">
        <v>#N/A</v>
      </c>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row>
    <row r="1637" spans="1:36" s="82" customFormat="1" ht="11.25" customHeight="1" x14ac:dyDescent="0.2">
      <c r="A1637"/>
      <c r="B1637" s="82" t="e">
        <v>#N/A</v>
      </c>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row>
    <row r="1638" spans="1:36" s="82" customFormat="1" ht="11.25" customHeight="1" x14ac:dyDescent="0.2">
      <c r="A1638"/>
      <c r="B1638" s="82" t="e">
        <v>#N/A</v>
      </c>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row>
    <row r="1639" spans="1:36" s="82" customFormat="1" ht="11.25" customHeight="1" x14ac:dyDescent="0.2">
      <c r="A1639"/>
      <c r="B1639" s="82" t="e">
        <v>#N/A</v>
      </c>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row>
    <row r="1640" spans="1:36" s="82" customFormat="1" ht="11.25" customHeight="1" x14ac:dyDescent="0.2">
      <c r="A1640"/>
      <c r="B1640" s="82" t="e">
        <v>#N/A</v>
      </c>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row>
    <row r="1641" spans="1:36" s="82" customFormat="1" ht="11.25" customHeight="1" x14ac:dyDescent="0.2">
      <c r="A1641"/>
      <c r="B1641" s="82" t="e">
        <v>#N/A</v>
      </c>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row>
    <row r="1642" spans="1:36" s="82" customFormat="1" ht="11.25" customHeight="1" x14ac:dyDescent="0.2">
      <c r="A1642"/>
      <c r="B1642" s="82" t="e">
        <v>#N/A</v>
      </c>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row>
    <row r="1643" spans="1:36" s="82" customFormat="1" ht="11.25" customHeight="1" x14ac:dyDescent="0.2">
      <c r="A1643"/>
      <c r="B1643" s="82" t="e">
        <v>#N/A</v>
      </c>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row>
    <row r="1644" spans="1:36" s="82" customFormat="1" ht="11.25" customHeight="1" x14ac:dyDescent="0.2">
      <c r="A1644"/>
      <c r="B1644" s="82" t="e">
        <v>#N/A</v>
      </c>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row>
    <row r="1645" spans="1:36" s="82" customFormat="1" ht="11.25" customHeight="1" x14ac:dyDescent="0.2">
      <c r="A1645"/>
      <c r="B1645" s="82" t="e">
        <v>#N/A</v>
      </c>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row>
    <row r="1646" spans="1:36" s="82" customFormat="1" ht="11.25" customHeight="1" x14ac:dyDescent="0.2">
      <c r="A1646"/>
      <c r="B1646" s="82" t="e">
        <v>#N/A</v>
      </c>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row>
    <row r="1647" spans="1:36" s="82" customFormat="1" ht="11.25" customHeight="1" x14ac:dyDescent="0.2">
      <c r="A1647"/>
      <c r="B1647" s="82" t="e">
        <v>#N/A</v>
      </c>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row>
    <row r="1648" spans="1:36" s="82" customFormat="1" ht="11.25" customHeight="1" x14ac:dyDescent="0.2">
      <c r="A1648"/>
      <c r="B1648" s="82" t="e">
        <v>#N/A</v>
      </c>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row>
    <row r="1649" spans="1:36" s="82" customFormat="1" ht="11.25" customHeight="1" x14ac:dyDescent="0.2">
      <c r="A1649"/>
      <c r="B1649" s="82" t="e">
        <v>#N/A</v>
      </c>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row>
    <row r="1650" spans="1:36" s="82" customFormat="1" ht="11.25" customHeight="1" x14ac:dyDescent="0.2">
      <c r="A1650"/>
      <c r="B1650" s="82" t="e">
        <v>#N/A</v>
      </c>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row>
    <row r="1651" spans="1:36" s="82" customFormat="1" ht="11.25" customHeight="1" x14ac:dyDescent="0.2">
      <c r="A1651"/>
      <c r="B1651" s="82" t="e">
        <v>#N/A</v>
      </c>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row>
    <row r="1652" spans="1:36" s="82" customFormat="1" ht="11.25" customHeight="1" x14ac:dyDescent="0.2">
      <c r="A1652"/>
      <c r="B1652" s="82" t="e">
        <v>#N/A</v>
      </c>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row>
    <row r="1653" spans="1:36" s="82" customFormat="1" ht="11.25" customHeight="1" x14ac:dyDescent="0.2">
      <c r="A1653"/>
      <c r="B1653" s="82" t="e">
        <v>#N/A</v>
      </c>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row>
    <row r="1654" spans="1:36" s="82" customFormat="1" ht="11.25" customHeight="1" x14ac:dyDescent="0.2">
      <c r="A1654"/>
      <c r="B1654" s="82" t="e">
        <v>#N/A</v>
      </c>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row>
    <row r="1655" spans="1:36" s="82" customFormat="1" ht="11.25" customHeight="1" x14ac:dyDescent="0.2">
      <c r="A1655"/>
      <c r="B1655" s="82" t="e">
        <v>#N/A</v>
      </c>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row>
    <row r="1656" spans="1:36" s="82" customFormat="1" ht="11.25" customHeight="1" x14ac:dyDescent="0.2">
      <c r="A1656"/>
      <c r="B1656" s="82" t="e">
        <v>#N/A</v>
      </c>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row>
    <row r="1657" spans="1:36" s="82" customFormat="1" ht="11.25" customHeight="1" x14ac:dyDescent="0.2">
      <c r="A1657"/>
      <c r="B1657" s="82" t="e">
        <v>#N/A</v>
      </c>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row>
    <row r="1658" spans="1:36" s="82" customFormat="1" ht="11.25" customHeight="1" x14ac:dyDescent="0.2">
      <c r="A1658"/>
      <c r="B1658" s="82" t="e">
        <v>#N/A</v>
      </c>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row>
    <row r="1659" spans="1:36" s="82" customFormat="1" ht="11.25" customHeight="1" x14ac:dyDescent="0.2">
      <c r="A1659"/>
      <c r="B1659" s="82" t="e">
        <v>#N/A</v>
      </c>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row>
    <row r="1660" spans="1:36" s="82" customFormat="1" ht="11.25" customHeight="1" x14ac:dyDescent="0.2">
      <c r="A1660"/>
      <c r="B1660" s="82" t="e">
        <v>#N/A</v>
      </c>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row>
    <row r="1661" spans="1:36" s="82" customFormat="1" ht="11.25" customHeight="1" x14ac:dyDescent="0.2">
      <c r="A1661"/>
      <c r="B1661" s="82" t="e">
        <v>#N/A</v>
      </c>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row>
    <row r="1662" spans="1:36" s="82" customFormat="1" ht="11.25" customHeight="1" x14ac:dyDescent="0.2">
      <c r="A1662"/>
      <c r="B1662" s="82" t="e">
        <v>#N/A</v>
      </c>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row>
    <row r="1663" spans="1:36" s="82" customFormat="1" ht="11.25" customHeight="1" x14ac:dyDescent="0.2">
      <c r="A1663"/>
      <c r="B1663" s="82" t="e">
        <v>#N/A</v>
      </c>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row>
    <row r="1664" spans="1:36" s="82" customFormat="1" ht="11.25" customHeight="1" x14ac:dyDescent="0.2">
      <c r="A1664"/>
      <c r="B1664" s="82" t="e">
        <v>#N/A</v>
      </c>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row>
    <row r="1665" spans="1:36" s="82" customFormat="1" ht="11.25" customHeight="1" x14ac:dyDescent="0.2">
      <c r="A1665"/>
      <c r="B1665" s="82" t="e">
        <v>#N/A</v>
      </c>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row>
    <row r="1666" spans="1:36" s="82" customFormat="1" ht="11.25" customHeight="1" x14ac:dyDescent="0.2">
      <c r="A1666"/>
      <c r="B1666" s="82" t="e">
        <v>#N/A</v>
      </c>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row>
    <row r="1667" spans="1:36" s="82" customFormat="1" ht="11.25" customHeight="1" x14ac:dyDescent="0.2">
      <c r="A1667"/>
      <c r="B1667" s="82" t="e">
        <v>#N/A</v>
      </c>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row>
    <row r="1668" spans="1:36" s="82" customFormat="1" ht="11.25" customHeight="1" x14ac:dyDescent="0.2">
      <c r="A1668"/>
      <c r="B1668" s="82" t="e">
        <v>#N/A</v>
      </c>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row>
    <row r="1669" spans="1:36" s="82" customFormat="1" ht="11.25" customHeight="1" x14ac:dyDescent="0.2">
      <c r="A1669"/>
      <c r="B1669" s="82" t="e">
        <v>#N/A</v>
      </c>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row>
    <row r="1670" spans="1:36" s="82" customFormat="1" ht="11.25" customHeight="1" x14ac:dyDescent="0.2">
      <c r="A1670"/>
      <c r="B1670" s="82" t="e">
        <v>#N/A</v>
      </c>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row>
    <row r="1671" spans="1:36" s="82" customFormat="1" ht="11.25" customHeight="1" x14ac:dyDescent="0.2">
      <c r="A1671"/>
      <c r="B1671" s="82" t="e">
        <v>#N/A</v>
      </c>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row>
    <row r="1672" spans="1:36" s="82" customFormat="1" ht="11.25" customHeight="1" x14ac:dyDescent="0.2">
      <c r="A1672"/>
      <c r="B1672" s="82" t="e">
        <v>#N/A</v>
      </c>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row>
    <row r="1673" spans="1:36" s="82" customFormat="1" ht="11.25" customHeight="1" x14ac:dyDescent="0.2">
      <c r="A1673"/>
      <c r="B1673" s="82" t="e">
        <v>#N/A</v>
      </c>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row>
    <row r="1674" spans="1:36" s="82" customFormat="1" ht="11.25" customHeight="1" x14ac:dyDescent="0.2">
      <c r="A1674"/>
      <c r="B1674" s="82" t="e">
        <v>#N/A</v>
      </c>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row>
    <row r="1675" spans="1:36" s="82" customFormat="1" ht="11.25" customHeight="1" x14ac:dyDescent="0.2">
      <c r="A1675"/>
      <c r="B1675" s="82" t="e">
        <v>#N/A</v>
      </c>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row>
    <row r="1676" spans="1:36" s="82" customFormat="1" ht="11.25" customHeight="1" x14ac:dyDescent="0.2">
      <c r="A1676"/>
      <c r="B1676" s="82" t="e">
        <v>#N/A</v>
      </c>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row>
    <row r="1677" spans="1:36" s="82" customFormat="1" ht="11.25" customHeight="1" x14ac:dyDescent="0.2">
      <c r="A1677"/>
      <c r="B1677" s="82" t="e">
        <v>#N/A</v>
      </c>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row>
    <row r="1678" spans="1:36" s="82" customFormat="1" ht="11.25" customHeight="1" x14ac:dyDescent="0.2">
      <c r="A1678"/>
      <c r="B1678" s="82" t="e">
        <v>#N/A</v>
      </c>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row>
    <row r="1679" spans="1:36" s="82" customFormat="1" ht="11.25" customHeight="1" x14ac:dyDescent="0.2">
      <c r="A1679"/>
      <c r="B1679" s="82" t="e">
        <v>#N/A</v>
      </c>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row>
    <row r="1680" spans="1:36" s="82" customFormat="1" ht="11.25" customHeight="1" x14ac:dyDescent="0.2">
      <c r="A1680"/>
      <c r="B1680" s="82" t="e">
        <v>#N/A</v>
      </c>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row>
    <row r="1681" spans="1:36" s="82" customFormat="1" ht="11.25" customHeight="1" x14ac:dyDescent="0.2">
      <c r="A1681"/>
      <c r="B1681" s="82" t="e">
        <v>#N/A</v>
      </c>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row>
    <row r="1682" spans="1:36" s="82" customFormat="1" ht="11.25" customHeight="1" x14ac:dyDescent="0.2">
      <c r="A1682"/>
      <c r="B1682" s="82" t="e">
        <v>#N/A</v>
      </c>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row>
    <row r="1683" spans="1:36" s="82" customFormat="1" ht="11.25" customHeight="1" x14ac:dyDescent="0.2">
      <c r="A1683"/>
      <c r="B1683" s="82" t="e">
        <v>#N/A</v>
      </c>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row>
    <row r="1684" spans="1:36" s="82" customFormat="1" ht="11.25" customHeight="1" x14ac:dyDescent="0.2">
      <c r="A1684"/>
      <c r="B1684" s="82" t="e">
        <v>#N/A</v>
      </c>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row>
    <row r="1685" spans="1:36" s="82" customFormat="1" ht="11.25" customHeight="1" x14ac:dyDescent="0.2">
      <c r="A1685"/>
      <c r="B1685" s="82" t="e">
        <v>#N/A</v>
      </c>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row>
    <row r="1686" spans="1:36" s="82" customFormat="1" ht="11.25" customHeight="1" x14ac:dyDescent="0.2">
      <c r="A1686"/>
      <c r="B1686" s="82" t="e">
        <v>#N/A</v>
      </c>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row>
    <row r="1687" spans="1:36" s="82" customFormat="1" ht="11.25" customHeight="1" x14ac:dyDescent="0.2">
      <c r="A1687"/>
      <c r="B1687" s="82" t="e">
        <v>#N/A</v>
      </c>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row>
    <row r="1688" spans="1:36" s="82" customFormat="1" ht="11.25" customHeight="1" x14ac:dyDescent="0.2">
      <c r="A1688"/>
      <c r="B1688" s="82" t="e">
        <v>#N/A</v>
      </c>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row>
    <row r="1689" spans="1:36" s="82" customFormat="1" ht="11.25" customHeight="1" x14ac:dyDescent="0.2">
      <c r="A1689"/>
      <c r="B1689" s="82" t="e">
        <v>#N/A</v>
      </c>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row>
    <row r="1690" spans="1:36" s="82" customFormat="1" ht="11.25" customHeight="1" x14ac:dyDescent="0.2">
      <c r="A1690"/>
      <c r="B1690" s="82" t="e">
        <v>#N/A</v>
      </c>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row>
    <row r="1691" spans="1:36" s="82" customFormat="1" ht="11.25" customHeight="1" x14ac:dyDescent="0.2">
      <c r="A1691"/>
      <c r="B1691" s="82" t="e">
        <v>#N/A</v>
      </c>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row>
    <row r="1692" spans="1:36" s="82" customFormat="1" ht="11.25" customHeight="1" x14ac:dyDescent="0.2">
      <c r="A1692"/>
      <c r="B1692" s="82" t="e">
        <v>#N/A</v>
      </c>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row>
    <row r="1693" spans="1:36" s="82" customFormat="1" ht="11.25" customHeight="1" x14ac:dyDescent="0.2">
      <c r="A1693"/>
      <c r="B1693" s="82" t="e">
        <v>#N/A</v>
      </c>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row>
    <row r="1694" spans="1:36" s="82" customFormat="1" ht="11.25" customHeight="1" x14ac:dyDescent="0.2">
      <c r="A1694"/>
      <c r="B1694" s="82" t="e">
        <v>#N/A</v>
      </c>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row>
    <row r="1695" spans="1:36" s="82" customFormat="1" ht="11.25" customHeight="1" x14ac:dyDescent="0.2">
      <c r="A1695"/>
      <c r="B1695" s="82" t="e">
        <v>#N/A</v>
      </c>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row>
    <row r="1696" spans="1:36" s="82" customFormat="1" ht="11.25" customHeight="1" x14ac:dyDescent="0.2">
      <c r="A1696"/>
      <c r="B1696" s="82" t="e">
        <v>#N/A</v>
      </c>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row>
    <row r="1697" spans="1:36" s="82" customFormat="1" ht="11.25" customHeight="1" x14ac:dyDescent="0.2">
      <c r="A1697"/>
      <c r="B1697" s="82" t="e">
        <v>#N/A</v>
      </c>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row>
    <row r="1698" spans="1:36" s="82" customFormat="1" ht="11.25" customHeight="1" x14ac:dyDescent="0.2">
      <c r="A1698"/>
      <c r="B1698" s="82" t="e">
        <v>#N/A</v>
      </c>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row>
    <row r="1699" spans="1:36" s="82" customFormat="1" ht="11.25" customHeight="1" x14ac:dyDescent="0.2">
      <c r="A1699"/>
      <c r="B1699" s="82" t="e">
        <v>#N/A</v>
      </c>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row>
    <row r="1700" spans="1:36" s="82" customFormat="1" ht="11.25" customHeight="1" x14ac:dyDescent="0.2">
      <c r="A1700"/>
      <c r="B1700" s="82" t="e">
        <v>#N/A</v>
      </c>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row>
    <row r="1701" spans="1:36" s="82" customFormat="1" ht="11.25" customHeight="1" x14ac:dyDescent="0.2">
      <c r="A1701"/>
      <c r="B1701" s="82" t="e">
        <v>#N/A</v>
      </c>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row>
    <row r="1702" spans="1:36" s="82" customFormat="1" ht="11.25" customHeight="1" x14ac:dyDescent="0.2">
      <c r="A1702"/>
      <c r="B1702" s="82" t="e">
        <v>#N/A</v>
      </c>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row>
    <row r="1703" spans="1:36" s="82" customFormat="1" ht="11.25" customHeight="1" x14ac:dyDescent="0.2">
      <c r="A1703"/>
      <c r="B1703" s="82" t="e">
        <v>#N/A</v>
      </c>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row>
    <row r="1704" spans="1:36" s="82" customFormat="1" ht="11.25" customHeight="1" x14ac:dyDescent="0.2">
      <c r="A1704"/>
      <c r="B1704" s="82" t="e">
        <v>#N/A</v>
      </c>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row>
    <row r="1705" spans="1:36" s="82" customFormat="1" ht="11.25" customHeight="1" x14ac:dyDescent="0.2">
      <c r="A1705"/>
      <c r="B1705" s="82" t="e">
        <v>#N/A</v>
      </c>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row>
    <row r="1706" spans="1:36" s="82" customFormat="1" ht="11.25" customHeight="1" x14ac:dyDescent="0.2">
      <c r="A1706"/>
      <c r="B1706" s="82" t="e">
        <v>#N/A</v>
      </c>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row>
    <row r="1707" spans="1:36" s="82" customFormat="1" ht="11.25" customHeight="1" x14ac:dyDescent="0.2">
      <c r="A1707"/>
      <c r="B1707" s="82" t="e">
        <v>#N/A</v>
      </c>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row>
    <row r="1708" spans="1:36" s="82" customFormat="1" ht="11.25" customHeight="1" x14ac:dyDescent="0.2">
      <c r="A1708"/>
      <c r="B1708" s="82" t="e">
        <v>#N/A</v>
      </c>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row>
    <row r="1709" spans="1:36" s="82" customFormat="1" ht="11.25" customHeight="1" x14ac:dyDescent="0.2">
      <c r="A1709"/>
      <c r="B1709" s="82" t="e">
        <v>#N/A</v>
      </c>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row>
    <row r="1710" spans="1:36" s="82" customFormat="1" ht="11.25" customHeight="1" x14ac:dyDescent="0.2">
      <c r="A1710"/>
      <c r="B1710" s="82" t="e">
        <v>#N/A</v>
      </c>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row>
    <row r="1711" spans="1:36" s="82" customFormat="1" ht="11.25" customHeight="1" x14ac:dyDescent="0.2">
      <c r="A1711"/>
      <c r="B1711" s="82" t="e">
        <v>#N/A</v>
      </c>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row>
    <row r="1712" spans="1:36" s="82" customFormat="1" ht="11.25" customHeight="1" x14ac:dyDescent="0.2">
      <c r="A1712"/>
      <c r="B1712" s="82" t="e">
        <v>#N/A</v>
      </c>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row>
    <row r="1713" spans="1:36" s="82" customFormat="1" ht="11.25" customHeight="1" x14ac:dyDescent="0.2">
      <c r="A1713"/>
      <c r="B1713" s="82" t="e">
        <v>#N/A</v>
      </c>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row>
    <row r="1714" spans="1:36" s="82" customFormat="1" ht="11.25" customHeight="1" x14ac:dyDescent="0.2">
      <c r="A1714"/>
      <c r="B1714" s="82" t="e">
        <v>#N/A</v>
      </c>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row>
    <row r="1715" spans="1:36" s="82" customFormat="1" ht="11.25" customHeight="1" x14ac:dyDescent="0.2">
      <c r="A1715"/>
      <c r="B1715" s="82" t="e">
        <v>#N/A</v>
      </c>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row>
    <row r="1716" spans="1:36" s="82" customFormat="1" ht="11.25" customHeight="1" x14ac:dyDescent="0.2">
      <c r="A1716"/>
      <c r="B1716" s="82" t="e">
        <v>#N/A</v>
      </c>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row>
    <row r="1717" spans="1:36" s="82" customFormat="1" ht="11.25" customHeight="1" x14ac:dyDescent="0.2">
      <c r="A1717"/>
      <c r="B1717" s="82" t="e">
        <v>#N/A</v>
      </c>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row>
    <row r="1718" spans="1:36" s="82" customFormat="1" ht="11.25" customHeight="1" x14ac:dyDescent="0.2">
      <c r="A1718"/>
      <c r="B1718" s="82" t="e">
        <v>#N/A</v>
      </c>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row>
    <row r="1719" spans="1:36" s="82" customFormat="1" ht="11.25" customHeight="1" x14ac:dyDescent="0.2">
      <c r="A1719"/>
      <c r="B1719" s="82" t="e">
        <v>#N/A</v>
      </c>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row>
    <row r="1720" spans="1:36" s="82" customFormat="1" ht="11.25" customHeight="1" x14ac:dyDescent="0.2">
      <c r="A1720"/>
      <c r="B1720" s="82" t="e">
        <v>#N/A</v>
      </c>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row>
    <row r="1721" spans="1:36" s="82" customFormat="1" ht="11.25" customHeight="1" x14ac:dyDescent="0.2">
      <c r="A1721"/>
      <c r="B1721" s="82" t="e">
        <v>#N/A</v>
      </c>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row>
    <row r="1722" spans="1:36" s="82" customFormat="1" ht="11.25" customHeight="1" x14ac:dyDescent="0.2">
      <c r="A1722"/>
      <c r="B1722" s="82" t="e">
        <v>#N/A</v>
      </c>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row>
    <row r="1723" spans="1:36" s="82" customFormat="1" ht="11.25" customHeight="1" x14ac:dyDescent="0.2">
      <c r="A1723"/>
      <c r="B1723" s="82" t="e">
        <v>#N/A</v>
      </c>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row>
    <row r="1724" spans="1:36" s="82" customFormat="1" ht="11.25" customHeight="1" x14ac:dyDescent="0.2">
      <c r="A1724"/>
      <c r="B1724" s="82" t="e">
        <v>#N/A</v>
      </c>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row>
    <row r="1725" spans="1:36" s="82" customFormat="1" ht="11.25" customHeight="1" x14ac:dyDescent="0.2">
      <c r="A1725"/>
      <c r="B1725" s="82" t="e">
        <v>#N/A</v>
      </c>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row>
    <row r="1726" spans="1:36" s="82" customFormat="1" ht="11.25" customHeight="1" x14ac:dyDescent="0.2">
      <c r="A1726"/>
      <c r="B1726" s="82" t="e">
        <v>#N/A</v>
      </c>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row>
    <row r="1727" spans="1:36" s="82" customFormat="1" ht="11.25" customHeight="1" x14ac:dyDescent="0.2">
      <c r="A1727"/>
      <c r="B1727" s="82" t="e">
        <v>#N/A</v>
      </c>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row>
    <row r="1728" spans="1:36" s="82" customFormat="1" ht="11.25" customHeight="1" x14ac:dyDescent="0.2">
      <c r="A1728"/>
      <c r="B1728" s="82" t="e">
        <v>#N/A</v>
      </c>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row>
    <row r="1729" spans="1:36" s="82" customFormat="1" ht="11.25" customHeight="1" x14ac:dyDescent="0.2">
      <c r="A1729"/>
      <c r="B1729" s="82" t="e">
        <v>#N/A</v>
      </c>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row>
    <row r="1730" spans="1:36" s="82" customFormat="1" ht="11.25" customHeight="1" x14ac:dyDescent="0.2">
      <c r="A1730"/>
      <c r="B1730" s="82" t="e">
        <v>#N/A</v>
      </c>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row>
    <row r="1731" spans="1:36" s="82" customFormat="1" ht="11.25" customHeight="1" x14ac:dyDescent="0.2">
      <c r="A1731"/>
      <c r="B1731" s="82" t="e">
        <v>#N/A</v>
      </c>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row>
    <row r="1732" spans="1:36" s="82" customFormat="1" ht="11.25" customHeight="1" x14ac:dyDescent="0.2">
      <c r="A1732"/>
      <c r="B1732" s="82" t="e">
        <v>#N/A</v>
      </c>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row>
    <row r="1733" spans="1:36" s="82" customFormat="1" ht="11.25" customHeight="1" x14ac:dyDescent="0.2">
      <c r="A1733"/>
      <c r="B1733" s="82" t="e">
        <v>#N/A</v>
      </c>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row>
    <row r="1734" spans="1:36" s="82" customFormat="1" ht="11.25" customHeight="1" x14ac:dyDescent="0.2">
      <c r="A1734"/>
      <c r="B1734" s="82" t="e">
        <v>#N/A</v>
      </c>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row>
    <row r="1735" spans="1:36" s="82" customFormat="1" ht="11.25" customHeight="1" x14ac:dyDescent="0.2">
      <c r="A1735"/>
      <c r="B1735" s="82" t="e">
        <v>#N/A</v>
      </c>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row>
    <row r="1736" spans="1:36" s="82" customFormat="1" ht="11.25" customHeight="1" x14ac:dyDescent="0.2">
      <c r="A1736"/>
      <c r="B1736" s="82" t="e">
        <v>#N/A</v>
      </c>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row>
    <row r="1737" spans="1:36" s="82" customFormat="1" ht="11.25" customHeight="1" x14ac:dyDescent="0.2">
      <c r="A1737"/>
      <c r="B1737" s="82" t="e">
        <v>#N/A</v>
      </c>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row>
    <row r="1738" spans="1:36" s="82" customFormat="1" ht="11.25" customHeight="1" x14ac:dyDescent="0.2">
      <c r="A1738"/>
      <c r="B1738" s="82" t="e">
        <v>#N/A</v>
      </c>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row>
    <row r="1739" spans="1:36" s="82" customFormat="1" ht="11.25" customHeight="1" x14ac:dyDescent="0.2">
      <c r="A1739"/>
      <c r="B1739" s="82" t="e">
        <v>#N/A</v>
      </c>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row>
    <row r="1740" spans="1:36" s="82" customFormat="1" ht="11.25" customHeight="1" x14ac:dyDescent="0.2">
      <c r="A1740"/>
      <c r="B1740" s="82" t="e">
        <v>#N/A</v>
      </c>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row>
    <row r="1741" spans="1:36" s="82" customFormat="1" ht="11.25" customHeight="1" x14ac:dyDescent="0.2">
      <c r="A1741"/>
      <c r="B1741" s="82" t="e">
        <v>#N/A</v>
      </c>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row>
    <row r="1742" spans="1:36" s="82" customFormat="1" ht="11.25" customHeight="1" x14ac:dyDescent="0.2">
      <c r="A1742"/>
      <c r="B1742" s="82" t="e">
        <v>#N/A</v>
      </c>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row>
    <row r="1743" spans="1:36" s="82" customFormat="1" ht="11.25" customHeight="1" x14ac:dyDescent="0.2">
      <c r="A1743"/>
      <c r="B1743" s="82" t="e">
        <v>#N/A</v>
      </c>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row>
    <row r="1744" spans="1:36" s="82" customFormat="1" ht="11.25" customHeight="1" x14ac:dyDescent="0.2">
      <c r="A1744"/>
      <c r="B1744" s="82" t="e">
        <v>#N/A</v>
      </c>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row>
    <row r="1745" spans="1:36" s="82" customFormat="1" ht="11.25" customHeight="1" x14ac:dyDescent="0.2">
      <c r="A1745"/>
      <c r="B1745" s="82" t="e">
        <v>#N/A</v>
      </c>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row>
    <row r="1746" spans="1:36" s="82" customFormat="1" ht="11.25" customHeight="1" x14ac:dyDescent="0.2">
      <c r="A1746"/>
      <c r="B1746" s="82" t="e">
        <v>#N/A</v>
      </c>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row>
    <row r="1747" spans="1:36" s="82" customFormat="1" ht="11.25" customHeight="1" x14ac:dyDescent="0.2">
      <c r="A1747"/>
      <c r="B1747" s="82" t="e">
        <v>#N/A</v>
      </c>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row>
    <row r="1748" spans="1:36" s="82" customFormat="1" ht="11.25" customHeight="1" x14ac:dyDescent="0.2">
      <c r="A1748"/>
      <c r="B1748" s="82" t="e">
        <v>#N/A</v>
      </c>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row>
    <row r="1749" spans="1:36" s="82" customFormat="1" ht="11.25" customHeight="1" x14ac:dyDescent="0.2">
      <c r="A1749"/>
      <c r="B1749" s="82" t="e">
        <v>#N/A</v>
      </c>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row>
    <row r="1750" spans="1:36" s="82" customFormat="1" ht="11.25" customHeight="1" x14ac:dyDescent="0.2">
      <c r="A1750"/>
      <c r="B1750" s="82" t="e">
        <v>#N/A</v>
      </c>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row>
    <row r="1751" spans="1:36" s="82" customFormat="1" ht="11.25" customHeight="1" x14ac:dyDescent="0.2">
      <c r="A1751"/>
      <c r="B1751" s="82" t="e">
        <v>#N/A</v>
      </c>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row>
    <row r="1752" spans="1:36" s="82" customFormat="1" ht="11.25" customHeight="1" x14ac:dyDescent="0.2">
      <c r="A1752"/>
      <c r="B1752" s="82" t="e">
        <v>#N/A</v>
      </c>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row>
    <row r="1753" spans="1:36" s="82" customFormat="1" ht="11.25" customHeight="1" x14ac:dyDescent="0.2">
      <c r="A1753"/>
      <c r="B1753" s="82" t="e">
        <v>#N/A</v>
      </c>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row>
    <row r="1754" spans="1:36" s="82" customFormat="1" ht="11.25" customHeight="1" x14ac:dyDescent="0.2">
      <c r="A1754"/>
      <c r="B1754" s="82" t="e">
        <v>#N/A</v>
      </c>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row>
    <row r="1755" spans="1:36" s="82" customFormat="1" ht="11.25" customHeight="1" x14ac:dyDescent="0.2">
      <c r="A1755"/>
      <c r="B1755" s="82" t="e">
        <v>#N/A</v>
      </c>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row>
    <row r="1756" spans="1:36" s="82" customFormat="1" ht="11.25" customHeight="1" x14ac:dyDescent="0.2">
      <c r="A1756"/>
      <c r="B1756" s="82" t="e">
        <v>#N/A</v>
      </c>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row>
    <row r="1757" spans="1:36" s="82" customFormat="1" ht="11.25" customHeight="1" x14ac:dyDescent="0.2">
      <c r="A1757"/>
      <c r="B1757" s="82" t="e">
        <v>#N/A</v>
      </c>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row>
    <row r="1758" spans="1:36" s="82" customFormat="1" ht="11.25" customHeight="1" x14ac:dyDescent="0.2">
      <c r="A1758"/>
      <c r="B1758" s="82" t="e">
        <v>#N/A</v>
      </c>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row>
    <row r="1759" spans="1:36" s="82" customFormat="1" ht="11.25" customHeight="1" x14ac:dyDescent="0.2">
      <c r="A1759"/>
      <c r="B1759" s="82" t="e">
        <v>#N/A</v>
      </c>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row>
    <row r="1760" spans="1:36" s="82" customFormat="1" ht="11.25" customHeight="1" x14ac:dyDescent="0.2">
      <c r="A1760"/>
      <c r="B1760" s="82" t="e">
        <v>#N/A</v>
      </c>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row>
    <row r="1761" spans="1:36" s="82" customFormat="1" ht="11.25" customHeight="1" x14ac:dyDescent="0.2">
      <c r="A1761"/>
      <c r="B1761" s="82" t="e">
        <v>#N/A</v>
      </c>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row>
    <row r="1762" spans="1:36" s="82" customFormat="1" ht="11.25" customHeight="1" x14ac:dyDescent="0.2">
      <c r="A1762"/>
      <c r="B1762" s="82" t="e">
        <v>#N/A</v>
      </c>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row>
    <row r="1763" spans="1:36" s="82" customFormat="1" ht="11.25" customHeight="1" x14ac:dyDescent="0.2">
      <c r="A1763"/>
      <c r="B1763" s="82" t="e">
        <v>#N/A</v>
      </c>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row>
    <row r="1764" spans="1:36" s="82" customFormat="1" ht="11.25" customHeight="1" x14ac:dyDescent="0.2">
      <c r="A1764"/>
      <c r="B1764" s="82" t="e">
        <v>#N/A</v>
      </c>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row>
    <row r="1765" spans="1:36" s="82" customFormat="1" ht="11.25" customHeight="1" x14ac:dyDescent="0.2">
      <c r="A1765"/>
      <c r="B1765" s="82" t="e">
        <v>#N/A</v>
      </c>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row>
    <row r="1766" spans="1:36" s="82" customFormat="1" ht="11.25" customHeight="1" x14ac:dyDescent="0.2">
      <c r="A1766"/>
      <c r="B1766" s="82" t="e">
        <v>#N/A</v>
      </c>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row>
    <row r="1767" spans="1:36" s="82" customFormat="1" ht="11.25" customHeight="1" x14ac:dyDescent="0.2">
      <c r="A1767"/>
      <c r="B1767" s="82" t="e">
        <v>#N/A</v>
      </c>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row>
    <row r="1768" spans="1:36" s="82" customFormat="1" ht="11.25" customHeight="1" x14ac:dyDescent="0.2">
      <c r="A1768"/>
      <c r="B1768" s="82" t="e">
        <v>#N/A</v>
      </c>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row>
    <row r="1769" spans="1:36" s="82" customFormat="1" ht="11.25" customHeight="1" x14ac:dyDescent="0.2">
      <c r="A1769"/>
      <c r="B1769" s="82" t="e">
        <v>#N/A</v>
      </c>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row>
    <row r="1770" spans="1:36" s="82" customFormat="1" ht="11.25" customHeight="1" x14ac:dyDescent="0.2">
      <c r="A1770"/>
      <c r="B1770" s="82" t="e">
        <v>#N/A</v>
      </c>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row>
    <row r="1771" spans="1:36" s="82" customFormat="1" ht="11.25" customHeight="1" x14ac:dyDescent="0.2">
      <c r="A1771"/>
      <c r="B1771" s="82" t="e">
        <v>#N/A</v>
      </c>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row>
    <row r="1772" spans="1:36" s="82" customFormat="1" ht="11.25" customHeight="1" x14ac:dyDescent="0.2">
      <c r="A1772"/>
      <c r="B1772" s="82" t="e">
        <v>#N/A</v>
      </c>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row>
    <row r="1773" spans="1:36" s="82" customFormat="1" ht="11.25" customHeight="1" x14ac:dyDescent="0.2">
      <c r="A1773"/>
      <c r="B1773" s="82" t="e">
        <v>#N/A</v>
      </c>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row>
    <row r="1774" spans="1:36" s="82" customFormat="1" ht="11.25" customHeight="1" x14ac:dyDescent="0.2">
      <c r="A1774"/>
      <c r="B1774" s="82" t="e">
        <v>#N/A</v>
      </c>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row>
    <row r="1775" spans="1:36" s="82" customFormat="1" ht="11.25" customHeight="1" x14ac:dyDescent="0.2">
      <c r="A1775"/>
      <c r="B1775" s="82" t="e">
        <v>#N/A</v>
      </c>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row>
    <row r="1776" spans="1:36" s="82" customFormat="1" ht="11.25" customHeight="1" x14ac:dyDescent="0.2">
      <c r="A1776"/>
      <c r="B1776" s="82" t="e">
        <v>#N/A</v>
      </c>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row>
    <row r="1777" spans="1:36" s="82" customFormat="1" ht="11.25" customHeight="1" x14ac:dyDescent="0.2">
      <c r="A1777"/>
      <c r="B1777" s="82" t="e">
        <v>#N/A</v>
      </c>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row>
    <row r="1778" spans="1:36" s="82" customFormat="1" ht="11.25" customHeight="1" x14ac:dyDescent="0.2">
      <c r="A1778"/>
      <c r="B1778" s="82" t="e">
        <v>#N/A</v>
      </c>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row>
    <row r="1779" spans="1:36" s="82" customFormat="1" ht="11.25" customHeight="1" x14ac:dyDescent="0.2">
      <c r="A1779"/>
      <c r="B1779" s="82" t="e">
        <v>#N/A</v>
      </c>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row>
    <row r="1780" spans="1:36" s="82" customFormat="1" ht="11.25" customHeight="1" x14ac:dyDescent="0.2">
      <c r="A1780"/>
      <c r="B1780" s="82" t="e">
        <v>#N/A</v>
      </c>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row>
    <row r="1781" spans="1:36" s="82" customFormat="1" ht="11.25" customHeight="1" x14ac:dyDescent="0.2">
      <c r="A1781"/>
      <c r="B1781" s="82" t="e">
        <v>#N/A</v>
      </c>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row>
    <row r="1782" spans="1:36" s="82" customFormat="1" ht="11.25" customHeight="1" x14ac:dyDescent="0.2">
      <c r="A1782"/>
      <c r="B1782" s="82" t="e">
        <v>#N/A</v>
      </c>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row>
    <row r="1783" spans="1:36" s="82" customFormat="1" ht="11.25" customHeight="1" x14ac:dyDescent="0.2">
      <c r="A1783"/>
      <c r="B1783" s="82" t="e">
        <v>#N/A</v>
      </c>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row>
    <row r="1784" spans="1:36" s="82" customFormat="1" ht="11.25" customHeight="1" x14ac:dyDescent="0.2">
      <c r="A1784"/>
      <c r="B1784" s="82" t="e">
        <v>#N/A</v>
      </c>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row>
    <row r="1785" spans="1:36" s="82" customFormat="1" ht="11.25" customHeight="1" x14ac:dyDescent="0.2">
      <c r="A1785"/>
      <c r="B1785" s="82" t="e">
        <v>#N/A</v>
      </c>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row>
    <row r="1786" spans="1:36" s="82" customFormat="1" ht="11.25" customHeight="1" x14ac:dyDescent="0.2">
      <c r="A1786"/>
      <c r="B1786" s="82" t="e">
        <v>#N/A</v>
      </c>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row>
    <row r="1787" spans="1:36" s="82" customFormat="1" ht="11.25" customHeight="1" x14ac:dyDescent="0.2">
      <c r="A1787"/>
      <c r="B1787" s="82" t="e">
        <v>#N/A</v>
      </c>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row>
    <row r="1788" spans="1:36" s="82" customFormat="1" ht="11.25" customHeight="1" x14ac:dyDescent="0.2">
      <c r="A1788"/>
      <c r="B1788" s="82" t="e">
        <v>#N/A</v>
      </c>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row>
    <row r="1789" spans="1:36" s="82" customFormat="1" ht="11.25" customHeight="1" x14ac:dyDescent="0.2">
      <c r="A1789"/>
      <c r="B1789" s="82" t="e">
        <v>#N/A</v>
      </c>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row>
    <row r="1790" spans="1:36" s="82" customFormat="1" ht="11.25" customHeight="1" x14ac:dyDescent="0.2">
      <c r="A1790"/>
      <c r="B1790" s="82" t="e">
        <v>#N/A</v>
      </c>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row>
    <row r="1791" spans="1:36" s="82" customFormat="1" ht="11.25" customHeight="1" x14ac:dyDescent="0.2">
      <c r="A1791"/>
      <c r="B1791" s="82" t="e">
        <v>#N/A</v>
      </c>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row>
    <row r="1792" spans="1:36" s="82" customFormat="1" ht="11.25" customHeight="1" x14ac:dyDescent="0.2">
      <c r="A1792"/>
      <c r="B1792" s="82" t="e">
        <v>#N/A</v>
      </c>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row>
    <row r="1793" spans="1:36" s="82" customFormat="1" ht="11.25" customHeight="1" x14ac:dyDescent="0.2">
      <c r="A1793"/>
      <c r="B1793" s="82" t="e">
        <v>#N/A</v>
      </c>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row>
    <row r="1794" spans="1:36" s="82" customFormat="1" ht="11.25" customHeight="1" x14ac:dyDescent="0.2">
      <c r="A1794"/>
      <c r="B1794" s="82" t="e">
        <v>#N/A</v>
      </c>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row>
    <row r="1795" spans="1:36" s="82" customFormat="1" ht="11.25" customHeight="1" x14ac:dyDescent="0.2">
      <c r="A1795"/>
      <c r="B1795" s="82" t="e">
        <v>#N/A</v>
      </c>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row>
    <row r="1796" spans="1:36" s="82" customFormat="1" ht="11.25" customHeight="1" x14ac:dyDescent="0.2">
      <c r="A1796"/>
      <c r="B1796" s="82" t="e">
        <v>#N/A</v>
      </c>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row>
    <row r="1797" spans="1:36" s="82" customFormat="1" ht="11.25" customHeight="1" x14ac:dyDescent="0.2">
      <c r="A1797"/>
      <c r="B1797" s="82" t="e">
        <v>#N/A</v>
      </c>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row>
    <row r="1798" spans="1:36" s="82" customFormat="1" ht="11.25" customHeight="1" x14ac:dyDescent="0.2">
      <c r="A1798"/>
      <c r="B1798" s="82" t="e">
        <v>#N/A</v>
      </c>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row>
    <row r="1799" spans="1:36" s="82" customFormat="1" ht="11.25" customHeight="1" x14ac:dyDescent="0.2">
      <c r="A1799"/>
      <c r="B1799" s="82" t="e">
        <v>#N/A</v>
      </c>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row>
    <row r="1800" spans="1:36" s="82" customFormat="1" ht="11.25" customHeight="1" x14ac:dyDescent="0.2">
      <c r="A1800"/>
      <c r="B1800" s="82" t="e">
        <v>#N/A</v>
      </c>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row>
    <row r="1801" spans="1:36" s="82" customFormat="1" ht="11.25" customHeight="1" x14ac:dyDescent="0.2">
      <c r="A1801"/>
      <c r="B1801" s="82" t="e">
        <v>#N/A</v>
      </c>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row>
    <row r="1802" spans="1:36" s="82" customFormat="1" ht="11.25" customHeight="1" x14ac:dyDescent="0.2">
      <c r="A1802"/>
      <c r="B1802" s="82" t="e">
        <v>#N/A</v>
      </c>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row>
    <row r="1803" spans="1:36" s="82" customFormat="1" ht="11.25" customHeight="1" x14ac:dyDescent="0.2">
      <c r="A1803"/>
      <c r="B1803" s="82" t="e">
        <v>#N/A</v>
      </c>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row>
    <row r="1804" spans="1:36" s="82" customFormat="1" ht="11.25" customHeight="1" x14ac:dyDescent="0.2">
      <c r="A1804"/>
      <c r="B1804" s="82" t="e">
        <v>#N/A</v>
      </c>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row>
    <row r="1805" spans="1:36" s="82" customFormat="1" ht="11.25" customHeight="1" x14ac:dyDescent="0.2">
      <c r="A1805"/>
      <c r="B1805" s="82" t="e">
        <v>#N/A</v>
      </c>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row>
    <row r="1806" spans="1:36" s="82" customFormat="1" ht="11.25" customHeight="1" x14ac:dyDescent="0.2">
      <c r="A1806"/>
      <c r="B1806" s="82" t="e">
        <v>#N/A</v>
      </c>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row>
    <row r="1807" spans="1:36" s="82" customFormat="1" ht="11.25" customHeight="1" x14ac:dyDescent="0.2">
      <c r="A1807"/>
      <c r="B1807" s="82" t="e">
        <v>#N/A</v>
      </c>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row>
    <row r="1808" spans="1:36" s="82" customFormat="1" ht="11.25" customHeight="1" x14ac:dyDescent="0.2">
      <c r="A1808"/>
      <c r="B1808" s="82" t="e">
        <v>#N/A</v>
      </c>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row>
    <row r="1809" spans="1:36" s="82" customFormat="1" ht="11.25" customHeight="1" x14ac:dyDescent="0.2">
      <c r="A1809"/>
      <c r="B1809" s="82" t="e">
        <v>#N/A</v>
      </c>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row>
    <row r="1810" spans="1:36" s="82" customFormat="1" ht="11.25" customHeight="1" x14ac:dyDescent="0.2">
      <c r="A1810"/>
      <c r="B1810" s="82" t="e">
        <v>#N/A</v>
      </c>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row>
    <row r="1811" spans="1:36" s="82" customFormat="1" ht="11.25" customHeight="1" x14ac:dyDescent="0.2">
      <c r="A1811"/>
      <c r="B1811" s="82" t="e">
        <v>#N/A</v>
      </c>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row>
    <row r="1812" spans="1:36" s="82" customFormat="1" ht="11.25" customHeight="1" x14ac:dyDescent="0.2">
      <c r="A1812"/>
      <c r="B1812" s="82" t="e">
        <v>#N/A</v>
      </c>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row>
    <row r="1813" spans="1:36" s="82" customFormat="1" ht="11.25" customHeight="1" x14ac:dyDescent="0.2">
      <c r="A1813"/>
      <c r="B1813" s="82" t="e">
        <v>#N/A</v>
      </c>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row>
    <row r="1814" spans="1:36" s="82" customFormat="1" ht="11.25" customHeight="1" x14ac:dyDescent="0.2">
      <c r="A1814"/>
      <c r="B1814" s="82" t="e">
        <v>#N/A</v>
      </c>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row>
    <row r="1815" spans="1:36" s="82" customFormat="1" ht="11.25" customHeight="1" x14ac:dyDescent="0.2">
      <c r="A1815"/>
      <c r="B1815" s="82" t="e">
        <v>#N/A</v>
      </c>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row>
    <row r="1816" spans="1:36" s="82" customFormat="1" ht="11.25" customHeight="1" x14ac:dyDescent="0.2">
      <c r="A1816"/>
      <c r="B1816" s="82" t="e">
        <v>#N/A</v>
      </c>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row>
    <row r="1817" spans="1:36" s="82" customFormat="1" ht="11.25" customHeight="1" x14ac:dyDescent="0.2">
      <c r="A1817"/>
      <c r="B1817" s="82" t="e">
        <v>#N/A</v>
      </c>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row>
    <row r="1818" spans="1:36" s="82" customFormat="1" ht="11.25" customHeight="1" x14ac:dyDescent="0.2">
      <c r="A1818"/>
      <c r="B1818" s="82" t="e">
        <v>#N/A</v>
      </c>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row>
    <row r="1819" spans="1:36" s="82" customFormat="1" ht="11.25" customHeight="1" x14ac:dyDescent="0.2">
      <c r="A1819"/>
      <c r="B1819" s="82" t="e">
        <v>#N/A</v>
      </c>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row>
    <row r="1820" spans="1:36" s="82" customFormat="1" ht="11.25" customHeight="1" x14ac:dyDescent="0.2">
      <c r="A1820"/>
      <c r="B1820" s="82" t="e">
        <v>#N/A</v>
      </c>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row>
    <row r="1821" spans="1:36" s="82" customFormat="1" ht="11.25" customHeight="1" x14ac:dyDescent="0.2">
      <c r="A1821"/>
      <c r="B1821" s="82" t="e">
        <v>#N/A</v>
      </c>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row>
    <row r="1822" spans="1:36" s="82" customFormat="1" ht="11.25" customHeight="1" x14ac:dyDescent="0.2">
      <c r="A1822"/>
      <c r="B1822" s="82" t="e">
        <v>#N/A</v>
      </c>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row>
    <row r="1823" spans="1:36" s="82" customFormat="1" ht="11.25" customHeight="1" x14ac:dyDescent="0.2">
      <c r="A1823"/>
      <c r="B1823" s="82" t="e">
        <v>#N/A</v>
      </c>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row>
    <row r="1824" spans="1:36" s="82" customFormat="1" ht="11.25" customHeight="1" x14ac:dyDescent="0.2">
      <c r="A1824"/>
      <c r="B1824" s="82" t="e">
        <v>#N/A</v>
      </c>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row>
    <row r="1825" spans="1:36" s="82" customFormat="1" ht="11.25" customHeight="1" x14ac:dyDescent="0.2">
      <c r="A1825"/>
      <c r="B1825" s="82" t="e">
        <v>#N/A</v>
      </c>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row>
    <row r="1826" spans="1:36" s="82" customFormat="1" ht="11.25" customHeight="1" x14ac:dyDescent="0.2">
      <c r="A1826"/>
      <c r="B1826" s="82" t="e">
        <v>#N/A</v>
      </c>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row>
    <row r="1827" spans="1:36" s="82" customFormat="1" ht="11.25" customHeight="1" x14ac:dyDescent="0.2">
      <c r="A1827"/>
      <c r="B1827" s="82" t="e">
        <v>#N/A</v>
      </c>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row>
    <row r="1828" spans="1:36" s="82" customFormat="1" ht="11.25" customHeight="1" x14ac:dyDescent="0.2">
      <c r="A1828"/>
      <c r="B1828" s="82" t="e">
        <v>#N/A</v>
      </c>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row>
    <row r="1829" spans="1:36" s="82" customFormat="1" ht="11.25" customHeight="1" x14ac:dyDescent="0.2">
      <c r="A1829"/>
      <c r="B1829" s="82" t="e">
        <v>#N/A</v>
      </c>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row>
    <row r="1830" spans="1:36" s="82" customFormat="1" ht="11.25" customHeight="1" x14ac:dyDescent="0.2">
      <c r="A1830"/>
      <c r="B1830" s="82" t="e">
        <v>#N/A</v>
      </c>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row>
    <row r="1831" spans="1:36" s="82" customFormat="1" ht="11.25" customHeight="1" x14ac:dyDescent="0.2">
      <c r="A1831"/>
      <c r="B1831" s="82" t="e">
        <v>#N/A</v>
      </c>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row>
    <row r="1832" spans="1:36" s="82" customFormat="1" ht="11.25" customHeight="1" x14ac:dyDescent="0.2">
      <c r="A1832"/>
      <c r="B1832" s="82" t="e">
        <v>#N/A</v>
      </c>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row>
    <row r="1833" spans="1:36" s="82" customFormat="1" ht="11.25" customHeight="1" x14ac:dyDescent="0.2">
      <c r="A1833"/>
      <c r="B1833" s="82" t="e">
        <v>#N/A</v>
      </c>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row>
    <row r="1834" spans="1:36" s="82" customFormat="1" ht="11.25" customHeight="1" x14ac:dyDescent="0.2">
      <c r="A1834"/>
      <c r="B1834" s="82" t="e">
        <v>#N/A</v>
      </c>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row>
    <row r="1835" spans="1:36" s="82" customFormat="1" ht="11.25" customHeight="1" x14ac:dyDescent="0.2">
      <c r="A1835"/>
      <c r="B1835" s="82" t="e">
        <v>#N/A</v>
      </c>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row>
    <row r="1836" spans="1:36" s="82" customFormat="1" ht="11.25" customHeight="1" x14ac:dyDescent="0.2">
      <c r="A1836"/>
      <c r="B1836" s="82" t="e">
        <v>#N/A</v>
      </c>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row>
    <row r="1837" spans="1:36" s="82" customFormat="1" ht="11.25" customHeight="1" x14ac:dyDescent="0.2">
      <c r="A1837"/>
      <c r="B1837" s="82" t="e">
        <v>#N/A</v>
      </c>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row>
    <row r="1838" spans="1:36" s="82" customFormat="1" ht="11.25" customHeight="1" x14ac:dyDescent="0.2">
      <c r="A1838"/>
      <c r="B1838" s="82" t="e">
        <v>#N/A</v>
      </c>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row>
    <row r="1839" spans="1:36" s="82" customFormat="1" ht="11.25" customHeight="1" x14ac:dyDescent="0.2">
      <c r="A1839"/>
      <c r="B1839" s="82" t="e">
        <v>#N/A</v>
      </c>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row>
    <row r="1840" spans="1:36" s="82" customFormat="1" ht="11.25" customHeight="1" x14ac:dyDescent="0.2">
      <c r="A1840"/>
      <c r="B1840" s="82" t="e">
        <v>#N/A</v>
      </c>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row>
    <row r="1841" spans="1:36" s="82" customFormat="1" ht="11.25" customHeight="1" x14ac:dyDescent="0.2">
      <c r="A1841"/>
      <c r="B1841" s="82" t="e">
        <v>#N/A</v>
      </c>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row>
    <row r="1842" spans="1:36" s="82" customFormat="1" ht="11.25" customHeight="1" x14ac:dyDescent="0.2">
      <c r="A1842"/>
      <c r="B1842" s="82" t="e">
        <v>#N/A</v>
      </c>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row>
    <row r="1843" spans="1:36" s="82" customFormat="1" ht="11.25" customHeight="1" x14ac:dyDescent="0.2">
      <c r="A1843"/>
      <c r="B1843" s="82" t="e">
        <v>#N/A</v>
      </c>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row>
    <row r="1844" spans="1:36" s="82" customFormat="1" ht="11.25" customHeight="1" x14ac:dyDescent="0.2">
      <c r="A1844"/>
      <c r="B1844" s="82" t="e">
        <v>#N/A</v>
      </c>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row>
    <row r="1845" spans="1:36" s="82" customFormat="1" ht="11.25" customHeight="1" x14ac:dyDescent="0.2">
      <c r="A1845"/>
      <c r="B1845" s="82" t="e">
        <v>#N/A</v>
      </c>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row>
    <row r="1846" spans="1:36" s="82" customFormat="1" ht="11.25" customHeight="1" x14ac:dyDescent="0.2">
      <c r="A1846"/>
      <c r="B1846" s="82" t="e">
        <v>#N/A</v>
      </c>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row>
    <row r="1847" spans="1:36" s="82" customFormat="1" ht="11.25" customHeight="1" x14ac:dyDescent="0.2">
      <c r="A1847"/>
      <c r="B1847" s="82" t="e">
        <v>#N/A</v>
      </c>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row>
    <row r="1848" spans="1:36" s="82" customFormat="1" ht="11.25" customHeight="1" x14ac:dyDescent="0.2">
      <c r="A1848"/>
      <c r="B1848" s="82" t="e">
        <v>#N/A</v>
      </c>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row>
    <row r="1849" spans="1:36" s="82" customFormat="1" ht="11.25" customHeight="1" x14ac:dyDescent="0.2">
      <c r="A1849"/>
      <c r="B1849" s="82" t="e">
        <v>#N/A</v>
      </c>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row>
    <row r="1850" spans="1:36" s="82" customFormat="1" ht="11.25" customHeight="1" x14ac:dyDescent="0.2">
      <c r="A1850"/>
      <c r="B1850" s="82" t="e">
        <v>#N/A</v>
      </c>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row>
    <row r="1851" spans="1:36" s="82" customFormat="1" ht="11.25" customHeight="1" x14ac:dyDescent="0.2">
      <c r="A1851"/>
      <c r="B1851" s="82" t="e">
        <v>#N/A</v>
      </c>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row>
    <row r="1852" spans="1:36" s="82" customFormat="1" ht="11.25" customHeight="1" x14ac:dyDescent="0.2">
      <c r="A1852"/>
      <c r="B1852" s="82" t="e">
        <v>#N/A</v>
      </c>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row>
    <row r="1853" spans="1:36" s="82" customFormat="1" ht="11.25" customHeight="1" x14ac:dyDescent="0.2">
      <c r="A1853"/>
      <c r="B1853" s="82" t="e">
        <v>#N/A</v>
      </c>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row>
    <row r="1854" spans="1:36" s="82" customFormat="1" ht="11.25" customHeight="1" x14ac:dyDescent="0.2">
      <c r="A1854"/>
      <c r="B1854" s="82" t="e">
        <v>#N/A</v>
      </c>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row>
    <row r="1855" spans="1:36" s="82" customFormat="1" ht="11.25" customHeight="1" x14ac:dyDescent="0.2">
      <c r="A1855"/>
      <c r="B1855" s="82" t="e">
        <v>#N/A</v>
      </c>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row>
    <row r="1856" spans="1:36" s="82" customFormat="1" ht="11.25" customHeight="1" x14ac:dyDescent="0.2">
      <c r="A1856"/>
      <c r="B1856" s="82" t="e">
        <v>#N/A</v>
      </c>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row>
    <row r="1857" spans="1:36" s="82" customFormat="1" ht="11.25" customHeight="1" x14ac:dyDescent="0.2">
      <c r="A1857"/>
      <c r="B1857" s="82" t="e">
        <v>#N/A</v>
      </c>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row>
    <row r="1858" spans="1:36" s="82" customFormat="1" ht="11.25" customHeight="1" x14ac:dyDescent="0.2">
      <c r="A1858"/>
      <c r="B1858" s="82" t="e">
        <v>#N/A</v>
      </c>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row>
    <row r="1859" spans="1:36" s="82" customFormat="1" ht="11.25" customHeight="1" x14ac:dyDescent="0.2">
      <c r="A1859"/>
      <c r="B1859" s="82" t="e">
        <v>#N/A</v>
      </c>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row>
    <row r="1860" spans="1:36" s="82" customFormat="1" ht="11.25" customHeight="1" x14ac:dyDescent="0.2">
      <c r="A1860"/>
      <c r="B1860" s="82" t="e">
        <v>#N/A</v>
      </c>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row>
    <row r="1861" spans="1:36" s="82" customFormat="1" ht="11.25" customHeight="1" x14ac:dyDescent="0.2">
      <c r="A1861"/>
      <c r="B1861" s="82" t="e">
        <v>#N/A</v>
      </c>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row>
    <row r="1862" spans="1:36" s="82" customFormat="1" ht="11.25" customHeight="1" x14ac:dyDescent="0.2">
      <c r="A1862"/>
      <c r="B1862" s="82" t="e">
        <v>#N/A</v>
      </c>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row>
    <row r="1863" spans="1:36" s="82" customFormat="1" ht="11.25" customHeight="1" x14ac:dyDescent="0.2">
      <c r="A1863"/>
      <c r="B1863" s="82" t="e">
        <v>#N/A</v>
      </c>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row>
    <row r="1864" spans="1:36" s="82" customFormat="1" ht="11.25" customHeight="1" x14ac:dyDescent="0.2">
      <c r="A1864"/>
      <c r="B1864" s="82" t="e">
        <v>#N/A</v>
      </c>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row>
    <row r="1865" spans="1:36" s="82" customFormat="1" ht="11.25" customHeight="1" x14ac:dyDescent="0.2">
      <c r="A1865"/>
      <c r="B1865" s="82" t="e">
        <v>#N/A</v>
      </c>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row>
    <row r="1866" spans="1:36" s="82" customFormat="1" ht="11.25" customHeight="1" x14ac:dyDescent="0.2">
      <c r="A1866"/>
      <c r="B1866" s="82" t="e">
        <v>#N/A</v>
      </c>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row>
    <row r="1867" spans="1:36" s="82" customFormat="1" ht="11.25" customHeight="1" x14ac:dyDescent="0.2">
      <c r="A1867"/>
      <c r="B1867" s="82" t="e">
        <v>#N/A</v>
      </c>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row>
    <row r="1868" spans="1:36" s="82" customFormat="1" ht="11.25" customHeight="1" x14ac:dyDescent="0.2">
      <c r="A1868"/>
      <c r="B1868" s="82" t="e">
        <v>#N/A</v>
      </c>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row>
    <row r="1869" spans="1:36" s="82" customFormat="1" ht="11.25" customHeight="1" x14ac:dyDescent="0.2">
      <c r="A1869"/>
      <c r="B1869" s="82" t="e">
        <v>#N/A</v>
      </c>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row>
    <row r="1870" spans="1:36" s="82" customFormat="1" ht="11.25" customHeight="1" x14ac:dyDescent="0.2">
      <c r="A1870"/>
      <c r="B1870" s="82" t="e">
        <v>#N/A</v>
      </c>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row>
    <row r="1871" spans="1:36" s="82" customFormat="1" ht="11.25" customHeight="1" x14ac:dyDescent="0.2">
      <c r="A1871"/>
      <c r="B1871" s="82" t="e">
        <v>#N/A</v>
      </c>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row>
    <row r="1872" spans="1:36" s="82" customFormat="1" ht="11.25" customHeight="1" x14ac:dyDescent="0.2">
      <c r="A1872"/>
      <c r="B1872" s="82" t="e">
        <v>#N/A</v>
      </c>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row>
    <row r="1873" spans="1:36" s="82" customFormat="1" ht="11.25" customHeight="1" x14ac:dyDescent="0.2">
      <c r="A1873"/>
      <c r="B1873" s="82" t="e">
        <v>#N/A</v>
      </c>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row>
    <row r="1874" spans="1:36" s="82" customFormat="1" ht="11.25" customHeight="1" x14ac:dyDescent="0.2">
      <c r="A1874"/>
      <c r="B1874" s="82" t="e">
        <v>#N/A</v>
      </c>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row>
    <row r="1875" spans="1:36" s="82" customFormat="1" ht="11.25" customHeight="1" x14ac:dyDescent="0.2">
      <c r="A1875"/>
      <c r="B1875" s="82" t="e">
        <v>#N/A</v>
      </c>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row>
    <row r="1876" spans="1:36" s="82" customFormat="1" ht="11.25" customHeight="1" x14ac:dyDescent="0.2">
      <c r="A1876"/>
      <c r="B1876" s="82" t="e">
        <v>#N/A</v>
      </c>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row>
    <row r="1877" spans="1:36" s="82" customFormat="1" ht="11.25" customHeight="1" x14ac:dyDescent="0.2">
      <c r="A1877"/>
      <c r="B1877" s="82" t="e">
        <v>#N/A</v>
      </c>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row>
    <row r="1878" spans="1:36" s="82" customFormat="1" ht="11.25" customHeight="1" x14ac:dyDescent="0.2">
      <c r="A1878"/>
      <c r="B1878" s="82" t="e">
        <v>#N/A</v>
      </c>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row>
    <row r="1879" spans="1:36" s="82" customFormat="1" ht="11.25" customHeight="1" x14ac:dyDescent="0.2">
      <c r="A1879"/>
      <c r="B1879" s="82" t="e">
        <v>#N/A</v>
      </c>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row>
    <row r="1880" spans="1:36" s="82" customFormat="1" ht="11.25" customHeight="1" x14ac:dyDescent="0.2">
      <c r="A1880"/>
      <c r="B1880" s="82" t="e">
        <v>#N/A</v>
      </c>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row>
    <row r="1881" spans="1:36" s="82" customFormat="1" ht="11.25" customHeight="1" x14ac:dyDescent="0.2">
      <c r="A1881"/>
      <c r="B1881" s="82" t="e">
        <v>#N/A</v>
      </c>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row>
    <row r="1882" spans="1:36" s="82" customFormat="1" ht="11.25" customHeight="1" x14ac:dyDescent="0.2">
      <c r="A1882"/>
      <c r="B1882" s="82" t="e">
        <v>#N/A</v>
      </c>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row>
    <row r="1883" spans="1:36" s="82" customFormat="1" ht="11.25" customHeight="1" x14ac:dyDescent="0.2">
      <c r="A1883"/>
      <c r="B1883" s="82" t="e">
        <v>#N/A</v>
      </c>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row>
    <row r="1884" spans="1:36" s="82" customFormat="1" ht="11.25" customHeight="1" x14ac:dyDescent="0.2">
      <c r="A1884"/>
      <c r="B1884" s="82" t="e">
        <v>#N/A</v>
      </c>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row>
    <row r="1885" spans="1:36" s="82" customFormat="1" ht="11.25" customHeight="1" x14ac:dyDescent="0.2">
      <c r="A1885"/>
      <c r="B1885" s="82" t="e">
        <v>#N/A</v>
      </c>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row>
    <row r="1886" spans="1:36" s="82" customFormat="1" ht="11.25" customHeight="1" x14ac:dyDescent="0.2">
      <c r="A1886"/>
      <c r="B1886" s="82" t="e">
        <v>#N/A</v>
      </c>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row>
    <row r="1887" spans="1:36" s="82" customFormat="1" ht="11.25" customHeight="1" x14ac:dyDescent="0.2">
      <c r="A1887"/>
      <c r="B1887" s="82" t="e">
        <v>#N/A</v>
      </c>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row>
    <row r="1888" spans="1:36" s="82" customFormat="1" ht="11.25" customHeight="1" x14ac:dyDescent="0.2">
      <c r="A1888"/>
      <c r="B1888" s="82" t="e">
        <v>#N/A</v>
      </c>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row>
    <row r="1889" spans="1:36" s="82" customFormat="1" ht="11.25" customHeight="1" x14ac:dyDescent="0.2">
      <c r="A1889"/>
      <c r="B1889" s="82" t="e">
        <v>#N/A</v>
      </c>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row>
    <row r="1890" spans="1:36" s="82" customFormat="1" ht="11.25" customHeight="1" x14ac:dyDescent="0.2">
      <c r="A1890"/>
      <c r="B1890" s="82" t="e">
        <v>#N/A</v>
      </c>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row>
    <row r="1891" spans="1:36" s="82" customFormat="1" ht="11.25" customHeight="1" x14ac:dyDescent="0.2">
      <c r="A1891"/>
      <c r="B1891" s="82" t="e">
        <v>#N/A</v>
      </c>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row>
    <row r="1892" spans="1:36" s="82" customFormat="1" ht="11.25" customHeight="1" x14ac:dyDescent="0.2">
      <c r="A1892"/>
      <c r="B1892" s="82" t="e">
        <v>#N/A</v>
      </c>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row>
    <row r="1893" spans="1:36" s="82" customFormat="1" ht="11.25" customHeight="1" x14ac:dyDescent="0.2">
      <c r="A1893"/>
      <c r="B1893" s="82" t="e">
        <v>#N/A</v>
      </c>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row>
    <row r="1894" spans="1:36" s="82" customFormat="1" ht="11.25" customHeight="1" x14ac:dyDescent="0.2">
      <c r="A1894"/>
      <c r="B1894" s="82" t="e">
        <v>#N/A</v>
      </c>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row>
    <row r="1895" spans="1:36" s="82" customFormat="1" ht="11.25" customHeight="1" x14ac:dyDescent="0.2">
      <c r="A1895"/>
      <c r="B1895" s="82" t="e">
        <v>#N/A</v>
      </c>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row>
    <row r="1896" spans="1:36" s="82" customFormat="1" ht="11.25" customHeight="1" x14ac:dyDescent="0.2">
      <c r="A1896"/>
      <c r="B1896" s="82" t="e">
        <v>#N/A</v>
      </c>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row>
    <row r="1897" spans="1:36" s="82" customFormat="1" ht="11.25" customHeight="1" x14ac:dyDescent="0.2">
      <c r="A1897"/>
      <c r="B1897" s="82" t="e">
        <v>#N/A</v>
      </c>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row>
    <row r="1898" spans="1:36" s="82" customFormat="1" ht="11.25" customHeight="1" x14ac:dyDescent="0.2">
      <c r="A1898"/>
      <c r="B1898" s="82" t="e">
        <v>#N/A</v>
      </c>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row>
    <row r="1899" spans="1:36" s="82" customFormat="1" ht="11.25" customHeight="1" x14ac:dyDescent="0.2">
      <c r="A1899"/>
      <c r="B1899" s="82" t="e">
        <v>#N/A</v>
      </c>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row>
    <row r="1900" spans="1:36" s="82" customFormat="1" ht="11.25" customHeight="1" x14ac:dyDescent="0.2">
      <c r="A1900"/>
      <c r="B1900" s="82" t="e">
        <v>#N/A</v>
      </c>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row>
    <row r="1901" spans="1:36" s="82" customFormat="1" ht="11.25" customHeight="1" x14ac:dyDescent="0.2">
      <c r="A1901"/>
      <c r="B1901" s="82" t="e">
        <v>#N/A</v>
      </c>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row>
    <row r="1902" spans="1:36" s="82" customFormat="1" ht="11.25" customHeight="1" x14ac:dyDescent="0.2">
      <c r="A1902"/>
      <c r="B1902" s="82" t="e">
        <v>#N/A</v>
      </c>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row>
    <row r="1903" spans="1:36" s="82" customFormat="1" ht="11.25" customHeight="1" x14ac:dyDescent="0.2">
      <c r="A1903"/>
      <c r="B1903" s="82" t="e">
        <v>#N/A</v>
      </c>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row>
    <row r="1904" spans="1:36" s="82" customFormat="1" ht="11.25" customHeight="1" x14ac:dyDescent="0.2">
      <c r="A1904"/>
      <c r="B1904" s="82" t="e">
        <v>#N/A</v>
      </c>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row>
    <row r="1905" spans="1:36" s="82" customFormat="1" ht="11.25" customHeight="1" x14ac:dyDescent="0.2">
      <c r="A1905"/>
      <c r="B1905" s="82" t="e">
        <v>#N/A</v>
      </c>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row>
    <row r="1906" spans="1:36" s="82" customFormat="1" ht="11.25" customHeight="1" x14ac:dyDescent="0.2">
      <c r="A1906"/>
      <c r="B1906" s="82" t="e">
        <v>#N/A</v>
      </c>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row>
    <row r="1907" spans="1:36" s="82" customFormat="1" ht="11.25" customHeight="1" x14ac:dyDescent="0.2">
      <c r="A1907"/>
      <c r="B1907" s="82" t="e">
        <v>#N/A</v>
      </c>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row>
    <row r="1908" spans="1:36" s="82" customFormat="1" ht="11.25" customHeight="1" x14ac:dyDescent="0.2">
      <c r="A1908"/>
      <c r="B1908" s="82" t="e">
        <v>#N/A</v>
      </c>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row>
    <row r="1909" spans="1:36" s="82" customFormat="1" ht="11.25" customHeight="1" x14ac:dyDescent="0.2">
      <c r="A1909"/>
      <c r="B1909" s="82" t="e">
        <v>#N/A</v>
      </c>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row>
    <row r="1910" spans="1:36" s="82" customFormat="1" ht="11.25" customHeight="1" x14ac:dyDescent="0.2">
      <c r="A1910"/>
      <c r="B1910" s="82" t="e">
        <v>#N/A</v>
      </c>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row>
    <row r="1911" spans="1:36" s="82" customFormat="1" ht="11.25" customHeight="1" x14ac:dyDescent="0.2">
      <c r="A1911"/>
      <c r="B1911" s="82" t="e">
        <v>#N/A</v>
      </c>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row>
    <row r="1912" spans="1:36" s="82" customFormat="1" ht="11.25" customHeight="1" x14ac:dyDescent="0.2">
      <c r="A1912"/>
      <c r="B1912" s="82" t="e">
        <v>#N/A</v>
      </c>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row>
    <row r="1913" spans="1:36" s="82" customFormat="1" ht="11.25" customHeight="1" x14ac:dyDescent="0.2">
      <c r="A1913"/>
      <c r="B1913" s="82" t="e">
        <v>#N/A</v>
      </c>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row>
    <row r="1914" spans="1:36" s="82" customFormat="1" ht="11.25" customHeight="1" x14ac:dyDescent="0.2">
      <c r="A1914"/>
      <c r="B1914" s="82" t="e">
        <v>#N/A</v>
      </c>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row>
    <row r="1915" spans="1:36" s="82" customFormat="1" ht="11.25" customHeight="1" x14ac:dyDescent="0.2">
      <c r="A1915"/>
      <c r="B1915" s="82" t="e">
        <v>#N/A</v>
      </c>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row>
    <row r="1916" spans="1:36" s="82" customFormat="1" ht="11.25" customHeight="1" x14ac:dyDescent="0.2">
      <c r="A1916"/>
      <c r="B1916" s="82" t="e">
        <v>#N/A</v>
      </c>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row>
    <row r="1917" spans="1:36" s="82" customFormat="1" ht="11.25" customHeight="1" x14ac:dyDescent="0.2">
      <c r="A1917"/>
      <c r="B1917" s="82" t="e">
        <v>#N/A</v>
      </c>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row>
    <row r="1918" spans="1:36" s="82" customFormat="1" ht="11.25" customHeight="1" x14ac:dyDescent="0.2">
      <c r="A1918"/>
      <c r="B1918" s="82" t="e">
        <v>#N/A</v>
      </c>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row>
    <row r="1919" spans="1:36" s="82" customFormat="1" ht="11.25" customHeight="1" x14ac:dyDescent="0.2">
      <c r="A1919"/>
      <c r="B1919" s="82" t="e">
        <v>#N/A</v>
      </c>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row>
    <row r="1920" spans="1:36" s="82" customFormat="1" ht="11.25" customHeight="1" x14ac:dyDescent="0.2">
      <c r="A1920"/>
      <c r="B1920" s="82" t="e">
        <v>#N/A</v>
      </c>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row>
    <row r="1921" spans="1:36" s="82" customFormat="1" ht="11.25" customHeight="1" x14ac:dyDescent="0.2">
      <c r="A1921"/>
      <c r="B1921" s="82" t="e">
        <v>#N/A</v>
      </c>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row>
    <row r="1922" spans="1:36" s="82" customFormat="1" ht="11.25" customHeight="1" x14ac:dyDescent="0.2">
      <c r="A1922"/>
      <c r="B1922" s="82" t="e">
        <v>#N/A</v>
      </c>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row>
    <row r="1923" spans="1:36" s="82" customFormat="1" ht="11.25" customHeight="1" x14ac:dyDescent="0.2">
      <c r="A1923"/>
      <c r="B1923" s="82" t="e">
        <v>#N/A</v>
      </c>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row>
    <row r="1924" spans="1:36" s="82" customFormat="1" ht="11.25" customHeight="1" x14ac:dyDescent="0.2">
      <c r="A1924"/>
      <c r="B1924" s="82" t="e">
        <v>#N/A</v>
      </c>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row>
    <row r="1925" spans="1:36" s="82" customFormat="1" ht="11.25" customHeight="1" x14ac:dyDescent="0.2">
      <c r="A1925"/>
      <c r="B1925" s="82" t="e">
        <v>#N/A</v>
      </c>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row>
    <row r="1926" spans="1:36" s="82" customFormat="1" ht="11.25" customHeight="1" x14ac:dyDescent="0.2">
      <c r="A1926"/>
      <c r="B1926" s="82" t="e">
        <v>#N/A</v>
      </c>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row>
    <row r="1927" spans="1:36" s="82" customFormat="1" ht="11.25" customHeight="1" x14ac:dyDescent="0.2">
      <c r="A1927"/>
      <c r="B1927" s="82" t="e">
        <v>#N/A</v>
      </c>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row>
    <row r="1928" spans="1:36" s="82" customFormat="1" ht="11.25" customHeight="1" x14ac:dyDescent="0.2">
      <c r="A1928"/>
      <c r="B1928" s="82" t="e">
        <v>#N/A</v>
      </c>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row>
    <row r="1929" spans="1:36" s="82" customFormat="1" ht="11.25" customHeight="1" x14ac:dyDescent="0.2">
      <c r="A1929"/>
      <c r="B1929" s="82" t="e">
        <v>#N/A</v>
      </c>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row>
    <row r="1930" spans="1:36" s="82" customFormat="1" ht="11.25" customHeight="1" x14ac:dyDescent="0.2">
      <c r="A1930"/>
      <c r="B1930" s="82" t="e">
        <v>#N/A</v>
      </c>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row>
    <row r="1931" spans="1:36" s="82" customFormat="1" ht="11.25" customHeight="1" x14ac:dyDescent="0.2">
      <c r="A1931"/>
      <c r="B1931" s="82" t="e">
        <v>#N/A</v>
      </c>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row>
    <row r="1932" spans="1:36" s="82" customFormat="1" ht="11.25" customHeight="1" x14ac:dyDescent="0.2">
      <c r="A1932"/>
      <c r="B1932" s="82" t="e">
        <v>#N/A</v>
      </c>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row>
    <row r="1933" spans="1:36" s="82" customFormat="1" ht="11.25" customHeight="1" x14ac:dyDescent="0.2">
      <c r="A1933"/>
      <c r="B1933" s="82" t="e">
        <v>#N/A</v>
      </c>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row>
    <row r="1934" spans="1:36" s="82" customFormat="1" ht="11.25" customHeight="1" x14ac:dyDescent="0.2">
      <c r="A1934"/>
      <c r="B1934" s="82" t="e">
        <v>#N/A</v>
      </c>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row>
    <row r="1935" spans="1:36" s="82" customFormat="1" ht="11.25" customHeight="1" x14ac:dyDescent="0.2">
      <c r="A1935"/>
      <c r="B1935" s="82" t="e">
        <v>#N/A</v>
      </c>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row>
    <row r="1936" spans="1:36" s="82" customFormat="1" ht="11.25" customHeight="1" x14ac:dyDescent="0.2">
      <c r="A1936"/>
      <c r="B1936" s="82" t="e">
        <v>#N/A</v>
      </c>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row>
    <row r="1937" spans="1:36" s="82" customFormat="1" ht="11.25" customHeight="1" x14ac:dyDescent="0.2">
      <c r="A1937"/>
      <c r="B1937" s="82" t="e">
        <v>#N/A</v>
      </c>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row>
    <row r="1938" spans="1:36" s="82" customFormat="1" ht="11.25" customHeight="1" x14ac:dyDescent="0.2">
      <c r="A1938"/>
      <c r="B1938" s="82" t="e">
        <v>#N/A</v>
      </c>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row>
    <row r="1939" spans="1:36" s="82" customFormat="1" ht="11.25" customHeight="1" x14ac:dyDescent="0.2">
      <c r="A1939"/>
      <c r="B1939" s="82" t="e">
        <v>#N/A</v>
      </c>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row>
    <row r="1940" spans="1:36" s="82" customFormat="1" ht="11.25" customHeight="1" x14ac:dyDescent="0.2">
      <c r="A1940"/>
      <c r="B1940" s="82" t="e">
        <v>#N/A</v>
      </c>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row>
    <row r="1941" spans="1:36" s="82" customFormat="1" ht="11.25" customHeight="1" x14ac:dyDescent="0.2">
      <c r="A1941"/>
      <c r="B1941" s="82" t="e">
        <v>#N/A</v>
      </c>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row>
    <row r="1942" spans="1:36" s="82" customFormat="1" ht="11.25" customHeight="1" x14ac:dyDescent="0.2">
      <c r="A1942"/>
      <c r="B1942" s="82" t="e">
        <v>#N/A</v>
      </c>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row>
    <row r="1943" spans="1:36" s="82" customFormat="1" ht="11.25" customHeight="1" x14ac:dyDescent="0.2">
      <c r="A1943"/>
      <c r="B1943" s="82" t="e">
        <v>#N/A</v>
      </c>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row>
    <row r="1944" spans="1:36" s="82" customFormat="1" ht="11.25" customHeight="1" x14ac:dyDescent="0.2">
      <c r="A1944"/>
      <c r="B1944" s="82" t="e">
        <v>#N/A</v>
      </c>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row>
    <row r="1945" spans="1:36" s="82" customFormat="1" ht="11.25" customHeight="1" x14ac:dyDescent="0.2">
      <c r="A1945"/>
      <c r="B1945" s="82" t="e">
        <v>#N/A</v>
      </c>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row>
    <row r="1946" spans="1:36" s="82" customFormat="1" ht="11.25" customHeight="1" x14ac:dyDescent="0.2">
      <c r="A1946"/>
      <c r="B1946" s="82" t="e">
        <v>#N/A</v>
      </c>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row>
    <row r="1947" spans="1:36" s="82" customFormat="1" ht="11.25" customHeight="1" x14ac:dyDescent="0.2">
      <c r="A1947"/>
      <c r="B1947" s="82" t="e">
        <v>#N/A</v>
      </c>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row>
    <row r="1948" spans="1:36" s="82" customFormat="1" ht="11.25" customHeight="1" x14ac:dyDescent="0.2">
      <c r="A1948"/>
      <c r="B1948" s="82" t="e">
        <v>#N/A</v>
      </c>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row>
    <row r="1949" spans="1:36" s="82" customFormat="1" ht="11.25" customHeight="1" x14ac:dyDescent="0.2">
      <c r="A1949"/>
      <c r="B1949" s="82" t="e">
        <v>#N/A</v>
      </c>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row>
    <row r="1950" spans="1:36" s="82" customFormat="1" ht="11.25" customHeight="1" x14ac:dyDescent="0.2">
      <c r="A1950"/>
      <c r="B1950" s="82" t="e">
        <v>#N/A</v>
      </c>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row>
    <row r="1951" spans="1:36" s="82" customFormat="1" ht="11.25" customHeight="1" x14ac:dyDescent="0.2">
      <c r="A1951"/>
      <c r="B1951" s="82" t="e">
        <v>#N/A</v>
      </c>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row>
    <row r="1952" spans="1:36" s="82" customFormat="1" ht="11.25" customHeight="1" x14ac:dyDescent="0.2">
      <c r="A1952"/>
      <c r="B1952" s="82" t="e">
        <v>#N/A</v>
      </c>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row>
    <row r="1953" spans="1:36" s="82" customFormat="1" ht="11.25" customHeight="1" x14ac:dyDescent="0.2">
      <c r="A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row>
  </sheetData>
  <mergeCells count="4">
    <mergeCell ref="U2:X2"/>
    <mergeCell ref="Y2:Z2"/>
    <mergeCell ref="AA2:AD2"/>
    <mergeCell ref="AF2:AJ2"/>
  </mergeCells>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140A8-2B48-4E7F-9293-004465697AD4}">
  <dimension ref="C3:Z11"/>
  <sheetViews>
    <sheetView showGridLines="0" zoomScale="70" zoomScaleNormal="70" workbookViewId="0">
      <selection activeCell="G7" sqref="G7"/>
    </sheetView>
  </sheetViews>
  <sheetFormatPr baseColWidth="10" defaultColWidth="11.5" defaultRowHeight="15" x14ac:dyDescent="0.2"/>
  <cols>
    <col min="3" max="3" width="25.5" customWidth="1"/>
    <col min="4" max="25" width="50.5" customWidth="1"/>
  </cols>
  <sheetData>
    <row r="3" spans="3:26" x14ac:dyDescent="0.2">
      <c r="C3" t="s">
        <v>145</v>
      </c>
    </row>
    <row r="6" spans="3:26" ht="44" x14ac:dyDescent="0.2">
      <c r="C6" s="55" t="s">
        <v>146</v>
      </c>
      <c r="D6" s="56">
        <v>45597</v>
      </c>
      <c r="E6" s="56">
        <v>45627</v>
      </c>
      <c r="F6" s="56">
        <v>45658</v>
      </c>
      <c r="G6" s="56">
        <v>45689</v>
      </c>
      <c r="H6" s="56">
        <v>45717</v>
      </c>
      <c r="I6" s="56">
        <v>45748</v>
      </c>
      <c r="J6" s="56">
        <v>45778</v>
      </c>
      <c r="K6" s="56">
        <v>45809</v>
      </c>
      <c r="L6" s="56">
        <v>45839</v>
      </c>
      <c r="M6" s="56">
        <v>45870</v>
      </c>
      <c r="N6" s="56">
        <v>45901</v>
      </c>
      <c r="O6" s="56">
        <v>45931</v>
      </c>
      <c r="P6" s="56">
        <v>45962</v>
      </c>
      <c r="Q6" s="56">
        <v>45992</v>
      </c>
      <c r="R6" s="57"/>
      <c r="S6" s="57"/>
      <c r="T6" s="57"/>
      <c r="U6" s="57"/>
      <c r="V6" s="57"/>
      <c r="W6" s="57"/>
      <c r="X6" s="57"/>
      <c r="Y6" s="57"/>
      <c r="Z6" s="57"/>
    </row>
    <row r="7" spans="3:26" ht="150" customHeight="1" x14ac:dyDescent="0.2">
      <c r="C7" s="58" t="s">
        <v>147</v>
      </c>
      <c r="D7" s="59" t="s">
        <v>148</v>
      </c>
      <c r="E7" s="59" t="s">
        <v>149</v>
      </c>
      <c r="F7" s="59" t="s">
        <v>150</v>
      </c>
      <c r="G7" s="59" t="s">
        <v>151</v>
      </c>
      <c r="H7" s="60"/>
      <c r="I7" s="60"/>
      <c r="J7" s="60"/>
      <c r="K7" s="60"/>
      <c r="L7" s="60"/>
      <c r="M7" s="60"/>
      <c r="N7" s="60"/>
      <c r="O7" s="60"/>
      <c r="P7" s="60"/>
      <c r="Q7" s="60"/>
      <c r="R7" s="61"/>
      <c r="S7" s="61"/>
      <c r="T7" s="61"/>
      <c r="U7" s="61"/>
      <c r="V7" s="61"/>
      <c r="W7" s="61"/>
      <c r="X7" s="61"/>
      <c r="Y7" s="61"/>
      <c r="Z7" s="61"/>
    </row>
    <row r="8" spans="3:26" ht="150" customHeight="1" x14ac:dyDescent="0.2">
      <c r="C8" s="58" t="s">
        <v>152</v>
      </c>
      <c r="D8" s="62" t="s">
        <v>153</v>
      </c>
      <c r="E8" s="62" t="s">
        <v>153</v>
      </c>
      <c r="F8" s="62" t="s">
        <v>153</v>
      </c>
      <c r="G8" s="62" t="s">
        <v>153</v>
      </c>
      <c r="H8" s="60"/>
      <c r="I8" s="60"/>
      <c r="J8" s="60"/>
      <c r="K8" s="60"/>
      <c r="L8" s="60"/>
      <c r="M8" s="60"/>
      <c r="N8" s="60"/>
      <c r="O8" s="60"/>
      <c r="P8" s="60"/>
      <c r="Q8" s="60"/>
      <c r="R8" s="61"/>
      <c r="S8" s="61"/>
      <c r="T8" s="61"/>
      <c r="U8" s="61"/>
      <c r="V8" s="61"/>
      <c r="W8" s="61"/>
      <c r="X8" s="61"/>
      <c r="Y8" s="61"/>
      <c r="Z8" s="61"/>
    </row>
    <row r="9" spans="3:26" ht="150" customHeight="1" x14ac:dyDescent="0.2">
      <c r="C9" s="58" t="s">
        <v>154</v>
      </c>
      <c r="D9" s="62" t="s">
        <v>155</v>
      </c>
      <c r="E9" s="62" t="s">
        <v>155</v>
      </c>
      <c r="F9" s="62" t="s">
        <v>156</v>
      </c>
      <c r="G9" s="62" t="s">
        <v>156</v>
      </c>
      <c r="H9" s="60"/>
      <c r="I9" s="60"/>
      <c r="J9" s="60"/>
      <c r="K9" s="60"/>
      <c r="L9" s="60"/>
      <c r="M9" s="60"/>
      <c r="N9" s="60"/>
      <c r="O9" s="60"/>
      <c r="P9" s="60"/>
      <c r="Q9" s="60"/>
      <c r="R9" s="61"/>
      <c r="S9" s="61"/>
      <c r="T9" s="61"/>
      <c r="U9" s="61"/>
      <c r="V9" s="61"/>
      <c r="W9" s="61"/>
      <c r="X9" s="61"/>
      <c r="Y9" s="61"/>
      <c r="Z9" s="61"/>
    </row>
    <row r="10" spans="3:26" ht="150" customHeight="1" x14ac:dyDescent="0.2">
      <c r="C10" s="58" t="s">
        <v>157</v>
      </c>
      <c r="D10" s="60" t="s">
        <v>158</v>
      </c>
      <c r="E10" s="60" t="s">
        <v>159</v>
      </c>
      <c r="F10" s="60" t="s">
        <v>159</v>
      </c>
      <c r="G10" s="60" t="s">
        <v>159</v>
      </c>
      <c r="H10" s="60"/>
      <c r="I10" s="60"/>
      <c r="J10" s="60"/>
      <c r="K10" s="60"/>
      <c r="L10" s="60"/>
      <c r="M10" s="60"/>
      <c r="N10" s="60"/>
      <c r="O10" s="60"/>
      <c r="P10" s="60"/>
      <c r="Q10" s="60"/>
      <c r="R10" s="61"/>
      <c r="S10" s="61"/>
      <c r="T10" s="61"/>
      <c r="U10" s="61"/>
      <c r="V10" s="61"/>
      <c r="W10" s="61"/>
      <c r="X10" s="61"/>
      <c r="Y10" s="61"/>
      <c r="Z10" s="61"/>
    </row>
    <row r="11" spans="3:26" ht="150" customHeight="1" x14ac:dyDescent="0.2">
      <c r="C11" s="58" t="s">
        <v>160</v>
      </c>
      <c r="D11" s="62" t="s">
        <v>161</v>
      </c>
      <c r="E11" s="62" t="s">
        <v>161</v>
      </c>
      <c r="F11" s="62" t="s">
        <v>161</v>
      </c>
      <c r="G11" s="62" t="s">
        <v>161</v>
      </c>
      <c r="H11" s="60"/>
      <c r="I11" s="60"/>
      <c r="J11" s="60"/>
      <c r="K11" s="60"/>
      <c r="L11" s="60"/>
      <c r="M11" s="60"/>
      <c r="N11" s="60"/>
      <c r="O11" s="60"/>
      <c r="P11" s="60"/>
      <c r="Q11" s="60"/>
      <c r="R11" s="61"/>
      <c r="S11" s="61"/>
      <c r="T11" s="61"/>
      <c r="U11" s="61"/>
      <c r="V11" s="61"/>
      <c r="W11" s="61"/>
      <c r="X11" s="61"/>
      <c r="Y11" s="61"/>
      <c r="Z11" s="61"/>
    </row>
  </sheetData>
  <pageMargins left="0.7" right="0.7" top="0.78740157499999996" bottom="0.78740157499999996"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A784-5D92-4C7B-9B21-A33ACBAA92C2}">
  <dimension ref="A2:AB56"/>
  <sheetViews>
    <sheetView zoomScale="140" zoomScaleNormal="140" workbookViewId="0">
      <selection activeCell="C20" sqref="C20"/>
    </sheetView>
  </sheetViews>
  <sheetFormatPr baseColWidth="10" defaultColWidth="10.83203125" defaultRowHeight="15" x14ac:dyDescent="0.2"/>
  <cols>
    <col min="1" max="1" width="17" bestFit="1" customWidth="1"/>
    <col min="2" max="2" width="14.1640625" bestFit="1" customWidth="1"/>
    <col min="3" max="3" width="17.83203125" bestFit="1" customWidth="1"/>
    <col min="4" max="5" width="17.83203125" customWidth="1"/>
    <col min="6" max="6" width="19.6640625" bestFit="1" customWidth="1"/>
    <col min="7" max="7" width="14.5" bestFit="1" customWidth="1"/>
    <col min="8" max="8" width="11.33203125" bestFit="1" customWidth="1"/>
    <col min="9" max="9" width="29.5" bestFit="1" customWidth="1"/>
    <col min="11" max="11" width="18.5" bestFit="1" customWidth="1"/>
    <col min="12" max="12" width="21.1640625" bestFit="1" customWidth="1"/>
    <col min="13" max="13" width="22.83203125" customWidth="1"/>
    <col min="14" max="14" width="21.5" customWidth="1"/>
    <col min="15" max="15" width="19.83203125" customWidth="1"/>
    <col min="17" max="17" width="23.1640625" bestFit="1" customWidth="1"/>
    <col min="18" max="19" width="12.83203125" bestFit="1" customWidth="1"/>
    <col min="20" max="20" width="5.5" customWidth="1"/>
    <col min="21" max="21" width="23.1640625" bestFit="1" customWidth="1"/>
    <col min="22" max="23" width="12.83203125" bestFit="1" customWidth="1"/>
    <col min="24" max="24" width="7.1640625" customWidth="1"/>
    <col min="25" max="25" width="23.1640625" bestFit="1" customWidth="1"/>
    <col min="26" max="26" width="13.5" bestFit="1" customWidth="1"/>
    <col min="27" max="27" width="12.83203125" bestFit="1" customWidth="1"/>
  </cols>
  <sheetData>
    <row r="2" spans="1:28" x14ac:dyDescent="0.2">
      <c r="A2" s="72" t="s">
        <v>126</v>
      </c>
      <c r="B2" s="72" t="s">
        <v>57</v>
      </c>
      <c r="C2" s="72" t="s">
        <v>58</v>
      </c>
      <c r="D2" s="72" t="s">
        <v>131</v>
      </c>
      <c r="E2" s="72" t="s">
        <v>132</v>
      </c>
      <c r="F2" s="72" t="s">
        <v>59</v>
      </c>
      <c r="G2" s="72" t="s">
        <v>130</v>
      </c>
      <c r="H2" s="72" t="s">
        <v>162</v>
      </c>
      <c r="I2" s="72" t="s">
        <v>163</v>
      </c>
      <c r="J2" s="72" t="s">
        <v>164</v>
      </c>
      <c r="K2" s="72" t="s">
        <v>165</v>
      </c>
      <c r="L2" s="72" t="s">
        <v>143</v>
      </c>
      <c r="M2" s="72" t="s">
        <v>166</v>
      </c>
      <c r="N2" s="72" t="s">
        <v>167</v>
      </c>
      <c r="O2" s="72"/>
      <c r="P2" s="72"/>
      <c r="Q2" s="72" t="s">
        <v>168</v>
      </c>
      <c r="R2" s="72"/>
      <c r="S2" s="72"/>
      <c r="T2" s="72"/>
      <c r="U2" s="72" t="s">
        <v>169</v>
      </c>
      <c r="V2" s="72"/>
      <c r="W2" s="72"/>
      <c r="X2" s="72"/>
      <c r="Y2" s="72" t="s">
        <v>170</v>
      </c>
      <c r="Z2" s="72"/>
      <c r="AA2" s="72"/>
      <c r="AB2" s="72"/>
    </row>
    <row r="3" spans="1:28" x14ac:dyDescent="0.2">
      <c r="A3" t="s">
        <v>129</v>
      </c>
      <c r="B3" s="73" t="s">
        <v>73</v>
      </c>
      <c r="C3" s="73" t="s">
        <v>56</v>
      </c>
      <c r="D3" s="74" t="s">
        <v>171</v>
      </c>
      <c r="E3" s="73" t="s">
        <v>172</v>
      </c>
      <c r="F3" s="73" t="s">
        <v>69</v>
      </c>
      <c r="G3" s="75" t="s">
        <v>173</v>
      </c>
      <c r="H3" s="76">
        <v>2409692</v>
      </c>
      <c r="I3" s="77" t="s">
        <v>174</v>
      </c>
      <c r="J3" s="74" t="s">
        <v>175</v>
      </c>
      <c r="K3" s="74" t="s">
        <v>176</v>
      </c>
      <c r="L3" s="74" t="s">
        <v>177</v>
      </c>
      <c r="M3" s="74" t="s">
        <v>175</v>
      </c>
      <c r="N3" s="78" t="s">
        <v>178</v>
      </c>
      <c r="O3" s="53" t="e">
        <f>#REF!</f>
        <v>#REF!</v>
      </c>
      <c r="Q3" s="78" t="s">
        <v>178</v>
      </c>
      <c r="R3" s="53" t="e">
        <f>O3</f>
        <v>#REF!</v>
      </c>
      <c r="U3" t="s">
        <v>179</v>
      </c>
      <c r="V3" s="53" t="e">
        <f>O9</f>
        <v>#REF!</v>
      </c>
      <c r="Y3" t="s">
        <v>180</v>
      </c>
      <c r="Z3" s="53">
        <f>O13</f>
        <v>0</v>
      </c>
    </row>
    <row r="4" spans="1:28" x14ac:dyDescent="0.2">
      <c r="A4" t="s">
        <v>181</v>
      </c>
      <c r="B4" s="73" t="s">
        <v>86</v>
      </c>
      <c r="C4" s="73" t="s">
        <v>182</v>
      </c>
      <c r="D4" s="73" t="s">
        <v>84</v>
      </c>
      <c r="E4" s="73" t="s">
        <v>183</v>
      </c>
      <c r="F4" s="73" t="s">
        <v>79</v>
      </c>
      <c r="G4" s="75" t="s">
        <v>184</v>
      </c>
      <c r="H4" s="76">
        <v>2409698</v>
      </c>
      <c r="I4" s="77" t="s">
        <v>185</v>
      </c>
      <c r="J4" s="74" t="s">
        <v>186</v>
      </c>
      <c r="K4" s="74" t="s">
        <v>187</v>
      </c>
      <c r="L4" s="74" t="s">
        <v>188</v>
      </c>
      <c r="M4" s="74" t="s">
        <v>186</v>
      </c>
      <c r="N4" s="78" t="s">
        <v>189</v>
      </c>
      <c r="O4" s="53" t="e">
        <f>#REF!</f>
        <v>#REF!</v>
      </c>
      <c r="Q4" s="78" t="s">
        <v>189</v>
      </c>
      <c r="R4" s="53" t="e">
        <f>O3</f>
        <v>#REF!</v>
      </c>
      <c r="S4" s="53" t="e">
        <f>O4</f>
        <v>#REF!</v>
      </c>
      <c r="U4" t="s">
        <v>190</v>
      </c>
      <c r="V4" s="53" t="e">
        <f>O9</f>
        <v>#REF!</v>
      </c>
      <c r="W4" s="53" t="e">
        <f>O8</f>
        <v>#REF!</v>
      </c>
      <c r="Y4" t="s">
        <v>191</v>
      </c>
      <c r="Z4" s="53">
        <f>O13</f>
        <v>0</v>
      </c>
      <c r="AA4" s="53" t="e">
        <f>O12</f>
        <v>#REF!</v>
      </c>
    </row>
    <row r="5" spans="1:28" x14ac:dyDescent="0.2">
      <c r="A5" t="s">
        <v>192</v>
      </c>
      <c r="B5" s="73" t="s">
        <v>71</v>
      </c>
      <c r="C5" s="74" t="s">
        <v>193</v>
      </c>
      <c r="D5" s="74" t="s">
        <v>194</v>
      </c>
      <c r="E5" s="73" t="s">
        <v>195</v>
      </c>
      <c r="F5" s="73" t="s">
        <v>107</v>
      </c>
      <c r="G5" s="74" t="s">
        <v>112</v>
      </c>
      <c r="H5" s="76">
        <v>2411223</v>
      </c>
      <c r="I5" s="77" t="s">
        <v>196</v>
      </c>
      <c r="J5" s="74"/>
      <c r="K5" s="74" t="s">
        <v>197</v>
      </c>
      <c r="L5" s="74" t="s">
        <v>198</v>
      </c>
      <c r="N5" s="78" t="s">
        <v>199</v>
      </c>
      <c r="O5" s="53" t="e">
        <f>#REF!</f>
        <v>#REF!</v>
      </c>
      <c r="Q5" t="s">
        <v>199</v>
      </c>
      <c r="R5" s="53" t="e">
        <f>SUM(R4:S4)-O5</f>
        <v>#REF!</v>
      </c>
      <c r="S5" s="53" t="e">
        <f>O5</f>
        <v>#REF!</v>
      </c>
      <c r="U5" t="s">
        <v>189</v>
      </c>
      <c r="V5" s="53" t="e">
        <f>SUM(V4:W4)-O4</f>
        <v>#REF!</v>
      </c>
      <c r="W5" s="53" t="e">
        <f>O4</f>
        <v>#REF!</v>
      </c>
      <c r="Y5" t="s">
        <v>190</v>
      </c>
      <c r="Z5" s="53" t="e">
        <f>SUM(Z4:AA4)-O8</f>
        <v>#REF!</v>
      </c>
      <c r="AA5" s="53" t="e">
        <f>S4</f>
        <v>#REF!</v>
      </c>
    </row>
    <row r="6" spans="1:28" x14ac:dyDescent="0.2">
      <c r="A6" t="s">
        <v>200</v>
      </c>
      <c r="B6" s="73"/>
      <c r="C6" s="74"/>
      <c r="D6" s="73" t="s">
        <v>201</v>
      </c>
      <c r="E6" s="73" t="s">
        <v>202</v>
      </c>
      <c r="F6" s="74"/>
      <c r="G6" s="74"/>
      <c r="H6" s="76">
        <v>2409716</v>
      </c>
      <c r="I6" s="77" t="s">
        <v>203</v>
      </c>
      <c r="J6" s="74"/>
      <c r="K6" s="74" t="s">
        <v>204</v>
      </c>
      <c r="L6" s="74" t="s">
        <v>205</v>
      </c>
      <c r="N6" s="78" t="s">
        <v>206</v>
      </c>
      <c r="O6" s="53" t="e">
        <f>#REF!</f>
        <v>#REF!</v>
      </c>
      <c r="Q6" t="s">
        <v>207</v>
      </c>
      <c r="R6" s="53" t="e">
        <f>R5</f>
        <v>#REF!</v>
      </c>
      <c r="U6" t="s">
        <v>208</v>
      </c>
      <c r="V6" s="53" t="e">
        <f>V5</f>
        <v>#REF!</v>
      </c>
      <c r="Y6" t="s">
        <v>209</v>
      </c>
      <c r="Z6" s="53" t="e">
        <f>Z5</f>
        <v>#REF!</v>
      </c>
    </row>
    <row r="7" spans="1:28" x14ac:dyDescent="0.2">
      <c r="A7" t="s">
        <v>210</v>
      </c>
      <c r="B7" s="73"/>
      <c r="C7" s="74"/>
      <c r="D7" s="73" t="s">
        <v>211</v>
      </c>
      <c r="E7" s="73" t="s">
        <v>212</v>
      </c>
      <c r="F7" s="73"/>
      <c r="G7" s="74"/>
      <c r="H7" s="76">
        <v>2409656</v>
      </c>
      <c r="I7" s="77" t="s">
        <v>213</v>
      </c>
      <c r="J7" s="74"/>
      <c r="K7" s="74" t="s">
        <v>112</v>
      </c>
      <c r="L7" s="74" t="s">
        <v>214</v>
      </c>
      <c r="N7" s="78" t="s">
        <v>215</v>
      </c>
      <c r="O7" s="53" t="e">
        <f>#REF!</f>
        <v>#REF!</v>
      </c>
      <c r="Q7" t="s">
        <v>216</v>
      </c>
      <c r="R7" s="53" t="e">
        <f>R6</f>
        <v>#REF!</v>
      </c>
      <c r="S7" s="53" t="e">
        <f>R8-R6</f>
        <v>#REF!</v>
      </c>
      <c r="U7" t="s">
        <v>216</v>
      </c>
      <c r="V7" s="53" t="e">
        <f>V6</f>
        <v>#REF!</v>
      </c>
      <c r="W7" s="53" t="e">
        <f>V8-V6</f>
        <v>#REF!</v>
      </c>
      <c r="Y7" t="s">
        <v>216</v>
      </c>
      <c r="Z7" s="53" t="e">
        <f>Z6</f>
        <v>#REF!</v>
      </c>
      <c r="AA7" s="53" t="e">
        <f>Z8-Z6</f>
        <v>#REF!</v>
      </c>
    </row>
    <row r="8" spans="1:28" x14ac:dyDescent="0.2">
      <c r="A8" t="s">
        <v>217</v>
      </c>
      <c r="B8" s="73"/>
      <c r="C8" s="74"/>
      <c r="D8" s="74" t="s">
        <v>218</v>
      </c>
      <c r="E8" s="73" t="s">
        <v>219</v>
      </c>
      <c r="F8" s="73"/>
      <c r="G8" s="74"/>
      <c r="H8" s="76">
        <v>2411229</v>
      </c>
      <c r="I8" s="77" t="s">
        <v>220</v>
      </c>
      <c r="J8" s="74" t="s">
        <v>221</v>
      </c>
      <c r="K8" s="74"/>
      <c r="L8" s="74" t="s">
        <v>222</v>
      </c>
      <c r="N8" s="78" t="s">
        <v>223</v>
      </c>
      <c r="O8" s="53" t="e">
        <f>#REF!</f>
        <v>#REF!</v>
      </c>
      <c r="Q8" t="s">
        <v>224</v>
      </c>
      <c r="R8" s="53" t="e">
        <f>O6</f>
        <v>#REF!</v>
      </c>
      <c r="U8" t="s">
        <v>225</v>
      </c>
      <c r="V8" s="53" t="e">
        <f>O10</f>
        <v>#REF!</v>
      </c>
      <c r="Y8" t="s">
        <v>226</v>
      </c>
      <c r="Z8" s="53" t="e">
        <f>O14</f>
        <v>#REF!</v>
      </c>
    </row>
    <row r="9" spans="1:28" x14ac:dyDescent="0.2">
      <c r="B9" s="73"/>
      <c r="C9" s="74"/>
      <c r="D9" s="74" t="s">
        <v>227</v>
      </c>
      <c r="E9" s="73" t="s">
        <v>228</v>
      </c>
      <c r="F9" s="73"/>
      <c r="G9" s="74"/>
      <c r="H9" s="76">
        <v>2409668</v>
      </c>
      <c r="I9" s="77" t="s">
        <v>229</v>
      </c>
      <c r="J9" s="74"/>
      <c r="K9" s="74"/>
      <c r="L9" s="74" t="s">
        <v>230</v>
      </c>
      <c r="N9" s="78" t="s">
        <v>231</v>
      </c>
      <c r="O9" s="53" t="e">
        <f>#REF!</f>
        <v>#REF!</v>
      </c>
    </row>
    <row r="10" spans="1:28" x14ac:dyDescent="0.2">
      <c r="B10" s="73"/>
      <c r="C10" s="74"/>
      <c r="D10" s="73" t="s">
        <v>91</v>
      </c>
      <c r="E10" s="73" t="s">
        <v>232</v>
      </c>
      <c r="F10" s="73"/>
      <c r="G10" s="74"/>
      <c r="H10" s="76">
        <v>2409686</v>
      </c>
      <c r="I10" s="77" t="s">
        <v>233</v>
      </c>
      <c r="J10" s="74"/>
      <c r="K10" s="74"/>
      <c r="L10" s="74" t="s">
        <v>112</v>
      </c>
      <c r="N10" s="78" t="s">
        <v>234</v>
      </c>
      <c r="O10" s="53" t="e">
        <f>#REF!</f>
        <v>#REF!</v>
      </c>
      <c r="Q10" s="79" t="s">
        <v>235</v>
      </c>
      <c r="R10" s="79"/>
      <c r="S10" s="79"/>
      <c r="T10" s="79"/>
      <c r="U10" s="79" t="s">
        <v>236</v>
      </c>
      <c r="V10" s="79"/>
      <c r="W10" s="79"/>
      <c r="X10" s="79"/>
      <c r="Y10" s="79" t="s">
        <v>237</v>
      </c>
      <c r="Z10" s="79"/>
      <c r="AA10" s="79"/>
      <c r="AB10" s="79"/>
    </row>
    <row r="11" spans="1:28" x14ac:dyDescent="0.2">
      <c r="B11" s="73"/>
      <c r="C11" s="74"/>
      <c r="D11" s="73" t="s">
        <v>238</v>
      </c>
      <c r="E11" s="73" t="s">
        <v>239</v>
      </c>
      <c r="F11" s="73"/>
      <c r="G11" s="74"/>
      <c r="H11" s="76">
        <v>2409674</v>
      </c>
      <c r="I11" s="77" t="s">
        <v>240</v>
      </c>
      <c r="J11" s="74"/>
      <c r="K11" s="74"/>
      <c r="L11" s="74"/>
      <c r="N11" s="78" t="s">
        <v>241</v>
      </c>
      <c r="O11" s="53" t="e">
        <f>#REF!</f>
        <v>#REF!</v>
      </c>
      <c r="Q11" t="s">
        <v>178</v>
      </c>
      <c r="R11" s="53" t="e">
        <f>O3</f>
        <v>#REF!</v>
      </c>
      <c r="S11" s="53"/>
      <c r="U11" t="s">
        <v>179</v>
      </c>
      <c r="V11" s="53" t="e">
        <f>O9</f>
        <v>#REF!</v>
      </c>
      <c r="Y11" t="s">
        <v>180</v>
      </c>
      <c r="Z11" s="53">
        <f>O13</f>
        <v>0</v>
      </c>
      <c r="AA11" s="53"/>
    </row>
    <row r="12" spans="1:28" x14ac:dyDescent="0.2">
      <c r="B12" s="73"/>
      <c r="C12" s="74"/>
      <c r="D12" s="74" t="s">
        <v>242</v>
      </c>
      <c r="E12" s="73" t="s">
        <v>243</v>
      </c>
      <c r="F12" s="73"/>
      <c r="G12" s="74"/>
      <c r="H12" s="76">
        <v>2409680</v>
      </c>
      <c r="I12" s="77" t="s">
        <v>244</v>
      </c>
      <c r="J12" s="74"/>
      <c r="K12" s="74"/>
      <c r="L12" s="74"/>
      <c r="N12" s="78" t="s">
        <v>191</v>
      </c>
      <c r="O12" s="53" t="e">
        <f>#REF!</f>
        <v>#REF!</v>
      </c>
      <c r="Q12" t="s">
        <v>189</v>
      </c>
      <c r="R12" s="53" t="e">
        <f>R11</f>
        <v>#REF!</v>
      </c>
      <c r="S12" s="53" t="e">
        <f>#REF!</f>
        <v>#REF!</v>
      </c>
      <c r="U12" t="s">
        <v>190</v>
      </c>
      <c r="V12" s="53" t="e">
        <f>O9</f>
        <v>#REF!</v>
      </c>
      <c r="W12" s="53" t="e">
        <f>#REF!</f>
        <v>#REF!</v>
      </c>
      <c r="Y12" t="s">
        <v>191</v>
      </c>
      <c r="Z12" s="53">
        <f>O13</f>
        <v>0</v>
      </c>
      <c r="AA12" s="53" t="e">
        <f>#REF!</f>
        <v>#REF!</v>
      </c>
    </row>
    <row r="13" spans="1:28" x14ac:dyDescent="0.2">
      <c r="B13" s="74"/>
      <c r="D13" s="73" t="s">
        <v>245</v>
      </c>
      <c r="E13" s="73" t="s">
        <v>246</v>
      </c>
      <c r="F13" s="74"/>
      <c r="G13" s="74"/>
      <c r="H13" s="76">
        <v>2409632</v>
      </c>
      <c r="I13" s="77" t="s">
        <v>247</v>
      </c>
      <c r="J13" s="74"/>
      <c r="K13" s="74"/>
      <c r="L13" s="74"/>
      <c r="N13" s="78" t="s">
        <v>180</v>
      </c>
      <c r="O13" s="53">
        <f>[3]Baustellenreporting!U116</f>
        <v>0</v>
      </c>
      <c r="Q13" t="s">
        <v>199</v>
      </c>
      <c r="R13" s="53" t="e">
        <f>SUM(R12:S12)-S13</f>
        <v>#REF!</v>
      </c>
      <c r="S13" s="53" t="e">
        <f>#REF!</f>
        <v>#REF!</v>
      </c>
      <c r="U13" t="s">
        <v>189</v>
      </c>
      <c r="V13" s="53" t="e">
        <f>SUM(V12:W12)-W13</f>
        <v>#REF!</v>
      </c>
      <c r="W13" s="53" t="e">
        <f>#REF!</f>
        <v>#REF!</v>
      </c>
      <c r="Y13" t="s">
        <v>190</v>
      </c>
      <c r="Z13" s="53" t="e">
        <f>SUM(Z12:AA12)-AA13</f>
        <v>#REF!</v>
      </c>
      <c r="AA13" s="53" t="e">
        <f>#REF!</f>
        <v>#REF!</v>
      </c>
    </row>
    <row r="14" spans="1:28" x14ac:dyDescent="0.2">
      <c r="B14" s="74"/>
      <c r="D14" s="74" t="s">
        <v>248</v>
      </c>
      <c r="E14" s="73" t="s">
        <v>249</v>
      </c>
      <c r="F14" s="74"/>
      <c r="G14" s="74"/>
      <c r="H14" s="76">
        <v>2409710</v>
      </c>
      <c r="I14" s="77" t="s">
        <v>250</v>
      </c>
      <c r="J14" s="74"/>
      <c r="K14" s="74"/>
      <c r="L14" s="74"/>
      <c r="N14" s="78" t="s">
        <v>251</v>
      </c>
      <c r="O14" s="53" t="e">
        <f>#REF!</f>
        <v>#REF!</v>
      </c>
      <c r="Q14" t="s">
        <v>207</v>
      </c>
      <c r="R14" s="53" t="e">
        <f>R13</f>
        <v>#REF!</v>
      </c>
      <c r="S14" s="53"/>
      <c r="U14" t="s">
        <v>208</v>
      </c>
      <c r="V14" s="53" t="e">
        <f>V13</f>
        <v>#REF!</v>
      </c>
      <c r="Y14" t="s">
        <v>209</v>
      </c>
      <c r="Z14" s="53" t="e">
        <f>Z13</f>
        <v>#REF!</v>
      </c>
      <c r="AA14" s="53"/>
    </row>
    <row r="15" spans="1:28" x14ac:dyDescent="0.2">
      <c r="B15" s="74"/>
      <c r="C15" s="74"/>
      <c r="D15" s="73" t="s">
        <v>252</v>
      </c>
      <c r="E15" s="73" t="s">
        <v>253</v>
      </c>
      <c r="F15" s="74"/>
      <c r="G15" s="74"/>
      <c r="H15" s="76">
        <v>2409704</v>
      </c>
      <c r="I15" s="77" t="s">
        <v>254</v>
      </c>
      <c r="J15" s="74"/>
      <c r="K15" s="74"/>
      <c r="L15" s="74"/>
      <c r="N15" s="78" t="s">
        <v>255</v>
      </c>
      <c r="O15" s="53" t="e">
        <f>#REF!</f>
        <v>#REF!</v>
      </c>
      <c r="Q15" t="s">
        <v>216</v>
      </c>
      <c r="R15" s="53" t="e">
        <f>R14</f>
        <v>#REF!</v>
      </c>
      <c r="S15" s="53" t="e">
        <f>R16-R14</f>
        <v>#REF!</v>
      </c>
      <c r="U15" t="s">
        <v>216</v>
      </c>
      <c r="V15" s="53" t="e">
        <f>V14</f>
        <v>#REF!</v>
      </c>
      <c r="W15" s="53" t="e">
        <f>V16-V14</f>
        <v>#REF!</v>
      </c>
      <c r="Y15" t="s">
        <v>216</v>
      </c>
      <c r="Z15" s="53" t="e">
        <f>Z14</f>
        <v>#REF!</v>
      </c>
      <c r="AA15" s="53" t="e">
        <f>Z14-Z16</f>
        <v>#REF!</v>
      </c>
    </row>
    <row r="16" spans="1:28" x14ac:dyDescent="0.2">
      <c r="B16" s="74"/>
      <c r="C16" s="74"/>
      <c r="D16" s="74" t="s">
        <v>256</v>
      </c>
      <c r="E16" s="73" t="s">
        <v>257</v>
      </c>
      <c r="F16" s="74"/>
      <c r="G16" s="74"/>
      <c r="H16" s="76">
        <v>2399309</v>
      </c>
      <c r="I16" s="77" t="s">
        <v>258</v>
      </c>
      <c r="J16" s="74"/>
      <c r="K16" s="74"/>
      <c r="L16" s="74"/>
      <c r="Q16" t="s">
        <v>259</v>
      </c>
      <c r="R16" s="53" t="e">
        <f>O7</f>
        <v>#REF!</v>
      </c>
      <c r="S16" s="53"/>
      <c r="U16" t="s">
        <v>260</v>
      </c>
      <c r="V16" s="53" t="e">
        <f>O11</f>
        <v>#REF!</v>
      </c>
      <c r="Y16" t="s">
        <v>261</v>
      </c>
      <c r="Z16" s="53" t="e">
        <f>O15</f>
        <v>#REF!</v>
      </c>
      <c r="AA16" s="53"/>
    </row>
    <row r="17" spans="2:17" x14ac:dyDescent="0.2">
      <c r="B17" s="74"/>
      <c r="C17" s="74"/>
      <c r="D17" s="74" t="s">
        <v>262</v>
      </c>
      <c r="E17" s="73" t="s">
        <v>263</v>
      </c>
      <c r="F17" s="74"/>
      <c r="G17" s="74"/>
      <c r="H17" s="76">
        <v>2409590</v>
      </c>
      <c r="I17" s="77" t="s">
        <v>264</v>
      </c>
      <c r="J17" s="74"/>
      <c r="K17" s="74"/>
      <c r="L17" s="74"/>
    </row>
    <row r="18" spans="2:17" x14ac:dyDescent="0.2">
      <c r="B18" s="74"/>
      <c r="C18" s="74"/>
      <c r="D18" s="73" t="s">
        <v>193</v>
      </c>
      <c r="E18" s="73" t="s">
        <v>265</v>
      </c>
      <c r="F18" s="74"/>
      <c r="G18" s="74"/>
      <c r="H18" s="76">
        <v>2409722</v>
      </c>
      <c r="I18" s="77" t="s">
        <v>266</v>
      </c>
      <c r="J18" s="74"/>
      <c r="K18" s="74"/>
      <c r="L18" s="74"/>
    </row>
    <row r="19" spans="2:17" x14ac:dyDescent="0.2">
      <c r="B19" s="74"/>
      <c r="C19" s="74"/>
      <c r="D19" s="74" t="s">
        <v>267</v>
      </c>
      <c r="E19" s="73"/>
      <c r="F19" s="74"/>
      <c r="G19" s="74"/>
      <c r="H19" s="76">
        <v>2409644</v>
      </c>
      <c r="I19" s="77" t="s">
        <v>268</v>
      </c>
      <c r="J19" s="74"/>
      <c r="K19" s="74"/>
      <c r="L19" s="74"/>
    </row>
    <row r="20" spans="2:17" x14ac:dyDescent="0.2">
      <c r="B20" s="74"/>
      <c r="C20" s="74"/>
      <c r="D20" s="73" t="s">
        <v>269</v>
      </c>
      <c r="E20" s="73"/>
      <c r="F20" s="74"/>
      <c r="G20" s="74"/>
      <c r="H20" s="76">
        <v>2417289</v>
      </c>
      <c r="I20" s="77" t="s">
        <v>270</v>
      </c>
      <c r="J20" s="74"/>
      <c r="K20" s="74"/>
      <c r="L20" s="74"/>
    </row>
    <row r="21" spans="2:17" x14ac:dyDescent="0.2">
      <c r="B21" s="74"/>
      <c r="C21" s="74"/>
      <c r="D21" s="74" t="s">
        <v>271</v>
      </c>
      <c r="E21" s="73"/>
      <c r="F21" s="74"/>
      <c r="G21" s="74"/>
      <c r="H21" s="76">
        <v>2417804</v>
      </c>
      <c r="I21" s="77" t="s">
        <v>272</v>
      </c>
      <c r="J21" s="74"/>
      <c r="K21" s="74"/>
      <c r="L21" s="74"/>
    </row>
    <row r="22" spans="2:17" x14ac:dyDescent="0.2">
      <c r="B22" s="74"/>
      <c r="C22" s="74"/>
      <c r="D22" s="73" t="s">
        <v>273</v>
      </c>
      <c r="E22" s="73"/>
      <c r="F22" s="74"/>
      <c r="G22" s="74"/>
      <c r="H22" s="76">
        <v>2417256</v>
      </c>
      <c r="I22" s="77" t="s">
        <v>274</v>
      </c>
      <c r="J22" s="74"/>
      <c r="K22" s="74"/>
      <c r="L22" s="74"/>
    </row>
    <row r="23" spans="2:17" x14ac:dyDescent="0.2">
      <c r="B23" s="74"/>
      <c r="C23" s="74"/>
      <c r="D23" s="74" t="s">
        <v>275</v>
      </c>
      <c r="E23" s="74"/>
      <c r="F23" s="74"/>
      <c r="G23" s="74"/>
      <c r="H23" s="76">
        <v>2418946</v>
      </c>
      <c r="I23" s="77" t="s">
        <v>276</v>
      </c>
      <c r="J23" s="74"/>
      <c r="K23" s="74"/>
      <c r="L23" s="74"/>
    </row>
    <row r="24" spans="2:17" x14ac:dyDescent="0.2">
      <c r="B24" s="74"/>
      <c r="C24" s="74"/>
      <c r="D24" s="73" t="s">
        <v>277</v>
      </c>
      <c r="E24" s="74"/>
      <c r="F24" s="74"/>
      <c r="G24" s="74"/>
      <c r="H24" s="76">
        <v>2417766</v>
      </c>
      <c r="I24" s="77" t="s">
        <v>278</v>
      </c>
      <c r="J24" s="74"/>
      <c r="K24" s="74"/>
      <c r="L24" s="74"/>
      <c r="Q24" s="53"/>
    </row>
    <row r="25" spans="2:17" x14ac:dyDescent="0.2">
      <c r="B25" s="74"/>
      <c r="C25" s="74"/>
      <c r="D25" s="73" t="s">
        <v>279</v>
      </c>
      <c r="E25" s="74"/>
      <c r="F25" s="74"/>
      <c r="G25" s="74"/>
      <c r="H25" s="76">
        <v>2417235</v>
      </c>
      <c r="I25" s="77" t="s">
        <v>280</v>
      </c>
      <c r="J25" s="74"/>
      <c r="K25" s="74"/>
      <c r="L25" s="74"/>
    </row>
    <row r="26" spans="2:17" x14ac:dyDescent="0.2">
      <c r="B26" s="74"/>
      <c r="C26" s="74"/>
      <c r="D26" s="74" t="s">
        <v>281</v>
      </c>
      <c r="E26" s="74"/>
      <c r="F26" s="74"/>
      <c r="G26" s="74"/>
      <c r="H26" s="76">
        <v>2418977</v>
      </c>
      <c r="I26" s="77" t="s">
        <v>282</v>
      </c>
      <c r="J26" s="74"/>
      <c r="K26" s="74"/>
      <c r="L26" s="74"/>
    </row>
    <row r="27" spans="2:17" x14ac:dyDescent="0.2">
      <c r="B27" s="74"/>
      <c r="C27" s="74"/>
      <c r="D27" s="73" t="s">
        <v>283</v>
      </c>
      <c r="E27" s="74"/>
      <c r="F27" s="74"/>
      <c r="G27" s="74"/>
      <c r="H27" s="76">
        <v>2419008</v>
      </c>
      <c r="I27" s="77" t="s">
        <v>284</v>
      </c>
      <c r="J27" s="74"/>
      <c r="K27" s="74"/>
      <c r="L27" s="74"/>
    </row>
    <row r="28" spans="2:17" x14ac:dyDescent="0.2">
      <c r="B28" s="74"/>
      <c r="C28" s="74"/>
      <c r="D28" s="73" t="s">
        <v>263</v>
      </c>
      <c r="E28" s="74"/>
      <c r="F28" s="74"/>
      <c r="G28" s="74"/>
      <c r="H28" s="76">
        <v>2419039</v>
      </c>
      <c r="I28" s="77" t="s">
        <v>285</v>
      </c>
      <c r="J28" s="74"/>
      <c r="K28" s="74"/>
      <c r="L28" s="74"/>
    </row>
    <row r="29" spans="2:17" x14ac:dyDescent="0.2">
      <c r="B29" s="74"/>
      <c r="C29" s="74"/>
      <c r="D29" s="74"/>
      <c r="E29" s="74"/>
      <c r="F29" s="74"/>
      <c r="G29" s="74"/>
      <c r="H29" s="76">
        <v>2419070</v>
      </c>
      <c r="I29" s="77" t="s">
        <v>286</v>
      </c>
      <c r="J29" s="74"/>
      <c r="K29" s="74"/>
      <c r="L29" s="74"/>
    </row>
    <row r="30" spans="2:17" x14ac:dyDescent="0.2">
      <c r="B30" s="74"/>
      <c r="C30" s="74"/>
      <c r="D30" s="74"/>
      <c r="E30" s="74"/>
      <c r="F30" s="74"/>
      <c r="G30" s="74"/>
      <c r="H30" s="76">
        <v>2425307</v>
      </c>
      <c r="I30" s="77" t="s">
        <v>287</v>
      </c>
      <c r="J30" s="74"/>
      <c r="K30" s="74"/>
      <c r="L30" s="74"/>
    </row>
    <row r="31" spans="2:17" x14ac:dyDescent="0.2">
      <c r="B31" s="74"/>
      <c r="C31" s="74"/>
      <c r="D31" s="74"/>
      <c r="E31" s="74"/>
      <c r="F31" s="74"/>
      <c r="G31" s="74"/>
      <c r="H31" s="76">
        <v>2425806</v>
      </c>
      <c r="I31" s="77" t="s">
        <v>288</v>
      </c>
      <c r="J31" s="74"/>
      <c r="K31" s="74"/>
      <c r="L31" s="74"/>
    </row>
    <row r="32" spans="2:17" x14ac:dyDescent="0.2">
      <c r="B32" s="74"/>
      <c r="C32" s="74"/>
      <c r="D32" s="74"/>
      <c r="E32" s="74"/>
      <c r="F32" s="74"/>
      <c r="G32" s="74"/>
      <c r="H32" s="76">
        <v>2411453</v>
      </c>
      <c r="I32" s="77" t="s">
        <v>289</v>
      </c>
      <c r="J32" s="74"/>
      <c r="K32" s="74"/>
      <c r="L32" s="74"/>
    </row>
    <row r="33" spans="2:12" x14ac:dyDescent="0.2">
      <c r="B33" s="74"/>
      <c r="C33" s="74"/>
      <c r="D33" s="74"/>
      <c r="E33" s="74"/>
      <c r="F33" s="74"/>
      <c r="G33" s="74"/>
      <c r="H33" s="76">
        <v>2411972</v>
      </c>
      <c r="I33" s="77" t="s">
        <v>290</v>
      </c>
      <c r="J33" s="74"/>
      <c r="K33" s="74"/>
      <c r="L33" s="74"/>
    </row>
    <row r="34" spans="2:12" x14ac:dyDescent="0.2">
      <c r="B34" s="74"/>
      <c r="C34" s="74"/>
      <c r="D34" s="74"/>
      <c r="E34" s="74"/>
      <c r="F34" s="74"/>
      <c r="G34" s="74"/>
      <c r="H34" s="76">
        <v>2425163</v>
      </c>
      <c r="I34" s="77" t="s">
        <v>291</v>
      </c>
      <c r="J34" s="74"/>
      <c r="K34" s="74"/>
      <c r="L34" s="74"/>
    </row>
    <row r="35" spans="2:12" x14ac:dyDescent="0.2">
      <c r="B35" s="74"/>
      <c r="C35" s="74"/>
      <c r="D35" s="74"/>
      <c r="E35" s="74"/>
      <c r="F35" s="74"/>
      <c r="G35" s="74"/>
      <c r="H35" s="76">
        <v>2425145</v>
      </c>
      <c r="I35" s="77" t="s">
        <v>292</v>
      </c>
      <c r="J35" s="74"/>
      <c r="K35" s="74"/>
      <c r="L35" s="74"/>
    </row>
    <row r="36" spans="2:12" x14ac:dyDescent="0.2">
      <c r="B36" s="74"/>
      <c r="C36" s="74"/>
      <c r="D36" s="74"/>
      <c r="E36" s="74"/>
      <c r="F36" s="74"/>
      <c r="G36" s="74"/>
      <c r="H36" s="76">
        <v>2425154</v>
      </c>
      <c r="I36" s="77" t="s">
        <v>293</v>
      </c>
      <c r="J36" s="74"/>
      <c r="K36" s="74"/>
      <c r="L36" s="74"/>
    </row>
    <row r="37" spans="2:12" x14ac:dyDescent="0.2">
      <c r="B37" s="74"/>
      <c r="C37" s="74"/>
      <c r="D37" s="74"/>
      <c r="E37" s="74"/>
      <c r="F37" s="74"/>
      <c r="G37" s="74"/>
      <c r="H37" s="76">
        <v>2416110</v>
      </c>
      <c r="I37" s="77" t="s">
        <v>294</v>
      </c>
      <c r="J37" s="74"/>
      <c r="K37" s="74"/>
      <c r="L37" s="74"/>
    </row>
    <row r="38" spans="2:12" x14ac:dyDescent="0.2">
      <c r="B38" s="74"/>
      <c r="C38" s="74"/>
      <c r="D38" s="74"/>
      <c r="E38" s="74"/>
      <c r="F38" s="74"/>
      <c r="G38" s="74"/>
      <c r="H38" s="76">
        <v>2415031</v>
      </c>
      <c r="I38" s="77" t="s">
        <v>295</v>
      </c>
      <c r="J38" s="74"/>
      <c r="K38" s="74"/>
      <c r="L38" s="74"/>
    </row>
    <row r="39" spans="2:12" x14ac:dyDescent="0.2">
      <c r="B39" s="74"/>
      <c r="C39" s="74"/>
      <c r="D39" s="74"/>
      <c r="E39" s="74"/>
      <c r="F39" s="74"/>
      <c r="G39" s="74"/>
      <c r="H39" s="76">
        <v>2416142</v>
      </c>
      <c r="I39" s="77" t="s">
        <v>296</v>
      </c>
      <c r="J39" s="74"/>
      <c r="K39" s="74"/>
      <c r="L39" s="74"/>
    </row>
    <row r="40" spans="2:12" x14ac:dyDescent="0.2">
      <c r="B40" s="74"/>
      <c r="C40" s="74"/>
      <c r="D40" s="74"/>
      <c r="E40" s="74"/>
      <c r="F40" s="74"/>
      <c r="G40" s="74"/>
      <c r="H40" s="76">
        <v>2424198</v>
      </c>
      <c r="I40" s="77" t="s">
        <v>297</v>
      </c>
      <c r="J40" s="74"/>
      <c r="K40" s="74"/>
      <c r="L40" s="74"/>
    </row>
    <row r="41" spans="2:12" x14ac:dyDescent="0.2">
      <c r="E41" s="74"/>
      <c r="H41" s="76">
        <v>2424291</v>
      </c>
      <c r="I41" s="77" t="s">
        <v>298</v>
      </c>
    </row>
    <row r="42" spans="2:12" x14ac:dyDescent="0.2">
      <c r="E42" s="74"/>
      <c r="H42" s="76">
        <v>2411667</v>
      </c>
      <c r="I42" s="77" t="s">
        <v>299</v>
      </c>
    </row>
    <row r="43" spans="2:12" x14ac:dyDescent="0.2">
      <c r="H43" s="76">
        <v>2427773</v>
      </c>
      <c r="I43" s="77" t="s">
        <v>300</v>
      </c>
    </row>
    <row r="44" spans="2:12" x14ac:dyDescent="0.2">
      <c r="H44" s="76">
        <v>2427824</v>
      </c>
      <c r="I44" s="77" t="s">
        <v>301</v>
      </c>
    </row>
    <row r="45" spans="2:12" x14ac:dyDescent="0.2">
      <c r="H45" s="76">
        <v>2427875</v>
      </c>
      <c r="I45" s="77" t="s">
        <v>302</v>
      </c>
    </row>
    <row r="46" spans="2:12" x14ac:dyDescent="0.2">
      <c r="H46" s="76">
        <v>2427926</v>
      </c>
      <c r="I46" s="77" t="s">
        <v>303</v>
      </c>
    </row>
    <row r="47" spans="2:12" x14ac:dyDescent="0.2">
      <c r="H47" s="76">
        <v>2427977</v>
      </c>
      <c r="I47" s="77" t="s">
        <v>304</v>
      </c>
    </row>
    <row r="48" spans="2:12" x14ac:dyDescent="0.2">
      <c r="H48" s="76">
        <v>2420158</v>
      </c>
      <c r="I48" s="77" t="s">
        <v>305</v>
      </c>
    </row>
    <row r="49" spans="8:21" x14ac:dyDescent="0.2">
      <c r="H49" s="76">
        <v>2427258</v>
      </c>
      <c r="I49" s="77" t="s">
        <v>306</v>
      </c>
      <c r="U49" s="80"/>
    </row>
    <row r="50" spans="8:21" x14ac:dyDescent="0.2">
      <c r="H50" s="76">
        <v>2416094</v>
      </c>
      <c r="I50" s="77" t="s">
        <v>307</v>
      </c>
    </row>
    <row r="51" spans="8:21" x14ac:dyDescent="0.2">
      <c r="H51" s="76">
        <v>2427309</v>
      </c>
      <c r="I51" s="77" t="s">
        <v>308</v>
      </c>
    </row>
    <row r="52" spans="8:21" x14ac:dyDescent="0.2">
      <c r="H52" s="76">
        <v>2427360</v>
      </c>
      <c r="I52" s="77" t="s">
        <v>309</v>
      </c>
    </row>
    <row r="53" spans="8:21" x14ac:dyDescent="0.2">
      <c r="H53" s="76">
        <v>2425760</v>
      </c>
      <c r="I53" s="77" t="s">
        <v>310</v>
      </c>
    </row>
    <row r="54" spans="8:21" x14ac:dyDescent="0.2">
      <c r="H54" s="76">
        <v>2409656</v>
      </c>
      <c r="I54" s="77" t="s">
        <v>311</v>
      </c>
    </row>
    <row r="55" spans="8:21" x14ac:dyDescent="0.2">
      <c r="H55" s="76">
        <v>2427418</v>
      </c>
      <c r="I55" s="77" t="s">
        <v>312</v>
      </c>
    </row>
    <row r="56" spans="8:21" x14ac:dyDescent="0.2">
      <c r="H56" s="76">
        <v>2424199</v>
      </c>
      <c r="I56" s="77" t="s">
        <v>313</v>
      </c>
    </row>
  </sheetData>
  <sheetProtection algorithmName="SHA-512" hashValue="4I3XmWL5s62RoBu67wZitsinix9eeGyFWc5m0KJiaPw6Ixt0KSgW2ze4e5GXIfjHVGtzE5skE/rg7HMD6aPqsQ==" saltValue="YR/5hX9NpZi2B04mwrTJ2g==" spinCount="100000" sheet="1" objects="1" scenarios="1"/>
  <dataValidations count="1">
    <dataValidation type="list" allowBlank="1" showInputMessage="1" showErrorMessage="1" sqref="C2:C5" xr:uid="{8D526872-8337-4A86-BED2-C5B7013C92E7}">
      <formula1>$C$2:$C$5</formula1>
    </dataValidation>
  </dataValidations>
  <pageMargins left="0.7" right="0.7" top="0.78740157499999996" bottom="0.78740157499999996"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F1F80-34BA-458B-B224-6D04304D8E1E}">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600BE698FA51644849CE20A65712DAD" ma:contentTypeVersion="13" ma:contentTypeDescription="Ein neues Dokument erstellen." ma:contentTypeScope="" ma:versionID="3b7e48ccc0cc2a1d18f2cb9b809466a4">
  <xsd:schema xmlns:xsd="http://www.w3.org/2001/XMLSchema" xmlns:xs="http://www.w3.org/2001/XMLSchema" xmlns:p="http://schemas.microsoft.com/office/2006/metadata/properties" xmlns:ns2="853c06cb-e56f-44ef-a76d-05b9aa149d3b" xmlns:ns3="e68c06b5-c5ba-43b3-8aaf-64b291a0da77" targetNamespace="http://schemas.microsoft.com/office/2006/metadata/properties" ma:root="true" ma:fieldsID="77b258c9975c49133774963ef0a2135d" ns2:_="" ns3:_="">
    <xsd:import namespace="853c06cb-e56f-44ef-a76d-05b9aa149d3b"/>
    <xsd:import namespace="e68c06b5-c5ba-43b3-8aaf-64b291a0da7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3c06cb-e56f-44ef-a76d-05b9aa149d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6844fc06-83ba-4b6e-a0f7-15e181fd2118"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8c06b5-c5ba-43b3-8aaf-64b291a0da77"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16" nillable="true" ma:displayName="Taxonomy Catch All Column" ma:hidden="true" ma:list="{1779d53d-17ca-4a2b-af13-c98e2154aa75}" ma:internalName="TaxCatchAll" ma:showField="CatchAllData" ma:web="e68c06b5-c5ba-43b3-8aaf-64b291a0da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53c06cb-e56f-44ef-a76d-05b9aa149d3b">
      <Terms xmlns="http://schemas.microsoft.com/office/infopath/2007/PartnerControls"/>
    </lcf76f155ced4ddcb4097134ff3c332f>
    <TaxCatchAll xmlns="e68c06b5-c5ba-43b3-8aaf-64b291a0da7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09EF7B-AF72-47B1-BED0-A8C2614766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3c06cb-e56f-44ef-a76d-05b9aa149d3b"/>
    <ds:schemaRef ds:uri="e68c06b5-c5ba-43b3-8aaf-64b291a0d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137E7B-EC6B-4AA1-9D7F-4DD3F0D7850C}">
  <ds:schemaRefs>
    <ds:schemaRef ds:uri="http://schemas.microsoft.com/office/2006/metadata/properties"/>
    <ds:schemaRef ds:uri="http://schemas.microsoft.com/office/infopath/2007/PartnerControls"/>
    <ds:schemaRef ds:uri="853c06cb-e56f-44ef-a76d-05b9aa149d3b"/>
    <ds:schemaRef ds:uri="e68c06b5-c5ba-43b3-8aaf-64b291a0da77"/>
  </ds:schemaRefs>
</ds:datastoreItem>
</file>

<file path=customXml/itemProps3.xml><?xml version="1.0" encoding="utf-8"?>
<ds:datastoreItem xmlns:ds="http://schemas.openxmlformats.org/officeDocument/2006/customXml" ds:itemID="{B7E10E1C-0460-47C7-A6EC-E979AE6CD5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22</vt:i4>
      </vt:variant>
      <vt:variant>
        <vt:lpstr>Benannte Bereiche</vt:lpstr>
      </vt:variant>
      <vt:variant>
        <vt:i4>1</vt:i4>
      </vt:variant>
    </vt:vector>
  </HeadingPairs>
  <TitlesOfParts>
    <vt:vector size="23" baseType="lpstr">
      <vt:lpstr>Checkliste</vt:lpstr>
      <vt:lpstr>KPI</vt:lpstr>
      <vt:lpstr>Avale</vt:lpstr>
      <vt:lpstr>Finanzierungen</vt:lpstr>
      <vt:lpstr>Baustellenreporting 01-24</vt:lpstr>
      <vt:lpstr>Baustellenreporting 02-24</vt:lpstr>
      <vt:lpstr>Baustellenreporting 03-24</vt:lpstr>
      <vt:lpstr>Baustellenreporting 04-24</vt:lpstr>
      <vt:lpstr>Baustellenreporting 05-24</vt:lpstr>
      <vt:lpstr>Baustellenreporting 06-24</vt:lpstr>
      <vt:lpstr>Baustellenreporting 07-24</vt:lpstr>
      <vt:lpstr>Baustellenreporting 08-24</vt:lpstr>
      <vt:lpstr>Baustellenreporting 09-24</vt:lpstr>
      <vt:lpstr>Baustellenreporting 10-24</vt:lpstr>
      <vt:lpstr>Baustellenreporting 11-24</vt:lpstr>
      <vt:lpstr>Baustellenreporting 12-24</vt:lpstr>
      <vt:lpstr>Baustellenreporting 01-25</vt:lpstr>
      <vt:lpstr>Baustellenreporting 02-25</vt:lpstr>
      <vt:lpstr>Baustellenreporting 02-2025</vt:lpstr>
      <vt:lpstr>Qualitatives Reporting</vt:lpstr>
      <vt:lpstr>Config</vt:lpstr>
      <vt:lpstr>Sheet1</vt:lpstr>
      <vt:lpstr>'Baustellenreporting 02-2025'!Auftragsart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Christian Letschert</dc:creator>
  <cp:keywords/>
  <dc:description/>
  <cp:lastModifiedBy>Philipp Blum</cp:lastModifiedBy>
  <cp:revision/>
  <dcterms:created xsi:type="dcterms:W3CDTF">2023-10-17T17:51:55Z</dcterms:created>
  <dcterms:modified xsi:type="dcterms:W3CDTF">2025-04-11T13:47:54Z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0x010100F600BE698FA51644849CE20A65712DAD</vt:lpwstr>
  </property>
  <property fmtid="{D5CDD505-2E9C-101B-9397-08002B2CF9AE}" pid="3" name="MediaServiceImageTags">
    <vt:lpwstr/>
  </property>
</Properties>
</file>