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.blum/Desktop/excel_dateien/"/>
    </mc:Choice>
  </mc:AlternateContent>
  <xr:revisionPtr revIDLastSave="0" documentId="13_ncr:1_{A7D22950-B841-CE4E-AF1A-B172AAE25572}" xr6:coauthVersionLast="47" xr6:coauthVersionMax="47" xr10:uidLastSave="{00000000-0000-0000-0000-000000000000}"/>
  <bookViews>
    <workbookView xWindow="4680" yWindow="500" windowWidth="30940" windowHeight="16900" activeTab="4" xr2:uid="{98D3F3BD-FAFC-4883-ACD4-26316C1FC8B1}"/>
  </bookViews>
  <sheets>
    <sheet name="Checkliste" sheetId="6" r:id="rId1"/>
    <sheet name="KPI" sheetId="1" r:id="rId2"/>
    <sheet name="Avale" sheetId="2" r:id="rId3"/>
    <sheet name="Finanzierungen" sheetId="3" r:id="rId4"/>
    <sheet name="Baustellenreporting 02-2025" sheetId="14" r:id="rId5"/>
    <sheet name="Baustellenrepoting 02-2025Basi" sheetId="12" state="hidden" r:id="rId6"/>
    <sheet name="Qualitatives Reporting" sheetId="9" r:id="rId7"/>
    <sheet name="Config" sheetId="8" r:id="rId8"/>
  </sheets>
  <externalReferences>
    <externalReference r:id="rId9"/>
    <externalReference r:id="rId10"/>
    <externalReference r:id="rId11"/>
  </externalReferences>
  <definedNames>
    <definedName name="_xlnm._FilterDatabase" localSheetId="4" hidden="1">'Baustellenreporting 02-2025'!$A$4:$Q$110</definedName>
    <definedName name="_xlnm._FilterDatabase" localSheetId="5" hidden="1">'Baustellenrepoting 02-2025Basi'!$A$4:$Q$110</definedName>
    <definedName name="a_act">[1]Config!$G$32</definedName>
    <definedName name="a_date">[1]Config!$G$31</definedName>
    <definedName name="a_title">[1]Config!$G$42</definedName>
    <definedName name="_xlnm.Print_Area" localSheetId="3">Finanzierungen!$A$1:$D$15</definedName>
    <definedName name="h_date">[1]Config!$G$28</definedName>
    <definedName name="h_title">[1]Config!$G$41</definedName>
    <definedName name="p_date">[1]Config!$G$33</definedName>
    <definedName name="p_period">[1]Config!$G$34</definedName>
    <definedName name="p_title">[1]Config!$G$43</definedName>
    <definedName name="project">[1]Config!$G$16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" i="14" l="1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O110" i="14"/>
  <c r="N110" i="14"/>
  <c r="M110" i="14"/>
  <c r="L110" i="14"/>
  <c r="K110" i="14"/>
  <c r="J110" i="14"/>
  <c r="H110" i="14"/>
  <c r="O108" i="14"/>
  <c r="M108" i="14"/>
  <c r="J108" i="14"/>
  <c r="O107" i="14"/>
  <c r="M107" i="14"/>
  <c r="J107" i="14"/>
  <c r="O106" i="14"/>
  <c r="J106" i="14"/>
  <c r="J105" i="14"/>
  <c r="M105" i="14"/>
  <c r="O104" i="14"/>
  <c r="M104" i="14"/>
  <c r="J104" i="14"/>
  <c r="O103" i="14"/>
  <c r="M103" i="14"/>
  <c r="O102" i="14"/>
  <c r="M102" i="14"/>
  <c r="J102" i="14"/>
  <c r="O101" i="14"/>
  <c r="O100" i="14"/>
  <c r="O99" i="14"/>
  <c r="M99" i="14"/>
  <c r="J99" i="14"/>
  <c r="O98" i="14"/>
  <c r="O97" i="14"/>
  <c r="M97" i="14"/>
  <c r="O96" i="14"/>
  <c r="J96" i="14"/>
  <c r="O95" i="14"/>
  <c r="O94" i="14"/>
  <c r="M94" i="14"/>
  <c r="O93" i="14"/>
  <c r="M93" i="14"/>
  <c r="J93" i="14"/>
  <c r="O92" i="14"/>
  <c r="M92" i="14"/>
  <c r="J92" i="14"/>
  <c r="O91" i="14"/>
  <c r="M91" i="14"/>
  <c r="J91" i="14"/>
  <c r="O90" i="14"/>
  <c r="J90" i="14"/>
  <c r="O89" i="14"/>
  <c r="O88" i="14"/>
  <c r="M88" i="14"/>
  <c r="J88" i="14"/>
  <c r="O87" i="14"/>
  <c r="O86" i="14"/>
  <c r="M86" i="14"/>
  <c r="J86" i="14"/>
  <c r="O85" i="14"/>
  <c r="M85" i="14"/>
  <c r="J85" i="14"/>
  <c r="O84" i="14"/>
  <c r="O83" i="14"/>
  <c r="M83" i="14" s="1"/>
  <c r="J83" i="14"/>
  <c r="O82" i="14"/>
  <c r="M82" i="14"/>
  <c r="J82" i="14"/>
  <c r="O81" i="14"/>
  <c r="O80" i="14"/>
  <c r="M80" i="14" s="1"/>
  <c r="J80" i="14"/>
  <c r="O79" i="14"/>
  <c r="J79" i="14"/>
  <c r="O78" i="14"/>
  <c r="O77" i="14"/>
  <c r="M77" i="14" s="1"/>
  <c r="J77" i="14"/>
  <c r="O76" i="14"/>
  <c r="M76" i="14"/>
  <c r="J76" i="14"/>
  <c r="O75" i="14"/>
  <c r="M75" i="14"/>
  <c r="J75" i="14"/>
  <c r="O74" i="14"/>
  <c r="M74" i="14"/>
  <c r="J74" i="14"/>
  <c r="O73" i="14"/>
  <c r="J73" i="14"/>
  <c r="O72" i="14"/>
  <c r="J72" i="14"/>
  <c r="O71" i="14"/>
  <c r="J71" i="14"/>
  <c r="O70" i="14"/>
  <c r="O69" i="14"/>
  <c r="M69" i="14"/>
  <c r="J69" i="14"/>
  <c r="O68" i="14"/>
  <c r="J68" i="14"/>
  <c r="O67" i="14"/>
  <c r="O66" i="14"/>
  <c r="M66" i="14" s="1"/>
  <c r="J66" i="14"/>
  <c r="O65" i="14"/>
  <c r="J65" i="14"/>
  <c r="O64" i="14"/>
  <c r="O63" i="14"/>
  <c r="M63" i="14"/>
  <c r="J63" i="14"/>
  <c r="O62" i="14"/>
  <c r="J62" i="14"/>
  <c r="O61" i="14"/>
  <c r="O60" i="14"/>
  <c r="M60" i="14"/>
  <c r="J60" i="14"/>
  <c r="O59" i="14"/>
  <c r="M59" i="14"/>
  <c r="J59" i="14"/>
  <c r="O58" i="14"/>
  <c r="J58" i="14"/>
  <c r="O57" i="14"/>
  <c r="M57" i="14"/>
  <c r="O56" i="14"/>
  <c r="M56" i="14" s="1"/>
  <c r="J56" i="14"/>
  <c r="O55" i="14"/>
  <c r="J55" i="14"/>
  <c r="O54" i="14"/>
  <c r="O53" i="14"/>
  <c r="M53" i="14"/>
  <c r="J53" i="14"/>
  <c r="O52" i="14"/>
  <c r="J52" i="14"/>
  <c r="O51" i="14"/>
  <c r="O50" i="14"/>
  <c r="M50" i="14"/>
  <c r="J50" i="14"/>
  <c r="O49" i="14"/>
  <c r="M49" i="14"/>
  <c r="J49" i="14"/>
  <c r="O48" i="14"/>
  <c r="O47" i="14"/>
  <c r="M47" i="14" s="1"/>
  <c r="J47" i="14"/>
  <c r="O46" i="14"/>
  <c r="J46" i="14"/>
  <c r="O45" i="14"/>
  <c r="O44" i="14"/>
  <c r="M44" i="14" s="1"/>
  <c r="J44" i="14"/>
  <c r="O43" i="14"/>
  <c r="M43" i="14"/>
  <c r="J43" i="14"/>
  <c r="O42" i="14"/>
  <c r="O41" i="14"/>
  <c r="M41" i="14" s="1"/>
  <c r="J41" i="14"/>
  <c r="O40" i="14"/>
  <c r="J40" i="14"/>
  <c r="O39" i="14"/>
  <c r="M39" i="14"/>
  <c r="J39" i="14"/>
  <c r="J38" i="14"/>
  <c r="O37" i="14"/>
  <c r="J37" i="14"/>
  <c r="O36" i="14"/>
  <c r="J36" i="14"/>
  <c r="O35" i="14"/>
  <c r="M35" i="14"/>
  <c r="J35" i="14"/>
  <c r="O34" i="14"/>
  <c r="M34" i="14"/>
  <c r="O33" i="14"/>
  <c r="M33" i="14"/>
  <c r="J33" i="14"/>
  <c r="O32" i="14"/>
  <c r="M32" i="14"/>
  <c r="J32" i="14"/>
  <c r="O31" i="14"/>
  <c r="J31" i="14"/>
  <c r="O30" i="14"/>
  <c r="M30" i="14"/>
  <c r="J30" i="14"/>
  <c r="O29" i="14"/>
  <c r="O28" i="14"/>
  <c r="M28" i="14"/>
  <c r="J28" i="14"/>
  <c r="O27" i="14"/>
  <c r="M27" i="14"/>
  <c r="J27" i="14"/>
  <c r="O26" i="14"/>
  <c r="M26" i="14"/>
  <c r="J25" i="14"/>
  <c r="O24" i="14"/>
  <c r="J24" i="14"/>
  <c r="O23" i="14"/>
  <c r="J22" i="14"/>
  <c r="O21" i="14"/>
  <c r="J21" i="14"/>
  <c r="O20" i="14"/>
  <c r="M20" i="14"/>
  <c r="J20" i="14"/>
  <c r="O19" i="14"/>
  <c r="J19" i="14"/>
  <c r="O18" i="14"/>
  <c r="J18" i="14"/>
  <c r="O17" i="14"/>
  <c r="J17" i="14"/>
  <c r="O16" i="14"/>
  <c r="J16" i="14"/>
  <c r="O15" i="14"/>
  <c r="J15" i="14"/>
  <c r="O14" i="14"/>
  <c r="J14" i="14"/>
  <c r="J13" i="14"/>
  <c r="O12" i="14"/>
  <c r="M12" i="14"/>
  <c r="J12" i="14"/>
  <c r="O11" i="14"/>
  <c r="J11" i="14"/>
  <c r="J10" i="14"/>
  <c r="O9" i="14"/>
  <c r="M9" i="14"/>
  <c r="J9" i="14"/>
  <c r="O8" i="14"/>
  <c r="J8" i="14"/>
  <c r="M7" i="14"/>
  <c r="J7" i="14"/>
  <c r="O6" i="14"/>
  <c r="J6" i="14"/>
  <c r="O5" i="14"/>
  <c r="M5" i="14"/>
  <c r="J5" i="14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M79" i="14" l="1"/>
  <c r="M46" i="14"/>
  <c r="M48" i="14"/>
  <c r="M15" i="14"/>
  <c r="M37" i="14"/>
  <c r="M42" i="14"/>
  <c r="M6" i="14"/>
  <c r="M23" i="14"/>
  <c r="M52" i="14"/>
  <c r="M68" i="14"/>
  <c r="M29" i="14"/>
  <c r="M100" i="14"/>
  <c r="M73" i="14"/>
  <c r="M18" i="14"/>
  <c r="M54" i="14"/>
  <c r="M65" i="14"/>
  <c r="M96" i="14"/>
  <c r="M14" i="14"/>
  <c r="M11" i="14"/>
  <c r="M17" i="14"/>
  <c r="M45" i="14"/>
  <c r="M55" i="14"/>
  <c r="M8" i="14"/>
  <c r="M24" i="14"/>
  <c r="M51" i="14"/>
  <c r="M16" i="14"/>
  <c r="M19" i="14"/>
  <c r="O22" i="14"/>
  <c r="O25" i="14"/>
  <c r="O105" i="14"/>
  <c r="O10" i="14"/>
  <c r="O13" i="14"/>
  <c r="J34" i="14"/>
  <c r="O38" i="14"/>
  <c r="M40" i="14"/>
  <c r="J42" i="14"/>
  <c r="J45" i="14"/>
  <c r="J48" i="14"/>
  <c r="J51" i="14"/>
  <c r="J54" i="14"/>
  <c r="J57" i="14"/>
  <c r="J64" i="14"/>
  <c r="J67" i="14"/>
  <c r="J70" i="14"/>
  <c r="J78" i="14"/>
  <c r="J81" i="14"/>
  <c r="J84" i="14"/>
  <c r="J87" i="14"/>
  <c r="J95" i="14"/>
  <c r="J98" i="14"/>
  <c r="J101" i="14"/>
  <c r="O7" i="14"/>
  <c r="J29" i="14"/>
  <c r="M62" i="14"/>
  <c r="M90" i="14"/>
  <c r="J23" i="14"/>
  <c r="J26" i="14"/>
  <c r="J61" i="14"/>
  <c r="M64" i="14"/>
  <c r="M67" i="14"/>
  <c r="M70" i="14"/>
  <c r="M78" i="14"/>
  <c r="M81" i="14"/>
  <c r="M84" i="14"/>
  <c r="M87" i="14"/>
  <c r="J89" i="14"/>
  <c r="M95" i="14"/>
  <c r="M98" i="14"/>
  <c r="M101" i="14"/>
  <c r="M38" i="14"/>
  <c r="J94" i="14"/>
  <c r="J97" i="14"/>
  <c r="J100" i="14"/>
  <c r="J103" i="14"/>
  <c r="M106" i="14"/>
  <c r="M31" i="14"/>
  <c r="M36" i="14"/>
  <c r="M61" i="14"/>
  <c r="M89" i="14"/>
  <c r="M10" i="14" l="1"/>
  <c r="M13" i="14"/>
  <c r="M25" i="14"/>
  <c r="M22" i="14"/>
  <c r="N108" i="12" l="1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J63" i="12" s="1"/>
  <c r="N62" i="12"/>
  <c r="J62" i="12" s="1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M31" i="12" s="1"/>
  <c r="N30" i="12"/>
  <c r="M30" i="12" s="1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L5" i="12"/>
  <c r="M5" i="12" l="1"/>
  <c r="N110" i="12"/>
  <c r="L110" i="12"/>
  <c r="H110" i="12"/>
  <c r="K110" i="12"/>
  <c r="I110" i="12" l="1"/>
  <c r="E27" i="2" l="1"/>
  <c r="D27" i="2"/>
  <c r="C27" i="2"/>
  <c r="F26" i="2"/>
  <c r="F25" i="2"/>
  <c r="F24" i="2"/>
  <c r="F23" i="2"/>
  <c r="F22" i="2"/>
  <c r="F21" i="2"/>
  <c r="F20" i="2"/>
  <c r="C10" i="2"/>
  <c r="F10" i="2"/>
  <c r="F9" i="2"/>
  <c r="F8" i="2"/>
  <c r="F7" i="2"/>
  <c r="F6" i="2"/>
  <c r="F5" i="2"/>
  <c r="F4" i="2"/>
  <c r="F3" i="2"/>
  <c r="E10" i="2"/>
  <c r="D10" i="2"/>
  <c r="F27" i="2" l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G16" i="1"/>
  <c r="O70" i="12" l="1"/>
  <c r="P70" i="12" s="1"/>
  <c r="J70" i="12"/>
  <c r="M70" i="12"/>
  <c r="O102" i="12"/>
  <c r="P102" i="12" s="1"/>
  <c r="J102" i="12"/>
  <c r="J69" i="12"/>
  <c r="O69" i="12"/>
  <c r="P69" i="12" s="1"/>
  <c r="O71" i="12"/>
  <c r="P71" i="12" s="1"/>
  <c r="J71" i="12"/>
  <c r="M102" i="12" l="1"/>
  <c r="M69" i="12"/>
  <c r="O80" i="12" l="1"/>
  <c r="P80" i="12" s="1"/>
  <c r="J80" i="12"/>
  <c r="O81" i="12"/>
  <c r="P81" i="12" s="1"/>
  <c r="J81" i="12"/>
  <c r="O82" i="12"/>
  <c r="P82" i="12" s="1"/>
  <c r="J82" i="12"/>
  <c r="O108" i="12"/>
  <c r="P108" i="12" s="1"/>
  <c r="J108" i="12"/>
  <c r="J50" i="12"/>
  <c r="O50" i="12"/>
  <c r="P50" i="12" s="1"/>
  <c r="J94" i="12"/>
  <c r="O94" i="12"/>
  <c r="P94" i="12" s="1"/>
  <c r="O105" i="12"/>
  <c r="P105" i="12" s="1"/>
  <c r="J105" i="12"/>
  <c r="J7" i="12"/>
  <c r="O7" i="12"/>
  <c r="P7" i="12" s="1"/>
  <c r="J66" i="12"/>
  <c r="O66" i="12"/>
  <c r="P66" i="12" s="1"/>
  <c r="O24" i="12"/>
  <c r="P24" i="12" s="1"/>
  <c r="J24" i="12"/>
  <c r="O36" i="12"/>
  <c r="P36" i="12" s="1"/>
  <c r="J36" i="12"/>
  <c r="J59" i="12"/>
  <c r="O59" i="12"/>
  <c r="P59" i="12" s="1"/>
  <c r="O63" i="12"/>
  <c r="P63" i="12" s="1"/>
  <c r="J77" i="12"/>
  <c r="O77" i="12"/>
  <c r="P77" i="12" s="1"/>
  <c r="J85" i="12"/>
  <c r="O85" i="12"/>
  <c r="P85" i="12" s="1"/>
  <c r="J101" i="12"/>
  <c r="O101" i="12"/>
  <c r="P101" i="12" s="1"/>
  <c r="J96" i="12"/>
  <c r="O96" i="12"/>
  <c r="P96" i="12" s="1"/>
  <c r="J91" i="12"/>
  <c r="O91" i="12"/>
  <c r="P91" i="12" s="1"/>
  <c r="J27" i="12"/>
  <c r="O27" i="12"/>
  <c r="P27" i="12" s="1"/>
  <c r="M27" i="12"/>
  <c r="J20" i="12"/>
  <c r="O20" i="12"/>
  <c r="P20" i="12" s="1"/>
  <c r="O48" i="12"/>
  <c r="P48" i="12" s="1"/>
  <c r="J48" i="12"/>
  <c r="O74" i="12"/>
  <c r="P74" i="12" s="1"/>
  <c r="J74" i="12"/>
  <c r="O30" i="12"/>
  <c r="P30" i="12" s="1"/>
  <c r="J30" i="12"/>
  <c r="J99" i="12"/>
  <c r="O99" i="12"/>
  <c r="P99" i="12" s="1"/>
  <c r="M99" i="12"/>
  <c r="J40" i="12"/>
  <c r="O40" i="12"/>
  <c r="P40" i="12" s="1"/>
  <c r="J46" i="12"/>
  <c r="O46" i="12"/>
  <c r="P46" i="12" s="1"/>
  <c r="J89" i="12"/>
  <c r="O89" i="12"/>
  <c r="P89" i="12" s="1"/>
  <c r="O52" i="12"/>
  <c r="P52" i="12" s="1"/>
  <c r="J52" i="12"/>
  <c r="O31" i="12"/>
  <c r="P31" i="12" s="1"/>
  <c r="J31" i="12"/>
  <c r="O10" i="12"/>
  <c r="P10" i="12" s="1"/>
  <c r="J10" i="12"/>
  <c r="J28" i="12"/>
  <c r="O28" i="12"/>
  <c r="P28" i="12" s="1"/>
  <c r="O53" i="12"/>
  <c r="P53" i="12" s="1"/>
  <c r="J53" i="12"/>
  <c r="M81" i="12"/>
  <c r="J97" i="12"/>
  <c r="O97" i="12"/>
  <c r="P97" i="12" s="1"/>
  <c r="J106" i="12"/>
  <c r="O106" i="12"/>
  <c r="P106" i="12" s="1"/>
  <c r="O33" i="12"/>
  <c r="P33" i="12" s="1"/>
  <c r="J33" i="12"/>
  <c r="M33" i="12"/>
  <c r="J5" i="12"/>
  <c r="O5" i="12"/>
  <c r="P5" i="12" s="1"/>
  <c r="J44" i="12"/>
  <c r="O44" i="12"/>
  <c r="P44" i="12" s="1"/>
  <c r="J64" i="12"/>
  <c r="O64" i="12"/>
  <c r="P64" i="12" s="1"/>
  <c r="J78" i="12"/>
  <c r="O78" i="12"/>
  <c r="P78" i="12" s="1"/>
  <c r="M82" i="12"/>
  <c r="O86" i="12"/>
  <c r="P86" i="12" s="1"/>
  <c r="J86" i="12"/>
  <c r="J92" i="12"/>
  <c r="O92" i="12"/>
  <c r="P92" i="12" s="1"/>
  <c r="J41" i="12"/>
  <c r="O41" i="12"/>
  <c r="P41" i="12" s="1"/>
  <c r="O22" i="12"/>
  <c r="P22" i="12" s="1"/>
  <c r="J22" i="12"/>
  <c r="O51" i="12"/>
  <c r="P51" i="12" s="1"/>
  <c r="J51" i="12"/>
  <c r="J75" i="12"/>
  <c r="O75" i="12"/>
  <c r="P75" i="12" s="1"/>
  <c r="O95" i="12"/>
  <c r="P95" i="12" s="1"/>
  <c r="J95" i="12"/>
  <c r="J38" i="12"/>
  <c r="O38" i="12"/>
  <c r="P38" i="12" s="1"/>
  <c r="J25" i="12"/>
  <c r="O25" i="12"/>
  <c r="P25" i="12" s="1"/>
  <c r="J18" i="12"/>
  <c r="O18" i="12"/>
  <c r="P18" i="12" s="1"/>
  <c r="J37" i="12"/>
  <c r="O37" i="12"/>
  <c r="P37" i="12" s="1"/>
  <c r="J57" i="12"/>
  <c r="O57" i="12"/>
  <c r="P57" i="12" s="1"/>
  <c r="J67" i="12"/>
  <c r="O67" i="12"/>
  <c r="P67" i="12" s="1"/>
  <c r="O39" i="12"/>
  <c r="P39" i="12" s="1"/>
  <c r="J39" i="12"/>
  <c r="M32" i="12"/>
  <c r="J32" i="12"/>
  <c r="O32" i="12"/>
  <c r="P32" i="12" s="1"/>
  <c r="O49" i="12"/>
  <c r="P49" i="12" s="1"/>
  <c r="J49" i="12"/>
  <c r="O93" i="12"/>
  <c r="P93" i="12" s="1"/>
  <c r="O35" i="12"/>
  <c r="P35" i="12" s="1"/>
  <c r="J35" i="12"/>
  <c r="J56" i="12"/>
  <c r="O56" i="12"/>
  <c r="P56" i="12" s="1"/>
  <c r="J61" i="12"/>
  <c r="O61" i="12"/>
  <c r="P61" i="12" s="1"/>
  <c r="J68" i="12"/>
  <c r="O68" i="12"/>
  <c r="P68" i="12" s="1"/>
  <c r="O100" i="12"/>
  <c r="P100" i="12" s="1"/>
  <c r="J100" i="12"/>
  <c r="O107" i="12"/>
  <c r="P107" i="12" s="1"/>
  <c r="J107" i="12"/>
  <c r="J17" i="12"/>
  <c r="O17" i="12"/>
  <c r="P17" i="12" s="1"/>
  <c r="J11" i="12"/>
  <c r="O11" i="12"/>
  <c r="P11" i="12" s="1"/>
  <c r="J6" i="12"/>
  <c r="O6" i="12"/>
  <c r="P6" i="12" s="1"/>
  <c r="O26" i="12"/>
  <c r="P26" i="12" s="1"/>
  <c r="J26" i="12"/>
  <c r="J47" i="12"/>
  <c r="O47" i="12"/>
  <c r="P47" i="12" s="1"/>
  <c r="J65" i="12"/>
  <c r="O65" i="12"/>
  <c r="P65" i="12" s="1"/>
  <c r="O79" i="12"/>
  <c r="P79" i="12" s="1"/>
  <c r="J79" i="12"/>
  <c r="O90" i="12"/>
  <c r="P90" i="12" s="1"/>
  <c r="J90" i="12"/>
  <c r="M90" i="12"/>
  <c r="J104" i="12"/>
  <c r="O104" i="12"/>
  <c r="P104" i="12" s="1"/>
  <c r="J55" i="12"/>
  <c r="O55" i="12"/>
  <c r="P55" i="12" s="1"/>
  <c r="O29" i="12"/>
  <c r="P29" i="12" s="1"/>
  <c r="J29" i="12"/>
  <c r="O23" i="12"/>
  <c r="P23" i="12" s="1"/>
  <c r="J23" i="12"/>
  <c r="J54" i="12"/>
  <c r="O54" i="12"/>
  <c r="P54" i="12" s="1"/>
  <c r="J76" i="12"/>
  <c r="O76" i="12"/>
  <c r="P76" i="12" s="1"/>
  <c r="O84" i="12"/>
  <c r="P84" i="12" s="1"/>
  <c r="J84" i="12"/>
  <c r="J98" i="12"/>
  <c r="O98" i="12"/>
  <c r="P98" i="12" s="1"/>
  <c r="M98" i="12"/>
  <c r="J34" i="12"/>
  <c r="O34" i="12"/>
  <c r="P34" i="12" s="1"/>
  <c r="O14" i="12"/>
  <c r="P14" i="12" s="1"/>
  <c r="J14" i="12"/>
  <c r="O19" i="12"/>
  <c r="P19" i="12" s="1"/>
  <c r="J19" i="12"/>
  <c r="J42" i="12"/>
  <c r="O42" i="12"/>
  <c r="P42" i="12" s="1"/>
  <c r="J45" i="12"/>
  <c r="O45" i="12"/>
  <c r="P45" i="12" s="1"/>
  <c r="J73" i="12"/>
  <c r="O73" i="12"/>
  <c r="P73" i="12" s="1"/>
  <c r="O88" i="12"/>
  <c r="P88" i="12" s="1"/>
  <c r="J88" i="12"/>
  <c r="M88" i="12"/>
  <c r="M10" i="12" l="1"/>
  <c r="M95" i="12"/>
  <c r="M107" i="12"/>
  <c r="M52" i="12"/>
  <c r="M65" i="12"/>
  <c r="M100" i="12"/>
  <c r="M101" i="12"/>
  <c r="M77" i="12"/>
  <c r="M22" i="12"/>
  <c r="M94" i="12"/>
  <c r="M14" i="12"/>
  <c r="M41" i="12"/>
  <c r="M54" i="12"/>
  <c r="M74" i="12"/>
  <c r="M48" i="12"/>
  <c r="M86" i="12"/>
  <c r="M40" i="12"/>
  <c r="M104" i="12"/>
  <c r="M79" i="12"/>
  <c r="M36" i="12"/>
  <c r="M89" i="12"/>
  <c r="M11" i="12"/>
  <c r="M39" i="12"/>
  <c r="M38" i="12"/>
  <c r="M66" i="12"/>
  <c r="M35" i="12"/>
  <c r="M44" i="12"/>
  <c r="M57" i="12"/>
  <c r="M64" i="12"/>
  <c r="M55" i="12"/>
  <c r="M73" i="12"/>
  <c r="M26" i="12"/>
  <c r="M91" i="12"/>
  <c r="M63" i="12"/>
  <c r="M50" i="12"/>
  <c r="M93" i="12"/>
  <c r="M78" i="12"/>
  <c r="M59" i="12"/>
  <c r="M61" i="12"/>
  <c r="M18" i="12"/>
  <c r="M28" i="12"/>
  <c r="M105" i="12"/>
  <c r="M45" i="12"/>
  <c r="M47" i="12"/>
  <c r="M56" i="12"/>
  <c r="M46" i="12"/>
  <c r="M25" i="12"/>
  <c r="M42" i="12"/>
  <c r="M84" i="12"/>
  <c r="M67" i="12"/>
  <c r="M106" i="12"/>
  <c r="M20" i="12"/>
  <c r="M76" i="12"/>
  <c r="M85" i="12"/>
  <c r="M80" i="12"/>
  <c r="M19" i="12"/>
  <c r="M6" i="12"/>
  <c r="M97" i="12"/>
  <c r="M24" i="12"/>
  <c r="M92" i="12"/>
  <c r="M23" i="12"/>
  <c r="M75" i="12"/>
  <c r="M29" i="12"/>
  <c r="M68" i="12"/>
  <c r="M34" i="12"/>
  <c r="M17" i="12"/>
  <c r="M49" i="12"/>
  <c r="M37" i="12"/>
  <c r="M51" i="12"/>
  <c r="M53" i="12"/>
  <c r="M96" i="12"/>
  <c r="M7" i="12"/>
  <c r="M108" i="12"/>
  <c r="O58" i="12" l="1"/>
  <c r="P58" i="12" s="1"/>
  <c r="J58" i="12"/>
  <c r="J43" i="12" l="1"/>
  <c r="O43" i="12"/>
  <c r="P43" i="12" s="1"/>
  <c r="M43" i="12" l="1"/>
  <c r="J87" i="12" l="1"/>
  <c r="O87" i="12"/>
  <c r="P87" i="12" s="1"/>
  <c r="M87" i="12" l="1"/>
  <c r="O62" i="12"/>
  <c r="P62" i="12" s="1"/>
  <c r="M62" i="12"/>
  <c r="J60" i="12"/>
  <c r="O60" i="12"/>
  <c r="P60" i="12" s="1"/>
  <c r="M60" i="12" l="1"/>
  <c r="O21" i="12" l="1"/>
  <c r="P21" i="12" s="1"/>
  <c r="J12" i="12"/>
  <c r="O8" i="12"/>
  <c r="P8" i="12" s="1"/>
  <c r="O9" i="12"/>
  <c r="P9" i="12" s="1"/>
  <c r="O72" i="12"/>
  <c r="P72" i="12" s="1"/>
  <c r="J15" i="12"/>
  <c r="O16" i="12"/>
  <c r="P16" i="12" s="1"/>
  <c r="M103" i="12"/>
  <c r="O103" i="12"/>
  <c r="P103" i="12" s="1"/>
  <c r="J16" i="12"/>
  <c r="J103" i="12"/>
  <c r="J83" i="12"/>
  <c r="O83" i="12"/>
  <c r="P83" i="12" s="1"/>
  <c r="M8" i="12" l="1"/>
  <c r="O13" i="12"/>
  <c r="P13" i="12" s="1"/>
  <c r="J9" i="12"/>
  <c r="M9" i="12"/>
  <c r="J72" i="12"/>
  <c r="J21" i="12"/>
  <c r="J8" i="12"/>
  <c r="O12" i="12"/>
  <c r="P12" i="12" s="1"/>
  <c r="J13" i="12"/>
  <c r="O15" i="12"/>
  <c r="P15" i="12" s="1"/>
  <c r="J93" i="12"/>
  <c r="M83" i="12"/>
  <c r="M16" i="12"/>
  <c r="M13" i="12" l="1"/>
  <c r="M12" i="12"/>
  <c r="J110" i="12"/>
  <c r="M15" i="12"/>
  <c r="O110" i="12"/>
  <c r="M110" i="12" l="1"/>
  <c r="J11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Geistaller, Manuela || Achatz GmbH</author>
  </authors>
  <commentList>
    <comment ref="L4" authorId="0" shapeId="0" xr:uid="{7AB5EA5E-487A-489B-B8C4-528C7F01DF28}">
      <text>
        <r>
          <rPr>
            <b/>
            <sz val="9"/>
            <color indexed="81"/>
            <rFont val="Segoe UI"/>
            <family val="2"/>
          </rPr>
          <t>Geistaller, Manuela || Achatz GmbH:</t>
        </r>
        <r>
          <rPr>
            <sz val="9"/>
            <color indexed="81"/>
            <rFont val="Segoe UI"/>
            <family val="2"/>
          </rPr>
          <t xml:space="preserve">
unfertige LM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Geistaller, Manuela || Achatz GmbH</author>
  </authors>
  <commentList>
    <comment ref="L4" authorId="0" shapeId="0" xr:uid="{4F4955DA-B019-4A59-8FF5-36DF51EFEB5F}">
      <text>
        <r>
          <rPr>
            <b/>
            <sz val="9"/>
            <color indexed="81"/>
            <rFont val="Segoe UI"/>
            <family val="2"/>
          </rPr>
          <t>Geistaller, Manuela || Achatz GmbH:</t>
        </r>
        <r>
          <rPr>
            <sz val="9"/>
            <color indexed="81"/>
            <rFont val="Segoe UI"/>
            <family val="2"/>
          </rPr>
          <t xml:space="preserve">
unfertige LM</t>
        </r>
      </text>
    </comment>
  </commentList>
</comments>
</file>

<file path=xl/sharedStrings.xml><?xml version="1.0" encoding="utf-8"?>
<sst xmlns="http://schemas.openxmlformats.org/spreadsheetml/2006/main" count="1428" uniqueCount="243">
  <si>
    <t>Benötigte Unterlagen</t>
  </si>
  <si>
    <t>GDPDU Datei</t>
  </si>
  <si>
    <t>werden nicht benötigt, liegen vor</t>
  </si>
  <si>
    <t>BWA/SuSa</t>
  </si>
  <si>
    <t>Zugang Cloud Ordner bei Terras, dort mtl. abspeichern</t>
  </si>
  <si>
    <t>IC Abstimmung</t>
  </si>
  <si>
    <t>OP Liste Forderungen LuL</t>
  </si>
  <si>
    <t>Neue Rechtsstreite</t>
  </si>
  <si>
    <t>in "month closing mail" erwähnen falls es hier was gibt</t>
  </si>
  <si>
    <t>Anstehende Betriebsprüfungen (Steuer)</t>
  </si>
  <si>
    <t>KPI Datei</t>
  </si>
  <si>
    <t>Lucanet</t>
  </si>
  <si>
    <t>Project: Tiefbau</t>
  </si>
  <si>
    <t>Sheetname:  KPI</t>
  </si>
  <si>
    <t>IST</t>
  </si>
  <si>
    <t>PLAN</t>
  </si>
  <si>
    <t xml:space="preserve">Vortrag </t>
  </si>
  <si>
    <t>Datenebene</t>
  </si>
  <si>
    <t xml:space="preserve">Bewertungsebene </t>
  </si>
  <si>
    <t>Anpassungen im Einzelabschluss</t>
  </si>
  <si>
    <t>Spaltendefinition</t>
  </si>
  <si>
    <t>Konto</t>
  </si>
  <si>
    <t>Wert</t>
  </si>
  <si>
    <t>Buchungsdatum</t>
  </si>
  <si>
    <t>Leistungskennzahlen</t>
  </si>
  <si>
    <t>Geleistete_Stunden (Baustelle)</t>
  </si>
  <si>
    <t>Auftragsbestand</t>
  </si>
  <si>
    <t>Bewertung HF</t>
  </si>
  <si>
    <t/>
  </si>
  <si>
    <t>HF gem. HGB</t>
  </si>
  <si>
    <t>HF gem. PoC</t>
  </si>
  <si>
    <t>Delta HF zu PoC</t>
  </si>
  <si>
    <t>Mitarbeiteranzahl (Köpfe)</t>
  </si>
  <si>
    <t>Geschäftsführer</t>
  </si>
  <si>
    <t xml:space="preserve">Kaufm. +techn. Angestellte </t>
  </si>
  <si>
    <t>Gewerbliche Angestellte</t>
  </si>
  <si>
    <t>Auszubildende</t>
  </si>
  <si>
    <t>Mitarbeiteranzahl (VZK)</t>
  </si>
  <si>
    <t>Kaufm. +techn. Angestellte</t>
  </si>
  <si>
    <t>Veränderungen Mitarbeter</t>
  </si>
  <si>
    <t>Eintritte</t>
  </si>
  <si>
    <t>Austritte</t>
  </si>
  <si>
    <t>Gesellschaft</t>
  </si>
  <si>
    <t>Versicherer/Bank</t>
  </si>
  <si>
    <t>Avallinie</t>
  </si>
  <si>
    <t>Inanspruchnahme per 30.09.24</t>
  </si>
  <si>
    <t>Freie Avallinie</t>
  </si>
  <si>
    <t>ACHATZ GmbH Bauunternehmung</t>
  </si>
  <si>
    <t>Friedrich Eisen GmbH</t>
  </si>
  <si>
    <t>Achatz + Eisen</t>
  </si>
  <si>
    <t xml:space="preserve">Tryg </t>
  </si>
  <si>
    <t>LBBW</t>
  </si>
  <si>
    <t>R + V</t>
  </si>
  <si>
    <t>Gothaer</t>
  </si>
  <si>
    <t>VHV</t>
  </si>
  <si>
    <t xml:space="preserve">AXA </t>
  </si>
  <si>
    <t>VR Bank</t>
  </si>
  <si>
    <t>Summe:</t>
  </si>
  <si>
    <t>Inanspruchnahme per 31.12.24</t>
  </si>
  <si>
    <t xml:space="preserve">Stand Finanzierungen </t>
  </si>
  <si>
    <t>Kreditgeber</t>
  </si>
  <si>
    <t>Fälligkeit</t>
  </si>
  <si>
    <t>Valuta per 30.09.24</t>
  </si>
  <si>
    <t>KEINE</t>
  </si>
  <si>
    <t>aus LM</t>
  </si>
  <si>
    <t>aus BIS Bericht</t>
  </si>
  <si>
    <t>Verwaltungs- und Vertriebsabschlag:</t>
  </si>
  <si>
    <t>A-Zugang Stichtag</t>
  </si>
  <si>
    <t>A-Bestand Stichtag</t>
  </si>
  <si>
    <t>kum. Bauende</t>
  </si>
  <si>
    <t>unfertige</t>
  </si>
  <si>
    <t>SR</t>
  </si>
  <si>
    <t>Baustellencontrolling</t>
  </si>
  <si>
    <t>Bewertung</t>
  </si>
  <si>
    <t>Rentabilität</t>
  </si>
  <si>
    <t>Kommentare</t>
  </si>
  <si>
    <t>Firma</t>
  </si>
  <si>
    <t>Stand</t>
  </si>
  <si>
    <t>Kostenstelle</t>
  </si>
  <si>
    <t>Projekt</t>
  </si>
  <si>
    <t>Kundengruppe</t>
  </si>
  <si>
    <t>Auftragsart</t>
  </si>
  <si>
    <t>Status</t>
  </si>
  <si>
    <t>Auftragssumme</t>
  </si>
  <si>
    <t>Summe Nachträge</t>
  </si>
  <si>
    <t>Ist Vollkosten</t>
  </si>
  <si>
    <t>PoC Bewertung</t>
  </si>
  <si>
    <t>HGB Bewertung</t>
  </si>
  <si>
    <t>Umsatz</t>
  </si>
  <si>
    <t>Gewinn</t>
  </si>
  <si>
    <t>Marge</t>
  </si>
  <si>
    <t>Achatz</t>
  </si>
  <si>
    <t xml:space="preserve">VBK-Abstellanlage Rheinbergstraße </t>
  </si>
  <si>
    <t>gewerblich</t>
  </si>
  <si>
    <t>Gleisbau</t>
  </si>
  <si>
    <t>Schlussgerechnet</t>
  </si>
  <si>
    <t>rnv - Kabeltrasse BÜ`s Bergstraße</t>
  </si>
  <si>
    <t>RNV- Eppelheim, Hast. Kirchheimer Straße</t>
  </si>
  <si>
    <t>Sonstiger Tiefbau</t>
  </si>
  <si>
    <t>DB Schenker, Hofflächensang, MA</t>
  </si>
  <si>
    <t>Straßenbau</t>
  </si>
  <si>
    <t>San. Gleisanlage Technoseum MA</t>
  </si>
  <si>
    <t>laufend</t>
  </si>
  <si>
    <t>essity Jahresvertrag (2024)</t>
  </si>
  <si>
    <t>Sonstiger Industriebau</t>
  </si>
  <si>
    <t>ICL Flächenern. E24</t>
  </si>
  <si>
    <t>Isover_Projekte</t>
  </si>
  <si>
    <t>Kleinbaustellen Lehmann (2024)</t>
  </si>
  <si>
    <t>rnv - Paradeplatz</t>
  </si>
  <si>
    <t>KAM - Fundamente Mischwerk Bruchsal</t>
  </si>
  <si>
    <t>Stahlbetonbau</t>
  </si>
  <si>
    <t>John Deere Werk Mannheim</t>
  </si>
  <si>
    <t>Essity Projekte Kuzören</t>
  </si>
  <si>
    <t>essity_Projekt Luft</t>
  </si>
  <si>
    <t>Kleinbaustellen Kuzören (2024)</t>
  </si>
  <si>
    <t>roomodulz - Schule Hirschacker</t>
  </si>
  <si>
    <t>Kleinbaustellen Mishchenko (2024)</t>
  </si>
  <si>
    <t>rnv J.V. Gleisbau (2024)</t>
  </si>
  <si>
    <t>miro Gleissanierung (2024)</t>
  </si>
  <si>
    <t>rnv GE Eppelheim</t>
  </si>
  <si>
    <t>ARGE_rnv GE Berliner Str_LU</t>
  </si>
  <si>
    <t>essity_Jahresvertrag (2025)</t>
  </si>
  <si>
    <t>essity_Projekte_2025</t>
  </si>
  <si>
    <t>Klein-BST Lehmann_2025</t>
  </si>
  <si>
    <t>MVV_Glücksburger Weg _Trinkwasserltg</t>
  </si>
  <si>
    <t>MV_rnv_GE Alte Feuerwache_MA</t>
  </si>
  <si>
    <t>Lanxess_Widmosgelände_MA</t>
  </si>
  <si>
    <t>Klein-BST Labroue_2025</t>
  </si>
  <si>
    <t>Klein-BST Kuzören_2025</t>
  </si>
  <si>
    <t>Klein-BST Besli_2025</t>
  </si>
  <si>
    <t>Klein-BST Mishchenko_2025</t>
  </si>
  <si>
    <t>rnv_J.V. Gleisbau (2025)</t>
  </si>
  <si>
    <t>VBK_Notmaß.Europaplatz_KA</t>
  </si>
  <si>
    <t>Klein-BST Lindner_2025</t>
  </si>
  <si>
    <t>Klein-BST Satter_2025</t>
  </si>
  <si>
    <t>Gewährleistungsarbeiten Mannheim</t>
  </si>
  <si>
    <t>MVV J.V. Tief-/Rohrbau 2020-2023</t>
  </si>
  <si>
    <t>Rohrleitungsbau</t>
  </si>
  <si>
    <t xml:space="preserve">San./Umverlegung Wasser Heilsberger Straße </t>
  </si>
  <si>
    <t>MVV B.-F.-V., Bensheimer Str.</t>
  </si>
  <si>
    <t>Innofabrik, Gründung Neubau Verw.Geb.</t>
  </si>
  <si>
    <t>RNV Fahrer WC Buswendeschleife Wilhelmsfeld</t>
  </si>
  <si>
    <t>Bus-HAST, HD- Peterskirche, LV 1+2, 3</t>
  </si>
  <si>
    <t>MVV J.V. Tief-/Rohrbau 23-25 Tagesgeschäft</t>
  </si>
  <si>
    <t>MVV J.V. Tief-/Rohrbau 23-25 Bündelung</t>
  </si>
  <si>
    <t>MVV J.V. Tief-/Rohrbau 23-25 Projekte</t>
  </si>
  <si>
    <t>TWL - Londoner Ring, LU - Verlg, FW</t>
  </si>
  <si>
    <t>Abbvie, LUnA Infrastrukturmaßnahme AP2</t>
  </si>
  <si>
    <t>rnv - GE Feuerberg</t>
  </si>
  <si>
    <t>Kleinbaustellen Markert (2024)</t>
  </si>
  <si>
    <t>Kleinbaustellen Dalinger (2024)</t>
  </si>
  <si>
    <t>Kleinbaustellen Römer (2024)</t>
  </si>
  <si>
    <t>Kleinbaustellen Bott (2024)</t>
  </si>
  <si>
    <t>MVV_Lupinenstraße_MA</t>
  </si>
  <si>
    <t>Klein-BST Markert_2025</t>
  </si>
  <si>
    <t>Klein-BST Dalinger_2025</t>
  </si>
  <si>
    <t>Klein-BST Römer_2025</t>
  </si>
  <si>
    <t>TWL-JV 2025-2026-LU</t>
  </si>
  <si>
    <t>Klein-BST Bott_2025</t>
  </si>
  <si>
    <t>sonstiger Tiefbau</t>
  </si>
  <si>
    <t>BASF Lampertheim - Tanklager</t>
  </si>
  <si>
    <t>KTE - RW-Sanierg Los 2, Eggenstein</t>
  </si>
  <si>
    <t>KTE - RW-Sanierg Los 3, Eggenstein</t>
  </si>
  <si>
    <t>BGZ Autarkie Biblis Los 10.7 (Rest)</t>
  </si>
  <si>
    <t>BASF Lampertheim - RV 2024 - 2027</t>
  </si>
  <si>
    <t>Galata Chemicals, LA - Fundament L71</t>
  </si>
  <si>
    <t>RWE_BGZ Autarkie Los 8.1</t>
  </si>
  <si>
    <t>Gewährleistungsarbeiten Südhessen</t>
  </si>
  <si>
    <t>sonstiger Industriebau</t>
  </si>
  <si>
    <t>Bundeswehr Materiallager 2, KA</t>
  </si>
  <si>
    <t>DB,  Hbf Karlsruhe</t>
  </si>
  <si>
    <t>Gem. Durmersheim - Umbau Bus-HAST</t>
  </si>
  <si>
    <t>Teilschlussgerechnet</t>
  </si>
  <si>
    <t>Kleinbaustellen Pflaumer (2024)</t>
  </si>
  <si>
    <t>Stadthalle KA, Modernisierung</t>
  </si>
  <si>
    <t>öffentlich</t>
  </si>
  <si>
    <t>AVG, Sommersperrung Hardtbahn</t>
  </si>
  <si>
    <t>KIT_Versorgungsrinne_Eggstein</t>
  </si>
  <si>
    <t>AVG_Anschlussgleis MiRo_KA</t>
  </si>
  <si>
    <t>SW KA, Adenauerring</t>
  </si>
  <si>
    <t>Kabelbau incl. Tiefbau</t>
  </si>
  <si>
    <t>SW KA, Moltkestraße KA</t>
  </si>
  <si>
    <t>SW KA, Martin-Luther-Platz KA</t>
  </si>
  <si>
    <t>SW KA, Rheinhafenstraße</t>
  </si>
  <si>
    <t>SW KA, Neureuter Straße</t>
  </si>
  <si>
    <t>MVV_St. Peter u. Paul Str.</t>
  </si>
  <si>
    <t xml:space="preserve">   St KA_TBA_6 Bushaltestellen</t>
  </si>
  <si>
    <t xml:space="preserve">   SW KA_Maxau am Rhein</t>
  </si>
  <si>
    <t>Klein-BST Pflaumer_2025</t>
  </si>
  <si>
    <t>VoWo-August-Klingler-Areal_KA</t>
  </si>
  <si>
    <t>Klein-BST Schreiber_2025</t>
  </si>
  <si>
    <t>SW KA_Hermann-Levi-Platz_KA</t>
  </si>
  <si>
    <t>Gewährleistung</t>
  </si>
  <si>
    <t xml:space="preserve">Verläng. Vorhaltg Doppelzaun - Miete </t>
  </si>
  <si>
    <t>Jahresvertrag 2023, Leingarten</t>
  </si>
  <si>
    <t>EnBW TP03 Autarkie Los 1</t>
  </si>
  <si>
    <t>JV Stadt HN Rohbauarbeiten 2024/2025</t>
  </si>
  <si>
    <t>EnBW Asphaltreparaturarb. KKW Philippsburg</t>
  </si>
  <si>
    <t>EnBW Rohbauarbeiten Außensportanlage</t>
  </si>
  <si>
    <t>Kleinmaßnahmen Laufer 2024</t>
  </si>
  <si>
    <t xml:space="preserve">Stadt Neckarsulm, Flutmulda Merowiner Straße </t>
  </si>
  <si>
    <t>Containerandockstation CAS</t>
  </si>
  <si>
    <t>DHL_Bes.Entw.notstand_HN</t>
  </si>
  <si>
    <t>Stadt Leingarten_Friedhof</t>
  </si>
  <si>
    <t>Stadt HN_Umbau Dusche</t>
  </si>
  <si>
    <t>Klein-BST Laufer_2025</t>
  </si>
  <si>
    <t>Gewährleistungsarbeiten Heilbronn</t>
  </si>
  <si>
    <t>Stundenlohn 2024 FB76, Gehweg (FE 722401)</t>
  </si>
  <si>
    <t>Konzern</t>
  </si>
  <si>
    <t>Gehwegplattensanierung FB76 (FE 722501)</t>
  </si>
  <si>
    <t>Total</t>
  </si>
  <si>
    <t>Abstimmung mit Leistungsmeldungsdatei:</t>
  </si>
  <si>
    <t>SR lt. LM:</t>
  </si>
  <si>
    <t>WB:</t>
  </si>
  <si>
    <t>Bitte das monatliche Reporting um die unten aufgelisteten qualitativen Angaben erweitern.</t>
  </si>
  <si>
    <t xml:space="preserve">Qualitatives Reporting </t>
  </si>
  <si>
    <t>Auftragslage/Auftragseingang</t>
  </si>
  <si>
    <t>Aktuelle wirtschaftliche Entwicklung</t>
  </si>
  <si>
    <t>Operativer Verlauf des aktuellen Monats</t>
  </si>
  <si>
    <t>Wesentliche Veränderungen der G&amp;V/Bilanz Posten</t>
  </si>
  <si>
    <t>Sonstiges/Besonderheiten</t>
  </si>
  <si>
    <t>Kanal</t>
  </si>
  <si>
    <t>privat</t>
  </si>
  <si>
    <t>Strasse</t>
  </si>
  <si>
    <t>Baugrube</t>
  </si>
  <si>
    <t>Stromtrasse</t>
  </si>
  <si>
    <t>Windrad</t>
  </si>
  <si>
    <t>Hallenbau</t>
  </si>
  <si>
    <t>AA</t>
  </si>
  <si>
    <t>Rahmenvertrag</t>
  </si>
  <si>
    <t>Bohrpfahlwände</t>
  </si>
  <si>
    <t>Gründungen</t>
  </si>
  <si>
    <t>Talbrücken</t>
  </si>
  <si>
    <t>Freileitungsbau</t>
  </si>
  <si>
    <t>Wasserbau</t>
  </si>
  <si>
    <t>Verbauarbeiten</t>
  </si>
  <si>
    <t>Spundwand</t>
  </si>
  <si>
    <t>Träger</t>
  </si>
  <si>
    <t>Duktile Gusspfähle</t>
  </si>
  <si>
    <t>Erschließung</t>
  </si>
  <si>
    <t>Schwarzdecke</t>
  </si>
  <si>
    <t>Kabelbau, offene Bauweise</t>
  </si>
  <si>
    <t>Stollenbau Bergmännisch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</si>
</sst>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\ ;\-#,##0\ ;[Color24]\-\ "/>
    <numFmt numFmtId="165" formatCode="#,##0.0\ ;\-#,##0.0\ ;[Color24]\-\ "/>
    <numFmt numFmtId="166" formatCode="#,##0.0\ ;\-#,##0.0\ ;\-\ "/>
    <numFmt numFmtId="167" formatCode="dd/mm/yyyy\ "/>
    <numFmt numFmtId="168" formatCode="0\ ;\-0\ ;\-\ "/>
    <numFmt numFmtId="169" formatCode="&quot;[&quot;@&quot;]&quot;"/>
    <numFmt numFmtId="170" formatCode="#,##0\ ;\-#,##0\ ;\-\ "/>
    <numFmt numFmtId="171" formatCode="#,##0.00\ &quot;€&quot;"/>
    <numFmt numFmtId="172" formatCode="0.0%"/>
  </numFmts>
  <fonts count="3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FFFFFF"/>
      <name val="Arial"/>
      <family val="2"/>
    </font>
    <font>
      <sz val="10"/>
      <color rgb="FF0C233C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ptos"/>
      <family val="2"/>
    </font>
    <font>
      <sz val="11"/>
      <color theme="1"/>
      <name val="Aptos"/>
      <family val="2"/>
    </font>
    <font>
      <b/>
      <sz val="12"/>
      <name val="Aptos"/>
      <family val="2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48"/>
      <color theme="1"/>
      <name val="Aptos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338D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FFFCC"/>
        <bgColor rgb="FF000000"/>
      </patternFill>
    </fill>
    <fill>
      <patternFill patternType="lightUp">
        <fgColor rgb="FF000000"/>
        <bgColor rgb="FFFFFFFF"/>
      </patternFill>
    </fill>
    <fill>
      <patternFill patternType="solid">
        <fgColor rgb="FFCCC0DA"/>
        <bgColor rgb="FF000000"/>
      </patternFill>
    </fill>
    <fill>
      <patternFill patternType="solid">
        <fgColor rgb="FF0C233C"/>
        <bgColor indexed="64"/>
      </patternFill>
    </fill>
    <fill>
      <patternFill patternType="solid">
        <fgColor rgb="FFC5212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164" fontId="2" fillId="2" borderId="0" applyNumberFormat="0" applyFont="0" applyBorder="0" applyAlignment="0"/>
    <xf numFmtId="169" fontId="6" fillId="0" borderId="0">
      <alignment horizontal="center"/>
    </xf>
    <xf numFmtId="168" fontId="4" fillId="0" borderId="0" applyFill="0" applyBorder="0"/>
    <xf numFmtId="166" fontId="4" fillId="0" borderId="1"/>
    <xf numFmtId="166" fontId="4" fillId="3" borderId="0">
      <alignment horizontal="left"/>
      <protection locked="0"/>
    </xf>
    <xf numFmtId="166" fontId="4" fillId="4" borderId="1">
      <protection locked="0"/>
    </xf>
    <xf numFmtId="166" fontId="4" fillId="3" borderId="1">
      <protection locked="0"/>
    </xf>
    <xf numFmtId="166" fontId="4" fillId="5" borderId="1" applyFont="0" applyAlignment="0"/>
    <xf numFmtId="168" fontId="4" fillId="4" borderId="1">
      <protection locked="0"/>
    </xf>
    <xf numFmtId="166" fontId="4" fillId="6" borderId="0">
      <alignment horizontal="left"/>
      <protection locked="0"/>
    </xf>
    <xf numFmtId="166" fontId="4" fillId="6" borderId="1">
      <protection locked="0"/>
    </xf>
    <xf numFmtId="0" fontId="15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18" borderId="0" applyNumberFormat="0" applyBorder="0" applyAlignment="0" applyProtection="0"/>
  </cellStyleXfs>
  <cellXfs count="147">
    <xf numFmtId="0" fontId="0" fillId="0" borderId="0" xfId="0"/>
    <xf numFmtId="165" fontId="3" fillId="7" borderId="0" xfId="2" applyNumberFormat="1" applyFont="1" applyFill="1"/>
    <xf numFmtId="165" fontId="8" fillId="7" borderId="0" xfId="2" applyNumberFormat="1" applyFont="1" applyFill="1"/>
    <xf numFmtId="164" fontId="2" fillId="7" borderId="0" xfId="2" applyFill="1"/>
    <xf numFmtId="165" fontId="9" fillId="7" borderId="0" xfId="2" applyNumberFormat="1" applyFont="1" applyFill="1"/>
    <xf numFmtId="164" fontId="10" fillId="7" borderId="0" xfId="2" applyFont="1" applyFill="1"/>
    <xf numFmtId="164" fontId="2" fillId="7" borderId="0" xfId="2" applyFill="1" applyAlignment="1">
      <alignment horizontal="right"/>
    </xf>
    <xf numFmtId="167" fontId="8" fillId="7" borderId="0" xfId="2" applyNumberFormat="1" applyFont="1" applyFill="1"/>
    <xf numFmtId="164" fontId="5" fillId="7" borderId="0" xfId="2" applyFont="1" applyFill="1"/>
    <xf numFmtId="0" fontId="2" fillId="7" borderId="0" xfId="2" applyNumberFormat="1" applyFill="1"/>
    <xf numFmtId="0" fontId="1" fillId="0" borderId="0" xfId="1"/>
    <xf numFmtId="166" fontId="4" fillId="3" borderId="0" xfId="6">
      <alignment horizontal="left"/>
      <protection locked="0"/>
    </xf>
    <xf numFmtId="0" fontId="4" fillId="0" borderId="0" xfId="0" applyFont="1" applyAlignment="1">
      <alignment horizontal="left"/>
    </xf>
    <xf numFmtId="166" fontId="4" fillId="4" borderId="1" xfId="7">
      <protection locked="0"/>
    </xf>
    <xf numFmtId="166" fontId="4" fillId="0" borderId="1" xfId="5"/>
    <xf numFmtId="14" fontId="4" fillId="3" borderId="1" xfId="8" applyNumberFormat="1" applyAlignment="1">
      <alignment horizontal="right"/>
      <protection locked="0"/>
    </xf>
    <xf numFmtId="168" fontId="4" fillId="4" borderId="1" xfId="10">
      <protection locked="0"/>
    </xf>
    <xf numFmtId="170" fontId="4" fillId="0" borderId="0" xfId="0" applyNumberFormat="1" applyFont="1"/>
    <xf numFmtId="0" fontId="7" fillId="0" borderId="0" xfId="0" applyFont="1"/>
    <xf numFmtId="0" fontId="11" fillId="8" borderId="2" xfId="0" applyFont="1" applyFill="1" applyBorder="1"/>
    <xf numFmtId="0" fontId="12" fillId="10" borderId="3" xfId="0" applyFont="1" applyFill="1" applyBorder="1"/>
    <xf numFmtId="0" fontId="12" fillId="10" borderId="4" xfId="0" applyFont="1" applyFill="1" applyBorder="1"/>
    <xf numFmtId="171" fontId="12" fillId="10" borderId="3" xfId="0" applyNumberFormat="1" applyFont="1" applyFill="1" applyBorder="1"/>
    <xf numFmtId="0" fontId="12" fillId="9" borderId="4" xfId="0" applyFont="1" applyFill="1" applyBorder="1"/>
    <xf numFmtId="171" fontId="12" fillId="9" borderId="3" xfId="0" applyNumberFormat="1" applyFont="1" applyFill="1" applyBorder="1"/>
    <xf numFmtId="171" fontId="12" fillId="10" borderId="5" xfId="0" applyNumberFormat="1" applyFont="1" applyFill="1" applyBorder="1"/>
    <xf numFmtId="171" fontId="12" fillId="9" borderId="5" xfId="0" applyNumberFormat="1" applyFont="1" applyFill="1" applyBorder="1"/>
    <xf numFmtId="0" fontId="13" fillId="11" borderId="0" xfId="0" applyFont="1" applyFill="1"/>
    <xf numFmtId="0" fontId="13" fillId="12" borderId="11" xfId="0" applyFont="1" applyFill="1" applyBorder="1" applyAlignment="1">
      <alignment horizontal="center"/>
    </xf>
    <xf numFmtId="0" fontId="14" fillId="14" borderId="6" xfId="0" applyFont="1" applyFill="1" applyBorder="1"/>
    <xf numFmtId="0" fontId="13" fillId="0" borderId="0" xfId="0" applyFont="1"/>
    <xf numFmtId="0" fontId="12" fillId="0" borderId="0" xfId="0" quotePrefix="1" applyFont="1"/>
    <xf numFmtId="0" fontId="0" fillId="15" borderId="0" xfId="0" applyFill="1"/>
    <xf numFmtId="0" fontId="11" fillId="8" borderId="0" xfId="0" applyFont="1" applyFill="1"/>
    <xf numFmtId="0" fontId="12" fillId="9" borderId="0" xfId="0" applyFont="1" applyFill="1"/>
    <xf numFmtId="0" fontId="12" fillId="10" borderId="0" xfId="0" applyFont="1" applyFill="1"/>
    <xf numFmtId="4" fontId="0" fillId="0" borderId="0" xfId="0" applyNumberFormat="1"/>
    <xf numFmtId="0" fontId="12" fillId="0" borderId="0" xfId="0" applyFont="1"/>
    <xf numFmtId="4" fontId="17" fillId="0" borderId="0" xfId="0" applyNumberFormat="1" applyFont="1"/>
    <xf numFmtId="4" fontId="13" fillId="11" borderId="0" xfId="0" applyNumberFormat="1" applyFont="1" applyFill="1"/>
    <xf numFmtId="4" fontId="14" fillId="14" borderId="6" xfId="0" applyNumberFormat="1" applyFont="1" applyFill="1" applyBorder="1"/>
    <xf numFmtId="0" fontId="18" fillId="0" borderId="0" xfId="0" quotePrefix="1" applyFont="1"/>
    <xf numFmtId="4" fontId="18" fillId="11" borderId="0" xfId="0" applyNumberFormat="1" applyFont="1" applyFill="1"/>
    <xf numFmtId="0" fontId="18" fillId="0" borderId="0" xfId="0" applyFont="1"/>
    <xf numFmtId="0" fontId="12" fillId="0" borderId="3" xfId="0" applyFont="1" applyBorder="1"/>
    <xf numFmtId="166" fontId="5" fillId="3" borderId="0" xfId="6" applyFont="1">
      <alignment horizontal="left"/>
      <protection locked="0"/>
    </xf>
    <xf numFmtId="0" fontId="19" fillId="0" borderId="0" xfId="0" applyFont="1"/>
    <xf numFmtId="0" fontId="19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13" fillId="11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3" fillId="11" borderId="0" xfId="0" applyFont="1" applyFill="1" applyAlignment="1">
      <alignment horizontal="center"/>
    </xf>
    <xf numFmtId="17" fontId="13" fillId="0" borderId="0" xfId="0" applyNumberFormat="1" applyFont="1" applyAlignment="1">
      <alignment horizontal="center"/>
    </xf>
    <xf numFmtId="9" fontId="13" fillId="11" borderId="0" xfId="15" applyFont="1" applyFill="1"/>
    <xf numFmtId="9" fontId="0" fillId="0" borderId="0" xfId="15" applyFont="1"/>
    <xf numFmtId="4" fontId="16" fillId="13" borderId="6" xfId="0" applyNumberFormat="1" applyFont="1" applyFill="1" applyBorder="1"/>
    <xf numFmtId="0" fontId="21" fillId="17" borderId="0" xfId="0" applyFont="1" applyFill="1"/>
    <xf numFmtId="0" fontId="22" fillId="16" borderId="7" xfId="0" applyFont="1" applyFill="1" applyBorder="1"/>
    <xf numFmtId="44" fontId="22" fillId="16" borderId="7" xfId="0" applyNumberFormat="1" applyFont="1" applyFill="1" applyBorder="1"/>
    <xf numFmtId="0" fontId="23" fillId="9" borderId="7" xfId="0" applyFont="1" applyFill="1" applyBorder="1"/>
    <xf numFmtId="44" fontId="23" fillId="9" borderId="7" xfId="0" applyNumberFormat="1" applyFont="1" applyFill="1" applyBorder="1"/>
    <xf numFmtId="0" fontId="23" fillId="10" borderId="7" xfId="0" applyFont="1" applyFill="1" applyBorder="1"/>
    <xf numFmtId="44" fontId="23" fillId="10" borderId="7" xfId="0" applyNumberFormat="1" applyFont="1" applyFill="1" applyBorder="1"/>
    <xf numFmtId="0" fontId="24" fillId="16" borderId="0" xfId="0" applyFont="1" applyFill="1"/>
    <xf numFmtId="44" fontId="24" fillId="16" borderId="0" xfId="0" applyNumberFormat="1" applyFont="1" applyFill="1"/>
    <xf numFmtId="0" fontId="25" fillId="17" borderId="0" xfId="0" applyFont="1" applyFill="1"/>
    <xf numFmtId="14" fontId="24" fillId="16" borderId="0" xfId="0" applyNumberFormat="1" applyFont="1" applyFill="1" applyAlignment="1">
      <alignment horizontal="center"/>
    </xf>
    <xf numFmtId="14" fontId="22" fillId="16" borderId="7" xfId="0" applyNumberFormat="1" applyFont="1" applyFill="1" applyBorder="1" applyAlignment="1">
      <alignment horizontal="center"/>
    </xf>
    <xf numFmtId="14" fontId="23" fillId="9" borderId="7" xfId="0" applyNumberFormat="1" applyFont="1" applyFill="1" applyBorder="1" applyAlignment="1">
      <alignment horizontal="center"/>
    </xf>
    <xf numFmtId="14" fontId="23" fillId="10" borderId="7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14" applyNumberFormat="1" applyFont="1"/>
    <xf numFmtId="3" fontId="17" fillId="0" borderId="0" xfId="0" applyNumberFormat="1" applyFont="1"/>
    <xf numFmtId="0" fontId="27" fillId="19" borderId="0" xfId="0" applyFont="1" applyFill="1" applyAlignment="1">
      <alignment horizontal="center" vertical="center" wrapText="1"/>
    </xf>
    <xf numFmtId="17" fontId="17" fillId="19" borderId="0" xfId="0" applyNumberFormat="1" applyFont="1" applyFill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26" fillId="20" borderId="0" xfId="16" applyFont="1" applyFill="1" applyAlignment="1">
      <alignment horizontal="center" vertical="center" wrapText="1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4" fontId="4" fillId="3" borderId="1" xfId="8" applyNumberFormat="1" applyProtection="1"/>
    <xf numFmtId="170" fontId="4" fillId="4" borderId="1" xfId="7" applyNumberFormat="1">
      <protection locked="0"/>
    </xf>
    <xf numFmtId="0" fontId="11" fillId="8" borderId="4" xfId="0" applyFont="1" applyFill="1" applyBorder="1"/>
    <xf numFmtId="171" fontId="28" fillId="9" borderId="5" xfId="0" applyNumberFormat="1" applyFont="1" applyFill="1" applyBorder="1"/>
    <xf numFmtId="171" fontId="28" fillId="9" borderId="3" xfId="0" applyNumberFormat="1" applyFont="1" applyFill="1" applyBorder="1"/>
    <xf numFmtId="171" fontId="28" fillId="9" borderId="3" xfId="0" applyNumberFormat="1" applyFont="1" applyFill="1" applyBorder="1" applyAlignment="1">
      <alignment horizontal="right"/>
    </xf>
    <xf numFmtId="0" fontId="11" fillId="8" borderId="0" xfId="0" applyFont="1" applyFill="1" applyAlignment="1">
      <alignment horizontal="right"/>
    </xf>
    <xf numFmtId="0" fontId="13" fillId="0" borderId="17" xfId="0" applyFont="1" applyBorder="1"/>
    <xf numFmtId="17" fontId="13" fillId="0" borderId="17" xfId="0" applyNumberFormat="1" applyFont="1" applyBorder="1" applyAlignment="1">
      <alignment horizontal="center"/>
    </xf>
    <xf numFmtId="0" fontId="12" fillId="0" borderId="17" xfId="0" quotePrefix="1" applyFont="1" applyBorder="1"/>
    <xf numFmtId="3" fontId="0" fillId="0" borderId="17" xfId="0" applyNumberFormat="1" applyBorder="1"/>
    <xf numFmtId="3" fontId="0" fillId="0" borderId="17" xfId="14" applyNumberFormat="1" applyFont="1" applyBorder="1"/>
    <xf numFmtId="9" fontId="0" fillId="0" borderId="17" xfId="15" applyFont="1" applyBorder="1"/>
    <xf numFmtId="0" fontId="0" fillId="0" borderId="17" xfId="0" applyBorder="1"/>
    <xf numFmtId="0" fontId="2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7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12" fillId="0" borderId="0" xfId="0" quotePrefix="1" applyFont="1" applyAlignment="1">
      <alignment horizontal="left"/>
    </xf>
    <xf numFmtId="4" fontId="0" fillId="0" borderId="17" xfId="0" applyNumberFormat="1" applyBorder="1"/>
    <xf numFmtId="3" fontId="0" fillId="0" borderId="0" xfId="0" quotePrefix="1" applyNumberFormat="1"/>
    <xf numFmtId="172" fontId="13" fillId="11" borderId="0" xfId="0" applyNumberFormat="1" applyFont="1" applyFill="1" applyAlignment="1">
      <alignment horizontal="left" indent="1"/>
    </xf>
    <xf numFmtId="4" fontId="14" fillId="14" borderId="6" xfId="0" applyNumberFormat="1" applyFont="1" applyFill="1" applyBorder="1" applyAlignment="1">
      <alignment horizontal="center"/>
    </xf>
    <xf numFmtId="0" fontId="14" fillId="14" borderId="6" xfId="0" applyFont="1" applyFill="1" applyBorder="1" applyAlignment="1">
      <alignment horizontal="center"/>
    </xf>
    <xf numFmtId="9" fontId="14" fillId="14" borderId="6" xfId="15" applyFont="1" applyFill="1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3" fontId="32" fillId="21" borderId="0" xfId="0" applyNumberFormat="1" applyFont="1" applyFill="1"/>
    <xf numFmtId="3" fontId="17" fillId="21" borderId="0" xfId="0" applyNumberFormat="1" applyFont="1" applyFill="1"/>
    <xf numFmtId="0" fontId="12" fillId="22" borderId="0" xfId="0" applyFont="1" applyFill="1"/>
    <xf numFmtId="0" fontId="0" fillId="22" borderId="0" xfId="0" applyFill="1"/>
    <xf numFmtId="4" fontId="14" fillId="23" borderId="6" xfId="0" applyNumberFormat="1" applyFont="1" applyFill="1" applyBorder="1"/>
    <xf numFmtId="0" fontId="0" fillId="0" borderId="0" xfId="0" applyAlignment="1" applyProtection="1">
      <alignment horizontal="left"/>
      <protection locked="0"/>
    </xf>
    <xf numFmtId="0" fontId="21" fillId="0" borderId="0" xfId="0" applyFont="1" applyAlignment="1" applyProtection="1">
      <alignment horizontal="left"/>
      <protection locked="0"/>
    </xf>
    <xf numFmtId="3" fontId="0" fillId="0" borderId="0" xfId="14" applyNumberFormat="1" applyFont="1" applyBorder="1"/>
    <xf numFmtId="9" fontId="0" fillId="0" borderId="0" xfId="15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3" fontId="0" fillId="24" borderId="0" xfId="14" applyNumberFormat="1" applyFont="1" applyFill="1"/>
    <xf numFmtId="4" fontId="0" fillId="21" borderId="0" xfId="0" applyNumberFormat="1" applyFill="1"/>
    <xf numFmtId="3" fontId="0" fillId="0" borderId="0" xfId="14" applyNumberFormat="1" applyFont="1" applyFill="1"/>
    <xf numFmtId="4" fontId="0" fillId="24" borderId="0" xfId="0" applyNumberFormat="1" applyFill="1"/>
    <xf numFmtId="0" fontId="0" fillId="0" borderId="0" xfId="0" quotePrefix="1"/>
    <xf numFmtId="9" fontId="0" fillId="0" borderId="0" xfId="15" applyFont="1" applyFill="1"/>
    <xf numFmtId="4" fontId="0" fillId="0" borderId="0" xfId="0" applyNumberFormat="1" applyAlignment="1">
      <alignment horizontal="right"/>
    </xf>
    <xf numFmtId="4" fontId="17" fillId="0" borderId="0" xfId="0" applyNumberFormat="1" applyFont="1" applyAlignment="1">
      <alignment horizontal="right"/>
    </xf>
    <xf numFmtId="0" fontId="12" fillId="21" borderId="0" xfId="0" quotePrefix="1" applyFont="1" applyFill="1" applyAlignment="1">
      <alignment horizontal="left"/>
    </xf>
    <xf numFmtId="3" fontId="0" fillId="0" borderId="0" xfId="14" applyNumberFormat="1" applyFont="1" applyFill="1" applyBorder="1"/>
    <xf numFmtId="0" fontId="21" fillId="0" borderId="17" xfId="0" applyFont="1" applyBorder="1" applyAlignment="1" applyProtection="1">
      <alignment horizontal="center"/>
      <protection locked="0"/>
    </xf>
    <xf numFmtId="0" fontId="11" fillId="8" borderId="2" xfId="0" applyFont="1" applyFill="1" applyBorder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29" fillId="9" borderId="13" xfId="0" applyFont="1" applyFill="1" applyBorder="1" applyAlignment="1">
      <alignment horizontal="center" vertical="center"/>
    </xf>
    <xf numFmtId="0" fontId="29" fillId="9" borderId="14" xfId="0" applyFont="1" applyFill="1" applyBorder="1" applyAlignment="1">
      <alignment horizontal="center" vertical="center"/>
    </xf>
    <xf numFmtId="0" fontId="29" fillId="9" borderId="15" xfId="0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29" fillId="9" borderId="16" xfId="0" applyFont="1" applyFill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0" fontId="29" fillId="9" borderId="18" xfId="0" applyFont="1" applyFill="1" applyBorder="1" applyAlignment="1">
      <alignment horizontal="center" vertical="center"/>
    </xf>
    <xf numFmtId="4" fontId="13" fillId="12" borderId="8" xfId="0" applyNumberFormat="1" applyFont="1" applyFill="1" applyBorder="1" applyAlignment="1">
      <alignment horizontal="center"/>
    </xf>
    <xf numFmtId="4" fontId="13" fillId="12" borderId="9" xfId="0" applyNumberFormat="1" applyFont="1" applyFill="1" applyBorder="1" applyAlignment="1">
      <alignment horizontal="center"/>
    </xf>
    <xf numFmtId="4" fontId="13" fillId="12" borderId="10" xfId="0" applyNumberFormat="1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</cellXfs>
  <cellStyles count="17">
    <cellStyle name="20 % - Akzent3" xfId="16" builtinId="38"/>
    <cellStyle name="CALC_1_NORM" xfId="5" xr:uid="{4A2A7060-7742-4985-94D5-ADFE30558E6D}"/>
    <cellStyle name="Heading LN DOWN" xfId="11" xr:uid="{5065145C-431A-43EA-A15D-D9AD8C336C65}"/>
    <cellStyle name="Heading LN UP" xfId="6" xr:uid="{CB093353-0E29-4386-8324-BA7E5C5EF741}"/>
    <cellStyle name="Heading_top" xfId="2" xr:uid="{D272F8EF-25C8-4925-AFAA-57E463981437}"/>
    <cellStyle name="INDICATOR" xfId="4" xr:uid="{102F0F53-5D9E-4E86-88CF-16764B1161F9}"/>
    <cellStyle name="INP_1.1_NORM" xfId="7" xr:uid="{6DBE00C3-784F-4938-A65C-0F90AAB7BF6E}"/>
    <cellStyle name="INP_1.4_INDI" xfId="10" xr:uid="{16CEBB98-A2DA-4FCE-B0E6-95390464C454}"/>
    <cellStyle name="Komma" xfId="14" builtinId="3"/>
    <cellStyle name="LN_DOWN_NORM" xfId="12" xr:uid="{1C76AB63-EB6F-4C37-90DC-5F2DECF402C7}"/>
    <cellStyle name="LN_UP_NORM" xfId="8" xr:uid="{A4E0CEA0-2BB0-4C1C-B86C-FA0D339DFD3C}"/>
    <cellStyle name="Prozent" xfId="15" builtinId="5"/>
    <cellStyle name="Standard" xfId="0" builtinId="0"/>
    <cellStyle name="Standard 2" xfId="13" xr:uid="{8E7504C8-9550-44C5-BD71-780A7A171CE4}"/>
    <cellStyle name="Überschrift 4" xfId="1" builtinId="19"/>
    <cellStyle name="UNIT" xfId="3" xr:uid="{8104191E-5D98-4F7F-BDE6-AE8EA7BE2173}"/>
    <cellStyle name="ZERO" xfId="9" xr:uid="{E9045E59-5DE0-434C-BB96-BBF06BB3DCA1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V:/users/terrasintern/Terras/01_Haltephase/01_Financial/Reporting/LucaNet%20Arbeitsordner/Anpassungsbuchungen%20WWB%20Tiefbau.xlsb" TargetMode="External"/><Relationship Id="rId1" Type="http://schemas.openxmlformats.org/officeDocument/2006/relationships/externalLinkPath" Target="file:///V:/users/terrasintern/Terras/01_Haltephase/01_Financial/Reporting/LucaNet%20Arbeitsordner/Anpassungsbuchungen%20WWB%20Tiefbau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/&#220;bergabe/01%20-%20Kennzahlen%20Achatz%20Gruppe/Leistungsmeldung/Leistungsmeldung%20%20Achatz%202025.xlsx" TargetMode="External"/><Relationship Id="rId1" Type="http://schemas.openxmlformats.org/officeDocument/2006/relationships/externalLinkPath" Target="file:///J:/&#220;bergabe/01%20-%20Kennzahlen%20Achatz%20Gruppe/Leistungsmeldung/Leistungsmeldung%20%20Achatz%202025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/&#220;bergabe/01%20-%20Kennzahlen%20Achatz%20Gruppe/BIS%20Berichte%20Quer/1.%20Achatz/2025/2024-02/2025-02-28%20BAB%20Summe_ACHATZ.xlsx" TargetMode="External"/><Relationship Id="rId1" Type="http://schemas.openxmlformats.org/officeDocument/2006/relationships/externalLinkPath" Target="file:///J:/&#220;bergabe/01%20-%20Kennzahlen%20Achatz%20Gruppe/BIS%20Berichte%20Quer/1.%20Achatz/2025/2024-02/2025-02-28%20BAB%20Summe_ACHAT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_TM_Sheet1"/>
      <sheetName val="_TM_Tabelle1"/>
      <sheetName val="KPI"/>
      <sheetName val="PoC Anpassung"/>
      <sheetName val="IC Deponie Verb. IC"/>
      <sheetName val="IC Deponie Umsätze"/>
      <sheetName val="IC Zinsen West"/>
      <sheetName val="IC EBK sbA"/>
      <sheetName val="Mgmt Fee 22"/>
      <sheetName val="Mgmt Fee 23"/>
      <sheetName val="Keep&gt;"/>
      <sheetName val="ConfigLanguage"/>
      <sheetName val="Formats"/>
      <sheetName val="UPSLIDE_UndoFormatting"/>
      <sheetName val="UPSLIDE_Und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S !"/>
      <sheetName val="Jahresübersicht 2025"/>
      <sheetName val="Summe Jahr 2025_2024"/>
      <sheetName val="Summe Jahr 2024_2023"/>
      <sheetName val="Summe Jahr 2023_2022"/>
      <sheetName val="Summe Jahr 2022_2021"/>
      <sheetName val="Summe Jahr 2021_2020"/>
      <sheetName val="Summe Jahr 2020_2019"/>
      <sheetName val="Summe Jahr 2019_2018"/>
      <sheetName val="Summe Jahr 2018_2017"/>
      <sheetName val="Summe Jahr 2017_2016"/>
    </sheetNames>
    <sheetDataSet>
      <sheetData sheetId="0"/>
      <sheetData sheetId="1">
        <row r="5">
          <cell r="C5">
            <v>322093</v>
          </cell>
          <cell r="D5" t="str">
            <v xml:space="preserve">VBK-Abstellanlage Rheinbergstraße </v>
          </cell>
          <cell r="E5" t="str">
            <v>gewerblich</v>
          </cell>
          <cell r="F5" t="str">
            <v>Gleisbau</v>
          </cell>
          <cell r="G5" t="str">
            <v>Schlussgerechnet</v>
          </cell>
          <cell r="H5" t="str">
            <v>Sa</v>
          </cell>
          <cell r="I5" t="str">
            <v>ENDMELDUNG 02/25</v>
          </cell>
          <cell r="J5" t="str">
            <v>Ende 2024 | SR</v>
          </cell>
          <cell r="K5">
            <v>5</v>
          </cell>
          <cell r="L5">
            <v>379635.49</v>
          </cell>
          <cell r="M5">
            <v>546.67999999999302</v>
          </cell>
          <cell r="N5">
            <v>0</v>
          </cell>
          <cell r="O5">
            <v>379635.49</v>
          </cell>
          <cell r="P5">
            <v>546.67999999999302</v>
          </cell>
          <cell r="Q5">
            <v>0</v>
          </cell>
          <cell r="R5">
            <v>0</v>
          </cell>
          <cell r="S5">
            <v>379635.49</v>
          </cell>
          <cell r="T5">
            <v>0</v>
          </cell>
          <cell r="U5">
            <v>0</v>
          </cell>
        </row>
        <row r="6">
          <cell r="C6">
            <v>322172</v>
          </cell>
          <cell r="D6" t="str">
            <v>rnv - Kabeltrasse BÜ`s Bergstraße</v>
          </cell>
          <cell r="E6" t="str">
            <v>gewerblich</v>
          </cell>
          <cell r="F6" t="str">
            <v>Gleisbau</v>
          </cell>
          <cell r="G6" t="str">
            <v>Schlussgerechnet</v>
          </cell>
          <cell r="H6" t="str">
            <v>Li</v>
          </cell>
          <cell r="I6" t="str">
            <v>Restarbeiten erst in 2025/2026 möglich!</v>
          </cell>
          <cell r="J6" t="str">
            <v>unfertig</v>
          </cell>
          <cell r="K6">
            <v>5</v>
          </cell>
          <cell r="L6">
            <v>69092.539999999994</v>
          </cell>
          <cell r="M6">
            <v>0</v>
          </cell>
          <cell r="N6">
            <v>0</v>
          </cell>
          <cell r="O6">
            <v>75000</v>
          </cell>
          <cell r="P6">
            <v>0</v>
          </cell>
          <cell r="Q6">
            <v>0</v>
          </cell>
          <cell r="R6">
            <v>5907.4600000000064</v>
          </cell>
          <cell r="S6">
            <v>69092.539999999994</v>
          </cell>
          <cell r="T6">
            <v>0</v>
          </cell>
          <cell r="U6">
            <v>0</v>
          </cell>
        </row>
        <row r="7">
          <cell r="C7">
            <v>322176</v>
          </cell>
          <cell r="D7" t="str">
            <v>RNV- Eppelheim, Hast. Kirchheimer Straße</v>
          </cell>
          <cell r="E7" t="str">
            <v>gewerblich</v>
          </cell>
          <cell r="F7" t="str">
            <v>Sonstiger Tiefbau</v>
          </cell>
          <cell r="G7" t="str">
            <v>Schlussgerechnet</v>
          </cell>
          <cell r="H7" t="str">
            <v>Li</v>
          </cell>
          <cell r="I7" t="str">
            <v>PC Problem Fr.Herrmann Dateien nicht öffenbar Linder ist dran</v>
          </cell>
          <cell r="J7" t="str">
            <v>Ende 2023|SRE|OP</v>
          </cell>
          <cell r="K7">
            <v>5</v>
          </cell>
          <cell r="L7">
            <v>1181262.43</v>
          </cell>
          <cell r="M7">
            <v>0</v>
          </cell>
          <cell r="N7">
            <v>0</v>
          </cell>
          <cell r="O7">
            <v>1181262.43</v>
          </cell>
          <cell r="P7">
            <v>0</v>
          </cell>
          <cell r="Q7">
            <v>0</v>
          </cell>
          <cell r="R7">
            <v>0</v>
          </cell>
          <cell r="S7">
            <v>1181262.43</v>
          </cell>
          <cell r="T7">
            <v>0</v>
          </cell>
          <cell r="U7">
            <v>0</v>
          </cell>
        </row>
        <row r="8">
          <cell r="C8">
            <v>322302</v>
          </cell>
          <cell r="D8" t="str">
            <v>DB Schenker, Hofflächensang, MA</v>
          </cell>
          <cell r="E8" t="str">
            <v>gewerblich</v>
          </cell>
          <cell r="F8" t="str">
            <v>Straßenbau</v>
          </cell>
          <cell r="G8" t="str">
            <v>Schlussgerechnet</v>
          </cell>
          <cell r="H8" t="str">
            <v>Le</v>
          </cell>
          <cell r="I8" t="str">
            <v>ENDMELDUNG 02/25</v>
          </cell>
          <cell r="J8" t="str">
            <v>Ende 2024 | SR</v>
          </cell>
          <cell r="K8">
            <v>5</v>
          </cell>
          <cell r="L8">
            <v>706011.87</v>
          </cell>
          <cell r="M8">
            <v>2132.0100000000093</v>
          </cell>
          <cell r="N8">
            <v>0</v>
          </cell>
          <cell r="O8">
            <v>706011.87</v>
          </cell>
          <cell r="P8">
            <v>2132.0100000000093</v>
          </cell>
          <cell r="Q8">
            <v>0</v>
          </cell>
          <cell r="R8">
            <v>0</v>
          </cell>
          <cell r="S8">
            <v>706011.87</v>
          </cell>
          <cell r="T8">
            <v>0</v>
          </cell>
          <cell r="U8">
            <v>0</v>
          </cell>
        </row>
        <row r="9">
          <cell r="C9">
            <v>322372</v>
          </cell>
          <cell r="D9" t="str">
            <v>San. Gleisanlage Technoseum MA</v>
          </cell>
          <cell r="E9" t="str">
            <v>gewerblich</v>
          </cell>
          <cell r="F9" t="str">
            <v>Gleisbau</v>
          </cell>
          <cell r="G9" t="str">
            <v>laufend</v>
          </cell>
          <cell r="H9" t="str">
            <v>Li</v>
          </cell>
          <cell r="I9" t="str">
            <v>versucht Lindner noch abzuschließen</v>
          </cell>
          <cell r="J9" t="str">
            <v>unfertig</v>
          </cell>
          <cell r="K9">
            <v>5</v>
          </cell>
          <cell r="L9">
            <v>17000</v>
          </cell>
          <cell r="M9">
            <v>0</v>
          </cell>
          <cell r="N9">
            <v>0</v>
          </cell>
          <cell r="O9">
            <v>20000</v>
          </cell>
          <cell r="P9">
            <v>0</v>
          </cell>
          <cell r="Q9">
            <v>0</v>
          </cell>
          <cell r="R9">
            <v>3000</v>
          </cell>
          <cell r="S9">
            <v>0</v>
          </cell>
          <cell r="T9">
            <v>0</v>
          </cell>
          <cell r="U9">
            <v>17000</v>
          </cell>
        </row>
        <row r="10">
          <cell r="C10">
            <v>322400</v>
          </cell>
          <cell r="D10" t="str">
            <v>essity Jahresvertrag (2024)</v>
          </cell>
          <cell r="E10" t="str">
            <v>gewerblich</v>
          </cell>
          <cell r="F10" t="str">
            <v>Sonstiger Industriebau</v>
          </cell>
          <cell r="G10" t="str">
            <v>laufend</v>
          </cell>
          <cell r="H10" t="str">
            <v>LE</v>
          </cell>
          <cell r="I10" t="str">
            <v>Restleistung auf 2025er JV</v>
          </cell>
          <cell r="J10" t="str">
            <v>unfertig</v>
          </cell>
          <cell r="K10">
            <v>5</v>
          </cell>
          <cell r="L10">
            <v>1016948.52</v>
          </cell>
          <cell r="M10">
            <v>2283.7600000000093</v>
          </cell>
          <cell r="N10">
            <v>0</v>
          </cell>
          <cell r="O10">
            <v>1016948.52</v>
          </cell>
          <cell r="P10">
            <v>2283.7600000000093</v>
          </cell>
          <cell r="Q10">
            <v>0</v>
          </cell>
          <cell r="R10">
            <v>0</v>
          </cell>
          <cell r="S10">
            <v>1017403.1</v>
          </cell>
          <cell r="T10">
            <v>-454.57999999995809</v>
          </cell>
          <cell r="U10">
            <v>0</v>
          </cell>
        </row>
        <row r="11">
          <cell r="C11">
            <v>322401</v>
          </cell>
          <cell r="D11" t="str">
            <v>ICL Flächenern. E24</v>
          </cell>
          <cell r="E11" t="str">
            <v>gewerblich</v>
          </cell>
          <cell r="F11" t="str">
            <v>Sonstiger Industriebau</v>
          </cell>
          <cell r="G11" t="str">
            <v>laufend</v>
          </cell>
          <cell r="H11" t="str">
            <v>LE</v>
          </cell>
          <cell r="J11" t="str">
            <v>unfertig</v>
          </cell>
          <cell r="K11">
            <v>5</v>
          </cell>
          <cell r="L11">
            <v>400000</v>
          </cell>
          <cell r="M11">
            <v>120000</v>
          </cell>
          <cell r="N11">
            <v>0</v>
          </cell>
          <cell r="O11">
            <v>400869.7</v>
          </cell>
          <cell r="P11">
            <v>18597.239999999991</v>
          </cell>
          <cell r="Q11">
            <v>0</v>
          </cell>
          <cell r="R11">
            <v>869.70000000001164</v>
          </cell>
          <cell r="S11">
            <v>373509.55</v>
          </cell>
          <cell r="T11">
            <v>0</v>
          </cell>
          <cell r="U11">
            <v>26490.450000000012</v>
          </cell>
        </row>
        <row r="12">
          <cell r="C12">
            <v>322402</v>
          </cell>
          <cell r="D12" t="str">
            <v>Isover_Projekte</v>
          </cell>
          <cell r="E12" t="str">
            <v>gewerblich</v>
          </cell>
          <cell r="F12" t="str">
            <v>Sonstiger Industriebau</v>
          </cell>
          <cell r="G12" t="str">
            <v>laufend</v>
          </cell>
          <cell r="H12" t="str">
            <v>LE</v>
          </cell>
          <cell r="I12" t="str">
            <v>Beginn November</v>
          </cell>
          <cell r="J12" t="str">
            <v>unfertig</v>
          </cell>
          <cell r="K12">
            <v>5</v>
          </cell>
          <cell r="L12">
            <v>150000</v>
          </cell>
          <cell r="M12">
            <v>80000</v>
          </cell>
          <cell r="N12">
            <v>0</v>
          </cell>
          <cell r="O12">
            <v>156439.72</v>
          </cell>
          <cell r="P12">
            <v>31889.61</v>
          </cell>
          <cell r="Q12">
            <v>0</v>
          </cell>
          <cell r="R12">
            <v>6439.7200000000012</v>
          </cell>
          <cell r="S12">
            <v>124550.11</v>
          </cell>
          <cell r="T12">
            <v>0</v>
          </cell>
          <cell r="U12">
            <v>25449.89</v>
          </cell>
        </row>
        <row r="13">
          <cell r="C13">
            <v>322405</v>
          </cell>
          <cell r="D13" t="str">
            <v>Kleinbaustellen Lehmann (2024)</v>
          </cell>
          <cell r="E13" t="str">
            <v>gewerblich</v>
          </cell>
          <cell r="F13" t="str">
            <v>Sonstiger Tiefbau</v>
          </cell>
          <cell r="G13" t="str">
            <v>Schlussgerechnet</v>
          </cell>
          <cell r="H13" t="str">
            <v>LE</v>
          </cell>
          <cell r="I13" t="str">
            <v>ENDMELDUNG 01/25</v>
          </cell>
          <cell r="J13" t="str">
            <v>Ende 2025 | SR</v>
          </cell>
          <cell r="K13">
            <v>5</v>
          </cell>
          <cell r="L13">
            <v>24512.34</v>
          </cell>
          <cell r="M13">
            <v>0</v>
          </cell>
          <cell r="N13">
            <v>0</v>
          </cell>
          <cell r="O13">
            <v>24512.34</v>
          </cell>
          <cell r="P13">
            <v>0</v>
          </cell>
          <cell r="Q13">
            <v>0</v>
          </cell>
          <cell r="R13">
            <v>0</v>
          </cell>
          <cell r="S13">
            <v>24512.34</v>
          </cell>
          <cell r="T13">
            <v>0</v>
          </cell>
          <cell r="U13">
            <v>0</v>
          </cell>
        </row>
        <row r="14">
          <cell r="C14">
            <v>322410</v>
          </cell>
          <cell r="D14" t="str">
            <v>rnv - Paradeplatz</v>
          </cell>
          <cell r="E14" t="str">
            <v>gewerblich</v>
          </cell>
          <cell r="F14" t="str">
            <v>Gleisbau</v>
          </cell>
          <cell r="G14" t="str">
            <v>laufend</v>
          </cell>
          <cell r="H14" t="str">
            <v>Le/Sa</v>
          </cell>
          <cell r="I14" t="str">
            <v>Bauzeit bis ca. April 2025</v>
          </cell>
          <cell r="J14" t="str">
            <v>unfertig</v>
          </cell>
          <cell r="K14">
            <v>5</v>
          </cell>
          <cell r="L14">
            <v>4450000</v>
          </cell>
          <cell r="M14">
            <v>0</v>
          </cell>
          <cell r="N14">
            <v>0</v>
          </cell>
          <cell r="O14">
            <v>5287718.34</v>
          </cell>
          <cell r="P14">
            <v>0</v>
          </cell>
          <cell r="Q14">
            <v>0</v>
          </cell>
          <cell r="R14">
            <v>837718.33999999985</v>
          </cell>
          <cell r="S14">
            <v>0</v>
          </cell>
          <cell r="T14">
            <v>0</v>
          </cell>
          <cell r="U14">
            <v>4450000</v>
          </cell>
        </row>
        <row r="15">
          <cell r="C15">
            <v>322420</v>
          </cell>
          <cell r="D15" t="str">
            <v>KAM - Fundamente Mischwerk Bruchsal</v>
          </cell>
          <cell r="E15" t="str">
            <v>gewerblich</v>
          </cell>
          <cell r="F15" t="str">
            <v>Stahlbetonbau</v>
          </cell>
          <cell r="G15" t="str">
            <v>Schlussgerechnet</v>
          </cell>
          <cell r="H15" t="str">
            <v>KU</v>
          </cell>
          <cell r="I15" t="str">
            <v>ENDMELDUNG 01/25</v>
          </cell>
          <cell r="J15" t="str">
            <v>Ende 2024 | SR</v>
          </cell>
          <cell r="K15">
            <v>5</v>
          </cell>
          <cell r="L15">
            <v>386354.68</v>
          </cell>
          <cell r="M15">
            <v>0</v>
          </cell>
          <cell r="N15">
            <v>0</v>
          </cell>
          <cell r="O15">
            <v>386354.68</v>
          </cell>
          <cell r="P15">
            <v>0</v>
          </cell>
          <cell r="Q15">
            <v>0</v>
          </cell>
          <cell r="R15">
            <v>0</v>
          </cell>
          <cell r="S15">
            <v>386354.68</v>
          </cell>
          <cell r="T15">
            <v>0</v>
          </cell>
          <cell r="U15">
            <v>0</v>
          </cell>
        </row>
        <row r="16">
          <cell r="C16">
            <v>322421</v>
          </cell>
          <cell r="D16" t="str">
            <v>John Deere Werk Mannheim</v>
          </cell>
          <cell r="E16" t="str">
            <v>gewerblich</v>
          </cell>
          <cell r="F16" t="str">
            <v>Stahlbetonbau</v>
          </cell>
          <cell r="G16" t="str">
            <v>laufend</v>
          </cell>
          <cell r="H16" t="str">
            <v>KU</v>
          </cell>
          <cell r="I16" t="str">
            <v>Fehlen noch Leistungen vom Stahlbauer Ende noch nicht abschätzbar</v>
          </cell>
          <cell r="J16" t="str">
            <v>unfertig</v>
          </cell>
          <cell r="K16">
            <v>5</v>
          </cell>
          <cell r="L16">
            <v>257000</v>
          </cell>
          <cell r="M16">
            <v>1000</v>
          </cell>
          <cell r="N16">
            <v>0</v>
          </cell>
          <cell r="O16">
            <v>258000</v>
          </cell>
          <cell r="P16">
            <v>0</v>
          </cell>
          <cell r="Q16">
            <v>0</v>
          </cell>
          <cell r="R16">
            <v>1000</v>
          </cell>
          <cell r="S16">
            <v>13000</v>
          </cell>
          <cell r="T16">
            <v>0</v>
          </cell>
          <cell r="U16">
            <v>244000</v>
          </cell>
        </row>
        <row r="17">
          <cell r="C17">
            <v>322422</v>
          </cell>
          <cell r="D17" t="str">
            <v>Essity Projekte Kuzören</v>
          </cell>
          <cell r="E17" t="str">
            <v>gewerblich</v>
          </cell>
          <cell r="F17" t="str">
            <v>Sonstiger Industriebau</v>
          </cell>
          <cell r="G17" t="str">
            <v>laufend</v>
          </cell>
          <cell r="H17" t="str">
            <v>KU</v>
          </cell>
          <cell r="I17" t="str">
            <v>noch nicht beendet</v>
          </cell>
          <cell r="J17" t="str">
            <v>unfertig</v>
          </cell>
          <cell r="K17">
            <v>5</v>
          </cell>
          <cell r="L17">
            <v>186000</v>
          </cell>
          <cell r="M17">
            <v>1000</v>
          </cell>
          <cell r="N17">
            <v>0</v>
          </cell>
          <cell r="O17">
            <v>187000</v>
          </cell>
          <cell r="P17">
            <v>0</v>
          </cell>
          <cell r="Q17">
            <v>0</v>
          </cell>
          <cell r="R17">
            <v>1000</v>
          </cell>
          <cell r="S17">
            <v>30733.17</v>
          </cell>
          <cell r="T17">
            <v>0</v>
          </cell>
          <cell r="U17">
            <v>155266.83000000002</v>
          </cell>
        </row>
        <row r="18">
          <cell r="C18">
            <v>322423</v>
          </cell>
          <cell r="D18" t="str">
            <v>essity_Projekt Luft</v>
          </cell>
          <cell r="E18" t="str">
            <v>gewerblich</v>
          </cell>
          <cell r="F18" t="str">
            <v>Stahlbetonbau</v>
          </cell>
          <cell r="G18" t="str">
            <v>laufend</v>
          </cell>
          <cell r="H18" t="str">
            <v>KU</v>
          </cell>
          <cell r="I18" t="str">
            <v>Beginn November</v>
          </cell>
          <cell r="J18" t="str">
            <v>unfertig</v>
          </cell>
          <cell r="K18">
            <v>5</v>
          </cell>
          <cell r="L18">
            <v>310000</v>
          </cell>
          <cell r="M18">
            <v>230000</v>
          </cell>
          <cell r="N18">
            <v>0</v>
          </cell>
          <cell r="O18">
            <v>317321.5</v>
          </cell>
          <cell r="P18">
            <v>0</v>
          </cell>
          <cell r="Q18">
            <v>0</v>
          </cell>
          <cell r="R18">
            <v>7321.5</v>
          </cell>
          <cell r="S18">
            <v>0</v>
          </cell>
          <cell r="T18">
            <v>0</v>
          </cell>
          <cell r="U18">
            <v>310000</v>
          </cell>
        </row>
        <row r="19">
          <cell r="C19">
            <v>322425</v>
          </cell>
          <cell r="D19" t="str">
            <v>Kleinbaustellen Kuzören (2024)</v>
          </cell>
          <cell r="E19" t="str">
            <v>gewerblich</v>
          </cell>
          <cell r="F19" t="str">
            <v>Sonstiger Tiefbau</v>
          </cell>
          <cell r="G19" t="str">
            <v>laufend</v>
          </cell>
          <cell r="H19" t="str">
            <v>KU</v>
          </cell>
          <cell r="I19" t="str">
            <v>Ende noch nicht bekannt Maßnahmen laufen noch in 2025</v>
          </cell>
          <cell r="J19" t="str">
            <v>unfertig</v>
          </cell>
          <cell r="K19">
            <v>5</v>
          </cell>
          <cell r="L19">
            <v>81500</v>
          </cell>
          <cell r="M19">
            <v>500</v>
          </cell>
          <cell r="N19">
            <v>0</v>
          </cell>
          <cell r="O19">
            <v>82526.31</v>
          </cell>
          <cell r="P19">
            <v>0</v>
          </cell>
          <cell r="Q19">
            <v>0</v>
          </cell>
          <cell r="R19">
            <v>1026.3099999999977</v>
          </cell>
          <cell r="S19">
            <v>4676.82</v>
          </cell>
          <cell r="T19">
            <v>0</v>
          </cell>
          <cell r="U19">
            <v>76823.179999999993</v>
          </cell>
        </row>
        <row r="20">
          <cell r="C20">
            <v>322443</v>
          </cell>
          <cell r="D20" t="str">
            <v>roomodulz - Schule Hirschacker</v>
          </cell>
          <cell r="E20" t="str">
            <v>gewerblich</v>
          </cell>
          <cell r="F20" t="str">
            <v>Sonstiger Tiefbau</v>
          </cell>
          <cell r="G20" t="str">
            <v>Schlussgerechnet</v>
          </cell>
          <cell r="H20" t="str">
            <v>IM</v>
          </cell>
          <cell r="I20" t="str">
            <v>ENDMELDUNG 02/25</v>
          </cell>
          <cell r="J20" t="str">
            <v>Ende 2024 | SR</v>
          </cell>
          <cell r="K20">
            <v>5</v>
          </cell>
          <cell r="L20">
            <v>63668.79</v>
          </cell>
          <cell r="M20">
            <v>0</v>
          </cell>
          <cell r="N20">
            <v>0</v>
          </cell>
          <cell r="O20">
            <v>63668.79</v>
          </cell>
          <cell r="P20">
            <v>0</v>
          </cell>
          <cell r="Q20">
            <v>0</v>
          </cell>
          <cell r="R20">
            <v>0</v>
          </cell>
          <cell r="S20">
            <v>63668.79</v>
          </cell>
          <cell r="T20">
            <v>0</v>
          </cell>
          <cell r="U20">
            <v>0</v>
          </cell>
        </row>
        <row r="21">
          <cell r="C21">
            <v>322445</v>
          </cell>
          <cell r="D21" t="str">
            <v>Kleinbaustellen Mishchenko (2024)</v>
          </cell>
          <cell r="E21" t="str">
            <v>gewerblich</v>
          </cell>
          <cell r="F21" t="str">
            <v>Sonstiger Tiefbau</v>
          </cell>
          <cell r="G21" t="str">
            <v>Schlussgerechnet</v>
          </cell>
          <cell r="H21" t="str">
            <v>IM</v>
          </cell>
          <cell r="I21" t="str">
            <v>SR  31.12.24/27.01.25</v>
          </cell>
          <cell r="J21" t="str">
            <v>unfertig</v>
          </cell>
          <cell r="K21">
            <v>5</v>
          </cell>
          <cell r="L21">
            <v>123327.92</v>
          </cell>
          <cell r="M21">
            <v>3327.9199999999983</v>
          </cell>
          <cell r="N21">
            <v>0</v>
          </cell>
          <cell r="O21">
            <v>123327.92</v>
          </cell>
          <cell r="P21">
            <v>3327.9199999999983</v>
          </cell>
          <cell r="Q21">
            <v>0</v>
          </cell>
          <cell r="R21">
            <v>0</v>
          </cell>
          <cell r="S21">
            <v>102366.66</v>
          </cell>
          <cell r="T21">
            <v>0</v>
          </cell>
          <cell r="U21">
            <v>20961.259999999995</v>
          </cell>
        </row>
        <row r="22">
          <cell r="C22">
            <v>322470</v>
          </cell>
          <cell r="D22" t="str">
            <v>rnv J.V. Gleisbau (2024)</v>
          </cell>
          <cell r="E22" t="str">
            <v>gewerblich</v>
          </cell>
          <cell r="F22" t="str">
            <v>Gleisbau</v>
          </cell>
          <cell r="G22" t="str">
            <v>laufend</v>
          </cell>
          <cell r="H22" t="str">
            <v>LI</v>
          </cell>
          <cell r="J22" t="str">
            <v>unfertig</v>
          </cell>
          <cell r="K22">
            <v>5</v>
          </cell>
          <cell r="L22">
            <v>2950000</v>
          </cell>
          <cell r="M22">
            <v>150000</v>
          </cell>
          <cell r="N22">
            <v>0</v>
          </cell>
          <cell r="O22">
            <v>6350000</v>
          </cell>
          <cell r="P22">
            <v>0</v>
          </cell>
          <cell r="Q22">
            <v>0</v>
          </cell>
          <cell r="R22">
            <v>3400000</v>
          </cell>
          <cell r="S22">
            <v>2838323.95</v>
          </cell>
          <cell r="T22">
            <v>0</v>
          </cell>
          <cell r="U22">
            <v>111676.04999999981</v>
          </cell>
        </row>
        <row r="23">
          <cell r="C23">
            <v>322471</v>
          </cell>
          <cell r="D23" t="str">
            <v>miro Gleissanierung (2024)</v>
          </cell>
          <cell r="E23" t="str">
            <v>gewerblich</v>
          </cell>
          <cell r="F23" t="str">
            <v>Gleisbau</v>
          </cell>
          <cell r="G23" t="str">
            <v>laufend</v>
          </cell>
          <cell r="H23" t="str">
            <v>LI</v>
          </cell>
          <cell r="I23" t="str">
            <v>Witterungsbedingt Restarbeiten erst Frühjahr 2025</v>
          </cell>
          <cell r="J23" t="str">
            <v>unfertig</v>
          </cell>
          <cell r="K23">
            <v>5</v>
          </cell>
          <cell r="L23">
            <v>690000</v>
          </cell>
          <cell r="M23">
            <v>0</v>
          </cell>
          <cell r="N23">
            <v>0</v>
          </cell>
          <cell r="O23">
            <v>625000</v>
          </cell>
          <cell r="P23">
            <v>-85000</v>
          </cell>
          <cell r="Q23">
            <v>0</v>
          </cell>
          <cell r="R23">
            <v>-65000</v>
          </cell>
          <cell r="S23">
            <v>16867.97</v>
          </cell>
          <cell r="T23">
            <v>0</v>
          </cell>
          <cell r="U23">
            <v>673132.03</v>
          </cell>
        </row>
        <row r="24">
          <cell r="C24">
            <v>322472</v>
          </cell>
          <cell r="D24" t="str">
            <v>rnv GE Eppelheim</v>
          </cell>
          <cell r="E24" t="str">
            <v>gewerblich</v>
          </cell>
          <cell r="F24" t="str">
            <v>Gleisbau</v>
          </cell>
          <cell r="G24" t="str">
            <v>laufend</v>
          </cell>
          <cell r="H24" t="str">
            <v>LI</v>
          </cell>
          <cell r="I24" t="str">
            <v>ENDMELDUNG 01/25</v>
          </cell>
          <cell r="J24" t="str">
            <v>Ende 2024 | SR</v>
          </cell>
          <cell r="K24">
            <v>5</v>
          </cell>
          <cell r="L24">
            <v>354547.21</v>
          </cell>
          <cell r="M24">
            <v>0</v>
          </cell>
          <cell r="N24">
            <v>0</v>
          </cell>
          <cell r="O24">
            <v>354547.21</v>
          </cell>
          <cell r="P24">
            <v>0</v>
          </cell>
          <cell r="Q24">
            <v>0</v>
          </cell>
          <cell r="R24">
            <v>0</v>
          </cell>
          <cell r="S24">
            <v>354547.21</v>
          </cell>
          <cell r="T24">
            <v>0</v>
          </cell>
          <cell r="U24">
            <v>0</v>
          </cell>
        </row>
        <row r="25">
          <cell r="C25">
            <v>322473</v>
          </cell>
          <cell r="D25" t="str">
            <v>ARGE_rnv GE Berliner Str_LU</v>
          </cell>
          <cell r="E25" t="str">
            <v>gewerblich</v>
          </cell>
          <cell r="F25" t="str">
            <v>Gleisbau</v>
          </cell>
          <cell r="G25" t="str">
            <v>laufend</v>
          </cell>
          <cell r="H25" t="str">
            <v>LI</v>
          </cell>
          <cell r="I25" t="str">
            <v>Start in 12/24</v>
          </cell>
          <cell r="J25" t="str">
            <v>unfertig</v>
          </cell>
          <cell r="K25">
            <v>5</v>
          </cell>
          <cell r="L25">
            <v>42000</v>
          </cell>
          <cell r="M25">
            <v>42000</v>
          </cell>
          <cell r="N25">
            <v>0</v>
          </cell>
          <cell r="O25">
            <v>193216.64000000001</v>
          </cell>
          <cell r="P25">
            <v>0</v>
          </cell>
          <cell r="Q25">
            <v>0</v>
          </cell>
          <cell r="R25">
            <v>151216.64000000001</v>
          </cell>
          <cell r="S25">
            <v>0</v>
          </cell>
          <cell r="T25">
            <v>0</v>
          </cell>
          <cell r="U25">
            <v>42000</v>
          </cell>
        </row>
        <row r="26">
          <cell r="C26">
            <v>322500</v>
          </cell>
          <cell r="D26" t="str">
            <v>essity_Jahresvertrag (2025)</v>
          </cell>
          <cell r="E26" t="str">
            <v>gewerblich</v>
          </cell>
          <cell r="F26" t="str">
            <v>Sonstiger Industriebau</v>
          </cell>
          <cell r="G26" t="str">
            <v>laufend</v>
          </cell>
          <cell r="H26" t="str">
            <v>KU</v>
          </cell>
          <cell r="J26" t="str">
            <v>unfertig</v>
          </cell>
          <cell r="K26">
            <v>5</v>
          </cell>
          <cell r="L26">
            <v>158000</v>
          </cell>
          <cell r="M26">
            <v>158000</v>
          </cell>
          <cell r="N26">
            <v>0</v>
          </cell>
          <cell r="O26">
            <v>1000000</v>
          </cell>
          <cell r="P26">
            <v>1000000</v>
          </cell>
          <cell r="Q26">
            <v>0</v>
          </cell>
          <cell r="R26">
            <v>842000</v>
          </cell>
          <cell r="S26">
            <v>85749.58</v>
          </cell>
          <cell r="T26">
            <v>0</v>
          </cell>
          <cell r="U26">
            <v>72250.42</v>
          </cell>
        </row>
        <row r="27">
          <cell r="C27">
            <v>322501</v>
          </cell>
          <cell r="D27" t="str">
            <v>essity_Projekte_2025</v>
          </cell>
          <cell r="E27" t="str">
            <v>gewerblich</v>
          </cell>
          <cell r="F27" t="str">
            <v>Sonstiger Industriebau</v>
          </cell>
          <cell r="G27" t="str">
            <v>laufend</v>
          </cell>
          <cell r="H27" t="str">
            <v>Le</v>
          </cell>
          <cell r="I27" t="str">
            <v>Beginn 02/24</v>
          </cell>
          <cell r="J27" t="str">
            <v>unfertig</v>
          </cell>
          <cell r="K27">
            <v>5</v>
          </cell>
          <cell r="L27">
            <v>0</v>
          </cell>
          <cell r="M27">
            <v>0</v>
          </cell>
          <cell r="N27">
            <v>0</v>
          </cell>
          <cell r="O27">
            <v>100000</v>
          </cell>
          <cell r="P27">
            <v>100000</v>
          </cell>
          <cell r="Q27">
            <v>0</v>
          </cell>
          <cell r="R27">
            <v>100000</v>
          </cell>
          <cell r="S27">
            <v>0</v>
          </cell>
          <cell r="T27">
            <v>0</v>
          </cell>
          <cell r="U27">
            <v>0</v>
          </cell>
        </row>
        <row r="28">
          <cell r="C28">
            <v>322505</v>
          </cell>
          <cell r="D28" t="str">
            <v>Klein-BST Lehmann_2025</v>
          </cell>
          <cell r="E28" t="str">
            <v>gewerblich</v>
          </cell>
          <cell r="F28" t="str">
            <v>Sonstiger Tiefbau</v>
          </cell>
          <cell r="G28" t="str">
            <v>laufend</v>
          </cell>
          <cell r="H28" t="str">
            <v>Le</v>
          </cell>
          <cell r="J28" t="str">
            <v>unfertig</v>
          </cell>
          <cell r="K28">
            <v>5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C29">
            <v>322510</v>
          </cell>
          <cell r="D29" t="str">
            <v>MVV_Glücksburger Weg _Trinkwasserltg</v>
          </cell>
          <cell r="E29" t="str">
            <v>gewerblich</v>
          </cell>
          <cell r="F29" t="str">
            <v>Sonstiger Tiefbau</v>
          </cell>
          <cell r="G29" t="str">
            <v>laufend</v>
          </cell>
          <cell r="H29" t="str">
            <v>LB</v>
          </cell>
          <cell r="J29" t="str">
            <v>unfertig</v>
          </cell>
          <cell r="K29">
            <v>5</v>
          </cell>
          <cell r="L29">
            <v>138955</v>
          </cell>
          <cell r="M29">
            <v>138955</v>
          </cell>
          <cell r="N29">
            <v>0</v>
          </cell>
          <cell r="O29">
            <v>237071.48</v>
          </cell>
          <cell r="P29">
            <v>237071.48</v>
          </cell>
          <cell r="Q29">
            <v>0</v>
          </cell>
          <cell r="R29">
            <v>98116.48000000001</v>
          </cell>
          <cell r="S29">
            <v>0</v>
          </cell>
          <cell r="T29">
            <v>0</v>
          </cell>
          <cell r="U29">
            <v>138955</v>
          </cell>
        </row>
        <row r="30">
          <cell r="C30">
            <v>322511</v>
          </cell>
          <cell r="D30" t="str">
            <v>MV_rnv_GE Alte Feuerwache_MA</v>
          </cell>
          <cell r="E30" t="str">
            <v>gewerblich</v>
          </cell>
          <cell r="F30" t="str">
            <v>Gleisbau</v>
          </cell>
          <cell r="G30" t="str">
            <v>laufend</v>
          </cell>
          <cell r="H30" t="str">
            <v>LB</v>
          </cell>
          <cell r="J30" t="str">
            <v>unfertig</v>
          </cell>
          <cell r="K30">
            <v>5</v>
          </cell>
          <cell r="L30">
            <v>0</v>
          </cell>
          <cell r="M30">
            <v>0</v>
          </cell>
          <cell r="N30">
            <v>0</v>
          </cell>
          <cell r="O30">
            <v>788799.88</v>
          </cell>
          <cell r="P30">
            <v>788799.88</v>
          </cell>
          <cell r="Q30">
            <v>0</v>
          </cell>
          <cell r="R30">
            <v>788799.88</v>
          </cell>
          <cell r="S30">
            <v>0</v>
          </cell>
          <cell r="T30">
            <v>0</v>
          </cell>
          <cell r="U30">
            <v>0</v>
          </cell>
        </row>
        <row r="31">
          <cell r="C31">
            <v>322512</v>
          </cell>
          <cell r="D31" t="str">
            <v>Lanxess_Widmosgelände_MA</v>
          </cell>
          <cell r="E31" t="str">
            <v>gewerblich</v>
          </cell>
          <cell r="F31" t="str">
            <v>Sonstiger Tiefbau</v>
          </cell>
          <cell r="G31" t="str">
            <v>laufend</v>
          </cell>
          <cell r="H31" t="str">
            <v>LB</v>
          </cell>
          <cell r="J31" t="str">
            <v>unfertig</v>
          </cell>
          <cell r="K31">
            <v>5</v>
          </cell>
          <cell r="L31">
            <v>0</v>
          </cell>
          <cell r="M31">
            <v>0</v>
          </cell>
          <cell r="N31">
            <v>0</v>
          </cell>
          <cell r="O31">
            <v>257953</v>
          </cell>
          <cell r="P31">
            <v>257953</v>
          </cell>
          <cell r="Q31">
            <v>0</v>
          </cell>
          <cell r="R31">
            <v>257953</v>
          </cell>
          <cell r="S31">
            <v>0</v>
          </cell>
          <cell r="T31">
            <v>0</v>
          </cell>
          <cell r="U31">
            <v>0</v>
          </cell>
        </row>
        <row r="32">
          <cell r="C32">
            <v>322515</v>
          </cell>
          <cell r="D32" t="str">
            <v>Klein-BST Labroue_2025</v>
          </cell>
          <cell r="E32" t="str">
            <v>gewerblich</v>
          </cell>
          <cell r="F32" t="str">
            <v>Sonstiger Tiefbau</v>
          </cell>
          <cell r="G32" t="str">
            <v>laufend</v>
          </cell>
          <cell r="H32" t="str">
            <v>LB</v>
          </cell>
          <cell r="J32" t="str">
            <v>unfertig</v>
          </cell>
          <cell r="K32">
            <v>5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C33">
            <v>322525</v>
          </cell>
          <cell r="D33" t="str">
            <v>Klein-BST Kuzören_2025</v>
          </cell>
          <cell r="E33" t="str">
            <v>gewerblich</v>
          </cell>
          <cell r="F33" t="str">
            <v>Sonstiger Tiefbau</v>
          </cell>
          <cell r="G33" t="str">
            <v>laufend</v>
          </cell>
          <cell r="H33" t="str">
            <v>KU</v>
          </cell>
          <cell r="J33" t="str">
            <v>unfertig</v>
          </cell>
          <cell r="K33">
            <v>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C34">
            <v>322535</v>
          </cell>
          <cell r="D34" t="str">
            <v>Klein-BST Besli_2025</v>
          </cell>
          <cell r="E34" t="str">
            <v>gewerblich</v>
          </cell>
          <cell r="F34" t="str">
            <v>Sonstiger Tiefbau</v>
          </cell>
          <cell r="G34" t="str">
            <v>laufend</v>
          </cell>
          <cell r="H34" t="str">
            <v>YB</v>
          </cell>
          <cell r="J34" t="str">
            <v>unfertig</v>
          </cell>
          <cell r="K34">
            <v>5</v>
          </cell>
          <cell r="L34">
            <v>14857</v>
          </cell>
          <cell r="M34">
            <v>14857</v>
          </cell>
          <cell r="N34">
            <v>0</v>
          </cell>
          <cell r="O34">
            <v>14857</v>
          </cell>
          <cell r="P34">
            <v>14857</v>
          </cell>
          <cell r="Q34">
            <v>0</v>
          </cell>
          <cell r="R34">
            <v>0</v>
          </cell>
          <cell r="S34">
            <v>14857.07</v>
          </cell>
          <cell r="T34">
            <v>-6.9999999999708962E-2</v>
          </cell>
          <cell r="U34">
            <v>0</v>
          </cell>
        </row>
        <row r="35">
          <cell r="C35">
            <v>322545</v>
          </cell>
          <cell r="D35" t="str">
            <v>Klein-BST Mishchenko_2025</v>
          </cell>
          <cell r="E35" t="str">
            <v>gewerblich</v>
          </cell>
          <cell r="F35" t="str">
            <v>Sonstiger Tiefbau</v>
          </cell>
          <cell r="G35" t="str">
            <v>laufend</v>
          </cell>
          <cell r="H35" t="str">
            <v>IM</v>
          </cell>
          <cell r="J35" t="str">
            <v>unfertig</v>
          </cell>
          <cell r="K35">
            <v>5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C36">
            <v>322570</v>
          </cell>
          <cell r="D36" t="str">
            <v>rnv_J.V. Gleisbau (2025)</v>
          </cell>
          <cell r="E36" t="str">
            <v>gewerblich</v>
          </cell>
          <cell r="F36" t="str">
            <v>Gleisbau</v>
          </cell>
          <cell r="G36" t="str">
            <v>laufend</v>
          </cell>
          <cell r="H36" t="str">
            <v>Li</v>
          </cell>
          <cell r="J36" t="str">
            <v>unfertig</v>
          </cell>
          <cell r="K36">
            <v>5</v>
          </cell>
          <cell r="L36">
            <v>210000</v>
          </cell>
          <cell r="M36">
            <v>210000</v>
          </cell>
          <cell r="N36">
            <v>0</v>
          </cell>
          <cell r="O36">
            <v>3500000</v>
          </cell>
          <cell r="P36">
            <v>3500000</v>
          </cell>
          <cell r="Q36">
            <v>0</v>
          </cell>
          <cell r="R36">
            <v>3290000</v>
          </cell>
          <cell r="S36">
            <v>147658.73000000001</v>
          </cell>
          <cell r="T36">
            <v>0</v>
          </cell>
          <cell r="U36">
            <v>62341.26999999999</v>
          </cell>
        </row>
        <row r="37">
          <cell r="C37">
            <v>322571</v>
          </cell>
          <cell r="D37" t="str">
            <v>VBK_Notmaß.Europaplatz_KA</v>
          </cell>
          <cell r="E37" t="str">
            <v>gewerblich</v>
          </cell>
          <cell r="F37" t="str">
            <v>Gleisbau</v>
          </cell>
          <cell r="G37" t="str">
            <v>laufend</v>
          </cell>
          <cell r="H37" t="str">
            <v>Li</v>
          </cell>
          <cell r="J37" t="str">
            <v>unfertig</v>
          </cell>
          <cell r="K37">
            <v>5</v>
          </cell>
          <cell r="L37">
            <v>295000</v>
          </cell>
          <cell r="M37">
            <v>295000</v>
          </cell>
          <cell r="N37">
            <v>0</v>
          </cell>
          <cell r="O37">
            <v>320000</v>
          </cell>
          <cell r="P37">
            <v>320000</v>
          </cell>
          <cell r="Q37">
            <v>0</v>
          </cell>
          <cell r="R37">
            <v>25000</v>
          </cell>
          <cell r="S37">
            <v>325749.3</v>
          </cell>
          <cell r="T37">
            <v>-30749.299999999988</v>
          </cell>
          <cell r="U37">
            <v>0</v>
          </cell>
        </row>
        <row r="38">
          <cell r="C38">
            <v>322575</v>
          </cell>
          <cell r="D38" t="str">
            <v>Klein-BST Lindner_2025</v>
          </cell>
          <cell r="E38" t="str">
            <v>gewerblich</v>
          </cell>
          <cell r="F38" t="str">
            <v>Sonstiger Tiefbau</v>
          </cell>
          <cell r="G38" t="str">
            <v>laufend</v>
          </cell>
          <cell r="H38" t="str">
            <v>Li</v>
          </cell>
          <cell r="J38" t="str">
            <v>unfertig</v>
          </cell>
          <cell r="K38">
            <v>5</v>
          </cell>
          <cell r="L38">
            <v>0</v>
          </cell>
          <cell r="M38">
            <v>0</v>
          </cell>
          <cell r="N38">
            <v>0</v>
          </cell>
          <cell r="O38">
            <v>9220.7800000000007</v>
          </cell>
          <cell r="P38">
            <v>9220.7800000000007</v>
          </cell>
          <cell r="Q38">
            <v>0</v>
          </cell>
          <cell r="R38">
            <v>9220.7800000000007</v>
          </cell>
          <cell r="S38">
            <v>0</v>
          </cell>
          <cell r="T38">
            <v>0</v>
          </cell>
          <cell r="U38">
            <v>0</v>
          </cell>
        </row>
        <row r="39">
          <cell r="C39">
            <v>322595</v>
          </cell>
          <cell r="D39" t="str">
            <v>Klein-BST Satter_2025</v>
          </cell>
          <cell r="E39" t="str">
            <v>gewerblich</v>
          </cell>
          <cell r="F39" t="str">
            <v>Sonstiger Tiefbau</v>
          </cell>
          <cell r="G39" t="str">
            <v>laufend</v>
          </cell>
          <cell r="H39" t="str">
            <v>Sa</v>
          </cell>
          <cell r="J39" t="str">
            <v>unfertig</v>
          </cell>
          <cell r="K39">
            <v>5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C40">
            <v>0</v>
          </cell>
          <cell r="D40" t="str">
            <v>frei</v>
          </cell>
          <cell r="J40" t="str">
            <v>unfertig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C41">
            <v>0</v>
          </cell>
          <cell r="D41" t="str">
            <v>frei</v>
          </cell>
          <cell r="J41" t="str">
            <v>unfertig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C42">
            <v>0</v>
          </cell>
          <cell r="D42" t="str">
            <v>frei</v>
          </cell>
          <cell r="J42" t="str">
            <v>unfertig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C43">
            <v>0</v>
          </cell>
          <cell r="D43" t="str">
            <v>frei</v>
          </cell>
          <cell r="J43" t="str">
            <v>unfertig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C44">
            <v>0</v>
          </cell>
          <cell r="D44" t="str">
            <v>frei</v>
          </cell>
          <cell r="J44" t="str">
            <v>unfertig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C45">
            <v>329900</v>
          </cell>
          <cell r="D45" t="str">
            <v>Gewährleistungsarbeiten Mannheim</v>
          </cell>
          <cell r="E45" t="str">
            <v>gewerblich</v>
          </cell>
          <cell r="I45" t="str">
            <v>unfertig</v>
          </cell>
          <cell r="J45" t="str">
            <v>GWL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6">
          <cell r="C46" t="str">
            <v>Summe</v>
          </cell>
          <cell r="D46" t="str">
            <v>Summe Mannheim-Infrastruktur</v>
          </cell>
          <cell r="L46">
            <v>14655673.789999999</v>
          </cell>
          <cell r="M46">
            <v>1449602.37</v>
          </cell>
          <cell r="N46">
            <v>0</v>
          </cell>
          <cell r="O46">
            <v>24417263.600000001</v>
          </cell>
          <cell r="P46">
            <v>6201679.3600000003</v>
          </cell>
          <cell r="Q46">
            <v>0</v>
          </cell>
          <cell r="R46">
            <v>9761589.8099999987</v>
          </cell>
          <cell r="S46">
            <v>8260531.3600000003</v>
          </cell>
          <cell r="T46">
            <v>-31203.949999999946</v>
          </cell>
          <cell r="U46">
            <v>6426346.379999999</v>
          </cell>
        </row>
        <row r="47">
          <cell r="C47">
            <v>322060</v>
          </cell>
          <cell r="D47" t="str">
            <v>MVV J.V. Tief-/Rohrbau 2020-2023</v>
          </cell>
          <cell r="E47" t="str">
            <v>gewerblich</v>
          </cell>
          <cell r="F47" t="str">
            <v>Rohrleitungsbau</v>
          </cell>
          <cell r="G47" t="str">
            <v>Schlussgerechnet</v>
          </cell>
          <cell r="H47" t="str">
            <v>Da</v>
          </cell>
          <cell r="I47" t="str">
            <v>alle RG gestellt noch 2 unbezahlt</v>
          </cell>
          <cell r="J47" t="str">
            <v>Ende 2024 | SR</v>
          </cell>
          <cell r="K47">
            <v>5</v>
          </cell>
          <cell r="L47">
            <v>9807885.4100000001</v>
          </cell>
          <cell r="M47">
            <v>8759.570000000298</v>
          </cell>
          <cell r="N47">
            <v>0</v>
          </cell>
          <cell r="O47">
            <v>9808000</v>
          </cell>
          <cell r="P47">
            <v>8000</v>
          </cell>
          <cell r="Q47">
            <v>0</v>
          </cell>
          <cell r="R47">
            <v>114.58999999985099</v>
          </cell>
          <cell r="S47">
            <v>9806682.7200000007</v>
          </cell>
          <cell r="T47">
            <v>0</v>
          </cell>
          <cell r="U47">
            <v>1202.6899999994785</v>
          </cell>
        </row>
        <row r="48">
          <cell r="C48">
            <v>322086</v>
          </cell>
          <cell r="D48" t="str">
            <v xml:space="preserve">San./Umverlegung Wasser Heilsberger Straße </v>
          </cell>
          <cell r="E48" t="str">
            <v>gewerblich</v>
          </cell>
          <cell r="F48" t="str">
            <v>Rohrleitungsbau</v>
          </cell>
          <cell r="G48" t="str">
            <v>Schlussgerechnet</v>
          </cell>
          <cell r="H48" t="str">
            <v>Da</v>
          </cell>
          <cell r="I48" t="str">
            <v>SRE in  11/2021 gestellt.  Überzahlte Vorabzahlung; Rückzahlung noch offen, Ei 15.01.2024 bei Dalinger in Klärung</v>
          </cell>
          <cell r="J48" t="str">
            <v>Ende 2020|WB</v>
          </cell>
          <cell r="K48">
            <v>5</v>
          </cell>
          <cell r="L48">
            <v>110000</v>
          </cell>
          <cell r="M48">
            <v>0</v>
          </cell>
          <cell r="N48">
            <v>0</v>
          </cell>
          <cell r="O48">
            <v>110000</v>
          </cell>
          <cell r="P48">
            <v>0</v>
          </cell>
          <cell r="Q48">
            <v>0</v>
          </cell>
          <cell r="R48">
            <v>0</v>
          </cell>
          <cell r="S48">
            <v>118660.74</v>
          </cell>
          <cell r="T48">
            <v>-8660.7400000000052</v>
          </cell>
          <cell r="U48">
            <v>0</v>
          </cell>
        </row>
        <row r="49">
          <cell r="C49">
            <v>322203</v>
          </cell>
          <cell r="D49" t="str">
            <v>MVV B.-F.-V., Bensheimer Str.</v>
          </cell>
          <cell r="E49" t="str">
            <v>gewerblich</v>
          </cell>
          <cell r="F49" t="str">
            <v>Sonstiger Tiefbau</v>
          </cell>
          <cell r="G49" t="str">
            <v>Schlussgerechnet</v>
          </cell>
          <cell r="H49" t="str">
            <v>FM|Le</v>
          </cell>
          <cell r="I49" t="str">
            <v>SR 12-24 / Zahlung offen</v>
          </cell>
          <cell r="J49" t="str">
            <v>Ende 2024 | SR</v>
          </cell>
          <cell r="K49">
            <v>5</v>
          </cell>
          <cell r="L49">
            <v>3504000</v>
          </cell>
          <cell r="M49">
            <v>0</v>
          </cell>
          <cell r="N49">
            <v>0</v>
          </cell>
          <cell r="O49">
            <v>3504000</v>
          </cell>
          <cell r="P49">
            <v>0</v>
          </cell>
          <cell r="Q49">
            <v>0</v>
          </cell>
          <cell r="R49">
            <v>0</v>
          </cell>
          <cell r="S49">
            <v>3470871.65</v>
          </cell>
          <cell r="T49">
            <v>0</v>
          </cell>
          <cell r="U49">
            <v>33128.350000000093</v>
          </cell>
        </row>
        <row r="50">
          <cell r="C50">
            <v>322310</v>
          </cell>
          <cell r="D50" t="str">
            <v>Innofabrik, Gründung Neubau Verw.Geb.</v>
          </cell>
          <cell r="E50" t="str">
            <v>gewerblich</v>
          </cell>
          <cell r="F50" t="str">
            <v>Sonstiger Tiefbau</v>
          </cell>
          <cell r="G50" t="str">
            <v>Schlussgerechnet</v>
          </cell>
          <cell r="H50" t="str">
            <v>Sp</v>
          </cell>
          <cell r="I50" t="str">
            <v>Bauende 2024 | SR 12-24, ZE und Endmeldung fehlen</v>
          </cell>
          <cell r="J50" t="str">
            <v>unfertig</v>
          </cell>
          <cell r="K50">
            <v>5</v>
          </cell>
          <cell r="L50">
            <v>787759.7</v>
          </cell>
          <cell r="M50">
            <v>0</v>
          </cell>
          <cell r="N50">
            <v>0</v>
          </cell>
          <cell r="O50">
            <v>787759.7</v>
          </cell>
          <cell r="P50">
            <v>0</v>
          </cell>
          <cell r="Q50">
            <v>0</v>
          </cell>
          <cell r="R50">
            <v>0</v>
          </cell>
          <cell r="S50">
            <v>787759.7</v>
          </cell>
          <cell r="T50">
            <v>0</v>
          </cell>
          <cell r="U50">
            <v>0</v>
          </cell>
        </row>
        <row r="51">
          <cell r="C51">
            <v>322313</v>
          </cell>
          <cell r="D51" t="str">
            <v>RNV Fahrer WC Buswendeschleife Wilhelmsfeld</v>
          </cell>
          <cell r="E51" t="str">
            <v>gewerblich</v>
          </cell>
          <cell r="F51" t="str">
            <v>Sonstiger Tiefbau</v>
          </cell>
          <cell r="G51" t="str">
            <v>Schlussgerechnet</v>
          </cell>
          <cell r="H51" t="str">
            <v>Sp</v>
          </cell>
          <cell r="I51" t="str">
            <v>ENDMELDUNG 02/25</v>
          </cell>
          <cell r="J51" t="str">
            <v>Ende 2025 | SR</v>
          </cell>
          <cell r="K51">
            <v>5</v>
          </cell>
          <cell r="L51">
            <v>1736.11</v>
          </cell>
          <cell r="M51">
            <v>1736.11</v>
          </cell>
          <cell r="N51">
            <v>0</v>
          </cell>
          <cell r="O51">
            <v>1736.11</v>
          </cell>
          <cell r="P51">
            <v>-80028.05</v>
          </cell>
          <cell r="Q51">
            <v>0</v>
          </cell>
          <cell r="R51">
            <v>0</v>
          </cell>
          <cell r="S51">
            <v>1736.11</v>
          </cell>
          <cell r="T51">
            <v>0</v>
          </cell>
          <cell r="U51">
            <v>0</v>
          </cell>
        </row>
        <row r="52">
          <cell r="C52">
            <v>322330</v>
          </cell>
          <cell r="D52" t="str">
            <v>Bus-HAST, HD- Peterskirche, LV 1+2, 3</v>
          </cell>
          <cell r="E52" t="str">
            <v>gewerblich</v>
          </cell>
          <cell r="F52" t="str">
            <v>Straßenbau</v>
          </cell>
          <cell r="G52" t="str">
            <v>Schlussgerechnet</v>
          </cell>
          <cell r="H52" t="str">
            <v>FM</v>
          </cell>
          <cell r="I52" t="str">
            <v>SR 01-25</v>
          </cell>
          <cell r="J52" t="str">
            <v>unfertig</v>
          </cell>
          <cell r="K52">
            <v>6</v>
          </cell>
          <cell r="L52">
            <v>488000</v>
          </cell>
          <cell r="M52">
            <v>0</v>
          </cell>
          <cell r="N52">
            <v>0</v>
          </cell>
          <cell r="O52">
            <v>488000</v>
          </cell>
          <cell r="P52">
            <v>0</v>
          </cell>
          <cell r="Q52">
            <v>0</v>
          </cell>
          <cell r="R52">
            <v>0</v>
          </cell>
          <cell r="S52">
            <v>629686.21</v>
          </cell>
          <cell r="T52">
            <v>-141686.20999999996</v>
          </cell>
          <cell r="U52">
            <v>0</v>
          </cell>
        </row>
        <row r="53">
          <cell r="C53">
            <v>322360</v>
          </cell>
          <cell r="D53" t="str">
            <v>MVV J.V. Tief-/Rohrbau 23-25 Tagesgeschäft</v>
          </cell>
          <cell r="E53" t="str">
            <v>gewerblich</v>
          </cell>
          <cell r="F53" t="str">
            <v>Rohrleitungsbau</v>
          </cell>
          <cell r="G53" t="str">
            <v>laufend</v>
          </cell>
          <cell r="H53" t="str">
            <v>DA</v>
          </cell>
          <cell r="J53" t="str">
            <v>unfertig</v>
          </cell>
          <cell r="K53">
            <v>5</v>
          </cell>
          <cell r="L53">
            <v>3010315</v>
          </cell>
          <cell r="M53">
            <v>425255</v>
          </cell>
          <cell r="N53">
            <v>0</v>
          </cell>
          <cell r="O53">
            <v>4150000</v>
          </cell>
          <cell r="P53">
            <v>1350000</v>
          </cell>
          <cell r="Q53">
            <v>0</v>
          </cell>
          <cell r="R53">
            <v>1139685</v>
          </cell>
          <cell r="S53">
            <v>2105829.35</v>
          </cell>
          <cell r="T53">
            <v>0</v>
          </cell>
          <cell r="U53">
            <v>904485.64999999991</v>
          </cell>
        </row>
        <row r="54">
          <cell r="C54">
            <v>322361</v>
          </cell>
          <cell r="D54" t="str">
            <v>MVV J.V. Tief-/Rohrbau 23-25 Bündelung</v>
          </cell>
          <cell r="E54" t="str">
            <v>gewerblich</v>
          </cell>
          <cell r="F54" t="str">
            <v>Rohrleitungsbau</v>
          </cell>
          <cell r="G54" t="str">
            <v>laufend</v>
          </cell>
          <cell r="H54" t="str">
            <v>DA</v>
          </cell>
          <cell r="J54" t="str">
            <v>unfertig</v>
          </cell>
          <cell r="K54">
            <v>5</v>
          </cell>
          <cell r="L54">
            <v>1366975</v>
          </cell>
          <cell r="M54">
            <v>154966</v>
          </cell>
          <cell r="N54">
            <v>0</v>
          </cell>
          <cell r="O54">
            <v>2600000</v>
          </cell>
          <cell r="P54">
            <v>0</v>
          </cell>
          <cell r="Q54">
            <v>0</v>
          </cell>
          <cell r="R54">
            <v>1233025</v>
          </cell>
          <cell r="S54">
            <v>1074125.79</v>
          </cell>
          <cell r="T54">
            <v>0</v>
          </cell>
          <cell r="U54">
            <v>292849.20999999996</v>
          </cell>
        </row>
        <row r="55">
          <cell r="C55">
            <v>322362</v>
          </cell>
          <cell r="D55" t="str">
            <v>MVV J.V. Tief-/Rohrbau 23-25 Projekte</v>
          </cell>
          <cell r="E55" t="str">
            <v>gewerblich</v>
          </cell>
          <cell r="F55" t="str">
            <v>Rohrleitungsbau</v>
          </cell>
          <cell r="G55" t="str">
            <v>laufend</v>
          </cell>
          <cell r="H55" t="str">
            <v>DA</v>
          </cell>
          <cell r="J55" t="str">
            <v>unfertig</v>
          </cell>
          <cell r="K55">
            <v>5</v>
          </cell>
          <cell r="L55">
            <v>1075400</v>
          </cell>
          <cell r="M55">
            <v>228984</v>
          </cell>
          <cell r="N55">
            <v>0</v>
          </cell>
          <cell r="O55">
            <v>1665000</v>
          </cell>
          <cell r="P55">
            <v>665000</v>
          </cell>
          <cell r="Q55">
            <v>0</v>
          </cell>
          <cell r="R55">
            <v>589600</v>
          </cell>
          <cell r="S55">
            <v>381416.24</v>
          </cell>
          <cell r="T55">
            <v>0</v>
          </cell>
          <cell r="U55">
            <v>693983.76</v>
          </cell>
        </row>
        <row r="56">
          <cell r="C56">
            <v>322390</v>
          </cell>
          <cell r="D56" t="str">
            <v>TWL - Londoner Ring, LU - Verlg, FW</v>
          </cell>
          <cell r="E56" t="str">
            <v>gewerblich</v>
          </cell>
          <cell r="F56" t="str">
            <v>Rohrleitungsbau</v>
          </cell>
          <cell r="G56" t="str">
            <v>Schlussgerechnet</v>
          </cell>
          <cell r="H56" t="str">
            <v>Bo</v>
          </cell>
          <cell r="I56" t="str">
            <v>ENDMELDUNG 02/25</v>
          </cell>
          <cell r="J56" t="str">
            <v>Ende 2024 | SR</v>
          </cell>
          <cell r="K56">
            <v>5</v>
          </cell>
          <cell r="L56">
            <v>595669.4</v>
          </cell>
          <cell r="M56">
            <v>0</v>
          </cell>
          <cell r="N56">
            <v>0</v>
          </cell>
          <cell r="O56">
            <v>595669.4</v>
          </cell>
          <cell r="P56">
            <v>-0.53000000002793968</v>
          </cell>
          <cell r="Q56">
            <v>0</v>
          </cell>
          <cell r="R56">
            <v>0</v>
          </cell>
          <cell r="S56">
            <v>595669.4</v>
          </cell>
          <cell r="T56">
            <v>0</v>
          </cell>
          <cell r="U56">
            <v>0</v>
          </cell>
        </row>
        <row r="57">
          <cell r="C57">
            <v>322430</v>
          </cell>
          <cell r="D57" t="str">
            <v>Abbvie, LUnA Infrastrukturmaßnahme AP2</v>
          </cell>
          <cell r="E57" t="str">
            <v>gewerblich</v>
          </cell>
          <cell r="F57" t="str">
            <v>Sonstiger Tiefbau</v>
          </cell>
          <cell r="G57" t="str">
            <v>laufend</v>
          </cell>
          <cell r="H57" t="str">
            <v>FM</v>
          </cell>
          <cell r="I57" t="str">
            <v>SR kann noch nicht gestellt werden / noch Restarbeiten zu erledigen.</v>
          </cell>
          <cell r="J57" t="str">
            <v>unfertig</v>
          </cell>
          <cell r="K57">
            <v>5</v>
          </cell>
          <cell r="L57">
            <v>1295000</v>
          </cell>
          <cell r="M57">
            <v>0</v>
          </cell>
          <cell r="N57">
            <v>0</v>
          </cell>
          <cell r="O57">
            <v>0</v>
          </cell>
          <cell r="P57">
            <v>-1350000</v>
          </cell>
          <cell r="Q57">
            <v>0</v>
          </cell>
          <cell r="R57">
            <v>-1295000</v>
          </cell>
          <cell r="S57">
            <v>0</v>
          </cell>
          <cell r="T57">
            <v>0</v>
          </cell>
          <cell r="U57">
            <v>1295000</v>
          </cell>
        </row>
        <row r="58">
          <cell r="C58">
            <v>322431</v>
          </cell>
          <cell r="D58" t="str">
            <v>rnv - GE Feuerberg</v>
          </cell>
          <cell r="E58" t="str">
            <v>gewerblich</v>
          </cell>
          <cell r="F58" t="str">
            <v>Gleisbau</v>
          </cell>
          <cell r="G58" t="str">
            <v>Schlussgerechnet</v>
          </cell>
          <cell r="H58" t="str">
            <v>FM</v>
          </cell>
          <cell r="I58" t="str">
            <v>SR 31.12.24/03.02.25</v>
          </cell>
          <cell r="J58" t="str">
            <v>unfertig</v>
          </cell>
          <cell r="K58">
            <v>5</v>
          </cell>
          <cell r="L58">
            <v>700199.57</v>
          </cell>
          <cell r="M58">
            <v>100199.56999999995</v>
          </cell>
          <cell r="N58">
            <v>0</v>
          </cell>
          <cell r="O58">
            <v>700000</v>
          </cell>
          <cell r="P58">
            <v>100000</v>
          </cell>
          <cell r="Q58">
            <v>0</v>
          </cell>
          <cell r="R58">
            <v>-199.56999999994878</v>
          </cell>
          <cell r="S58">
            <v>700199.57</v>
          </cell>
          <cell r="T58">
            <v>0</v>
          </cell>
          <cell r="U58">
            <v>0</v>
          </cell>
        </row>
        <row r="59">
          <cell r="C59">
            <v>322435</v>
          </cell>
          <cell r="D59" t="str">
            <v>Kleinbaustellen Markert (2024)</v>
          </cell>
          <cell r="E59" t="str">
            <v>gewerblich</v>
          </cell>
          <cell r="F59" t="str">
            <v>Sonstiger Tiefbau</v>
          </cell>
          <cell r="G59" t="str">
            <v>laufend</v>
          </cell>
          <cell r="H59" t="str">
            <v>FM</v>
          </cell>
          <cell r="I59" t="str">
            <v>Eisen - noch nicht abgeschlossen</v>
          </cell>
          <cell r="J59" t="str">
            <v>unfertig</v>
          </cell>
          <cell r="K59">
            <v>5</v>
          </cell>
          <cell r="L59">
            <v>39000</v>
          </cell>
          <cell r="M59">
            <v>12500</v>
          </cell>
          <cell r="N59">
            <v>0</v>
          </cell>
          <cell r="O59">
            <v>39000</v>
          </cell>
          <cell r="P59">
            <v>2000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39000</v>
          </cell>
        </row>
        <row r="60">
          <cell r="C60">
            <v>322465</v>
          </cell>
          <cell r="D60" t="str">
            <v>Kleinbaustellen Dalinger (2024)</v>
          </cell>
          <cell r="E60" t="str">
            <v>gewerblich</v>
          </cell>
          <cell r="F60" t="str">
            <v>Sonstiger Tiefbau</v>
          </cell>
          <cell r="G60" t="str">
            <v>Schlussgerechnet</v>
          </cell>
          <cell r="H60" t="str">
            <v>DA</v>
          </cell>
          <cell r="I60" t="str">
            <v>Fehlt noch eine Gutschrift der MVV !!!'ENDMELDUNG 02/25</v>
          </cell>
          <cell r="J60" t="str">
            <v>Ende 2025 | SR</v>
          </cell>
          <cell r="K60">
            <v>5</v>
          </cell>
          <cell r="L60">
            <v>33505.31</v>
          </cell>
          <cell r="M60">
            <v>-688.52999999999884</v>
          </cell>
          <cell r="N60">
            <v>0</v>
          </cell>
          <cell r="O60">
            <v>33505.31</v>
          </cell>
          <cell r="P60">
            <v>-1494.6900000000023</v>
          </cell>
          <cell r="Q60">
            <v>0</v>
          </cell>
          <cell r="R60">
            <v>0</v>
          </cell>
          <cell r="S60">
            <v>33505.313999999998</v>
          </cell>
          <cell r="T60">
            <v>-4.0000000008149073E-3</v>
          </cell>
          <cell r="U60">
            <v>0</v>
          </cell>
        </row>
        <row r="61">
          <cell r="C61">
            <v>322485</v>
          </cell>
          <cell r="D61" t="str">
            <v>Kleinbaustellen Römer (2024)</v>
          </cell>
          <cell r="E61" t="str">
            <v>gewerblich</v>
          </cell>
          <cell r="F61" t="str">
            <v>Sonstiger Tiefbau</v>
          </cell>
          <cell r="G61" t="str">
            <v>laufend</v>
          </cell>
          <cell r="H61" t="str">
            <v>RM</v>
          </cell>
          <cell r="I61" t="str">
            <v>Transnet &amp; Ardagh beide Baumassnahmen in Q1 25 fertig</v>
          </cell>
          <cell r="J61" t="str">
            <v>unfertig</v>
          </cell>
          <cell r="K61">
            <v>5</v>
          </cell>
          <cell r="L61">
            <v>80000</v>
          </cell>
          <cell r="M61">
            <v>45000</v>
          </cell>
          <cell r="N61">
            <v>0</v>
          </cell>
          <cell r="O61">
            <v>80000</v>
          </cell>
          <cell r="P61">
            <v>20000</v>
          </cell>
          <cell r="Q61">
            <v>0</v>
          </cell>
          <cell r="R61">
            <v>0</v>
          </cell>
          <cell r="S61">
            <v>23191.07</v>
          </cell>
          <cell r="T61">
            <v>0</v>
          </cell>
          <cell r="U61">
            <v>56808.93</v>
          </cell>
        </row>
        <row r="62">
          <cell r="C62">
            <v>322495</v>
          </cell>
          <cell r="D62" t="str">
            <v>Kleinbaustellen Bott (2024)</v>
          </cell>
          <cell r="E62" t="str">
            <v>gewerblich</v>
          </cell>
          <cell r="F62" t="str">
            <v>Sonstiger Tiefbau</v>
          </cell>
          <cell r="G62" t="str">
            <v>Schlussgerechnet</v>
          </cell>
          <cell r="H62" t="str">
            <v>BO</v>
          </cell>
          <cell r="I62" t="str">
            <v>ENDMELDUNG 01/25</v>
          </cell>
          <cell r="J62" t="str">
            <v>Ende 2024 | SR</v>
          </cell>
          <cell r="K62">
            <v>5</v>
          </cell>
          <cell r="L62">
            <v>14666.6</v>
          </cell>
          <cell r="M62">
            <v>0</v>
          </cell>
          <cell r="N62">
            <v>0</v>
          </cell>
          <cell r="O62">
            <v>14666.6</v>
          </cell>
          <cell r="P62">
            <v>0</v>
          </cell>
          <cell r="Q62">
            <v>0</v>
          </cell>
          <cell r="R62">
            <v>0</v>
          </cell>
          <cell r="S62">
            <v>14666.6</v>
          </cell>
          <cell r="T62">
            <v>0</v>
          </cell>
          <cell r="U62">
            <v>0</v>
          </cell>
        </row>
        <row r="63">
          <cell r="C63">
            <v>822515</v>
          </cell>
          <cell r="D63" t="str">
            <v>Klein-BST xx_2025</v>
          </cell>
          <cell r="E63" t="str">
            <v>NV</v>
          </cell>
          <cell r="F63" t="str">
            <v>NV</v>
          </cell>
          <cell r="G63" t="e">
            <v>#N/A</v>
          </cell>
          <cell r="H63" t="str">
            <v>NV</v>
          </cell>
          <cell r="I63" t="str">
            <v>keine Leistung 2025</v>
          </cell>
          <cell r="J63" t="str">
            <v>unfertig</v>
          </cell>
          <cell r="K63">
            <v>5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</row>
        <row r="64">
          <cell r="C64">
            <v>822530</v>
          </cell>
          <cell r="D64" t="str">
            <v>MVV_Lupinenstraße_MA</v>
          </cell>
          <cell r="E64" t="str">
            <v>gewerblich</v>
          </cell>
          <cell r="F64" t="str">
            <v>Rohrleitungsbau</v>
          </cell>
          <cell r="G64" t="str">
            <v>laufend</v>
          </cell>
          <cell r="H64" t="str">
            <v>FM</v>
          </cell>
          <cell r="I64" t="str">
            <v>Beginn April</v>
          </cell>
          <cell r="J64" t="str">
            <v>unfertig</v>
          </cell>
          <cell r="K64">
            <v>5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</row>
        <row r="65">
          <cell r="C65">
            <v>822535</v>
          </cell>
          <cell r="D65" t="str">
            <v>Klein-BST Markert_2025</v>
          </cell>
          <cell r="E65" t="str">
            <v>gewerblich</v>
          </cell>
          <cell r="F65" t="str">
            <v>Sonstiger Tiefbau</v>
          </cell>
          <cell r="G65" t="str">
            <v>laufend</v>
          </cell>
          <cell r="H65" t="str">
            <v>FM</v>
          </cell>
          <cell r="J65" t="str">
            <v>unfertig</v>
          </cell>
          <cell r="K65">
            <v>5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</row>
        <row r="66">
          <cell r="C66">
            <v>822565</v>
          </cell>
          <cell r="D66" t="str">
            <v>Klein-BST Dalinger_2025</v>
          </cell>
          <cell r="E66" t="str">
            <v>gewerblich</v>
          </cell>
          <cell r="F66" t="str">
            <v>Sonstiger Tiefbau</v>
          </cell>
          <cell r="G66" t="str">
            <v>laufend</v>
          </cell>
          <cell r="H66" t="str">
            <v>Da</v>
          </cell>
          <cell r="J66" t="str">
            <v>unfertig</v>
          </cell>
          <cell r="K66">
            <v>5</v>
          </cell>
          <cell r="L66">
            <v>0</v>
          </cell>
          <cell r="M66">
            <v>0</v>
          </cell>
          <cell r="N66">
            <v>0</v>
          </cell>
          <cell r="O66">
            <v>10000</v>
          </cell>
          <cell r="P66">
            <v>10000</v>
          </cell>
          <cell r="Q66">
            <v>0</v>
          </cell>
          <cell r="R66">
            <v>10000</v>
          </cell>
          <cell r="S66">
            <v>0</v>
          </cell>
          <cell r="T66">
            <v>0</v>
          </cell>
          <cell r="U66">
            <v>0</v>
          </cell>
        </row>
        <row r="67">
          <cell r="C67">
            <v>822585</v>
          </cell>
          <cell r="D67" t="str">
            <v>Klein-BST Römer_2025</v>
          </cell>
          <cell r="E67" t="str">
            <v>gewerblich</v>
          </cell>
          <cell r="F67" t="str">
            <v>Sonstiger Tiefbau</v>
          </cell>
          <cell r="G67" t="str">
            <v>laufend</v>
          </cell>
          <cell r="H67" t="str">
            <v>RM</v>
          </cell>
          <cell r="J67" t="str">
            <v>unfertig</v>
          </cell>
          <cell r="K67">
            <v>5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</row>
        <row r="68">
          <cell r="C68">
            <v>822590</v>
          </cell>
          <cell r="D68" t="str">
            <v>TWL-JV 2025-2026-LU</v>
          </cell>
          <cell r="E68" t="str">
            <v>gewerblich</v>
          </cell>
          <cell r="F68" t="str">
            <v>Rohrleitungsbau</v>
          </cell>
          <cell r="G68" t="str">
            <v>laufend</v>
          </cell>
          <cell r="H68" t="str">
            <v>Bo</v>
          </cell>
          <cell r="J68" t="str">
            <v>unfertig</v>
          </cell>
          <cell r="K68">
            <v>5</v>
          </cell>
          <cell r="L68">
            <v>0</v>
          </cell>
          <cell r="M68">
            <v>0</v>
          </cell>
          <cell r="N68">
            <v>0</v>
          </cell>
          <cell r="O68">
            <v>390531.73</v>
          </cell>
          <cell r="P68">
            <v>390531.73</v>
          </cell>
          <cell r="Q68">
            <v>0</v>
          </cell>
          <cell r="R68">
            <v>390531.73</v>
          </cell>
          <cell r="S68">
            <v>0</v>
          </cell>
          <cell r="T68">
            <v>0</v>
          </cell>
          <cell r="U68">
            <v>0</v>
          </cell>
        </row>
        <row r="69">
          <cell r="C69">
            <v>822595</v>
          </cell>
          <cell r="D69" t="str">
            <v>Klein-BST Bott_2025</v>
          </cell>
          <cell r="E69" t="str">
            <v>gewerblich</v>
          </cell>
          <cell r="F69" t="str">
            <v>Sonstiger Tiefbau</v>
          </cell>
          <cell r="G69" t="str">
            <v>laufend</v>
          </cell>
          <cell r="H69" t="str">
            <v>Bo</v>
          </cell>
          <cell r="J69" t="str">
            <v>unfertig</v>
          </cell>
          <cell r="K69">
            <v>5</v>
          </cell>
          <cell r="L69">
            <v>0</v>
          </cell>
          <cell r="M69">
            <v>0</v>
          </cell>
          <cell r="N69">
            <v>0</v>
          </cell>
          <cell r="O69">
            <v>10000</v>
          </cell>
          <cell r="P69">
            <v>10000</v>
          </cell>
          <cell r="Q69">
            <v>0</v>
          </cell>
          <cell r="R69">
            <v>10000</v>
          </cell>
          <cell r="S69">
            <v>0</v>
          </cell>
          <cell r="T69">
            <v>0</v>
          </cell>
          <cell r="U69">
            <v>0</v>
          </cell>
        </row>
        <row r="70">
          <cell r="C70">
            <v>0</v>
          </cell>
          <cell r="D70" t="str">
            <v>frei</v>
          </cell>
          <cell r="J70" t="str">
            <v>unfertig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C71">
            <v>0</v>
          </cell>
          <cell r="D71" t="str">
            <v>frei</v>
          </cell>
          <cell r="J71" t="str">
            <v>unfertig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C72">
            <v>0</v>
          </cell>
          <cell r="D72" t="str">
            <v>frei</v>
          </cell>
          <cell r="J72" t="str">
            <v>unfertig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</row>
        <row r="73">
          <cell r="C73">
            <v>0</v>
          </cell>
          <cell r="D73" t="str">
            <v>frei</v>
          </cell>
          <cell r="J73" t="str">
            <v>unfertig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</row>
        <row r="74">
          <cell r="C74">
            <v>0</v>
          </cell>
          <cell r="D74" t="str">
            <v>frei</v>
          </cell>
          <cell r="J74" t="str">
            <v>unfertig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</row>
        <row r="75">
          <cell r="C75">
            <v>0</v>
          </cell>
          <cell r="D75" t="str">
            <v>frei</v>
          </cell>
          <cell r="J75" t="str">
            <v>unfertig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</row>
        <row r="76">
          <cell r="C76">
            <v>829900</v>
          </cell>
          <cell r="D76" t="str">
            <v>Gewährleistungsarbeiten Mannheim</v>
          </cell>
          <cell r="I76" t="str">
            <v>unfertig</v>
          </cell>
          <cell r="J76" t="str">
            <v>GWL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</row>
        <row r="77">
          <cell r="C77" t="str">
            <v>Summe</v>
          </cell>
          <cell r="D77" t="str">
            <v>Summe Mannheim-Leitungsbau</v>
          </cell>
          <cell r="L77">
            <v>22910112.099999998</v>
          </cell>
          <cell r="M77">
            <v>976711.7200000002</v>
          </cell>
          <cell r="N77">
            <v>0</v>
          </cell>
          <cell r="O77">
            <v>24987868.849999998</v>
          </cell>
          <cell r="P77">
            <v>1124008.46</v>
          </cell>
          <cell r="Q77">
            <v>0</v>
          </cell>
          <cell r="R77">
            <v>2077756.75</v>
          </cell>
          <cell r="S77">
            <v>19744000.463999998</v>
          </cell>
          <cell r="T77">
            <v>-150346.95399999997</v>
          </cell>
          <cell r="U77">
            <v>3316458.5899999994</v>
          </cell>
        </row>
        <row r="78">
          <cell r="C78" t="str">
            <v>Summe</v>
          </cell>
          <cell r="D78" t="str">
            <v>Summe Mannheim-GESAMT</v>
          </cell>
          <cell r="L78">
            <v>37565785.890000001</v>
          </cell>
          <cell r="M78">
            <v>2426314.0900000003</v>
          </cell>
          <cell r="N78">
            <v>0</v>
          </cell>
          <cell r="O78">
            <v>49405132.450000003</v>
          </cell>
          <cell r="P78">
            <v>7325687.8200000003</v>
          </cell>
          <cell r="Q78">
            <v>0</v>
          </cell>
          <cell r="R78">
            <v>11839346.559999999</v>
          </cell>
          <cell r="S78">
            <v>28004531.823999997</v>
          </cell>
          <cell r="T78">
            <v>-181550.90399999992</v>
          </cell>
          <cell r="U78">
            <v>9742804.9699999988</v>
          </cell>
        </row>
        <row r="79">
          <cell r="C79">
            <v>422302</v>
          </cell>
          <cell r="D79" t="str">
            <v>BASF Lampertheim - Tanklager</v>
          </cell>
          <cell r="E79" t="str">
            <v>gewerblich</v>
          </cell>
          <cell r="F79" t="str">
            <v>Sonstiger Industriebau</v>
          </cell>
          <cell r="G79" t="str">
            <v>Schlussgerechnet</v>
          </cell>
          <cell r="H79" t="str">
            <v>AY</v>
          </cell>
          <cell r="I79" t="str">
            <v>ENDMELDUNG 02/25</v>
          </cell>
          <cell r="J79" t="str">
            <v>Ende 2025 | SR</v>
          </cell>
          <cell r="K79">
            <v>5</v>
          </cell>
          <cell r="L79">
            <v>640189.43000000005</v>
          </cell>
          <cell r="M79">
            <v>0</v>
          </cell>
          <cell r="N79">
            <v>0</v>
          </cell>
          <cell r="O79">
            <v>640189.43000000005</v>
          </cell>
          <cell r="P79">
            <v>0</v>
          </cell>
          <cell r="Q79">
            <v>0</v>
          </cell>
          <cell r="R79">
            <v>0</v>
          </cell>
          <cell r="S79">
            <v>640189.43000000005</v>
          </cell>
          <cell r="T79">
            <v>0</v>
          </cell>
          <cell r="U79">
            <v>0</v>
          </cell>
        </row>
        <row r="80">
          <cell r="C80">
            <v>422303</v>
          </cell>
          <cell r="D80" t="str">
            <v>KTE - RW-Sanierg Los 2, Eggenstein</v>
          </cell>
          <cell r="E80" t="str">
            <v>gewerblich</v>
          </cell>
          <cell r="F80" t="str">
            <v>Sonstiger Industriebau</v>
          </cell>
          <cell r="G80" t="str">
            <v>laufend</v>
          </cell>
          <cell r="H80" t="str">
            <v>Rp</v>
          </cell>
          <cell r="I80" t="str">
            <v>Baubeginn Ende 23 bis 2024</v>
          </cell>
          <cell r="J80" t="str">
            <v>unfertig</v>
          </cell>
          <cell r="K80">
            <v>5</v>
          </cell>
          <cell r="L80">
            <v>609229.81000000006</v>
          </cell>
          <cell r="M80">
            <v>113212.37000000005</v>
          </cell>
          <cell r="N80">
            <v>0</v>
          </cell>
          <cell r="O80">
            <v>900000</v>
          </cell>
          <cell r="P80">
            <v>0</v>
          </cell>
          <cell r="Q80">
            <v>0</v>
          </cell>
          <cell r="R80">
            <v>290770.18999999994</v>
          </cell>
          <cell r="S80">
            <v>0</v>
          </cell>
          <cell r="T80">
            <v>0</v>
          </cell>
          <cell r="U80">
            <v>609229.81000000006</v>
          </cell>
        </row>
        <row r="81">
          <cell r="C81">
            <v>422304</v>
          </cell>
          <cell r="D81" t="str">
            <v>KTE - RW-Sanierg Los 3, Eggenstein</v>
          </cell>
          <cell r="E81" t="str">
            <v>gewerblich</v>
          </cell>
          <cell r="F81" t="str">
            <v>Sonstiger Industriebau</v>
          </cell>
          <cell r="G81" t="str">
            <v>laufend</v>
          </cell>
          <cell r="H81" t="str">
            <v>Rp</v>
          </cell>
          <cell r="I81" t="str">
            <v>Baubeginn Ende 23 bis 2027</v>
          </cell>
          <cell r="J81" t="str">
            <v>unfertig</v>
          </cell>
          <cell r="K81">
            <v>5</v>
          </cell>
          <cell r="L81">
            <v>3897643.04</v>
          </cell>
          <cell r="M81">
            <v>665152.98</v>
          </cell>
          <cell r="N81">
            <v>0</v>
          </cell>
          <cell r="O81">
            <v>8500000</v>
          </cell>
          <cell r="P81">
            <v>0</v>
          </cell>
          <cell r="Q81">
            <v>0</v>
          </cell>
          <cell r="R81">
            <v>4602356.96</v>
          </cell>
          <cell r="S81">
            <v>5095.16</v>
          </cell>
          <cell r="T81">
            <v>0</v>
          </cell>
          <cell r="U81">
            <v>3892547.88</v>
          </cell>
        </row>
        <row r="82">
          <cell r="C82">
            <v>422401</v>
          </cell>
          <cell r="D82" t="str">
            <v>BGZ Autarkie Biblis Los 10.7 (Rest)</v>
          </cell>
          <cell r="E82" t="str">
            <v>gewerblich</v>
          </cell>
          <cell r="F82" t="str">
            <v>Sonstiger Tiefbau</v>
          </cell>
          <cell r="G82" t="str">
            <v>laufend</v>
          </cell>
          <cell r="H82" t="str">
            <v>SD</v>
          </cell>
          <cell r="I82" t="str">
            <v>2024-2026</v>
          </cell>
          <cell r="J82" t="str">
            <v>unfertig</v>
          </cell>
          <cell r="K82">
            <v>5</v>
          </cell>
          <cell r="L82">
            <v>639408.56999999995</v>
          </cell>
          <cell r="M82">
            <v>6814.6199999999953</v>
          </cell>
          <cell r="N82">
            <v>0</v>
          </cell>
          <cell r="O82">
            <v>885000</v>
          </cell>
          <cell r="P82">
            <v>85000</v>
          </cell>
          <cell r="Q82">
            <v>0</v>
          </cell>
          <cell r="R82">
            <v>245591.43000000005</v>
          </cell>
          <cell r="S82">
            <v>78156.649999999994</v>
          </cell>
          <cell r="T82">
            <v>0</v>
          </cell>
          <cell r="U82">
            <v>561251.91999999993</v>
          </cell>
        </row>
        <row r="83">
          <cell r="C83">
            <v>422402</v>
          </cell>
          <cell r="D83" t="str">
            <v>BASF Lampertheim - RV 2024 - 2027</v>
          </cell>
          <cell r="E83" t="str">
            <v>gewerblich</v>
          </cell>
          <cell r="F83" t="str">
            <v>Sonstiger Tiefbau</v>
          </cell>
          <cell r="G83" t="str">
            <v>laufend</v>
          </cell>
          <cell r="H83" t="str">
            <v>SD</v>
          </cell>
          <cell r="J83" t="str">
            <v>unfertig</v>
          </cell>
          <cell r="K83">
            <v>5</v>
          </cell>
          <cell r="L83">
            <v>256199.52</v>
          </cell>
          <cell r="M83">
            <v>45539.149999999994</v>
          </cell>
          <cell r="N83">
            <v>0</v>
          </cell>
          <cell r="O83">
            <v>256199.52</v>
          </cell>
          <cell r="P83">
            <v>14339.149999999994</v>
          </cell>
          <cell r="Q83">
            <v>0</v>
          </cell>
          <cell r="R83">
            <v>0</v>
          </cell>
          <cell r="S83">
            <v>244600.62</v>
          </cell>
          <cell r="T83">
            <v>0</v>
          </cell>
          <cell r="U83">
            <v>11598.899999999994</v>
          </cell>
        </row>
        <row r="84">
          <cell r="C84">
            <v>422403</v>
          </cell>
          <cell r="D84" t="str">
            <v>Galata Chemicals, LA - Fundament L71</v>
          </cell>
          <cell r="E84" t="str">
            <v>gewerblich</v>
          </cell>
          <cell r="F84" t="str">
            <v>Sonstiger Tiefbau</v>
          </cell>
          <cell r="G84" t="str">
            <v>laufend</v>
          </cell>
          <cell r="H84" t="str">
            <v>SD</v>
          </cell>
          <cell r="J84" t="str">
            <v>unfertig</v>
          </cell>
          <cell r="K84">
            <v>5</v>
          </cell>
          <cell r="L84">
            <v>72923.34</v>
          </cell>
          <cell r="M84">
            <v>246.19999999999709</v>
          </cell>
          <cell r="N84">
            <v>0</v>
          </cell>
          <cell r="O84">
            <v>73768.36</v>
          </cell>
          <cell r="P84">
            <v>0</v>
          </cell>
          <cell r="Q84">
            <v>0</v>
          </cell>
          <cell r="R84">
            <v>845.02000000000407</v>
          </cell>
          <cell r="S84">
            <v>69223.34</v>
          </cell>
          <cell r="T84">
            <v>0</v>
          </cell>
          <cell r="U84">
            <v>3700</v>
          </cell>
        </row>
        <row r="85">
          <cell r="C85">
            <v>422404</v>
          </cell>
          <cell r="D85" t="str">
            <v>RWE_BGZ Autarkie Los 8.1</v>
          </cell>
          <cell r="E85" t="str">
            <v>gewerblich</v>
          </cell>
          <cell r="F85" t="str">
            <v>Sonstiger Tiefbau</v>
          </cell>
          <cell r="G85" t="str">
            <v>laufend</v>
          </cell>
          <cell r="H85" t="str">
            <v>AY</v>
          </cell>
          <cell r="I85" t="str">
            <v>Beginn 02-25</v>
          </cell>
          <cell r="J85" t="str">
            <v>unfertig</v>
          </cell>
          <cell r="K85">
            <v>5</v>
          </cell>
          <cell r="L85">
            <v>30000</v>
          </cell>
          <cell r="M85">
            <v>30000</v>
          </cell>
          <cell r="N85">
            <v>0</v>
          </cell>
          <cell r="O85">
            <v>2853316.3</v>
          </cell>
          <cell r="P85">
            <v>0</v>
          </cell>
          <cell r="Q85">
            <v>0</v>
          </cell>
          <cell r="R85">
            <v>2823316.3</v>
          </cell>
          <cell r="S85">
            <v>0</v>
          </cell>
          <cell r="T85">
            <v>0</v>
          </cell>
          <cell r="U85">
            <v>30000</v>
          </cell>
        </row>
        <row r="86">
          <cell r="C86">
            <v>0</v>
          </cell>
          <cell r="D86" t="str">
            <v>frei</v>
          </cell>
          <cell r="J86" t="str">
            <v>unfertig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</row>
        <row r="87">
          <cell r="C87">
            <v>0</v>
          </cell>
          <cell r="D87" t="str">
            <v>frei</v>
          </cell>
          <cell r="J87" t="str">
            <v>unfertig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</row>
        <row r="88">
          <cell r="C88">
            <v>429900</v>
          </cell>
          <cell r="D88" t="str">
            <v>Gewährleistungsarbeiten Südhessen</v>
          </cell>
          <cell r="E88" t="str">
            <v>gewerblich</v>
          </cell>
          <cell r="H88" t="str">
            <v>Rp</v>
          </cell>
          <cell r="J88" t="str">
            <v>GWL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</row>
        <row r="89">
          <cell r="C89" t="str">
            <v>Summe</v>
          </cell>
          <cell r="D89" t="str">
            <v>Summe Südhessen</v>
          </cell>
          <cell r="L89">
            <v>6145593.71</v>
          </cell>
          <cell r="M89">
            <v>860965.32000000007</v>
          </cell>
          <cell r="N89">
            <v>0</v>
          </cell>
          <cell r="O89">
            <v>14108473.609999999</v>
          </cell>
          <cell r="P89">
            <v>99339.15</v>
          </cell>
          <cell r="Q89">
            <v>0</v>
          </cell>
          <cell r="R89">
            <v>7962879.8999999994</v>
          </cell>
          <cell r="S89">
            <v>1037265.2000000001</v>
          </cell>
          <cell r="T89">
            <v>0</v>
          </cell>
          <cell r="U89">
            <v>5108328.51</v>
          </cell>
        </row>
        <row r="90">
          <cell r="C90">
            <v>522135</v>
          </cell>
          <cell r="D90" t="str">
            <v>Bundeswehr Materiallager 2, KA</v>
          </cell>
          <cell r="E90" t="str">
            <v>gewerblich</v>
          </cell>
          <cell r="F90" t="str">
            <v>Sonstiger Tiefbau</v>
          </cell>
          <cell r="G90" t="str">
            <v>Schlussgerechnet</v>
          </cell>
          <cell r="H90" t="str">
            <v>MS</v>
          </cell>
          <cell r="I90" t="str">
            <v>Ende Nov.24 fertig / SR erst 28.02.25</v>
          </cell>
          <cell r="J90" t="str">
            <v>Ende 2024 SR 02/25</v>
          </cell>
          <cell r="K90">
            <v>5</v>
          </cell>
          <cell r="L90">
            <v>379000</v>
          </cell>
          <cell r="M90">
            <v>0</v>
          </cell>
          <cell r="N90">
            <v>0</v>
          </cell>
          <cell r="O90">
            <v>379000</v>
          </cell>
          <cell r="P90">
            <v>0</v>
          </cell>
          <cell r="Q90">
            <v>0</v>
          </cell>
          <cell r="R90">
            <v>0</v>
          </cell>
          <cell r="S90">
            <v>352582.07</v>
          </cell>
          <cell r="T90">
            <v>0</v>
          </cell>
          <cell r="U90">
            <v>26417.929999999993</v>
          </cell>
        </row>
        <row r="91">
          <cell r="C91">
            <v>522323</v>
          </cell>
          <cell r="D91" t="str">
            <v>DB,  Hbf Karlsruhe</v>
          </cell>
          <cell r="E91" t="str">
            <v>gewerblich</v>
          </cell>
          <cell r="F91" t="str">
            <v>Rohrleitungsbau</v>
          </cell>
          <cell r="G91" t="str">
            <v>Schlussgerechnet</v>
          </cell>
          <cell r="H91" t="str">
            <v>MS</v>
          </cell>
          <cell r="I91" t="str">
            <v>Teilschlussrechnung Nr.1 und Nr.2 wurden am 30.11.2024 bei DB eingereicht.</v>
          </cell>
          <cell r="J91" t="str">
            <v>Ende 2024 | Teil SR</v>
          </cell>
          <cell r="K91">
            <v>5</v>
          </cell>
          <cell r="L91">
            <v>492746.61</v>
          </cell>
          <cell r="M91">
            <v>0</v>
          </cell>
          <cell r="N91">
            <v>0</v>
          </cell>
          <cell r="O91">
            <v>492746.61</v>
          </cell>
          <cell r="P91">
            <v>0</v>
          </cell>
          <cell r="Q91">
            <v>0</v>
          </cell>
          <cell r="R91">
            <v>0</v>
          </cell>
          <cell r="S91">
            <v>573398.54</v>
          </cell>
          <cell r="T91">
            <v>-80651.930000000051</v>
          </cell>
          <cell r="U91">
            <v>0</v>
          </cell>
        </row>
        <row r="92">
          <cell r="C92">
            <v>522324</v>
          </cell>
          <cell r="D92" t="str">
            <v>Gem. Durmersheim - Umbau Bus-HAST</v>
          </cell>
          <cell r="E92" t="str">
            <v>gewerblich</v>
          </cell>
          <cell r="F92" t="str">
            <v>Straßenbau</v>
          </cell>
          <cell r="G92" t="str">
            <v>Teilschlussgerechnet</v>
          </cell>
          <cell r="H92" t="str">
            <v>MS</v>
          </cell>
          <cell r="I92" t="str">
            <v>Nachträge bis 10-24 / 6.AR bis 20.12.24 und SR 03-25</v>
          </cell>
          <cell r="J92" t="str">
            <v>Ende 2024 | PRO SR</v>
          </cell>
          <cell r="K92">
            <v>6</v>
          </cell>
          <cell r="L92">
            <v>610000</v>
          </cell>
          <cell r="M92">
            <v>0</v>
          </cell>
          <cell r="N92">
            <v>0</v>
          </cell>
          <cell r="O92">
            <v>610000</v>
          </cell>
          <cell r="P92">
            <v>0</v>
          </cell>
          <cell r="Q92">
            <v>0</v>
          </cell>
          <cell r="R92">
            <v>0</v>
          </cell>
          <cell r="S92">
            <v>560807.85</v>
          </cell>
          <cell r="T92">
            <v>0</v>
          </cell>
          <cell r="U92">
            <v>49192.150000000023</v>
          </cell>
        </row>
        <row r="93">
          <cell r="C93">
            <v>522405</v>
          </cell>
          <cell r="D93" t="str">
            <v>Kleinbaustellen Pflaumer (2024)</v>
          </cell>
          <cell r="E93" t="str">
            <v>gewerblich</v>
          </cell>
          <cell r="F93" t="str">
            <v>Sonstiger Tiefbau</v>
          </cell>
          <cell r="G93" t="str">
            <v>Schlussgerechnet</v>
          </cell>
          <cell r="H93" t="str">
            <v>Pf</v>
          </cell>
          <cell r="I93" t="str">
            <v>Keine Leistung Auftrag geht auf 522525 KleinBST Schreiber</v>
          </cell>
          <cell r="J93" t="str">
            <v xml:space="preserve">Ende 2024 </v>
          </cell>
          <cell r="K93">
            <v>5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-39987.07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</row>
        <row r="94">
          <cell r="C94">
            <v>522420</v>
          </cell>
          <cell r="D94" t="str">
            <v>Stadthalle KA, Modernisierung</v>
          </cell>
          <cell r="E94" t="str">
            <v>öffentlich</v>
          </cell>
          <cell r="F94" t="str">
            <v>Sonstiger Tiefbau</v>
          </cell>
          <cell r="G94" t="str">
            <v>laufend</v>
          </cell>
          <cell r="H94" t="str">
            <v>Sbr (TG)</v>
          </cell>
          <cell r="I94" t="str">
            <v>4.AR KW49 / Restarbeiten 1.Quartal 2025</v>
          </cell>
          <cell r="J94" t="str">
            <v>unfertig</v>
          </cell>
          <cell r="K94">
            <v>5</v>
          </cell>
          <cell r="L94">
            <v>535000</v>
          </cell>
          <cell r="M94">
            <v>10000</v>
          </cell>
          <cell r="N94">
            <v>0</v>
          </cell>
          <cell r="O94">
            <v>535000</v>
          </cell>
          <cell r="P94">
            <v>10000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535000</v>
          </cell>
        </row>
        <row r="95">
          <cell r="C95">
            <v>522421</v>
          </cell>
          <cell r="D95" t="str">
            <v>AVG, Sommersperrung Hardtbahn</v>
          </cell>
          <cell r="E95" t="str">
            <v>gewerblich</v>
          </cell>
          <cell r="F95" t="str">
            <v>Gleisbau</v>
          </cell>
          <cell r="G95" t="str">
            <v>Schlussgerechnet</v>
          </cell>
          <cell r="H95" t="str">
            <v>Sbr</v>
          </cell>
          <cell r="I95" t="str">
            <v>ENDMELDUNG 02/25</v>
          </cell>
          <cell r="J95" t="str">
            <v>Ende 2024 | SR</v>
          </cell>
          <cell r="K95">
            <v>5</v>
          </cell>
          <cell r="L95">
            <v>285396.83</v>
          </cell>
          <cell r="M95">
            <v>0</v>
          </cell>
          <cell r="N95">
            <v>0</v>
          </cell>
          <cell r="O95">
            <v>285396.83</v>
          </cell>
          <cell r="P95">
            <v>0</v>
          </cell>
          <cell r="Q95">
            <v>0</v>
          </cell>
          <cell r="R95">
            <v>0</v>
          </cell>
          <cell r="S95">
            <v>285396.83</v>
          </cell>
          <cell r="T95">
            <v>0</v>
          </cell>
          <cell r="U95">
            <v>0</v>
          </cell>
        </row>
        <row r="96">
          <cell r="C96">
            <v>522422</v>
          </cell>
          <cell r="D96" t="str">
            <v>KIT_Versorgungsrinne_Eggstein</v>
          </cell>
          <cell r="E96" t="str">
            <v>gewerblich</v>
          </cell>
          <cell r="F96" t="str">
            <v>Sonstiger Tiefbau</v>
          </cell>
          <cell r="G96" t="str">
            <v>laufend</v>
          </cell>
          <cell r="H96" t="str">
            <v>Sbr</v>
          </cell>
          <cell r="J96" t="str">
            <v>unfertig</v>
          </cell>
          <cell r="K96">
            <v>7</v>
          </cell>
          <cell r="L96">
            <v>188733.92</v>
          </cell>
          <cell r="M96">
            <v>187733.49000000002</v>
          </cell>
          <cell r="N96">
            <v>0</v>
          </cell>
          <cell r="O96">
            <v>203968.59</v>
          </cell>
          <cell r="P96">
            <v>0</v>
          </cell>
          <cell r="Q96">
            <v>0</v>
          </cell>
          <cell r="R96">
            <v>15234.669999999984</v>
          </cell>
          <cell r="S96">
            <v>0</v>
          </cell>
          <cell r="T96">
            <v>0</v>
          </cell>
          <cell r="U96">
            <v>188733.92</v>
          </cell>
        </row>
        <row r="97">
          <cell r="C97">
            <v>522423</v>
          </cell>
          <cell r="D97" t="str">
            <v>AVG_Anschlussgleis MiRo_KA</v>
          </cell>
          <cell r="E97" t="str">
            <v>gewerblich</v>
          </cell>
          <cell r="F97" t="str">
            <v>Gleisbau</v>
          </cell>
          <cell r="G97" t="str">
            <v>Schlussgerechnet</v>
          </cell>
          <cell r="H97" t="str">
            <v>Sbr</v>
          </cell>
          <cell r="I97" t="str">
            <v xml:space="preserve">ENDMELDUNG 02/25 </v>
          </cell>
          <cell r="J97" t="str">
            <v>Ende 2025 | SR</v>
          </cell>
          <cell r="K97">
            <v>5</v>
          </cell>
          <cell r="L97">
            <v>88108.46</v>
          </cell>
          <cell r="M97">
            <v>0</v>
          </cell>
          <cell r="N97">
            <v>0</v>
          </cell>
          <cell r="O97">
            <v>88108.46</v>
          </cell>
          <cell r="P97">
            <v>0</v>
          </cell>
          <cell r="Q97">
            <v>0</v>
          </cell>
          <cell r="R97">
            <v>0</v>
          </cell>
          <cell r="S97">
            <v>88108.46</v>
          </cell>
          <cell r="T97">
            <v>0</v>
          </cell>
          <cell r="U97">
            <v>0</v>
          </cell>
        </row>
        <row r="98">
          <cell r="C98">
            <v>522432</v>
          </cell>
          <cell r="D98" t="str">
            <v>SW KA, Adenauerring</v>
          </cell>
          <cell r="E98" t="str">
            <v>gewerblich</v>
          </cell>
          <cell r="F98" t="str">
            <v>Kabelbau incl. Tiefbau</v>
          </cell>
          <cell r="G98" t="str">
            <v>laufend</v>
          </cell>
          <cell r="H98" t="str">
            <v>MS</v>
          </cell>
          <cell r="I98" t="str">
            <v>letzte Aktivität 07/24</v>
          </cell>
          <cell r="J98" t="str">
            <v>unfertig</v>
          </cell>
          <cell r="K98">
            <v>5</v>
          </cell>
          <cell r="L98">
            <v>155000</v>
          </cell>
          <cell r="M98">
            <v>0</v>
          </cell>
          <cell r="N98">
            <v>0</v>
          </cell>
          <cell r="O98">
            <v>219818.18</v>
          </cell>
          <cell r="P98">
            <v>0</v>
          </cell>
          <cell r="Q98">
            <v>0</v>
          </cell>
          <cell r="R98">
            <v>64818.179999999993</v>
          </cell>
          <cell r="S98">
            <v>0</v>
          </cell>
          <cell r="T98">
            <v>0</v>
          </cell>
          <cell r="U98">
            <v>155000</v>
          </cell>
        </row>
        <row r="99">
          <cell r="C99">
            <v>522433</v>
          </cell>
          <cell r="D99" t="str">
            <v>SW KA, Moltkestraße KA</v>
          </cell>
          <cell r="E99" t="str">
            <v>gewerblich</v>
          </cell>
          <cell r="F99" t="str">
            <v>Kabelbau incl. Tiefbau</v>
          </cell>
          <cell r="G99" t="str">
            <v>Schlussgerechnet</v>
          </cell>
          <cell r="H99" t="str">
            <v>MS</v>
          </cell>
          <cell r="I99" t="str">
            <v xml:space="preserve">ENDMELDUNG 01/25 </v>
          </cell>
          <cell r="J99" t="str">
            <v>Ende 2024 | SR</v>
          </cell>
          <cell r="K99">
            <v>5</v>
          </cell>
          <cell r="L99">
            <v>179436.31</v>
          </cell>
          <cell r="M99">
            <v>0</v>
          </cell>
          <cell r="N99">
            <v>0</v>
          </cell>
          <cell r="O99">
            <v>179436.31</v>
          </cell>
          <cell r="P99">
            <v>0</v>
          </cell>
          <cell r="Q99">
            <v>0</v>
          </cell>
          <cell r="R99">
            <v>0</v>
          </cell>
          <cell r="S99">
            <v>179436.31</v>
          </cell>
          <cell r="T99">
            <v>0</v>
          </cell>
          <cell r="U99">
            <v>0</v>
          </cell>
        </row>
        <row r="100">
          <cell r="C100">
            <v>522434</v>
          </cell>
          <cell r="D100" t="str">
            <v>SW KA, Martin-Luther-Platz KA</v>
          </cell>
          <cell r="E100" t="str">
            <v>gewerblich</v>
          </cell>
          <cell r="F100" t="str">
            <v>Rohrleitungsbau</v>
          </cell>
          <cell r="G100" t="str">
            <v>laufend</v>
          </cell>
          <cell r="H100" t="str">
            <v>MS</v>
          </cell>
          <cell r="I100" t="str">
            <v>in 11+12/24 noch Aktivität</v>
          </cell>
          <cell r="J100" t="str">
            <v>unfertig</v>
          </cell>
          <cell r="K100">
            <v>5</v>
          </cell>
          <cell r="L100">
            <v>83000</v>
          </cell>
          <cell r="M100">
            <v>0</v>
          </cell>
          <cell r="N100">
            <v>0</v>
          </cell>
          <cell r="O100">
            <v>83000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83000</v>
          </cell>
        </row>
        <row r="101">
          <cell r="C101">
            <v>522436</v>
          </cell>
          <cell r="D101" t="str">
            <v>SW KA, Rheinhafenstraße</v>
          </cell>
          <cell r="E101" t="str">
            <v>gewerblich</v>
          </cell>
          <cell r="F101" t="str">
            <v>Kabelbau incl. Tiefbau</v>
          </cell>
          <cell r="G101" t="str">
            <v>Teilschlussgerechnet</v>
          </cell>
          <cell r="H101" t="str">
            <v>MS</v>
          </cell>
          <cell r="I101" t="str">
            <v>Noch Leistungen bis Ende 11-24 / SR 02-25</v>
          </cell>
          <cell r="J101" t="str">
            <v>Ende 2024 | PRO SR</v>
          </cell>
          <cell r="K101">
            <v>5</v>
          </cell>
          <cell r="L101">
            <v>420000</v>
          </cell>
          <cell r="M101">
            <v>0</v>
          </cell>
          <cell r="N101">
            <v>0</v>
          </cell>
          <cell r="O101">
            <v>420000</v>
          </cell>
          <cell r="P101">
            <v>0</v>
          </cell>
          <cell r="Q101">
            <v>0</v>
          </cell>
          <cell r="R101">
            <v>0</v>
          </cell>
          <cell r="S101">
            <v>414748.23</v>
          </cell>
          <cell r="T101">
            <v>0</v>
          </cell>
          <cell r="U101">
            <v>5251.7700000000186</v>
          </cell>
        </row>
        <row r="102">
          <cell r="C102">
            <v>522438</v>
          </cell>
          <cell r="D102" t="str">
            <v>SW KA, Neureuter Straße</v>
          </cell>
          <cell r="E102" t="str">
            <v>gewerblich</v>
          </cell>
          <cell r="F102" t="str">
            <v>Kabelbau incl. Tiefbau</v>
          </cell>
          <cell r="G102" t="str">
            <v>laufend</v>
          </cell>
          <cell r="H102" t="str">
            <v>MS</v>
          </cell>
          <cell r="I102" t="str">
            <v>2.AR gestellt am 20.11.24</v>
          </cell>
          <cell r="J102" t="str">
            <v>unfertig</v>
          </cell>
          <cell r="K102">
            <v>5</v>
          </cell>
          <cell r="L102">
            <v>360000</v>
          </cell>
          <cell r="M102">
            <v>110000</v>
          </cell>
          <cell r="N102">
            <v>0</v>
          </cell>
          <cell r="O102">
            <v>360000</v>
          </cell>
          <cell r="P102">
            <v>51838.710000000021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360000</v>
          </cell>
        </row>
        <row r="103">
          <cell r="C103">
            <v>522439</v>
          </cell>
          <cell r="D103" t="str">
            <v>MVV_St. Peter u. Paul Str.</v>
          </cell>
          <cell r="E103" t="str">
            <v>gewerblich</v>
          </cell>
          <cell r="F103" t="str">
            <v>Rohrleitungsbau</v>
          </cell>
          <cell r="G103" t="str">
            <v>laufend</v>
          </cell>
          <cell r="H103" t="str">
            <v>MS</v>
          </cell>
          <cell r="I103" t="str">
            <v>noch aktiv in 2025</v>
          </cell>
          <cell r="J103" t="str">
            <v>unfertig</v>
          </cell>
          <cell r="K103">
            <v>5</v>
          </cell>
          <cell r="L103">
            <v>135500</v>
          </cell>
          <cell r="M103">
            <v>70500</v>
          </cell>
          <cell r="N103">
            <v>0</v>
          </cell>
          <cell r="O103">
            <v>135500</v>
          </cell>
          <cell r="P103">
            <v>15500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135500</v>
          </cell>
        </row>
        <row r="104">
          <cell r="C104">
            <v>522440</v>
          </cell>
          <cell r="D104" t="str">
            <v xml:space="preserve">   St KA_TBA_6 Bushaltestellen</v>
          </cell>
          <cell r="E104" t="str">
            <v>öffentlich</v>
          </cell>
          <cell r="F104" t="str">
            <v>Straßenbau</v>
          </cell>
          <cell r="G104" t="str">
            <v>laufend</v>
          </cell>
          <cell r="H104" t="str">
            <v>MS</v>
          </cell>
          <cell r="I104" t="str">
            <v>Beginn 11/24</v>
          </cell>
          <cell r="J104" t="str">
            <v>unfertig</v>
          </cell>
          <cell r="K104">
            <v>6</v>
          </cell>
          <cell r="L104">
            <v>42000</v>
          </cell>
          <cell r="M104">
            <v>0</v>
          </cell>
          <cell r="N104">
            <v>0</v>
          </cell>
          <cell r="O104">
            <v>279891.77</v>
          </cell>
          <cell r="P104">
            <v>0</v>
          </cell>
          <cell r="Q104">
            <v>0</v>
          </cell>
          <cell r="R104">
            <v>237891.77000000002</v>
          </cell>
          <cell r="S104">
            <v>0</v>
          </cell>
          <cell r="T104">
            <v>0</v>
          </cell>
          <cell r="U104">
            <v>42000</v>
          </cell>
        </row>
        <row r="105">
          <cell r="C105">
            <v>522441</v>
          </cell>
          <cell r="D105" t="str">
            <v xml:space="preserve">   SW KA_Maxau am Rhein</v>
          </cell>
          <cell r="E105" t="str">
            <v>gewerblich</v>
          </cell>
          <cell r="F105" t="str">
            <v>Kabelbau incl. Tiefbau</v>
          </cell>
          <cell r="G105" t="str">
            <v>laufend</v>
          </cell>
          <cell r="H105" t="str">
            <v>MS</v>
          </cell>
          <cell r="I105" t="str">
            <v>Beginn 11/24</v>
          </cell>
          <cell r="J105" t="str">
            <v>unfertig</v>
          </cell>
          <cell r="K105">
            <v>5</v>
          </cell>
          <cell r="L105">
            <v>92500</v>
          </cell>
          <cell r="M105">
            <v>62500</v>
          </cell>
          <cell r="N105">
            <v>0</v>
          </cell>
          <cell r="O105">
            <v>244303.06</v>
          </cell>
          <cell r="P105">
            <v>0</v>
          </cell>
          <cell r="Q105">
            <v>0</v>
          </cell>
          <cell r="R105">
            <v>151803.06</v>
          </cell>
          <cell r="S105">
            <v>0</v>
          </cell>
          <cell r="T105">
            <v>0</v>
          </cell>
          <cell r="U105">
            <v>92500</v>
          </cell>
        </row>
        <row r="106">
          <cell r="C106">
            <v>522505</v>
          </cell>
          <cell r="D106" t="str">
            <v>Klein-BST Pflaumer_2025</v>
          </cell>
          <cell r="E106" t="str">
            <v>gewerblich</v>
          </cell>
          <cell r="F106" t="str">
            <v>Sonstiger Tiefbau</v>
          </cell>
          <cell r="G106" t="str">
            <v>laufend</v>
          </cell>
          <cell r="H106" t="str">
            <v>Pf</v>
          </cell>
          <cell r="I106" t="str">
            <v>Beginn noch nicht bekannt</v>
          </cell>
          <cell r="J106" t="str">
            <v>unfertig</v>
          </cell>
          <cell r="K106">
            <v>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C107">
            <v>522521</v>
          </cell>
          <cell r="D107" t="str">
            <v>VoWo-August-Klingler-Areal_KA</v>
          </cell>
          <cell r="E107" t="str">
            <v>gewerblich</v>
          </cell>
          <cell r="F107" t="str">
            <v>Gleisbau</v>
          </cell>
          <cell r="G107" t="str">
            <v>laufend</v>
          </cell>
          <cell r="H107" t="str">
            <v>Sbr</v>
          </cell>
          <cell r="I107" t="str">
            <v>Beginn 03/25</v>
          </cell>
          <cell r="J107" t="str">
            <v>unfertig</v>
          </cell>
          <cell r="K107">
            <v>5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C108">
            <v>522525</v>
          </cell>
          <cell r="D108" t="str">
            <v>Klein-BST Schreiber_2025</v>
          </cell>
          <cell r="E108" t="str">
            <v>gewerblich</v>
          </cell>
          <cell r="F108" t="str">
            <v>Sonstiger Tiefbau</v>
          </cell>
          <cell r="G108" t="str">
            <v>laufend</v>
          </cell>
          <cell r="H108" t="str">
            <v>Sbr</v>
          </cell>
          <cell r="I108" t="str">
            <v>Auftrag DB von Pflaumer auf Schreiber</v>
          </cell>
          <cell r="J108" t="str">
            <v>unfertig</v>
          </cell>
          <cell r="K108">
            <v>5</v>
          </cell>
          <cell r="L108">
            <v>0</v>
          </cell>
          <cell r="M108">
            <v>0</v>
          </cell>
          <cell r="N108">
            <v>0</v>
          </cell>
          <cell r="O108">
            <v>46173</v>
          </cell>
          <cell r="P108">
            <v>46173</v>
          </cell>
          <cell r="Q108">
            <v>0</v>
          </cell>
          <cell r="R108">
            <v>46173</v>
          </cell>
          <cell r="S108">
            <v>0</v>
          </cell>
          <cell r="T108">
            <v>0</v>
          </cell>
          <cell r="U108">
            <v>0</v>
          </cell>
        </row>
        <row r="109">
          <cell r="C109">
            <v>522532</v>
          </cell>
          <cell r="D109" t="str">
            <v>SW KA_Hermann-Levi-Platz_KA</v>
          </cell>
          <cell r="E109" t="str">
            <v>gewerblich</v>
          </cell>
          <cell r="F109" t="str">
            <v>Kabelbau incl. Tiefbau</v>
          </cell>
          <cell r="G109" t="str">
            <v>laufend</v>
          </cell>
          <cell r="H109" t="str">
            <v>MS</v>
          </cell>
          <cell r="I109" t="str">
            <v>Beginn 12/24</v>
          </cell>
          <cell r="J109" t="str">
            <v>unfertig</v>
          </cell>
          <cell r="K109">
            <v>5</v>
          </cell>
          <cell r="L109">
            <v>50000</v>
          </cell>
          <cell r="M109">
            <v>50000</v>
          </cell>
          <cell r="N109">
            <v>0</v>
          </cell>
          <cell r="O109">
            <v>50000</v>
          </cell>
          <cell r="P109">
            <v>6570.7799999999988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50000</v>
          </cell>
        </row>
        <row r="110">
          <cell r="C110">
            <v>0</v>
          </cell>
          <cell r="D110" t="str">
            <v>frei</v>
          </cell>
          <cell r="J110" t="str">
            <v>unfertig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</row>
        <row r="111">
          <cell r="C111">
            <v>0</v>
          </cell>
          <cell r="D111" t="str">
            <v>frei</v>
          </cell>
          <cell r="J111" t="str">
            <v>unfertig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</row>
        <row r="112">
          <cell r="C112">
            <v>0</v>
          </cell>
          <cell r="D112" t="str">
            <v>frei</v>
          </cell>
          <cell r="J112" t="str">
            <v>unfertig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</row>
        <row r="113">
          <cell r="C113">
            <v>0</v>
          </cell>
          <cell r="D113" t="str">
            <v>frei</v>
          </cell>
          <cell r="J113" t="str">
            <v>unfertig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C114">
            <v>529900</v>
          </cell>
          <cell r="D114" t="str">
            <v>Gewährleistung</v>
          </cell>
          <cell r="E114" t="str">
            <v>gewerblich</v>
          </cell>
          <cell r="I114" t="str">
            <v>unfertig</v>
          </cell>
          <cell r="J114" t="str">
            <v>GWL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C115" t="str">
            <v>Summe</v>
          </cell>
          <cell r="D115" t="str">
            <v>Summe Enzkreis</v>
          </cell>
          <cell r="L115">
            <v>4096422.13</v>
          </cell>
          <cell r="M115">
            <v>490733.49</v>
          </cell>
          <cell r="N115">
            <v>0</v>
          </cell>
          <cell r="O115">
            <v>4612342.8099999996</v>
          </cell>
          <cell r="P115">
            <v>90095.420000000013</v>
          </cell>
          <cell r="Q115">
            <v>0</v>
          </cell>
          <cell r="R115">
            <v>515920.68</v>
          </cell>
          <cell r="S115">
            <v>2454478.29</v>
          </cell>
          <cell r="T115">
            <v>-80651.930000000051</v>
          </cell>
          <cell r="U115">
            <v>1722595.77</v>
          </cell>
        </row>
        <row r="116">
          <cell r="C116">
            <v>622301</v>
          </cell>
          <cell r="D116" t="str">
            <v xml:space="preserve">Verläng. Vorhaltg Doppelzaun - Miete </v>
          </cell>
          <cell r="E116" t="str">
            <v>gewerblich</v>
          </cell>
          <cell r="F116" t="str">
            <v>Sonstiger Tiefbau</v>
          </cell>
          <cell r="G116" t="str">
            <v>laufend</v>
          </cell>
          <cell r="H116" t="str">
            <v>La</v>
          </cell>
          <cell r="I116" t="str">
            <v>1 MM Versatz, Miete Bauzaun läuft weiter bis 622310 erledigt ist</v>
          </cell>
          <cell r="J116" t="str">
            <v>unfertig</v>
          </cell>
          <cell r="K116">
            <v>5</v>
          </cell>
          <cell r="L116">
            <v>50052.3</v>
          </cell>
          <cell r="M116">
            <v>3000</v>
          </cell>
          <cell r="N116">
            <v>0</v>
          </cell>
          <cell r="O116">
            <v>52000</v>
          </cell>
          <cell r="P116">
            <v>0</v>
          </cell>
          <cell r="Q116">
            <v>0</v>
          </cell>
          <cell r="R116">
            <v>1947.6999999999971</v>
          </cell>
          <cell r="S116">
            <v>50052.3</v>
          </cell>
          <cell r="T116">
            <v>0</v>
          </cell>
          <cell r="U116">
            <v>0</v>
          </cell>
        </row>
        <row r="117">
          <cell r="C117">
            <v>622304</v>
          </cell>
          <cell r="D117" t="str">
            <v>Jahresvertrag 2023, Leingarten</v>
          </cell>
          <cell r="E117" t="str">
            <v>öffentlich</v>
          </cell>
          <cell r="F117" t="str">
            <v>Sonstiger Tiefbau</v>
          </cell>
          <cell r="G117" t="str">
            <v>laufend</v>
          </cell>
          <cell r="H117" t="str">
            <v>RJ</v>
          </cell>
          <cell r="I117" t="str">
            <v>läuft noch bis 06/25</v>
          </cell>
          <cell r="J117" t="str">
            <v>unfertig</v>
          </cell>
          <cell r="K117">
            <v>7</v>
          </cell>
          <cell r="L117">
            <v>539000</v>
          </cell>
          <cell r="M117">
            <v>67000</v>
          </cell>
          <cell r="N117">
            <v>0</v>
          </cell>
          <cell r="O117">
            <v>570000</v>
          </cell>
          <cell r="P117">
            <v>70000</v>
          </cell>
          <cell r="Q117">
            <v>0</v>
          </cell>
          <cell r="R117">
            <v>31000</v>
          </cell>
          <cell r="S117">
            <v>399717.09</v>
          </cell>
          <cell r="T117">
            <v>0</v>
          </cell>
          <cell r="U117">
            <v>139282.90999999997</v>
          </cell>
        </row>
        <row r="118">
          <cell r="C118">
            <v>622310</v>
          </cell>
          <cell r="D118" t="str">
            <v>EnBW TP03 Autarkie Los 1</v>
          </cell>
          <cell r="E118" t="str">
            <v>gewerblich</v>
          </cell>
          <cell r="F118" t="str">
            <v>Sonstiger Tiefbau</v>
          </cell>
          <cell r="G118" t="str">
            <v>laufend</v>
          </cell>
          <cell r="H118" t="str">
            <v>La</v>
          </cell>
          <cell r="I118" t="str">
            <v>Beginn wahrscheinl. 2025 |Aktuell fehlt dem AG noch immer die Genehmigung</v>
          </cell>
          <cell r="J118" t="str">
            <v>unfertig</v>
          </cell>
          <cell r="K118">
            <v>5</v>
          </cell>
          <cell r="L118">
            <v>5000</v>
          </cell>
          <cell r="M118">
            <v>0</v>
          </cell>
          <cell r="N118">
            <v>0</v>
          </cell>
          <cell r="O118">
            <v>463129</v>
          </cell>
          <cell r="P118">
            <v>0</v>
          </cell>
          <cell r="Q118">
            <v>0</v>
          </cell>
          <cell r="R118">
            <v>458129</v>
          </cell>
          <cell r="S118">
            <v>0</v>
          </cell>
          <cell r="T118">
            <v>0</v>
          </cell>
          <cell r="U118">
            <v>5000</v>
          </cell>
        </row>
        <row r="119">
          <cell r="C119">
            <v>622401</v>
          </cell>
          <cell r="D119" t="str">
            <v>JV Stadt HN Rohbauarbeiten 2024/2025</v>
          </cell>
          <cell r="E119" t="str">
            <v>öffentlich</v>
          </cell>
          <cell r="F119" t="str">
            <v>Sonstiger Tiefbau</v>
          </cell>
          <cell r="G119" t="str">
            <v>laufend</v>
          </cell>
          <cell r="H119" t="str">
            <v>LA</v>
          </cell>
          <cell r="I119" t="str">
            <v>läuft bis 2025</v>
          </cell>
          <cell r="J119" t="str">
            <v>unfertig</v>
          </cell>
          <cell r="K119">
            <v>7</v>
          </cell>
          <cell r="L119">
            <v>56111.29</v>
          </cell>
          <cell r="M119">
            <v>7980.5299999999988</v>
          </cell>
          <cell r="N119">
            <v>0</v>
          </cell>
          <cell r="O119">
            <v>62000</v>
          </cell>
          <cell r="P119">
            <v>6000</v>
          </cell>
          <cell r="Q119">
            <v>0</v>
          </cell>
          <cell r="R119">
            <v>5888.7099999999991</v>
          </cell>
          <cell r="S119">
            <v>48611.33</v>
          </cell>
          <cell r="T119">
            <v>0</v>
          </cell>
          <cell r="U119">
            <v>7499.9599999999991</v>
          </cell>
        </row>
        <row r="120">
          <cell r="C120">
            <v>622402</v>
          </cell>
          <cell r="D120" t="str">
            <v>EnBW Asphaltreparaturarb. KKW Philippsburg</v>
          </cell>
          <cell r="E120" t="str">
            <v>gewerblich</v>
          </cell>
          <cell r="F120" t="str">
            <v>Sonstiger Tiefbau</v>
          </cell>
          <cell r="G120" t="str">
            <v>laufend</v>
          </cell>
          <cell r="H120" t="str">
            <v>LA</v>
          </cell>
          <cell r="I120" t="str">
            <v>läuft bis 2026</v>
          </cell>
          <cell r="J120" t="str">
            <v>unfertig</v>
          </cell>
          <cell r="K120">
            <v>5</v>
          </cell>
          <cell r="L120">
            <v>60863.97</v>
          </cell>
          <cell r="M120">
            <v>0</v>
          </cell>
          <cell r="N120">
            <v>0</v>
          </cell>
          <cell r="O120">
            <v>65000</v>
          </cell>
          <cell r="P120">
            <v>0</v>
          </cell>
          <cell r="Q120">
            <v>0</v>
          </cell>
          <cell r="R120">
            <v>4136.0299999999988</v>
          </cell>
          <cell r="S120">
            <v>60863.97</v>
          </cell>
          <cell r="T120">
            <v>0</v>
          </cell>
          <cell r="U120">
            <v>0</v>
          </cell>
        </row>
        <row r="121">
          <cell r="C121">
            <v>622403</v>
          </cell>
          <cell r="D121" t="str">
            <v>EnBW Rohbauarbeiten Außensportanlage</v>
          </cell>
          <cell r="E121" t="str">
            <v>gewerblich</v>
          </cell>
          <cell r="F121" t="str">
            <v>Sonstiger Tiefbau</v>
          </cell>
          <cell r="G121" t="str">
            <v>Schlussgerechnet</v>
          </cell>
          <cell r="H121" t="str">
            <v>La</v>
          </cell>
          <cell r="I121" t="str">
            <v>ENDMELDUNG 02/25</v>
          </cell>
          <cell r="J121" t="str">
            <v>Ende 2024 | SR</v>
          </cell>
          <cell r="K121">
            <v>5</v>
          </cell>
          <cell r="L121">
            <v>78309.440000000002</v>
          </cell>
          <cell r="M121">
            <v>0</v>
          </cell>
          <cell r="N121">
            <v>0</v>
          </cell>
          <cell r="O121">
            <v>78309.440000000002</v>
          </cell>
          <cell r="P121">
            <v>0</v>
          </cell>
          <cell r="Q121">
            <v>0</v>
          </cell>
          <cell r="R121">
            <v>0</v>
          </cell>
          <cell r="S121">
            <v>78309.440000000002</v>
          </cell>
          <cell r="T121">
            <v>0</v>
          </cell>
          <cell r="U121">
            <v>0</v>
          </cell>
        </row>
        <row r="122">
          <cell r="C122">
            <v>622405</v>
          </cell>
          <cell r="D122" t="str">
            <v>Kleinmaßnahmen Laufer 2024</v>
          </cell>
          <cell r="E122" t="str">
            <v>gewerblich</v>
          </cell>
          <cell r="F122" t="str">
            <v>Sonstiger Tiefbau</v>
          </cell>
          <cell r="G122" t="str">
            <v>Schlussgerechnet</v>
          </cell>
          <cell r="H122" t="str">
            <v>La</v>
          </cell>
          <cell r="I122" t="str">
            <v>ENDMELDUNG 01/25</v>
          </cell>
          <cell r="J122" t="str">
            <v>Ende 2025 | SR</v>
          </cell>
          <cell r="K122">
            <v>5</v>
          </cell>
          <cell r="L122">
            <v>20032.57</v>
          </cell>
          <cell r="M122">
            <v>432.56999999999971</v>
          </cell>
          <cell r="N122">
            <v>0</v>
          </cell>
          <cell r="O122">
            <v>20032.57</v>
          </cell>
          <cell r="P122">
            <v>432.56999999999971</v>
          </cell>
          <cell r="Q122">
            <v>0</v>
          </cell>
          <cell r="R122">
            <v>0</v>
          </cell>
          <cell r="S122">
            <v>20032.57</v>
          </cell>
          <cell r="T122">
            <v>0</v>
          </cell>
          <cell r="U122">
            <v>0</v>
          </cell>
        </row>
        <row r="123">
          <cell r="C123">
            <v>622406</v>
          </cell>
          <cell r="D123" t="str">
            <v xml:space="preserve">Stadt Neckarsulm, Flutmulda Merowiner Straße </v>
          </cell>
          <cell r="E123" t="str">
            <v>öffentlich</v>
          </cell>
          <cell r="F123" t="str">
            <v>Sonstiger Tiefbau</v>
          </cell>
          <cell r="G123" t="str">
            <v>Schlussgerechnet</v>
          </cell>
          <cell r="H123" t="str">
            <v>La</v>
          </cell>
          <cell r="I123" t="str">
            <v>ENDMELDUNG 02/25</v>
          </cell>
          <cell r="J123" t="str">
            <v>Ende 2025 | SR</v>
          </cell>
          <cell r="K123">
            <v>7</v>
          </cell>
          <cell r="L123">
            <v>115191.27</v>
          </cell>
          <cell r="M123">
            <v>0</v>
          </cell>
          <cell r="N123">
            <v>0</v>
          </cell>
          <cell r="O123">
            <v>115191.27</v>
          </cell>
          <cell r="P123">
            <v>0</v>
          </cell>
          <cell r="Q123">
            <v>0</v>
          </cell>
          <cell r="R123">
            <v>0</v>
          </cell>
          <cell r="S123">
            <v>115191.27</v>
          </cell>
          <cell r="T123">
            <v>0</v>
          </cell>
          <cell r="U123">
            <v>0</v>
          </cell>
        </row>
        <row r="124">
          <cell r="C124">
            <v>622407</v>
          </cell>
          <cell r="D124" t="str">
            <v>Containerandockstation CAS</v>
          </cell>
          <cell r="E124" t="str">
            <v>gewerblich</v>
          </cell>
          <cell r="F124" t="str">
            <v>Sonstiger Tiefbau</v>
          </cell>
          <cell r="G124" t="str">
            <v>laufend</v>
          </cell>
          <cell r="H124" t="str">
            <v>La</v>
          </cell>
          <cell r="I124" t="str">
            <v>Beginn 12-24</v>
          </cell>
          <cell r="J124" t="str">
            <v>unfertig</v>
          </cell>
          <cell r="K124">
            <v>5</v>
          </cell>
          <cell r="L124">
            <v>75000</v>
          </cell>
          <cell r="M124">
            <v>75000</v>
          </cell>
          <cell r="N124">
            <v>0</v>
          </cell>
          <cell r="O124">
            <v>166500</v>
          </cell>
          <cell r="P124">
            <v>0</v>
          </cell>
          <cell r="Q124">
            <v>0</v>
          </cell>
          <cell r="R124">
            <v>91500</v>
          </cell>
          <cell r="S124">
            <v>0</v>
          </cell>
          <cell r="T124">
            <v>0</v>
          </cell>
          <cell r="U124">
            <v>75000</v>
          </cell>
        </row>
        <row r="125">
          <cell r="C125">
            <v>622501</v>
          </cell>
          <cell r="D125" t="str">
            <v>DHL_Bes.Entw.notstand_HN</v>
          </cell>
          <cell r="E125" t="str">
            <v>gewerblich</v>
          </cell>
          <cell r="F125" t="str">
            <v>Sonstiger Tiefbau</v>
          </cell>
          <cell r="G125" t="str">
            <v>laufend</v>
          </cell>
          <cell r="H125" t="str">
            <v>RJ</v>
          </cell>
          <cell r="J125" t="str">
            <v>unfertig</v>
          </cell>
          <cell r="K125">
            <v>5</v>
          </cell>
          <cell r="L125">
            <v>13000</v>
          </cell>
          <cell r="M125">
            <v>13000</v>
          </cell>
          <cell r="N125">
            <v>0</v>
          </cell>
          <cell r="O125">
            <v>81581.27</v>
          </cell>
          <cell r="P125">
            <v>81581.27</v>
          </cell>
          <cell r="Q125">
            <v>0</v>
          </cell>
          <cell r="R125">
            <v>68581.27</v>
          </cell>
          <cell r="S125">
            <v>0</v>
          </cell>
          <cell r="T125">
            <v>0</v>
          </cell>
          <cell r="U125">
            <v>13000</v>
          </cell>
        </row>
        <row r="126">
          <cell r="C126">
            <v>622502</v>
          </cell>
          <cell r="D126" t="str">
            <v>Stadt Leingarten_Friedhof</v>
          </cell>
          <cell r="E126" t="str">
            <v>öffentlich</v>
          </cell>
          <cell r="F126" t="str">
            <v>Sonstiger Tiefbau</v>
          </cell>
          <cell r="G126" t="str">
            <v>laufend</v>
          </cell>
          <cell r="H126" t="str">
            <v>RJ</v>
          </cell>
          <cell r="I126" t="str">
            <v>Beginn 03-25</v>
          </cell>
          <cell r="J126" t="str">
            <v>unfertig</v>
          </cell>
          <cell r="K126">
            <v>7</v>
          </cell>
          <cell r="L126">
            <v>0</v>
          </cell>
          <cell r="M126">
            <v>0</v>
          </cell>
          <cell r="N126">
            <v>0</v>
          </cell>
          <cell r="O126">
            <v>56749.1</v>
          </cell>
          <cell r="P126">
            <v>56749.1</v>
          </cell>
          <cell r="Q126">
            <v>0</v>
          </cell>
          <cell r="R126">
            <v>56749.1</v>
          </cell>
          <cell r="S126">
            <v>0</v>
          </cell>
          <cell r="T126">
            <v>0</v>
          </cell>
          <cell r="U126">
            <v>0</v>
          </cell>
        </row>
        <row r="127">
          <cell r="C127">
            <v>622503</v>
          </cell>
          <cell r="D127" t="str">
            <v>Stadt HN_Umbau Dusche</v>
          </cell>
          <cell r="E127" t="str">
            <v>öffentlich</v>
          </cell>
          <cell r="F127" t="str">
            <v>Sonstiger Tiefbau</v>
          </cell>
          <cell r="G127" t="str">
            <v>laufend</v>
          </cell>
          <cell r="H127" t="str">
            <v>La</v>
          </cell>
          <cell r="I127" t="str">
            <v>Beginn 04-25</v>
          </cell>
          <cell r="J127" t="str">
            <v>unfertig</v>
          </cell>
          <cell r="K127">
            <v>7</v>
          </cell>
          <cell r="L127">
            <v>0</v>
          </cell>
          <cell r="M127">
            <v>0</v>
          </cell>
          <cell r="N127">
            <v>0</v>
          </cell>
          <cell r="O127">
            <v>23173.4</v>
          </cell>
          <cell r="P127">
            <v>23173.4</v>
          </cell>
          <cell r="Q127">
            <v>0</v>
          </cell>
          <cell r="R127">
            <v>23173.4</v>
          </cell>
          <cell r="S127">
            <v>0</v>
          </cell>
          <cell r="T127">
            <v>0</v>
          </cell>
          <cell r="U127">
            <v>0</v>
          </cell>
        </row>
        <row r="128">
          <cell r="C128">
            <v>622505</v>
          </cell>
          <cell r="D128" t="str">
            <v>Klein-BST Laufer_2025</v>
          </cell>
          <cell r="E128" t="str">
            <v>gewerblich</v>
          </cell>
          <cell r="F128" t="str">
            <v>Sonstiger Tiefbau</v>
          </cell>
          <cell r="G128" t="str">
            <v>laufend</v>
          </cell>
          <cell r="H128" t="str">
            <v>La</v>
          </cell>
          <cell r="J128" t="str">
            <v>unfertig</v>
          </cell>
          <cell r="K128">
            <v>5</v>
          </cell>
          <cell r="L128">
            <v>200</v>
          </cell>
          <cell r="M128">
            <v>200</v>
          </cell>
          <cell r="N128">
            <v>0</v>
          </cell>
          <cell r="O128">
            <v>13000</v>
          </cell>
          <cell r="P128">
            <v>13000</v>
          </cell>
          <cell r="Q128">
            <v>0</v>
          </cell>
          <cell r="R128">
            <v>12800</v>
          </cell>
          <cell r="S128">
            <v>216.46</v>
          </cell>
          <cell r="T128">
            <v>-16.460000000000008</v>
          </cell>
          <cell r="U128">
            <v>0</v>
          </cell>
        </row>
        <row r="129">
          <cell r="C129">
            <v>0</v>
          </cell>
          <cell r="D129" t="str">
            <v>frei</v>
          </cell>
          <cell r="J129" t="str">
            <v>unfertig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</row>
        <row r="130">
          <cell r="C130">
            <v>0</v>
          </cell>
          <cell r="D130" t="str">
            <v>frei</v>
          </cell>
          <cell r="J130" t="str">
            <v>unfertig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</row>
        <row r="131">
          <cell r="C131">
            <v>0</v>
          </cell>
          <cell r="D131" t="str">
            <v>frei</v>
          </cell>
          <cell r="J131" t="str">
            <v>unfertig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</row>
        <row r="132">
          <cell r="C132">
            <v>0</v>
          </cell>
          <cell r="D132" t="str">
            <v>frei</v>
          </cell>
          <cell r="J132" t="str">
            <v>unfertig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C133">
            <v>629900</v>
          </cell>
          <cell r="D133" t="str">
            <v>Gewährleistungsarbeiten Heilbronn</v>
          </cell>
          <cell r="E133" t="str">
            <v>gewerblich</v>
          </cell>
          <cell r="H133" t="str">
            <v>LA</v>
          </cell>
          <cell r="J133" t="str">
            <v>GWL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C134" t="str">
            <v>Summe</v>
          </cell>
          <cell r="D134" t="str">
            <v>Summe Heilbronn</v>
          </cell>
          <cell r="L134">
            <v>1012760.84</v>
          </cell>
          <cell r="M134">
            <v>166613.1</v>
          </cell>
          <cell r="N134">
            <v>0</v>
          </cell>
          <cell r="O134">
            <v>1766666.05</v>
          </cell>
          <cell r="P134">
            <v>250936.34000000003</v>
          </cell>
          <cell r="Q134">
            <v>0</v>
          </cell>
          <cell r="R134">
            <v>753905.21000000008</v>
          </cell>
          <cell r="S134">
            <v>772994.43</v>
          </cell>
          <cell r="T134">
            <v>-16.460000000000008</v>
          </cell>
          <cell r="U134">
            <v>239782.86999999997</v>
          </cell>
        </row>
        <row r="135">
          <cell r="C135">
            <v>122401</v>
          </cell>
          <cell r="D135" t="str">
            <v>Stundenlohn 2024 FB76, Gehweg (FE 722401)</v>
          </cell>
          <cell r="E135" t="str">
            <v>Konzern</v>
          </cell>
          <cell r="F135" t="str">
            <v>Sonstiger Tiefbau</v>
          </cell>
          <cell r="G135" t="str">
            <v>Schlussgerechnet</v>
          </cell>
          <cell r="I135" t="str">
            <v>ENDMELDUNG 01/25</v>
          </cell>
          <cell r="J135" t="str">
            <v>Ende 2024 | SR</v>
          </cell>
          <cell r="L135">
            <v>19802.650000000001</v>
          </cell>
          <cell r="M135">
            <v>19802.650000000001</v>
          </cell>
          <cell r="N135">
            <v>0</v>
          </cell>
          <cell r="O135">
            <v>19802.650000000001</v>
          </cell>
          <cell r="P135">
            <v>19802.650000000001</v>
          </cell>
          <cell r="Q135">
            <v>0</v>
          </cell>
          <cell r="R135">
            <v>0</v>
          </cell>
          <cell r="S135">
            <v>19802.650000000001</v>
          </cell>
          <cell r="T135">
            <v>0</v>
          </cell>
          <cell r="U135">
            <v>0</v>
          </cell>
        </row>
        <row r="136">
          <cell r="C136">
            <v>122501</v>
          </cell>
          <cell r="D136" t="str">
            <v>Gehwegplattensanierung FB76 (FE 722501)</v>
          </cell>
          <cell r="E136" t="str">
            <v>Konzern</v>
          </cell>
          <cell r="F136" t="str">
            <v>Sonstiger Tiefbau</v>
          </cell>
          <cell r="G136" t="str">
            <v>laufend</v>
          </cell>
          <cell r="I136" t="str">
            <v>Beginn 2025</v>
          </cell>
          <cell r="J136" t="str">
            <v>unfertig</v>
          </cell>
          <cell r="L136">
            <v>39736.15</v>
          </cell>
          <cell r="M136">
            <v>39736.15</v>
          </cell>
          <cell r="N136">
            <v>0</v>
          </cell>
          <cell r="O136">
            <v>39736.15</v>
          </cell>
          <cell r="P136">
            <v>39736.15</v>
          </cell>
          <cell r="Q136">
            <v>0</v>
          </cell>
          <cell r="R136">
            <v>0</v>
          </cell>
          <cell r="S136">
            <v>39736.15</v>
          </cell>
          <cell r="T136">
            <v>0</v>
          </cell>
          <cell r="U1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TR ERG"/>
      <sheetName val="8. BAB DYN 02-2025 Rohdaten"/>
      <sheetName val="8  BAB DYN 12-2024 "/>
      <sheetName val="MA 12-2024"/>
      <sheetName val="SHE 12-2024"/>
      <sheetName val="EK 12-2024"/>
      <sheetName val="HN 12-2024"/>
    </sheetNames>
    <sheetDataSet>
      <sheetData sheetId="0"/>
      <sheetData sheetId="1">
        <row r="7">
          <cell r="A7">
            <v>122401</v>
          </cell>
          <cell r="B7" t="str">
            <v>Stundenlohn 2024 FB76 Gehweg (FE 722401)</v>
          </cell>
          <cell r="M7">
            <v>19802.650000000001</v>
          </cell>
          <cell r="N7">
            <v>-19802.650000000001</v>
          </cell>
        </row>
        <row r="8">
          <cell r="A8">
            <v>122501</v>
          </cell>
          <cell r="B8" t="str">
            <v>Gehwegplattensanierung FB76 (FE 722501)</v>
          </cell>
          <cell r="C8">
            <v>39736.15</v>
          </cell>
          <cell r="D8">
            <v>-39736.15</v>
          </cell>
          <cell r="H8">
            <v>39736.15</v>
          </cell>
          <cell r="I8">
            <v>-39736.15</v>
          </cell>
          <cell r="M8">
            <v>39736.15</v>
          </cell>
          <cell r="N8">
            <v>-39736.15</v>
          </cell>
        </row>
        <row r="9">
          <cell r="A9">
            <v>322004</v>
          </cell>
          <cell r="B9" t="str">
            <v>rnv_RHB Fußgönheim</v>
          </cell>
          <cell r="M9">
            <v>446962.7</v>
          </cell>
          <cell r="N9">
            <v>-309063.89</v>
          </cell>
        </row>
        <row r="10">
          <cell r="A10">
            <v>322006</v>
          </cell>
          <cell r="B10" t="str">
            <v>Betonarbeiten B69-essity</v>
          </cell>
          <cell r="M10">
            <v>591328.22</v>
          </cell>
          <cell r="N10">
            <v>-504611.88</v>
          </cell>
        </row>
        <row r="11">
          <cell r="A11">
            <v>322060</v>
          </cell>
          <cell r="B11" t="str">
            <v>MVV J.V. Tief-/Rohrbau 2020-2023</v>
          </cell>
          <cell r="C11">
            <v>-0.04</v>
          </cell>
          <cell r="D11">
            <v>-2246.1999999999998</v>
          </cell>
          <cell r="E11">
            <v>-2246.2399999999998</v>
          </cell>
          <cell r="F11">
            <v>5615600</v>
          </cell>
          <cell r="H11">
            <v>8759.57</v>
          </cell>
          <cell r="I11">
            <v>-3102.51</v>
          </cell>
          <cell r="J11">
            <v>5657.06</v>
          </cell>
          <cell r="K11">
            <v>64.58</v>
          </cell>
          <cell r="M11">
            <v>9816680.75</v>
          </cell>
          <cell r="N11">
            <v>-9165404.3599999994</v>
          </cell>
        </row>
        <row r="12">
          <cell r="A12">
            <v>322072</v>
          </cell>
          <cell r="B12" t="str">
            <v>rnv EOW Edingen Ost Kabeltrassentiefbau</v>
          </cell>
          <cell r="M12">
            <v>107833.39</v>
          </cell>
          <cell r="N12">
            <v>-104837.56</v>
          </cell>
        </row>
        <row r="13">
          <cell r="A13">
            <v>322086</v>
          </cell>
          <cell r="B13" t="str">
            <v>San. / Umverlegung Wasser Heilsberger Straße</v>
          </cell>
          <cell r="M13">
            <v>110000</v>
          </cell>
          <cell r="N13">
            <v>-80413.52</v>
          </cell>
        </row>
        <row r="14">
          <cell r="A14">
            <v>322093</v>
          </cell>
          <cell r="B14" t="str">
            <v>VBK-Abstellanlage Rheinbergstraße</v>
          </cell>
          <cell r="C14">
            <v>546.67999999999995</v>
          </cell>
          <cell r="E14">
            <v>546.67999999999995</v>
          </cell>
          <cell r="F14">
            <v>100</v>
          </cell>
          <cell r="H14">
            <v>546.67999999999995</v>
          </cell>
          <cell r="J14">
            <v>546.67999999999995</v>
          </cell>
          <cell r="K14">
            <v>100</v>
          </cell>
          <cell r="M14">
            <v>394816.63</v>
          </cell>
          <cell r="N14">
            <v>-496752.08</v>
          </cell>
        </row>
        <row r="15">
          <cell r="A15">
            <v>322130</v>
          </cell>
          <cell r="B15" t="str">
            <v>Berger U. Plankstadt Willy Brand Str. 52</v>
          </cell>
          <cell r="M15">
            <v>4877.2299999999996</v>
          </cell>
          <cell r="N15">
            <v>-4952</v>
          </cell>
        </row>
        <row r="16">
          <cell r="A16">
            <v>322131</v>
          </cell>
          <cell r="B16" t="str">
            <v>BPG LU Verstärkung C-Tunnel</v>
          </cell>
          <cell r="M16">
            <v>1891110.41</v>
          </cell>
          <cell r="N16">
            <v>-1828561.96</v>
          </cell>
        </row>
        <row r="17">
          <cell r="A17">
            <v>322172</v>
          </cell>
          <cell r="B17" t="str">
            <v>rnv - Kabeltrasse BÜ`s Bergstraße</v>
          </cell>
          <cell r="M17">
            <v>75592.539999999994</v>
          </cell>
          <cell r="N17">
            <v>-50189.62</v>
          </cell>
        </row>
        <row r="18">
          <cell r="A18">
            <v>322176</v>
          </cell>
          <cell r="B18" t="str">
            <v>Eppelheim HASt Kirchheimer Straße</v>
          </cell>
          <cell r="M18">
            <v>1190635.27</v>
          </cell>
          <cell r="N18">
            <v>-1621567.73</v>
          </cell>
        </row>
        <row r="19">
          <cell r="A19">
            <v>322202</v>
          </cell>
          <cell r="B19" t="str">
            <v>ICL ladenburg</v>
          </cell>
          <cell r="M19">
            <v>1267837.5</v>
          </cell>
          <cell r="N19">
            <v>-965911.46</v>
          </cell>
        </row>
        <row r="20">
          <cell r="A20">
            <v>322203</v>
          </cell>
          <cell r="B20" t="str">
            <v>MVV Benjamin-Franklin-Village Bensheimer Str. MA</v>
          </cell>
          <cell r="D20">
            <v>-6903.29</v>
          </cell>
          <cell r="E20">
            <v>-6903.29</v>
          </cell>
          <cell r="I20">
            <v>-12551.47</v>
          </cell>
          <cell r="J20">
            <v>-12551.47</v>
          </cell>
          <cell r="M20">
            <v>3520118</v>
          </cell>
          <cell r="N20">
            <v>-3945677.92</v>
          </cell>
        </row>
        <row r="21">
          <cell r="A21">
            <v>322213</v>
          </cell>
          <cell r="B21" t="str">
            <v>MVV Waldpforte Fernwärme</v>
          </cell>
          <cell r="M21">
            <v>147901.17000000001</v>
          </cell>
          <cell r="N21">
            <v>-167559.19</v>
          </cell>
        </row>
        <row r="22">
          <cell r="A22">
            <v>322230</v>
          </cell>
          <cell r="B22" t="str">
            <v>GE Kurpfalzbrücke BA 2</v>
          </cell>
          <cell r="M22">
            <v>3665733.25</v>
          </cell>
          <cell r="N22">
            <v>-3528727.31</v>
          </cell>
        </row>
        <row r="23">
          <cell r="A23">
            <v>322300</v>
          </cell>
          <cell r="B23" t="str">
            <v>Essity Jahresvertrag (2023)</v>
          </cell>
          <cell r="M23">
            <v>1652247.74</v>
          </cell>
          <cell r="N23">
            <v>-1060598.05</v>
          </cell>
        </row>
        <row r="24">
          <cell r="A24">
            <v>322301</v>
          </cell>
          <cell r="B24" t="str">
            <v>Isover Verladetasse Ladenburg</v>
          </cell>
          <cell r="H24">
            <v>5000</v>
          </cell>
          <cell r="J24">
            <v>5000</v>
          </cell>
          <cell r="K24">
            <v>100</v>
          </cell>
          <cell r="M24">
            <v>960373.91</v>
          </cell>
          <cell r="N24">
            <v>-753441.13</v>
          </cell>
        </row>
        <row r="25">
          <cell r="A25">
            <v>322302</v>
          </cell>
          <cell r="B25" t="str">
            <v>DB Schenker Hofflächensang MA</v>
          </cell>
          <cell r="C25">
            <v>2132.0100000000002</v>
          </cell>
          <cell r="E25">
            <v>2132.0100000000002</v>
          </cell>
          <cell r="F25">
            <v>100</v>
          </cell>
          <cell r="H25">
            <v>2132.0100000000002</v>
          </cell>
          <cell r="J25">
            <v>2132.0100000000002</v>
          </cell>
          <cell r="K25">
            <v>100</v>
          </cell>
          <cell r="M25">
            <v>706011.87</v>
          </cell>
          <cell r="N25">
            <v>-532674.57999999996</v>
          </cell>
        </row>
        <row r="26">
          <cell r="A26">
            <v>322310</v>
          </cell>
          <cell r="B26" t="str">
            <v>Innofabrik Gründung für Neubau Verw.Geb.</v>
          </cell>
          <cell r="D26">
            <v>-1698.9</v>
          </cell>
          <cell r="E26">
            <v>-1698.9</v>
          </cell>
          <cell r="I26">
            <v>-1698.9</v>
          </cell>
          <cell r="J26">
            <v>-1698.9</v>
          </cell>
          <cell r="M26">
            <v>796396.45</v>
          </cell>
          <cell r="N26">
            <v>-723035.15</v>
          </cell>
        </row>
        <row r="27">
          <cell r="A27">
            <v>322312</v>
          </cell>
          <cell r="B27" t="str">
            <v>MVV Landsknechtweg G/W</v>
          </cell>
          <cell r="M27">
            <v>421987.05</v>
          </cell>
          <cell r="N27">
            <v>-402993.56</v>
          </cell>
        </row>
        <row r="28">
          <cell r="A28">
            <v>322313</v>
          </cell>
          <cell r="B28" t="str">
            <v>RNV Fahrer WC Buswendeschleife Wilhelmsfeld</v>
          </cell>
          <cell r="C28">
            <v>1736.11</v>
          </cell>
          <cell r="D28">
            <v>18.72</v>
          </cell>
          <cell r="E28">
            <v>1754.83</v>
          </cell>
          <cell r="F28">
            <v>101.08</v>
          </cell>
          <cell r="H28">
            <v>1736.11</v>
          </cell>
          <cell r="I28">
            <v>-849.42</v>
          </cell>
          <cell r="J28">
            <v>886.69</v>
          </cell>
          <cell r="K28">
            <v>51.07</v>
          </cell>
          <cell r="M28">
            <v>1736.11</v>
          </cell>
          <cell r="N28">
            <v>-1500.2</v>
          </cell>
        </row>
        <row r="29">
          <cell r="A29">
            <v>322330</v>
          </cell>
          <cell r="B29" t="str">
            <v>Bushaltestelle Peterskirche</v>
          </cell>
          <cell r="D29">
            <v>236.25</v>
          </cell>
          <cell r="E29">
            <v>236.25</v>
          </cell>
          <cell r="I29">
            <v>-10739.05</v>
          </cell>
          <cell r="J29">
            <v>-10739.05</v>
          </cell>
          <cell r="M29">
            <v>488146.5</v>
          </cell>
          <cell r="N29">
            <v>-617678.87</v>
          </cell>
        </row>
        <row r="30">
          <cell r="A30">
            <v>322335</v>
          </cell>
          <cell r="B30" t="str">
            <v>Kleinbaustellen Markert (2023)</v>
          </cell>
          <cell r="M30">
            <v>24851.64</v>
          </cell>
          <cell r="N30">
            <v>-17471.7</v>
          </cell>
        </row>
        <row r="31">
          <cell r="A31">
            <v>322340</v>
          </cell>
          <cell r="B31" t="str">
            <v>Stadt Schwetzingen Richard-Wagner-Str.</v>
          </cell>
          <cell r="M31">
            <v>130193.75</v>
          </cell>
          <cell r="N31">
            <v>-163196.87</v>
          </cell>
        </row>
        <row r="32">
          <cell r="A32">
            <v>322345</v>
          </cell>
          <cell r="B32" t="str">
            <v>Kleinbaustellen Mishchenko (2023)</v>
          </cell>
          <cell r="M32">
            <v>85786.63</v>
          </cell>
          <cell r="N32">
            <v>-77551.25</v>
          </cell>
        </row>
        <row r="33">
          <cell r="A33">
            <v>322352</v>
          </cell>
          <cell r="B33" t="str">
            <v>MVV; Hinter  dem Wolfsberg MA</v>
          </cell>
          <cell r="M33">
            <v>58423.58</v>
          </cell>
          <cell r="N33">
            <v>-57873.34</v>
          </cell>
        </row>
        <row r="34">
          <cell r="A34">
            <v>322360</v>
          </cell>
          <cell r="B34" t="str">
            <v>MVV J.V. Tief-/Rohrbau 23-25 Tagesgeschäft</v>
          </cell>
          <cell r="C34">
            <v>181292</v>
          </cell>
          <cell r="D34">
            <v>-149063.75</v>
          </cell>
          <cell r="E34">
            <v>32228.25</v>
          </cell>
          <cell r="F34">
            <v>17.78</v>
          </cell>
          <cell r="H34">
            <v>425255</v>
          </cell>
          <cell r="I34">
            <v>-312640.5</v>
          </cell>
          <cell r="J34">
            <v>112614.5</v>
          </cell>
          <cell r="K34">
            <v>26.48</v>
          </cell>
          <cell r="M34">
            <v>3011178.08</v>
          </cell>
          <cell r="N34">
            <v>-2817339.72</v>
          </cell>
        </row>
        <row r="35">
          <cell r="A35">
            <v>322361</v>
          </cell>
          <cell r="B35" t="str">
            <v>MVV J.V. Tief-/Rohrbau 23-25 Bündelung</v>
          </cell>
          <cell r="C35">
            <v>121843</v>
          </cell>
          <cell r="D35">
            <v>-67408.160000000003</v>
          </cell>
          <cell r="E35">
            <v>54434.84</v>
          </cell>
          <cell r="F35">
            <v>44.68</v>
          </cell>
          <cell r="H35">
            <v>154966</v>
          </cell>
          <cell r="I35">
            <v>-110433.32</v>
          </cell>
          <cell r="J35">
            <v>44532.68</v>
          </cell>
          <cell r="K35">
            <v>28.74</v>
          </cell>
          <cell r="M35">
            <v>1367254.7</v>
          </cell>
          <cell r="N35">
            <v>-1192929.77</v>
          </cell>
        </row>
        <row r="36">
          <cell r="A36">
            <v>322362</v>
          </cell>
          <cell r="B36" t="str">
            <v>MVV J.V. Tief-/Rohrbau 23-25 Projekte</v>
          </cell>
          <cell r="C36">
            <v>170623.63</v>
          </cell>
          <cell r="D36">
            <v>-103612.76</v>
          </cell>
          <cell r="E36">
            <v>67010.87</v>
          </cell>
          <cell r="F36">
            <v>39.270000000000003</v>
          </cell>
          <cell r="H36">
            <v>231623.63</v>
          </cell>
          <cell r="I36">
            <v>-174470.84</v>
          </cell>
          <cell r="J36">
            <v>57152.79</v>
          </cell>
          <cell r="K36">
            <v>24.67</v>
          </cell>
          <cell r="M36">
            <v>1078215.93</v>
          </cell>
          <cell r="N36">
            <v>-1209958.51</v>
          </cell>
        </row>
        <row r="37">
          <cell r="A37">
            <v>322365</v>
          </cell>
          <cell r="B37" t="str">
            <v>Kleinbaustellen Dalinger (2023)</v>
          </cell>
          <cell r="M37">
            <v>108447.24</v>
          </cell>
          <cell r="N37">
            <v>-38805.269999999997</v>
          </cell>
        </row>
        <row r="38">
          <cell r="A38">
            <v>322370</v>
          </cell>
          <cell r="B38" t="str">
            <v>RNV Rahmenvertrag Gleis- und Tiefbau 2023 (22-26)</v>
          </cell>
          <cell r="M38">
            <v>2470247.66</v>
          </cell>
          <cell r="N38">
            <v>-2182844.33</v>
          </cell>
        </row>
        <row r="39">
          <cell r="A39">
            <v>322371</v>
          </cell>
          <cell r="B39" t="str">
            <v>GKM Erneuerung Kranbahn</v>
          </cell>
          <cell r="M39">
            <v>73216.179999999993</v>
          </cell>
          <cell r="N39">
            <v>-72008.89</v>
          </cell>
        </row>
        <row r="40">
          <cell r="A40">
            <v>322372</v>
          </cell>
          <cell r="B40" t="str">
            <v>San. Gleisanlage Technoseum MA</v>
          </cell>
          <cell r="M40">
            <v>17000</v>
          </cell>
          <cell r="N40">
            <v>-21057.31</v>
          </cell>
        </row>
        <row r="41">
          <cell r="A41">
            <v>322382</v>
          </cell>
          <cell r="B41" t="str">
            <v>TWL - Donnersbergweg - Verlegung FW</v>
          </cell>
          <cell r="M41">
            <v>386710.55</v>
          </cell>
          <cell r="N41">
            <v>-401185.1</v>
          </cell>
        </row>
        <row r="42">
          <cell r="A42">
            <v>322390</v>
          </cell>
          <cell r="B42" t="str">
            <v>TWL Londoner - Ring FW Neuverlegung</v>
          </cell>
          <cell r="D42">
            <v>-89.92</v>
          </cell>
          <cell r="E42">
            <v>-89.92</v>
          </cell>
          <cell r="I42">
            <v>-189.5</v>
          </cell>
          <cell r="J42">
            <v>-189.5</v>
          </cell>
          <cell r="M42">
            <v>595756.82999999996</v>
          </cell>
          <cell r="N42">
            <v>-837730.31</v>
          </cell>
        </row>
        <row r="43">
          <cell r="A43">
            <v>322395</v>
          </cell>
          <cell r="B43" t="str">
            <v>Kleinbaustellen Bott (2023)</v>
          </cell>
          <cell r="M43">
            <v>28092.06</v>
          </cell>
          <cell r="N43">
            <v>-17157.64</v>
          </cell>
        </row>
        <row r="44">
          <cell r="A44">
            <v>322400</v>
          </cell>
          <cell r="B44" t="str">
            <v>essity Jahresvertrag (2024)</v>
          </cell>
          <cell r="C44">
            <v>2283.7600000000002</v>
          </cell>
          <cell r="D44">
            <v>-62.15</v>
          </cell>
          <cell r="E44">
            <v>2221.61</v>
          </cell>
          <cell r="F44">
            <v>97.28</v>
          </cell>
          <cell r="H44">
            <v>2283.7600000000002</v>
          </cell>
          <cell r="I44">
            <v>-7261.79</v>
          </cell>
          <cell r="J44">
            <v>-4978.03</v>
          </cell>
          <cell r="K44">
            <v>-217.98</v>
          </cell>
          <cell r="M44">
            <v>1021902.77</v>
          </cell>
          <cell r="N44">
            <v>-918717.53</v>
          </cell>
        </row>
        <row r="45">
          <cell r="A45">
            <v>322401</v>
          </cell>
          <cell r="B45" t="str">
            <v>ICL Flächenern. E24</v>
          </cell>
          <cell r="C45">
            <v>80000</v>
          </cell>
          <cell r="D45">
            <v>-63701</v>
          </cell>
          <cell r="E45">
            <v>16299</v>
          </cell>
          <cell r="F45">
            <v>20.37</v>
          </cell>
          <cell r="H45">
            <v>120000</v>
          </cell>
          <cell r="I45">
            <v>-125621.8</v>
          </cell>
          <cell r="J45">
            <v>-5621.8</v>
          </cell>
          <cell r="K45">
            <v>-4.68</v>
          </cell>
          <cell r="M45">
            <v>400000</v>
          </cell>
          <cell r="N45">
            <v>-355549.45</v>
          </cell>
        </row>
        <row r="46">
          <cell r="A46">
            <v>322402</v>
          </cell>
          <cell r="B46" t="str">
            <v>Isover_Projekte</v>
          </cell>
          <cell r="C46">
            <v>50000</v>
          </cell>
          <cell r="D46">
            <v>-62513.84</v>
          </cell>
          <cell r="E46">
            <v>-12513.84</v>
          </cell>
          <cell r="F46">
            <v>-25.03</v>
          </cell>
          <cell r="H46">
            <v>80000</v>
          </cell>
          <cell r="I46">
            <v>-98282.31</v>
          </cell>
          <cell r="J46">
            <v>-18282.310000000001</v>
          </cell>
          <cell r="K46">
            <v>-22.85</v>
          </cell>
          <cell r="M46">
            <v>150000</v>
          </cell>
          <cell r="N46">
            <v>-154221.21</v>
          </cell>
        </row>
        <row r="47">
          <cell r="A47">
            <v>322405</v>
          </cell>
          <cell r="B47" t="str">
            <v>Kleinbaustellen Lehmann (2024)</v>
          </cell>
          <cell r="M47">
            <v>24512.34</v>
          </cell>
          <cell r="N47">
            <v>-18397.16</v>
          </cell>
        </row>
        <row r="48">
          <cell r="A48">
            <v>322410</v>
          </cell>
          <cell r="B48" t="str">
            <v>rnv - Paradeplatz</v>
          </cell>
          <cell r="D48">
            <v>-29485.77</v>
          </cell>
          <cell r="E48">
            <v>-29485.77</v>
          </cell>
          <cell r="I48">
            <v>9745.5300000000007</v>
          </cell>
          <cell r="J48">
            <v>9745.5300000000007</v>
          </cell>
          <cell r="M48">
            <v>4466626.63</v>
          </cell>
          <cell r="N48">
            <v>-3277608.28</v>
          </cell>
        </row>
        <row r="49">
          <cell r="A49">
            <v>322420</v>
          </cell>
          <cell r="B49" t="str">
            <v>KAM - Fundamente Mischwerk Bruchsal</v>
          </cell>
          <cell r="M49">
            <v>386354.68</v>
          </cell>
          <cell r="N49">
            <v>-336076.39</v>
          </cell>
        </row>
        <row r="50">
          <cell r="A50">
            <v>322421</v>
          </cell>
          <cell r="B50" t="str">
            <v>Fundamente Bau 10 neue Dächer - John Deere</v>
          </cell>
          <cell r="D50">
            <v>-6.59</v>
          </cell>
          <cell r="E50">
            <v>-6.59</v>
          </cell>
          <cell r="H50">
            <v>1000</v>
          </cell>
          <cell r="I50">
            <v>-1862.04</v>
          </cell>
          <cell r="J50">
            <v>-862.04</v>
          </cell>
          <cell r="K50">
            <v>-86.2</v>
          </cell>
          <cell r="M50">
            <v>259592.65</v>
          </cell>
          <cell r="N50">
            <v>-276868.75</v>
          </cell>
        </row>
        <row r="51">
          <cell r="A51">
            <v>322422</v>
          </cell>
          <cell r="B51" t="str">
            <v>Essity Projekte Kuzören</v>
          </cell>
          <cell r="D51">
            <v>-637.86</v>
          </cell>
          <cell r="E51">
            <v>-637.86</v>
          </cell>
          <cell r="H51">
            <v>1000</v>
          </cell>
          <cell r="I51">
            <v>-1406.78</v>
          </cell>
          <cell r="J51">
            <v>-406.78</v>
          </cell>
          <cell r="K51">
            <v>-40.68</v>
          </cell>
          <cell r="M51">
            <v>186000</v>
          </cell>
          <cell r="N51">
            <v>-133191.46</v>
          </cell>
        </row>
        <row r="52">
          <cell r="A52">
            <v>322423</v>
          </cell>
          <cell r="B52" t="str">
            <v>essity_Projekt Luft</v>
          </cell>
          <cell r="C52">
            <v>130000</v>
          </cell>
          <cell r="D52">
            <v>-101292.27</v>
          </cell>
          <cell r="E52">
            <v>28707.73</v>
          </cell>
          <cell r="F52">
            <v>22.08</v>
          </cell>
          <cell r="H52">
            <v>230000</v>
          </cell>
          <cell r="I52">
            <v>-200110.22</v>
          </cell>
          <cell r="J52">
            <v>29889.78</v>
          </cell>
          <cell r="K52">
            <v>13</v>
          </cell>
          <cell r="M52">
            <v>310000</v>
          </cell>
          <cell r="N52">
            <v>-270447.25</v>
          </cell>
        </row>
        <row r="53">
          <cell r="A53">
            <v>322425</v>
          </cell>
          <cell r="B53" t="str">
            <v>Kleinbaustellen Kuzören (2024)</v>
          </cell>
          <cell r="D53">
            <v>-1280.02</v>
          </cell>
          <cell r="E53">
            <v>-1280.02</v>
          </cell>
          <cell r="H53">
            <v>500</v>
          </cell>
          <cell r="I53">
            <v>-1280.02</v>
          </cell>
          <cell r="J53">
            <v>-780.02</v>
          </cell>
          <cell r="K53">
            <v>-156</v>
          </cell>
          <cell r="M53">
            <v>82654.899999999994</v>
          </cell>
          <cell r="N53">
            <v>-73313.77</v>
          </cell>
        </row>
        <row r="54">
          <cell r="A54">
            <v>322430</v>
          </cell>
          <cell r="B54" t="str">
            <v>Abbvie LUnA Infrastrukturmaßnahme AP2</v>
          </cell>
          <cell r="D54">
            <v>-10374.780000000001</v>
          </cell>
          <cell r="E54">
            <v>-10374.780000000001</v>
          </cell>
          <cell r="I54">
            <v>-21049.43</v>
          </cell>
          <cell r="J54">
            <v>-21049.43</v>
          </cell>
          <cell r="M54">
            <v>1302252.42</v>
          </cell>
          <cell r="N54">
            <v>-1262090.27</v>
          </cell>
        </row>
        <row r="55">
          <cell r="A55">
            <v>322431</v>
          </cell>
          <cell r="B55" t="str">
            <v>rnv - GE Feuerberg</v>
          </cell>
          <cell r="D55">
            <v>-2869.97</v>
          </cell>
          <cell r="E55">
            <v>-2869.97</v>
          </cell>
          <cell r="H55">
            <v>100199.57</v>
          </cell>
          <cell r="I55">
            <v>-9256.9699999999993</v>
          </cell>
          <cell r="J55">
            <v>90942.6</v>
          </cell>
          <cell r="K55">
            <v>90.76</v>
          </cell>
          <cell r="M55">
            <v>715017.99</v>
          </cell>
          <cell r="N55">
            <v>-650272.47</v>
          </cell>
        </row>
        <row r="56">
          <cell r="A56">
            <v>322432</v>
          </cell>
          <cell r="B56" t="str">
            <v>RNV Parkplatz Ellerstadt</v>
          </cell>
          <cell r="D56">
            <v>-25.44</v>
          </cell>
          <cell r="E56">
            <v>-25.44</v>
          </cell>
          <cell r="I56">
            <v>-2973.29</v>
          </cell>
          <cell r="J56">
            <v>-2973.29</v>
          </cell>
          <cell r="M56">
            <v>112424.42</v>
          </cell>
          <cell r="N56">
            <v>-110539.73</v>
          </cell>
        </row>
        <row r="57">
          <cell r="A57">
            <v>322435</v>
          </cell>
          <cell r="B57" t="str">
            <v>Kleinbaustellen Markert (2024)</v>
          </cell>
          <cell r="C57">
            <v>12500</v>
          </cell>
          <cell r="D57">
            <v>-30005.38</v>
          </cell>
          <cell r="E57">
            <v>-17505.38</v>
          </cell>
          <cell r="F57">
            <v>-140.04</v>
          </cell>
          <cell r="H57">
            <v>12500</v>
          </cell>
          <cell r="I57">
            <v>-29998.39</v>
          </cell>
          <cell r="J57">
            <v>-17498.39</v>
          </cell>
          <cell r="K57">
            <v>-139.99</v>
          </cell>
          <cell r="M57">
            <v>39000</v>
          </cell>
          <cell r="N57">
            <v>-58184.54</v>
          </cell>
        </row>
        <row r="58">
          <cell r="A58">
            <v>322440</v>
          </cell>
          <cell r="B58" t="str">
            <v>rnv - Betonarbeiten M11</v>
          </cell>
          <cell r="M58">
            <v>133732.45000000001</v>
          </cell>
          <cell r="N58">
            <v>-61169.88</v>
          </cell>
        </row>
        <row r="59">
          <cell r="A59">
            <v>322441</v>
          </cell>
          <cell r="B59" t="str">
            <v>Schokinag Fundamente Tankgründungen</v>
          </cell>
          <cell r="M59">
            <v>56380.5</v>
          </cell>
          <cell r="N59">
            <v>-44734.91</v>
          </cell>
        </row>
        <row r="60">
          <cell r="A60">
            <v>322442</v>
          </cell>
          <cell r="B60" t="str">
            <v>GUW Fernmeldeturm MA</v>
          </cell>
          <cell r="M60">
            <v>216975.6</v>
          </cell>
          <cell r="N60">
            <v>-163454.93</v>
          </cell>
        </row>
        <row r="61">
          <cell r="A61">
            <v>322443</v>
          </cell>
          <cell r="B61" t="str">
            <v>Schule Hirschacker</v>
          </cell>
          <cell r="M61">
            <v>64000</v>
          </cell>
          <cell r="N61">
            <v>-66355.91</v>
          </cell>
        </row>
        <row r="62">
          <cell r="A62">
            <v>322445</v>
          </cell>
          <cell r="B62" t="str">
            <v>Kleinbaustellen Mishchenko (2024)</v>
          </cell>
          <cell r="D62">
            <v>-493.37</v>
          </cell>
          <cell r="E62">
            <v>-493.37</v>
          </cell>
          <cell r="H62">
            <v>3327.92</v>
          </cell>
          <cell r="I62">
            <v>-1846.85</v>
          </cell>
          <cell r="J62">
            <v>1481.07</v>
          </cell>
          <cell r="K62">
            <v>44.5</v>
          </cell>
          <cell r="M62">
            <v>122996.71</v>
          </cell>
          <cell r="N62">
            <v>-112662.42</v>
          </cell>
        </row>
        <row r="63">
          <cell r="A63">
            <v>322455</v>
          </cell>
          <cell r="B63" t="str">
            <v>Kleinbaustellen Benitez (2024)</v>
          </cell>
          <cell r="M63">
            <v>21536.38</v>
          </cell>
          <cell r="N63">
            <v>-22364.18</v>
          </cell>
        </row>
        <row r="64">
          <cell r="A64">
            <v>322465</v>
          </cell>
          <cell r="B64" t="str">
            <v>Kleinbaustellen Dalinger (2024)</v>
          </cell>
          <cell r="H64">
            <v>-688.53</v>
          </cell>
          <cell r="J64">
            <v>-688.53</v>
          </cell>
          <cell r="K64">
            <v>100</v>
          </cell>
          <cell r="M64">
            <v>34193.839999999997</v>
          </cell>
          <cell r="N64">
            <v>-13265.91</v>
          </cell>
        </row>
        <row r="65">
          <cell r="A65">
            <v>322470</v>
          </cell>
          <cell r="B65" t="str">
            <v>rnv J.V. Gleisbau (2024)</v>
          </cell>
          <cell r="C65">
            <v>50000</v>
          </cell>
          <cell r="D65">
            <v>-27855.86</v>
          </cell>
          <cell r="E65">
            <v>22144.14</v>
          </cell>
          <cell r="F65">
            <v>44.29</v>
          </cell>
          <cell r="H65">
            <v>150000</v>
          </cell>
          <cell r="I65">
            <v>-82425.89</v>
          </cell>
          <cell r="J65">
            <v>67574.11</v>
          </cell>
          <cell r="K65">
            <v>45.05</v>
          </cell>
          <cell r="M65">
            <v>2995588.16</v>
          </cell>
          <cell r="N65">
            <v>-2569262.73</v>
          </cell>
        </row>
        <row r="66">
          <cell r="A66">
            <v>322471</v>
          </cell>
          <cell r="B66" t="str">
            <v>miro Gleissanierung (2024)</v>
          </cell>
          <cell r="D66">
            <v>-26.11</v>
          </cell>
          <cell r="E66">
            <v>-26.11</v>
          </cell>
          <cell r="I66">
            <v>-1666.19</v>
          </cell>
          <cell r="J66">
            <v>-1666.19</v>
          </cell>
          <cell r="M66">
            <v>691062.6</v>
          </cell>
          <cell r="N66">
            <v>-680296.39</v>
          </cell>
        </row>
        <row r="67">
          <cell r="A67">
            <v>322472</v>
          </cell>
          <cell r="B67" t="str">
            <v>rnv GE Eppelheim</v>
          </cell>
          <cell r="D67">
            <v>-615.84</v>
          </cell>
          <cell r="E67">
            <v>-615.84</v>
          </cell>
          <cell r="I67">
            <v>2857.79</v>
          </cell>
          <cell r="J67">
            <v>2857.79</v>
          </cell>
          <cell r="M67">
            <v>357393.31</v>
          </cell>
          <cell r="N67">
            <v>-229250.49</v>
          </cell>
        </row>
        <row r="68">
          <cell r="A68">
            <v>322473</v>
          </cell>
          <cell r="B68" t="str">
            <v>ARGE_rnv GE Berliner Str_LU</v>
          </cell>
          <cell r="C68">
            <v>7463.66</v>
          </cell>
          <cell r="D68">
            <v>-2682.55</v>
          </cell>
          <cell r="E68">
            <v>4781.1099999999997</v>
          </cell>
          <cell r="F68">
            <v>64.06</v>
          </cell>
          <cell r="H68">
            <v>42463.66</v>
          </cell>
          <cell r="I68">
            <v>-23525.119999999999</v>
          </cell>
          <cell r="J68">
            <v>18938.54</v>
          </cell>
          <cell r="K68">
            <v>44.6</v>
          </cell>
          <cell r="M68">
            <v>42463.66</v>
          </cell>
          <cell r="N68">
            <v>-23817.65</v>
          </cell>
        </row>
        <row r="69">
          <cell r="A69">
            <v>322475</v>
          </cell>
          <cell r="B69" t="str">
            <v>Kleinbaustellen Lindner (2024)</v>
          </cell>
          <cell r="M69">
            <v>60779.22</v>
          </cell>
          <cell r="N69">
            <v>-54305.34</v>
          </cell>
        </row>
        <row r="70">
          <cell r="A70">
            <v>322485</v>
          </cell>
          <cell r="B70" t="str">
            <v>Kleinbaustellen Römer (2024)</v>
          </cell>
          <cell r="D70">
            <v>-929.07</v>
          </cell>
          <cell r="E70">
            <v>-929.07</v>
          </cell>
          <cell r="H70">
            <v>45000</v>
          </cell>
          <cell r="I70">
            <v>-34412.35</v>
          </cell>
          <cell r="J70">
            <v>10587.65</v>
          </cell>
          <cell r="K70">
            <v>23.53</v>
          </cell>
          <cell r="M70">
            <v>80000</v>
          </cell>
          <cell r="N70">
            <v>-69336.05</v>
          </cell>
        </row>
        <row r="71">
          <cell r="A71">
            <v>322495</v>
          </cell>
          <cell r="B71" t="str">
            <v>Kleinbaustellen Bott (2024)</v>
          </cell>
          <cell r="M71">
            <v>14666.6</v>
          </cell>
          <cell r="N71">
            <v>-9854.27</v>
          </cell>
        </row>
        <row r="72">
          <cell r="A72">
            <v>322500</v>
          </cell>
          <cell r="B72" t="str">
            <v>essity_Jahresvertrag (2025)</v>
          </cell>
          <cell r="C72">
            <v>58000</v>
          </cell>
          <cell r="D72">
            <v>-57464.01</v>
          </cell>
          <cell r="E72">
            <v>535.99</v>
          </cell>
          <cell r="F72">
            <v>0.92</v>
          </cell>
          <cell r="H72">
            <v>158000</v>
          </cell>
          <cell r="I72">
            <v>-140695.25</v>
          </cell>
          <cell r="J72">
            <v>17304.75</v>
          </cell>
          <cell r="K72">
            <v>10.95</v>
          </cell>
          <cell r="M72">
            <v>158000</v>
          </cell>
          <cell r="N72">
            <v>-140695.25</v>
          </cell>
        </row>
        <row r="73">
          <cell r="A73">
            <v>322510</v>
          </cell>
          <cell r="B73" t="str">
            <v>MVV_Glücksburger Weg _Trinkwasserltg</v>
          </cell>
          <cell r="C73">
            <v>98404.88</v>
          </cell>
          <cell r="D73">
            <v>-85028.22</v>
          </cell>
          <cell r="E73">
            <v>13376.66</v>
          </cell>
          <cell r="F73">
            <v>13.59</v>
          </cell>
          <cell r="H73">
            <v>138955</v>
          </cell>
          <cell r="I73">
            <v>-136237.51999999999</v>
          </cell>
          <cell r="J73">
            <v>2717.48</v>
          </cell>
          <cell r="K73">
            <v>1.96</v>
          </cell>
          <cell r="M73">
            <v>138955</v>
          </cell>
          <cell r="N73">
            <v>-136237.51999999999</v>
          </cell>
        </row>
        <row r="74">
          <cell r="A74">
            <v>322511</v>
          </cell>
          <cell r="B74" t="str">
            <v>MV_rnv_GE Alte Feuerwache_MA</v>
          </cell>
          <cell r="D74">
            <v>-8141.85</v>
          </cell>
          <cell r="E74">
            <v>-8141.85</v>
          </cell>
          <cell r="I74">
            <v>-8141.85</v>
          </cell>
          <cell r="J74">
            <v>-8141.85</v>
          </cell>
          <cell r="N74">
            <v>-8141.85</v>
          </cell>
        </row>
        <row r="75">
          <cell r="A75">
            <v>322512</v>
          </cell>
          <cell r="B75" t="str">
            <v>Lanxess_Widmosgelände_MA</v>
          </cell>
          <cell r="D75">
            <v>-10163.56</v>
          </cell>
          <cell r="E75">
            <v>-10163.56</v>
          </cell>
          <cell r="I75">
            <v>-10163.56</v>
          </cell>
          <cell r="J75">
            <v>-10163.56</v>
          </cell>
          <cell r="N75">
            <v>-10163.56</v>
          </cell>
        </row>
        <row r="76">
          <cell r="A76">
            <v>322535</v>
          </cell>
          <cell r="B76" t="str">
            <v>Klein-BST Besli_2025</v>
          </cell>
          <cell r="C76">
            <v>14857</v>
          </cell>
          <cell r="D76">
            <v>-15347.16</v>
          </cell>
          <cell r="E76">
            <v>-490.16</v>
          </cell>
          <cell r="F76">
            <v>-3.3</v>
          </cell>
          <cell r="H76">
            <v>14857</v>
          </cell>
          <cell r="I76">
            <v>-15347.16</v>
          </cell>
          <cell r="J76">
            <v>-490.16</v>
          </cell>
          <cell r="K76">
            <v>-3.3</v>
          </cell>
          <cell r="M76">
            <v>14857</v>
          </cell>
          <cell r="N76">
            <v>-15347.16</v>
          </cell>
        </row>
        <row r="77">
          <cell r="A77">
            <v>322570</v>
          </cell>
          <cell r="B77" t="str">
            <v>rnv_J.V. Gleisbau (2025)</v>
          </cell>
          <cell r="C77">
            <v>147660.6</v>
          </cell>
          <cell r="D77">
            <v>-153001.01</v>
          </cell>
          <cell r="E77">
            <v>-5340.41</v>
          </cell>
          <cell r="F77">
            <v>-3.62</v>
          </cell>
          <cell r="H77">
            <v>212660.6</v>
          </cell>
          <cell r="I77">
            <v>-207041.24</v>
          </cell>
          <cell r="J77">
            <v>5619.36</v>
          </cell>
          <cell r="K77">
            <v>2.64</v>
          </cell>
          <cell r="M77">
            <v>212660.6</v>
          </cell>
          <cell r="N77">
            <v>-207041.24</v>
          </cell>
        </row>
        <row r="78">
          <cell r="A78">
            <v>322571</v>
          </cell>
          <cell r="B78" t="str">
            <v>VBK_Notmaß.Europaplatz_KA</v>
          </cell>
          <cell r="C78">
            <v>50495.3</v>
          </cell>
          <cell r="D78">
            <v>-65911.19</v>
          </cell>
          <cell r="E78">
            <v>-15415.89</v>
          </cell>
          <cell r="F78">
            <v>-30.53</v>
          </cell>
          <cell r="H78">
            <v>305495.3</v>
          </cell>
          <cell r="I78">
            <v>-269044.86</v>
          </cell>
          <cell r="J78">
            <v>36450.44</v>
          </cell>
          <cell r="K78">
            <v>11.93</v>
          </cell>
          <cell r="M78">
            <v>305495.3</v>
          </cell>
          <cell r="N78">
            <v>-269337.39</v>
          </cell>
        </row>
        <row r="79">
          <cell r="A79">
            <v>329900</v>
          </cell>
          <cell r="B79" t="str">
            <v>Gewährleistungsarbeiten Mannheim</v>
          </cell>
          <cell r="D79">
            <v>24.11</v>
          </cell>
          <cell r="E79">
            <v>24.11</v>
          </cell>
          <cell r="I79">
            <v>-1089.8</v>
          </cell>
          <cell r="J79">
            <v>-1089.8</v>
          </cell>
          <cell r="M79">
            <v>318931.48</v>
          </cell>
          <cell r="N79">
            <v>-313124.02</v>
          </cell>
        </row>
        <row r="80">
          <cell r="A80">
            <v>422103</v>
          </cell>
          <cell r="B80" t="str">
            <v>BASF Lampertheim - RV 2021 - 2024</v>
          </cell>
          <cell r="M80">
            <v>497428.03</v>
          </cell>
          <cell r="N80">
            <v>-365750.75</v>
          </cell>
        </row>
        <row r="81">
          <cell r="A81">
            <v>422107</v>
          </cell>
          <cell r="B81" t="str">
            <v>Autarkie BGZ Biblis - Los 10</v>
          </cell>
          <cell r="M81">
            <v>15369338.32</v>
          </cell>
          <cell r="N81">
            <v>-11321100.300000001</v>
          </cell>
        </row>
        <row r="82">
          <cell r="A82">
            <v>422302</v>
          </cell>
          <cell r="B82" t="str">
            <v>BASF Lampertheim - Tanklager</v>
          </cell>
          <cell r="D82">
            <v>3.62</v>
          </cell>
          <cell r="E82">
            <v>3.62</v>
          </cell>
          <cell r="I82">
            <v>-287.56</v>
          </cell>
          <cell r="J82">
            <v>-287.56</v>
          </cell>
          <cell r="M82">
            <v>640189.43000000005</v>
          </cell>
          <cell r="N82">
            <v>-701914.21</v>
          </cell>
        </row>
        <row r="83">
          <cell r="A83">
            <v>422303</v>
          </cell>
          <cell r="B83" t="str">
            <v>KTE - RW-Sanierung Los 2 Eggenstein-Leopoldshafen</v>
          </cell>
          <cell r="C83">
            <v>94913.09</v>
          </cell>
          <cell r="D83">
            <v>-23857.88</v>
          </cell>
          <cell r="E83">
            <v>71055.210000000006</v>
          </cell>
          <cell r="F83">
            <v>74.86</v>
          </cell>
          <cell r="H83">
            <v>113212.37</v>
          </cell>
          <cell r="I83">
            <v>-38044.54</v>
          </cell>
          <cell r="J83">
            <v>75167.83</v>
          </cell>
          <cell r="K83">
            <v>66.400000000000006</v>
          </cell>
          <cell r="M83">
            <v>609229.81000000006</v>
          </cell>
          <cell r="N83">
            <v>-262289.96000000002</v>
          </cell>
        </row>
        <row r="84">
          <cell r="A84">
            <v>422304</v>
          </cell>
          <cell r="B84" t="str">
            <v>KTE - RW-Sanierung Los 3 Eggenstein-Leopoldshafen</v>
          </cell>
          <cell r="C84">
            <v>388617.55</v>
          </cell>
          <cell r="D84">
            <v>-182838.87</v>
          </cell>
          <cell r="E84">
            <v>205778.68</v>
          </cell>
          <cell r="F84">
            <v>52.95</v>
          </cell>
          <cell r="H84">
            <v>665368.98</v>
          </cell>
          <cell r="I84">
            <v>-386266.73</v>
          </cell>
          <cell r="J84">
            <v>279102.25</v>
          </cell>
          <cell r="K84">
            <v>41.95</v>
          </cell>
          <cell r="M84">
            <v>3909275.34</v>
          </cell>
          <cell r="N84">
            <v>-2867330.05</v>
          </cell>
        </row>
        <row r="85">
          <cell r="A85">
            <v>422401</v>
          </cell>
          <cell r="B85" t="str">
            <v>BGZ Autarkie Biblis - Los 10.7</v>
          </cell>
          <cell r="C85">
            <v>5000</v>
          </cell>
          <cell r="D85">
            <v>-12121.85</v>
          </cell>
          <cell r="E85">
            <v>-7121.85</v>
          </cell>
          <cell r="F85">
            <v>-142.44</v>
          </cell>
          <cell r="H85">
            <v>6814.62</v>
          </cell>
          <cell r="I85">
            <v>-10836.75</v>
          </cell>
          <cell r="J85">
            <v>-4022.13</v>
          </cell>
          <cell r="K85">
            <v>-59.02</v>
          </cell>
          <cell r="M85">
            <v>641097.31000000006</v>
          </cell>
          <cell r="N85">
            <v>-501902.16</v>
          </cell>
        </row>
        <row r="86">
          <cell r="A86">
            <v>422402</v>
          </cell>
          <cell r="B86" t="str">
            <v>BASF Lampertheim - RV 2024 - 2027</v>
          </cell>
          <cell r="C86">
            <v>28822.99</v>
          </cell>
          <cell r="D86">
            <v>-9130.2199999999993</v>
          </cell>
          <cell r="E86">
            <v>19692.77</v>
          </cell>
          <cell r="F86">
            <v>68.319999999999993</v>
          </cell>
          <cell r="H86">
            <v>45539.15</v>
          </cell>
          <cell r="I86">
            <v>-49610.66</v>
          </cell>
          <cell r="J86">
            <v>-4071.51</v>
          </cell>
          <cell r="K86">
            <v>-8.94</v>
          </cell>
          <cell r="M86">
            <v>256199.52</v>
          </cell>
          <cell r="N86">
            <v>-245570.21</v>
          </cell>
        </row>
        <row r="87">
          <cell r="A87">
            <v>422403</v>
          </cell>
          <cell r="B87" t="str">
            <v>Galata Chemicals LA - Fundament L71</v>
          </cell>
          <cell r="C87">
            <v>130</v>
          </cell>
          <cell r="D87">
            <v>-1320.02</v>
          </cell>
          <cell r="E87">
            <v>-1190.02</v>
          </cell>
          <cell r="F87">
            <v>-915.4</v>
          </cell>
          <cell r="H87">
            <v>246.2</v>
          </cell>
          <cell r="I87">
            <v>-1352.7</v>
          </cell>
          <cell r="J87">
            <v>-1106.5</v>
          </cell>
          <cell r="K87">
            <v>-449.43</v>
          </cell>
          <cell r="M87">
            <v>72923.34</v>
          </cell>
          <cell r="N87">
            <v>-82918.55</v>
          </cell>
        </row>
        <row r="88">
          <cell r="A88">
            <v>422404</v>
          </cell>
          <cell r="B88" t="str">
            <v>RWE_BGZ Autarkie Los 8.1</v>
          </cell>
          <cell r="C88">
            <v>20000</v>
          </cell>
          <cell r="D88">
            <v>-25652.29</v>
          </cell>
          <cell r="E88">
            <v>-5652.29</v>
          </cell>
          <cell r="F88">
            <v>-28.26</v>
          </cell>
          <cell r="H88">
            <v>30000</v>
          </cell>
          <cell r="I88">
            <v>-33599.78</v>
          </cell>
          <cell r="J88">
            <v>-3599.78</v>
          </cell>
          <cell r="K88">
            <v>-12</v>
          </cell>
          <cell r="M88">
            <v>30000</v>
          </cell>
          <cell r="N88">
            <v>-33776.25</v>
          </cell>
        </row>
        <row r="89">
          <cell r="A89">
            <v>429900</v>
          </cell>
          <cell r="B89" t="str">
            <v>Gewährleistungsarbeiten Südhessen</v>
          </cell>
          <cell r="N89">
            <v>-8440.61</v>
          </cell>
        </row>
        <row r="90">
          <cell r="A90">
            <v>522022</v>
          </cell>
          <cell r="B90" t="str">
            <v>AVG Neuentwicklung Durlacher Allee (NDA)</v>
          </cell>
          <cell r="M90">
            <v>5067077.8899999997</v>
          </cell>
          <cell r="N90">
            <v>-3974216.03</v>
          </cell>
        </row>
        <row r="91">
          <cell r="A91">
            <v>522135</v>
          </cell>
          <cell r="B91" t="str">
            <v>Bundeswehr Materiallager 2 Außenanlage KA</v>
          </cell>
          <cell r="M91">
            <v>381307.81</v>
          </cell>
          <cell r="N91">
            <v>-397065.46</v>
          </cell>
        </row>
        <row r="92">
          <cell r="A92">
            <v>522224</v>
          </cell>
          <cell r="B92" t="str">
            <v>Stadt Karlsruhe Wendehammer Maxauer Str.</v>
          </cell>
          <cell r="M92">
            <v>79028.160000000003</v>
          </cell>
          <cell r="N92">
            <v>-88189.89</v>
          </cell>
        </row>
        <row r="93">
          <cell r="A93">
            <v>522236</v>
          </cell>
          <cell r="B93" t="str">
            <v>SW KA Garten- und Brauerstr. Los 1+4</v>
          </cell>
          <cell r="M93">
            <v>214059.14</v>
          </cell>
          <cell r="N93">
            <v>-229805.25</v>
          </cell>
        </row>
        <row r="94">
          <cell r="A94">
            <v>522238</v>
          </cell>
          <cell r="B94" t="str">
            <v>SW KA Brauerstraße Los 2</v>
          </cell>
          <cell r="M94">
            <v>167446.44</v>
          </cell>
          <cell r="N94">
            <v>-168905.43</v>
          </cell>
        </row>
        <row r="95">
          <cell r="A95">
            <v>522320</v>
          </cell>
          <cell r="B95" t="str">
            <v>RZ-Products Herstell. Stellplatz IT Container KA</v>
          </cell>
          <cell r="M95">
            <v>93040.09</v>
          </cell>
          <cell r="N95">
            <v>-79886</v>
          </cell>
        </row>
        <row r="96">
          <cell r="A96">
            <v>522322</v>
          </cell>
          <cell r="B96" t="str">
            <v>VBK Gleisdreieck Albtalbahnhof</v>
          </cell>
          <cell r="M96">
            <v>1461185.49</v>
          </cell>
          <cell r="N96">
            <v>-1147509.72</v>
          </cell>
        </row>
        <row r="97">
          <cell r="A97">
            <v>522323</v>
          </cell>
          <cell r="B97" t="str">
            <v>DB Ver- und Entsorgungsstation Hbf Karlsruhe</v>
          </cell>
          <cell r="D97">
            <v>669.05</v>
          </cell>
          <cell r="E97">
            <v>669.05</v>
          </cell>
          <cell r="I97">
            <v>-16446.330000000002</v>
          </cell>
          <cell r="J97">
            <v>-16446.330000000002</v>
          </cell>
          <cell r="M97">
            <v>480376.64</v>
          </cell>
          <cell r="N97">
            <v>-389477.26</v>
          </cell>
        </row>
        <row r="98">
          <cell r="A98">
            <v>522324</v>
          </cell>
          <cell r="B98" t="str">
            <v>Gem. Durmersheim - Umbau Bushaltestellen</v>
          </cell>
          <cell r="D98">
            <v>-624.57000000000005</v>
          </cell>
          <cell r="E98">
            <v>-624.57000000000005</v>
          </cell>
          <cell r="I98">
            <v>-624.57000000000005</v>
          </cell>
          <cell r="J98">
            <v>-624.57000000000005</v>
          </cell>
          <cell r="M98">
            <v>610000</v>
          </cell>
          <cell r="N98">
            <v>-820081.97</v>
          </cell>
        </row>
        <row r="99">
          <cell r="A99">
            <v>522333</v>
          </cell>
          <cell r="B99" t="str">
            <v>BIMA Wegebau Kirchfeldkaserne KA</v>
          </cell>
          <cell r="M99">
            <v>27030.720000000001</v>
          </cell>
          <cell r="N99">
            <v>-32594.61</v>
          </cell>
        </row>
        <row r="100">
          <cell r="A100">
            <v>522338</v>
          </cell>
          <cell r="B100" t="str">
            <v>SW KA Untermühlsiedlung</v>
          </cell>
          <cell r="M100">
            <v>66864.639999999999</v>
          </cell>
          <cell r="N100">
            <v>-85472.67</v>
          </cell>
        </row>
        <row r="101">
          <cell r="A101">
            <v>522339</v>
          </cell>
          <cell r="B101" t="str">
            <v>MVV - JV Anna-Sammet-Straße MA</v>
          </cell>
          <cell r="M101">
            <v>192928.42</v>
          </cell>
          <cell r="N101">
            <v>-159472.04</v>
          </cell>
        </row>
        <row r="102">
          <cell r="A102">
            <v>522340</v>
          </cell>
          <cell r="B102" t="str">
            <v>SW KA Neureuter Straße</v>
          </cell>
          <cell r="M102">
            <v>82847.210000000006</v>
          </cell>
          <cell r="N102">
            <v>-79849.56</v>
          </cell>
        </row>
        <row r="103">
          <cell r="A103">
            <v>522341</v>
          </cell>
          <cell r="B103" t="str">
            <v>SW KA Am Kirchtal</v>
          </cell>
          <cell r="M103">
            <v>32771.839999999997</v>
          </cell>
          <cell r="N103">
            <v>-36131.75</v>
          </cell>
        </row>
        <row r="104">
          <cell r="A104">
            <v>522420</v>
          </cell>
          <cell r="B104" t="str">
            <v>Stadthalle KA Modernisierung</v>
          </cell>
          <cell r="C104">
            <v>10000</v>
          </cell>
          <cell r="D104">
            <v>-8810.7099999999991</v>
          </cell>
          <cell r="E104">
            <v>1189.29</v>
          </cell>
          <cell r="F104">
            <v>11.89</v>
          </cell>
          <cell r="H104">
            <v>10000</v>
          </cell>
          <cell r="I104">
            <v>-11021.13</v>
          </cell>
          <cell r="J104">
            <v>-1021.13</v>
          </cell>
          <cell r="K104">
            <v>-10.210000000000001</v>
          </cell>
          <cell r="M104">
            <v>535000</v>
          </cell>
          <cell r="N104">
            <v>-685356.13</v>
          </cell>
        </row>
        <row r="105">
          <cell r="A105">
            <v>522421</v>
          </cell>
          <cell r="B105" t="str">
            <v>AVG Sommersperrung Hardtbahn</v>
          </cell>
          <cell r="M105">
            <v>289355.33</v>
          </cell>
          <cell r="N105">
            <v>-213544.91</v>
          </cell>
        </row>
        <row r="106">
          <cell r="A106">
            <v>522422</v>
          </cell>
          <cell r="B106" t="str">
            <v>KIT_Versorgungsrinne_Eggstei</v>
          </cell>
          <cell r="C106">
            <v>57866.720000000001</v>
          </cell>
          <cell r="D106">
            <v>-57418.51</v>
          </cell>
          <cell r="E106">
            <v>448.21</v>
          </cell>
          <cell r="F106">
            <v>0.77</v>
          </cell>
          <cell r="H106">
            <v>187733.49</v>
          </cell>
          <cell r="I106">
            <v>-181068.76</v>
          </cell>
          <cell r="J106">
            <v>6664.73</v>
          </cell>
          <cell r="K106">
            <v>3.55</v>
          </cell>
          <cell r="M106">
            <v>188733.92</v>
          </cell>
          <cell r="N106">
            <v>-184855.04000000001</v>
          </cell>
        </row>
        <row r="107">
          <cell r="A107">
            <v>522423</v>
          </cell>
          <cell r="B107" t="str">
            <v>AVG_Anschlussgleis MiRo_KA</v>
          </cell>
          <cell r="D107">
            <v>-2.96</v>
          </cell>
          <cell r="E107">
            <v>-2.96</v>
          </cell>
          <cell r="I107">
            <v>-156.47</v>
          </cell>
          <cell r="J107">
            <v>-156.47</v>
          </cell>
          <cell r="M107">
            <v>88654.36</v>
          </cell>
          <cell r="N107">
            <v>-68652.61</v>
          </cell>
        </row>
        <row r="108">
          <cell r="A108">
            <v>522425</v>
          </cell>
          <cell r="B108" t="str">
            <v>Kleinmaßnahmen Schreiber (2024)</v>
          </cell>
          <cell r="M108">
            <v>8673.4</v>
          </cell>
          <cell r="N108">
            <v>-7144.92</v>
          </cell>
        </row>
        <row r="109">
          <cell r="A109">
            <v>522432</v>
          </cell>
          <cell r="B109" t="str">
            <v>SW KA Adenauerring</v>
          </cell>
          <cell r="D109">
            <v>-312.31</v>
          </cell>
          <cell r="E109">
            <v>-312.31</v>
          </cell>
          <cell r="I109">
            <v>-312.31</v>
          </cell>
          <cell r="J109">
            <v>-312.31</v>
          </cell>
          <cell r="M109">
            <v>150452.23000000001</v>
          </cell>
          <cell r="N109">
            <v>-149830.95000000001</v>
          </cell>
        </row>
        <row r="110">
          <cell r="A110">
            <v>522433</v>
          </cell>
          <cell r="B110" t="str">
            <v>SW KA Moltkestraße KA</v>
          </cell>
          <cell r="D110">
            <v>-271.75</v>
          </cell>
          <cell r="E110">
            <v>-271.75</v>
          </cell>
          <cell r="H110">
            <v>-1018.25</v>
          </cell>
          <cell r="I110">
            <v>-271.75</v>
          </cell>
          <cell r="J110">
            <v>-1290</v>
          </cell>
          <cell r="K110">
            <v>126.69</v>
          </cell>
          <cell r="M110">
            <v>174053.22</v>
          </cell>
          <cell r="N110">
            <v>-178260.6</v>
          </cell>
        </row>
        <row r="111">
          <cell r="A111">
            <v>522434</v>
          </cell>
          <cell r="B111" t="str">
            <v>SW KA Martin-Luther-Platz KA</v>
          </cell>
          <cell r="M111">
            <v>81802.11</v>
          </cell>
          <cell r="N111">
            <v>-125537.83</v>
          </cell>
        </row>
        <row r="112">
          <cell r="A112">
            <v>522436</v>
          </cell>
          <cell r="B112" t="str">
            <v>SW KA Rheinhafenstraße</v>
          </cell>
          <cell r="M112">
            <v>410447.43</v>
          </cell>
          <cell r="N112">
            <v>-384338.75</v>
          </cell>
        </row>
        <row r="113">
          <cell r="A113">
            <v>522437</v>
          </cell>
          <cell r="B113" t="str">
            <v>SW KA Südtangente</v>
          </cell>
          <cell r="M113">
            <v>153781.31</v>
          </cell>
          <cell r="N113">
            <v>-133667.74</v>
          </cell>
        </row>
        <row r="114">
          <cell r="A114">
            <v>522438</v>
          </cell>
          <cell r="B114" t="str">
            <v>SWKA Neureuther Straße Längsverlegung</v>
          </cell>
          <cell r="C114">
            <v>88526.25</v>
          </cell>
          <cell r="D114">
            <v>-80753.990000000005</v>
          </cell>
          <cell r="E114">
            <v>7772.26</v>
          </cell>
          <cell r="F114">
            <v>8.7799999999999994</v>
          </cell>
          <cell r="H114">
            <v>108526.25</v>
          </cell>
          <cell r="I114">
            <v>-121483.73</v>
          </cell>
          <cell r="J114">
            <v>-12957.48</v>
          </cell>
          <cell r="K114">
            <v>-11.94</v>
          </cell>
          <cell r="M114">
            <v>353877.98</v>
          </cell>
          <cell r="N114">
            <v>-407662.26</v>
          </cell>
        </row>
        <row r="115">
          <cell r="A115">
            <v>522439</v>
          </cell>
          <cell r="B115" t="str">
            <v>MVV_St. Peter u. Paul Str.</v>
          </cell>
          <cell r="C115">
            <v>32500</v>
          </cell>
          <cell r="D115">
            <v>-48104.42</v>
          </cell>
          <cell r="E115">
            <v>-15604.42</v>
          </cell>
          <cell r="F115">
            <v>-48.01</v>
          </cell>
          <cell r="H115">
            <v>70500</v>
          </cell>
          <cell r="I115">
            <v>-88586.65</v>
          </cell>
          <cell r="J115">
            <v>-18086.650000000001</v>
          </cell>
          <cell r="K115">
            <v>-25.65</v>
          </cell>
          <cell r="M115">
            <v>135500</v>
          </cell>
          <cell r="N115">
            <v>-231326.22</v>
          </cell>
        </row>
        <row r="116">
          <cell r="A116">
            <v>522440</v>
          </cell>
          <cell r="B116" t="str">
            <v>StKA_TBA_6 Bushaltestellen</v>
          </cell>
          <cell r="D116">
            <v>-625.61</v>
          </cell>
          <cell r="E116">
            <v>-625.61</v>
          </cell>
          <cell r="I116">
            <v>-626.19000000000005</v>
          </cell>
          <cell r="J116">
            <v>-626.19000000000005</v>
          </cell>
          <cell r="M116">
            <v>42000</v>
          </cell>
          <cell r="N116">
            <v>-58657.55</v>
          </cell>
        </row>
        <row r="117">
          <cell r="A117">
            <v>522441</v>
          </cell>
          <cell r="B117" t="str">
            <v>SW KA_Maxau am Rhein</v>
          </cell>
          <cell r="C117">
            <v>21502.19</v>
          </cell>
          <cell r="D117">
            <v>-44500.36</v>
          </cell>
          <cell r="E117">
            <v>-22998.17</v>
          </cell>
          <cell r="F117">
            <v>-106.96</v>
          </cell>
          <cell r="H117">
            <v>61502.19</v>
          </cell>
          <cell r="I117">
            <v>-80383.509999999995</v>
          </cell>
          <cell r="J117">
            <v>-18881.32</v>
          </cell>
          <cell r="K117">
            <v>-30.7</v>
          </cell>
          <cell r="M117">
            <v>91502.19</v>
          </cell>
          <cell r="N117">
            <v>-120922.64</v>
          </cell>
        </row>
        <row r="118">
          <cell r="A118">
            <v>522520</v>
          </cell>
          <cell r="B118" t="str">
            <v>VBK_Blücherstraße_KA</v>
          </cell>
          <cell r="D118">
            <v>-795.78</v>
          </cell>
          <cell r="E118">
            <v>-795.78</v>
          </cell>
          <cell r="I118">
            <v>-795.78</v>
          </cell>
          <cell r="J118">
            <v>-795.78</v>
          </cell>
          <cell r="N118">
            <v>-795.78</v>
          </cell>
        </row>
        <row r="119">
          <cell r="A119">
            <v>522521</v>
          </cell>
          <cell r="B119" t="str">
            <v>VoWo_August-Klingler-Areal_KA</v>
          </cell>
          <cell r="D119">
            <v>-635.32000000000005</v>
          </cell>
          <cell r="E119">
            <v>-635.32000000000005</v>
          </cell>
          <cell r="I119">
            <v>-635.32000000000005</v>
          </cell>
          <cell r="J119">
            <v>-635.32000000000005</v>
          </cell>
          <cell r="N119">
            <v>-635.32000000000005</v>
          </cell>
        </row>
        <row r="120">
          <cell r="A120">
            <v>522532</v>
          </cell>
          <cell r="B120" t="str">
            <v>SW KA_Hermann-Levi-Platz_KA</v>
          </cell>
          <cell r="C120">
            <v>34257.06</v>
          </cell>
          <cell r="D120">
            <v>-34493.599999999999</v>
          </cell>
          <cell r="E120">
            <v>-236.54</v>
          </cell>
          <cell r="F120">
            <v>-0.69</v>
          </cell>
          <cell r="H120">
            <v>49257.06</v>
          </cell>
          <cell r="I120">
            <v>-59024.6</v>
          </cell>
          <cell r="J120">
            <v>-9767.5400000000009</v>
          </cell>
          <cell r="K120">
            <v>-19.829999999999998</v>
          </cell>
          <cell r="M120">
            <v>49257.06</v>
          </cell>
          <cell r="N120">
            <v>-59024.6</v>
          </cell>
        </row>
        <row r="121">
          <cell r="A121">
            <v>529900</v>
          </cell>
          <cell r="B121" t="str">
            <v>Gewährleistungsarbeiten Enzkreis</v>
          </cell>
          <cell r="D121">
            <v>-7.36</v>
          </cell>
          <cell r="E121">
            <v>-7.36</v>
          </cell>
          <cell r="I121">
            <v>-624.6</v>
          </cell>
          <cell r="J121">
            <v>-624.6</v>
          </cell>
          <cell r="M121">
            <v>58847.97</v>
          </cell>
          <cell r="N121">
            <v>-84633.33</v>
          </cell>
        </row>
        <row r="122">
          <cell r="A122">
            <v>622207</v>
          </cell>
          <cell r="B122" t="str">
            <v>Neubau Füllstabgeländer ZV Leintal</v>
          </cell>
          <cell r="M122">
            <v>318656.63</v>
          </cell>
          <cell r="N122">
            <v>-304722.65000000002</v>
          </cell>
        </row>
        <row r="123">
          <cell r="A123">
            <v>622301</v>
          </cell>
          <cell r="B123" t="str">
            <v>Verlängerte Vorhaltung Doppelzaun - Miete Bauzaun</v>
          </cell>
          <cell r="C123">
            <v>1500</v>
          </cell>
          <cell r="D123">
            <v>18.559999999999999</v>
          </cell>
          <cell r="E123">
            <v>1518.56</v>
          </cell>
          <cell r="F123">
            <v>101.24</v>
          </cell>
          <cell r="H123">
            <v>3000</v>
          </cell>
          <cell r="I123">
            <v>-187.27</v>
          </cell>
          <cell r="J123">
            <v>2812.73</v>
          </cell>
          <cell r="K123">
            <v>93.76</v>
          </cell>
          <cell r="M123">
            <v>50052.3</v>
          </cell>
          <cell r="N123">
            <v>1210.74</v>
          </cell>
        </row>
        <row r="124">
          <cell r="A124">
            <v>622303</v>
          </cell>
          <cell r="B124" t="str">
            <v>Neubau Bodenplatte Marbach Mech. Werkstatt</v>
          </cell>
          <cell r="M124">
            <v>764072.77</v>
          </cell>
          <cell r="N124">
            <v>-697426.55</v>
          </cell>
        </row>
        <row r="125">
          <cell r="A125">
            <v>622304</v>
          </cell>
          <cell r="B125" t="str">
            <v>Jahresvertrag 2023 Leingarten</v>
          </cell>
          <cell r="C125">
            <v>40622.01</v>
          </cell>
          <cell r="D125">
            <v>-48413.98</v>
          </cell>
          <cell r="E125">
            <v>-7791.97</v>
          </cell>
          <cell r="F125">
            <v>-19.18</v>
          </cell>
          <cell r="H125">
            <v>67622.009999999995</v>
          </cell>
          <cell r="I125">
            <v>-100359.31</v>
          </cell>
          <cell r="J125">
            <v>-32737.3</v>
          </cell>
          <cell r="K125">
            <v>-48.41</v>
          </cell>
          <cell r="M125">
            <v>539622.01</v>
          </cell>
          <cell r="N125">
            <v>-653027.68000000005</v>
          </cell>
        </row>
        <row r="126">
          <cell r="A126">
            <v>622305</v>
          </cell>
          <cell r="B126" t="str">
            <v>Kleinmaßnahmen Laufer 2023</v>
          </cell>
          <cell r="M126">
            <v>111771.05</v>
          </cell>
          <cell r="N126">
            <v>-109117.72</v>
          </cell>
        </row>
        <row r="127">
          <cell r="A127">
            <v>622306</v>
          </cell>
          <cell r="B127" t="str">
            <v>Infrastruktur Wetterschutzeinhg Philippsburg</v>
          </cell>
          <cell r="M127">
            <v>179701.25</v>
          </cell>
          <cell r="N127">
            <v>-158482.4</v>
          </cell>
        </row>
        <row r="128">
          <cell r="A128">
            <v>622307</v>
          </cell>
          <cell r="B128" t="str">
            <v>Südzucker Bodenplatte Pressschnitzel KA</v>
          </cell>
          <cell r="M128">
            <v>140930.13</v>
          </cell>
          <cell r="N128">
            <v>-127309.47</v>
          </cell>
        </row>
        <row r="129">
          <cell r="A129">
            <v>622308</v>
          </cell>
          <cell r="B129" t="str">
            <v>Stadt Neckarsulm HRB Mühlstraße</v>
          </cell>
          <cell r="M129">
            <v>85683.19</v>
          </cell>
          <cell r="N129">
            <v>-105262.94</v>
          </cell>
        </row>
        <row r="130">
          <cell r="A130">
            <v>622309</v>
          </cell>
          <cell r="B130" t="str">
            <v>EnBW Anschluss Kühlturm AKT Heilbronn</v>
          </cell>
          <cell r="D130">
            <v>-27.42</v>
          </cell>
          <cell r="E130">
            <v>-27.42</v>
          </cell>
          <cell r="I130">
            <v>-27.42</v>
          </cell>
          <cell r="J130">
            <v>-27.42</v>
          </cell>
          <cell r="M130">
            <v>327062.59999999998</v>
          </cell>
          <cell r="N130">
            <v>-345952.02</v>
          </cell>
        </row>
        <row r="131">
          <cell r="A131">
            <v>622310</v>
          </cell>
          <cell r="B131" t="str">
            <v>EnBW TP03 Autarkie Los 1</v>
          </cell>
          <cell r="D131">
            <v>-525.66</v>
          </cell>
          <cell r="E131">
            <v>-525.66</v>
          </cell>
          <cell r="I131">
            <v>-525.66</v>
          </cell>
          <cell r="J131">
            <v>-525.66</v>
          </cell>
          <cell r="M131">
            <v>5000</v>
          </cell>
          <cell r="N131">
            <v>-2806.66</v>
          </cell>
        </row>
        <row r="132">
          <cell r="A132">
            <v>622312</v>
          </cell>
          <cell r="B132" t="str">
            <v>Raben Trans Sanierung Hoffläche/AbstPlatz LKW</v>
          </cell>
          <cell r="M132">
            <v>116833.19</v>
          </cell>
          <cell r="N132">
            <v>-126293.31</v>
          </cell>
        </row>
        <row r="133">
          <cell r="A133">
            <v>622401</v>
          </cell>
          <cell r="B133" t="str">
            <v>JV Stadt HN Rohbauarbeiten 2024/2025</v>
          </cell>
          <cell r="C133">
            <v>2280.5700000000002</v>
          </cell>
          <cell r="D133">
            <v>-3291.12</v>
          </cell>
          <cell r="E133">
            <v>-1010.55</v>
          </cell>
          <cell r="F133">
            <v>-44.31</v>
          </cell>
          <cell r="H133">
            <v>7980.53</v>
          </cell>
          <cell r="I133">
            <v>-10877.39</v>
          </cell>
          <cell r="J133">
            <v>-2896.86</v>
          </cell>
          <cell r="K133">
            <v>-36.299999999999997</v>
          </cell>
          <cell r="M133">
            <v>56111.29</v>
          </cell>
          <cell r="N133">
            <v>-52974.42</v>
          </cell>
        </row>
        <row r="134">
          <cell r="A134">
            <v>622402</v>
          </cell>
          <cell r="B134" t="str">
            <v>EnBW Asphaltreparaturarb. KKW Philippsburg</v>
          </cell>
          <cell r="D134">
            <v>-50.12</v>
          </cell>
          <cell r="E134">
            <v>-50.12</v>
          </cell>
          <cell r="I134">
            <v>-470.31</v>
          </cell>
          <cell r="J134">
            <v>-470.31</v>
          </cell>
          <cell r="M134">
            <v>60863.97</v>
          </cell>
          <cell r="N134">
            <v>-72057.8</v>
          </cell>
        </row>
        <row r="135">
          <cell r="A135">
            <v>622403</v>
          </cell>
          <cell r="B135" t="str">
            <v>EnBW_Rohbau Sportanl_Neckarwestheim</v>
          </cell>
          <cell r="D135">
            <v>-2072.0500000000002</v>
          </cell>
          <cell r="E135">
            <v>-2072.0500000000002</v>
          </cell>
          <cell r="I135">
            <v>-2072.0500000000002</v>
          </cell>
          <cell r="J135">
            <v>-2072.0500000000002</v>
          </cell>
          <cell r="M135">
            <v>78309.440000000002</v>
          </cell>
          <cell r="N135">
            <v>-116179.74</v>
          </cell>
        </row>
        <row r="136">
          <cell r="A136">
            <v>622404</v>
          </cell>
          <cell r="B136" t="str">
            <v>EnBW Errichtung der Lagerfläche K1</v>
          </cell>
          <cell r="D136">
            <v>-0.03</v>
          </cell>
          <cell r="E136">
            <v>-0.03</v>
          </cell>
          <cell r="I136">
            <v>0.18</v>
          </cell>
          <cell r="J136">
            <v>0.18</v>
          </cell>
          <cell r="M136">
            <v>232873.63</v>
          </cell>
          <cell r="N136">
            <v>-219033.92</v>
          </cell>
        </row>
        <row r="137">
          <cell r="A137">
            <v>622405</v>
          </cell>
          <cell r="B137" t="str">
            <v>Kleinmaßnahmen Laufer 2024</v>
          </cell>
          <cell r="C137">
            <v>-208.54</v>
          </cell>
          <cell r="D137">
            <v>69.91</v>
          </cell>
          <cell r="E137">
            <v>-138.63</v>
          </cell>
          <cell r="F137">
            <v>66.48</v>
          </cell>
          <cell r="H137">
            <v>224.03</v>
          </cell>
          <cell r="I137">
            <v>-705.31</v>
          </cell>
          <cell r="J137">
            <v>-481.28</v>
          </cell>
          <cell r="K137">
            <v>-214.83</v>
          </cell>
          <cell r="M137">
            <v>19824.03</v>
          </cell>
          <cell r="N137">
            <v>-30413.21</v>
          </cell>
        </row>
        <row r="138">
          <cell r="A138">
            <v>622406</v>
          </cell>
          <cell r="B138" t="str">
            <v>Stadt Neckarulm Flutmulda Merowinger Straße</v>
          </cell>
          <cell r="D138">
            <v>30.69</v>
          </cell>
          <cell r="E138">
            <v>30.69</v>
          </cell>
          <cell r="I138">
            <v>-309.99</v>
          </cell>
          <cell r="J138">
            <v>-309.99</v>
          </cell>
          <cell r="M138">
            <v>115191.27</v>
          </cell>
          <cell r="N138">
            <v>-63324</v>
          </cell>
        </row>
        <row r="139">
          <cell r="A139">
            <v>622407</v>
          </cell>
          <cell r="B139" t="str">
            <v>EnBW_Containerandock_KKP</v>
          </cell>
          <cell r="C139">
            <v>55000</v>
          </cell>
          <cell r="D139">
            <v>-55193.87</v>
          </cell>
          <cell r="E139">
            <v>-193.87</v>
          </cell>
          <cell r="F139">
            <v>-0.35</v>
          </cell>
          <cell r="H139">
            <v>75000</v>
          </cell>
          <cell r="I139">
            <v>-77944.47</v>
          </cell>
          <cell r="J139">
            <v>-2944.47</v>
          </cell>
          <cell r="K139">
            <v>-3.93</v>
          </cell>
          <cell r="M139">
            <v>75000</v>
          </cell>
          <cell r="N139">
            <v>-79881.919999999998</v>
          </cell>
        </row>
        <row r="140">
          <cell r="A140">
            <v>622501</v>
          </cell>
          <cell r="B140" t="str">
            <v>DHL_Bes.Entw.notstand_HN</v>
          </cell>
          <cell r="C140">
            <v>13000</v>
          </cell>
          <cell r="D140">
            <v>-14165.05</v>
          </cell>
          <cell r="E140">
            <v>-1165.05</v>
          </cell>
          <cell r="F140">
            <v>-8.9600000000000009</v>
          </cell>
          <cell r="H140">
            <v>13000</v>
          </cell>
          <cell r="I140">
            <v>-15320.5</v>
          </cell>
          <cell r="J140">
            <v>-2320.5</v>
          </cell>
          <cell r="K140">
            <v>-17.850000000000001</v>
          </cell>
          <cell r="M140">
            <v>13000</v>
          </cell>
          <cell r="N140">
            <v>-15320.5</v>
          </cell>
        </row>
        <row r="141">
          <cell r="A141">
            <v>622505</v>
          </cell>
          <cell r="B141" t="str">
            <v>Klein-BST Laufer_2025</v>
          </cell>
          <cell r="C141">
            <v>200</v>
          </cell>
          <cell r="D141">
            <v>-282.69</v>
          </cell>
          <cell r="E141">
            <v>-82.69</v>
          </cell>
          <cell r="F141">
            <v>-41.35</v>
          </cell>
          <cell r="H141">
            <v>200</v>
          </cell>
          <cell r="I141">
            <v>-282.69</v>
          </cell>
          <cell r="J141">
            <v>-82.69</v>
          </cell>
          <cell r="K141">
            <v>-41.35</v>
          </cell>
          <cell r="M141">
            <v>200</v>
          </cell>
          <cell r="N141">
            <v>-282.69</v>
          </cell>
        </row>
        <row r="142">
          <cell r="A142">
            <v>629900</v>
          </cell>
          <cell r="B142" t="str">
            <v>Gewährleistungsarbeiten Heilbronn</v>
          </cell>
          <cell r="N142">
            <v>-10823.84</v>
          </cell>
        </row>
        <row r="143">
          <cell r="A143">
            <v>822595</v>
          </cell>
          <cell r="B143" t="str">
            <v>Klein-BST Bott_2025</v>
          </cell>
          <cell r="D143">
            <v>-5029.95</v>
          </cell>
          <cell r="E143">
            <v>-5029.95</v>
          </cell>
          <cell r="I143">
            <v>-5029.95</v>
          </cell>
          <cell r="J143">
            <v>-5029.95</v>
          </cell>
          <cell r="N143">
            <v>-5029.95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E6D4-F020-478A-AF11-32E2264BE431}">
  <dimension ref="A1:D13"/>
  <sheetViews>
    <sheetView workbookViewId="0">
      <selection activeCell="C27" sqref="C27"/>
    </sheetView>
  </sheetViews>
  <sheetFormatPr baseColWidth="10" defaultColWidth="11.5" defaultRowHeight="15" x14ac:dyDescent="0.2"/>
  <cols>
    <col min="2" max="2" width="40" customWidth="1"/>
    <col min="3" max="3" width="45.83203125" bestFit="1" customWidth="1"/>
  </cols>
  <sheetData>
    <row r="1" spans="1:4" x14ac:dyDescent="0.2">
      <c r="A1" s="32"/>
      <c r="B1" s="32"/>
      <c r="C1" s="32"/>
    </row>
    <row r="2" spans="1:4" x14ac:dyDescent="0.2">
      <c r="A2" s="32"/>
      <c r="B2" s="32"/>
      <c r="C2" s="32"/>
    </row>
    <row r="3" spans="1:4" x14ac:dyDescent="0.2">
      <c r="A3" s="32"/>
      <c r="B3" s="33" t="s">
        <v>0</v>
      </c>
      <c r="C3" s="32"/>
    </row>
    <row r="4" spans="1:4" x14ac:dyDescent="0.2">
      <c r="A4" s="32"/>
      <c r="B4" s="34" t="s">
        <v>1</v>
      </c>
      <c r="C4" s="32" t="s">
        <v>2</v>
      </c>
      <c r="D4" s="46"/>
    </row>
    <row r="5" spans="1:4" x14ac:dyDescent="0.2">
      <c r="A5" s="32"/>
      <c r="B5" s="35" t="s">
        <v>3</v>
      </c>
      <c r="C5" s="32" t="s">
        <v>4</v>
      </c>
    </row>
    <row r="6" spans="1:4" x14ac:dyDescent="0.2">
      <c r="A6" s="32"/>
      <c r="B6" s="34" t="s">
        <v>5</v>
      </c>
      <c r="C6" s="32" t="s">
        <v>4</v>
      </c>
    </row>
    <row r="7" spans="1:4" x14ac:dyDescent="0.2">
      <c r="A7" s="32"/>
      <c r="B7" s="35" t="s">
        <v>6</v>
      </c>
      <c r="C7" s="32" t="s">
        <v>4</v>
      </c>
    </row>
    <row r="8" spans="1:4" x14ac:dyDescent="0.2">
      <c r="A8" s="32"/>
      <c r="B8" s="34" t="s">
        <v>7</v>
      </c>
      <c r="C8" s="32" t="s">
        <v>8</v>
      </c>
    </row>
    <row r="9" spans="1:4" x14ac:dyDescent="0.2">
      <c r="A9" s="32"/>
      <c r="B9" s="35" t="s">
        <v>9</v>
      </c>
      <c r="C9" s="32" t="s">
        <v>8</v>
      </c>
    </row>
    <row r="10" spans="1:4" x14ac:dyDescent="0.2">
      <c r="A10" s="32"/>
      <c r="B10" s="34" t="s">
        <v>10</v>
      </c>
      <c r="C10" s="32" t="s">
        <v>4</v>
      </c>
    </row>
    <row r="11" spans="1:4" x14ac:dyDescent="0.2">
      <c r="A11" s="32"/>
      <c r="B11" s="35"/>
      <c r="C11" s="32"/>
    </row>
    <row r="12" spans="1:4" x14ac:dyDescent="0.2">
      <c r="A12" s="32"/>
      <c r="B12" s="32"/>
      <c r="C12" s="32"/>
    </row>
    <row r="13" spans="1:4" x14ac:dyDescent="0.2">
      <c r="A13" s="32"/>
      <c r="B13" s="32"/>
      <c r="C13" s="3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F9B8-12E1-488E-8BD8-D10FB2ED0A76}">
  <sheetPr>
    <tabColor rgb="FF92D050"/>
  </sheetPr>
  <dimension ref="A1:CM42"/>
  <sheetViews>
    <sheetView zoomScale="115" zoomScaleNormal="115" workbookViewId="0">
      <pane xSplit="5" ySplit="17" topLeftCell="M30" activePane="bottomRight" state="frozen"/>
      <selection pane="topRight" activeCell="F1" sqref="F1"/>
      <selection pane="bottomLeft" activeCell="A18" sqref="A18"/>
      <selection pane="bottomRight" activeCell="P46" sqref="P46"/>
    </sheetView>
  </sheetViews>
  <sheetFormatPr baseColWidth="10" defaultColWidth="8.6640625" defaultRowHeight="15" x14ac:dyDescent="0.2"/>
  <cols>
    <col min="1" max="1" width="16.83203125" customWidth="1"/>
    <col min="2" max="2" width="27.33203125" customWidth="1"/>
    <col min="3" max="4" width="3.33203125" customWidth="1"/>
    <col min="5" max="5" width="36.6640625" customWidth="1"/>
    <col min="6" max="6" width="4.33203125" customWidth="1"/>
    <col min="7" max="10" width="12.83203125" customWidth="1"/>
    <col min="11" max="16" width="13" bestFit="1" customWidth="1"/>
    <col min="17" max="91" width="11.33203125" customWidth="1"/>
  </cols>
  <sheetData>
    <row r="1" spans="1:91" x14ac:dyDescent="0.2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91" ht="16" x14ac:dyDescent="0.2">
      <c r="A2" s="3"/>
      <c r="B2" s="4" t="s">
        <v>12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</row>
    <row r="3" spans="1:91" ht="16" x14ac:dyDescent="0.2">
      <c r="A3" s="3"/>
      <c r="B3" s="5" t="s">
        <v>13</v>
      </c>
      <c r="C3" s="3"/>
      <c r="D3" s="3"/>
      <c r="E3" s="3"/>
      <c r="F3" s="3"/>
      <c r="G3" s="6" t="s">
        <v>14</v>
      </c>
      <c r="H3" s="6" t="s">
        <v>14</v>
      </c>
      <c r="I3" s="6" t="s">
        <v>14</v>
      </c>
      <c r="J3" s="6" t="s">
        <v>14</v>
      </c>
      <c r="K3" s="6" t="s">
        <v>15</v>
      </c>
      <c r="L3" s="6" t="s">
        <v>15</v>
      </c>
      <c r="M3" s="6" t="s">
        <v>15</v>
      </c>
      <c r="N3" s="6" t="s">
        <v>15</v>
      </c>
      <c r="O3" s="6" t="s">
        <v>15</v>
      </c>
      <c r="P3" s="6" t="s">
        <v>15</v>
      </c>
      <c r="Q3" s="6" t="s">
        <v>15</v>
      </c>
      <c r="R3" s="6" t="s">
        <v>15</v>
      </c>
      <c r="S3" s="6" t="s">
        <v>15</v>
      </c>
      <c r="T3" s="6" t="s">
        <v>15</v>
      </c>
      <c r="U3" s="6" t="s">
        <v>15</v>
      </c>
      <c r="V3" s="6" t="s">
        <v>15</v>
      </c>
      <c r="W3" s="6" t="s">
        <v>15</v>
      </c>
      <c r="X3" s="6" t="s">
        <v>15</v>
      </c>
      <c r="Y3" s="6" t="s">
        <v>15</v>
      </c>
      <c r="Z3" s="6" t="s">
        <v>15</v>
      </c>
      <c r="AA3" s="6" t="s">
        <v>15</v>
      </c>
      <c r="AB3" s="6" t="s">
        <v>15</v>
      </c>
      <c r="AC3" s="6" t="s">
        <v>15</v>
      </c>
      <c r="AD3" s="6" t="s">
        <v>15</v>
      </c>
      <c r="AE3" s="6" t="s">
        <v>15</v>
      </c>
      <c r="AF3" s="6" t="s">
        <v>15</v>
      </c>
      <c r="AG3" s="6" t="s">
        <v>15</v>
      </c>
      <c r="AH3" s="6" t="s">
        <v>15</v>
      </c>
      <c r="AI3" s="6" t="s">
        <v>15</v>
      </c>
      <c r="AJ3" s="6" t="s">
        <v>15</v>
      </c>
      <c r="AK3" s="6" t="s">
        <v>15</v>
      </c>
      <c r="AL3" s="6" t="s">
        <v>15</v>
      </c>
      <c r="AM3" s="6" t="s">
        <v>15</v>
      </c>
      <c r="AN3" s="6" t="s">
        <v>15</v>
      </c>
      <c r="AO3" s="6" t="s">
        <v>15</v>
      </c>
      <c r="AP3" s="6" t="s">
        <v>15</v>
      </c>
      <c r="AQ3" s="6" t="s">
        <v>15</v>
      </c>
      <c r="AR3" s="6" t="s">
        <v>15</v>
      </c>
      <c r="AS3" s="6" t="s">
        <v>15</v>
      </c>
      <c r="AT3" s="6" t="s">
        <v>15</v>
      </c>
      <c r="AU3" s="6" t="s">
        <v>15</v>
      </c>
      <c r="AV3" s="6" t="s">
        <v>15</v>
      </c>
      <c r="AW3" s="6" t="s">
        <v>15</v>
      </c>
      <c r="AX3" s="6" t="s">
        <v>15</v>
      </c>
      <c r="AY3" s="6" t="s">
        <v>15</v>
      </c>
      <c r="AZ3" s="6" t="s">
        <v>15</v>
      </c>
      <c r="BA3" s="6" t="s">
        <v>15</v>
      </c>
      <c r="BB3" s="6" t="s">
        <v>15</v>
      </c>
      <c r="BC3" s="6" t="s">
        <v>15</v>
      </c>
      <c r="BD3" s="6" t="s">
        <v>15</v>
      </c>
      <c r="BE3" s="6" t="s">
        <v>15</v>
      </c>
      <c r="BF3" s="6" t="s">
        <v>15</v>
      </c>
      <c r="BG3" s="6" t="s">
        <v>15</v>
      </c>
      <c r="BH3" s="6" t="s">
        <v>15</v>
      </c>
      <c r="BI3" s="6" t="s">
        <v>15</v>
      </c>
      <c r="BJ3" s="6" t="s">
        <v>15</v>
      </c>
      <c r="BK3" s="6" t="s">
        <v>15</v>
      </c>
      <c r="BL3" s="6" t="s">
        <v>15</v>
      </c>
      <c r="BM3" s="6" t="s">
        <v>15</v>
      </c>
      <c r="BN3" s="6" t="s">
        <v>15</v>
      </c>
      <c r="BO3" s="6" t="s">
        <v>15</v>
      </c>
      <c r="BP3" s="6" t="s">
        <v>15</v>
      </c>
      <c r="BQ3" s="6" t="s">
        <v>15</v>
      </c>
      <c r="BR3" s="6" t="s">
        <v>15</v>
      </c>
      <c r="BS3" s="6" t="s">
        <v>15</v>
      </c>
      <c r="BT3" s="6" t="s">
        <v>15</v>
      </c>
      <c r="BU3" s="6" t="s">
        <v>15</v>
      </c>
      <c r="BV3" s="6" t="s">
        <v>15</v>
      </c>
      <c r="BW3" s="6" t="s">
        <v>15</v>
      </c>
      <c r="BX3" s="6" t="s">
        <v>15</v>
      </c>
      <c r="BY3" s="6" t="s">
        <v>15</v>
      </c>
      <c r="BZ3" s="6" t="s">
        <v>15</v>
      </c>
      <c r="CA3" s="6" t="s">
        <v>15</v>
      </c>
      <c r="CB3" s="6" t="s">
        <v>15</v>
      </c>
      <c r="CC3" s="6" t="s">
        <v>15</v>
      </c>
      <c r="CD3" s="6" t="s">
        <v>15</v>
      </c>
      <c r="CE3" s="6" t="s">
        <v>15</v>
      </c>
      <c r="CF3" s="6" t="s">
        <v>15</v>
      </c>
      <c r="CG3" s="6" t="s">
        <v>15</v>
      </c>
      <c r="CH3" s="6" t="s">
        <v>15</v>
      </c>
      <c r="CI3" s="6" t="s">
        <v>15</v>
      </c>
      <c r="CJ3" s="6" t="s">
        <v>15</v>
      </c>
      <c r="CK3" s="6" t="s">
        <v>15</v>
      </c>
      <c r="CL3" s="6" t="s">
        <v>15</v>
      </c>
      <c r="CM3" s="6" t="s">
        <v>15</v>
      </c>
    </row>
    <row r="4" spans="1:91" x14ac:dyDescent="0.2">
      <c r="A4" s="3"/>
      <c r="B4" s="3"/>
      <c r="C4" s="3"/>
      <c r="D4" s="3"/>
      <c r="E4" s="3"/>
      <c r="F4" s="3"/>
      <c r="G4" s="7" t="s">
        <v>16</v>
      </c>
      <c r="H4" s="7">
        <v>45292</v>
      </c>
      <c r="I4" s="7">
        <v>45323</v>
      </c>
      <c r="J4" s="7">
        <v>45352</v>
      </c>
      <c r="K4" s="7">
        <v>45383</v>
      </c>
      <c r="L4" s="7">
        <v>45413</v>
      </c>
      <c r="M4" s="7">
        <v>45444</v>
      </c>
      <c r="N4" s="7">
        <v>45474</v>
      </c>
      <c r="O4" s="7">
        <v>45505</v>
      </c>
      <c r="P4" s="7">
        <v>45536</v>
      </c>
      <c r="Q4" s="7">
        <v>45566</v>
      </c>
      <c r="R4" s="7">
        <v>45597</v>
      </c>
      <c r="S4" s="7">
        <v>45627</v>
      </c>
      <c r="T4" s="7">
        <v>45658</v>
      </c>
      <c r="U4" s="7">
        <v>45689</v>
      </c>
      <c r="V4" s="7">
        <v>45717</v>
      </c>
      <c r="W4" s="7">
        <v>45748</v>
      </c>
      <c r="X4" s="7">
        <v>45778</v>
      </c>
      <c r="Y4" s="7">
        <v>45809</v>
      </c>
      <c r="Z4" s="7">
        <v>45839</v>
      </c>
      <c r="AA4" s="7">
        <v>45870</v>
      </c>
      <c r="AB4" s="7">
        <v>45901</v>
      </c>
      <c r="AC4" s="7">
        <v>45931</v>
      </c>
      <c r="AD4" s="7">
        <v>45962</v>
      </c>
      <c r="AE4" s="7">
        <v>45992</v>
      </c>
      <c r="AF4" s="7">
        <v>46023</v>
      </c>
      <c r="AG4" s="7">
        <v>46054</v>
      </c>
      <c r="AH4" s="7">
        <v>46082</v>
      </c>
      <c r="AI4" s="7">
        <v>46113</v>
      </c>
      <c r="AJ4" s="7">
        <v>46143</v>
      </c>
      <c r="AK4" s="7">
        <v>46174</v>
      </c>
      <c r="AL4" s="7">
        <v>46204</v>
      </c>
      <c r="AM4" s="7">
        <v>46235</v>
      </c>
      <c r="AN4" s="7">
        <v>46266</v>
      </c>
      <c r="AO4" s="7">
        <v>46296</v>
      </c>
      <c r="AP4" s="7">
        <v>46327</v>
      </c>
      <c r="AQ4" s="7">
        <v>46357</v>
      </c>
      <c r="AR4" s="7">
        <v>46388</v>
      </c>
      <c r="AS4" s="7">
        <v>46419</v>
      </c>
      <c r="AT4" s="7">
        <v>46447</v>
      </c>
      <c r="AU4" s="7">
        <v>46478</v>
      </c>
      <c r="AV4" s="7">
        <v>46508</v>
      </c>
      <c r="AW4" s="7">
        <v>46539</v>
      </c>
      <c r="AX4" s="7">
        <v>46569</v>
      </c>
      <c r="AY4" s="7">
        <v>46600</v>
      </c>
      <c r="AZ4" s="7">
        <v>46631</v>
      </c>
      <c r="BA4" s="7">
        <v>46661</v>
      </c>
      <c r="BB4" s="7">
        <v>46692</v>
      </c>
      <c r="BC4" s="7">
        <v>46722</v>
      </c>
      <c r="BD4" s="7">
        <v>46753</v>
      </c>
      <c r="BE4" s="7">
        <v>46784</v>
      </c>
      <c r="BF4" s="7">
        <v>46813</v>
      </c>
      <c r="BG4" s="7">
        <v>46844</v>
      </c>
      <c r="BH4" s="7">
        <v>46874</v>
      </c>
      <c r="BI4" s="7">
        <v>46905</v>
      </c>
      <c r="BJ4" s="7">
        <v>46935</v>
      </c>
      <c r="BK4" s="7">
        <v>46966</v>
      </c>
      <c r="BL4" s="7">
        <v>46997</v>
      </c>
      <c r="BM4" s="7">
        <v>47027</v>
      </c>
      <c r="BN4" s="7">
        <v>47058</v>
      </c>
      <c r="BO4" s="7">
        <v>47088</v>
      </c>
      <c r="BP4" s="7">
        <v>47119</v>
      </c>
      <c r="BQ4" s="7">
        <v>47150</v>
      </c>
      <c r="BR4" s="7">
        <v>47178</v>
      </c>
      <c r="BS4" s="7">
        <v>47209</v>
      </c>
      <c r="BT4" s="7">
        <v>47239</v>
      </c>
      <c r="BU4" s="7">
        <v>47270</v>
      </c>
      <c r="BV4" s="7">
        <v>47300</v>
      </c>
      <c r="BW4" s="7">
        <v>47331</v>
      </c>
      <c r="BX4" s="7">
        <v>47362</v>
      </c>
      <c r="BY4" s="7">
        <v>47392</v>
      </c>
      <c r="BZ4" s="7">
        <v>47423</v>
      </c>
      <c r="CA4" s="7">
        <v>47453</v>
      </c>
      <c r="CB4" s="7">
        <v>47484</v>
      </c>
      <c r="CC4" s="7">
        <v>47515</v>
      </c>
      <c r="CD4" s="7">
        <v>47543</v>
      </c>
      <c r="CE4" s="7">
        <v>47574</v>
      </c>
      <c r="CF4" s="7">
        <v>47604</v>
      </c>
      <c r="CG4" s="7">
        <v>47635</v>
      </c>
      <c r="CH4" s="7">
        <v>47665</v>
      </c>
      <c r="CI4" s="7">
        <v>47696</v>
      </c>
      <c r="CJ4" s="7">
        <v>47727</v>
      </c>
      <c r="CK4" s="7">
        <v>47757</v>
      </c>
      <c r="CL4" s="7">
        <v>47788</v>
      </c>
      <c r="CM4" s="7">
        <v>47818</v>
      </c>
    </row>
    <row r="5" spans="1:91" x14ac:dyDescent="0.2">
      <c r="A5" s="3"/>
      <c r="B5" s="8"/>
      <c r="C5" s="3"/>
      <c r="D5" s="3"/>
      <c r="E5" s="3"/>
      <c r="F5" s="3"/>
      <c r="G5" s="7">
        <v>45291</v>
      </c>
      <c r="H5" s="7">
        <v>45322</v>
      </c>
      <c r="I5" s="7">
        <v>45351</v>
      </c>
      <c r="J5" s="7">
        <v>45382</v>
      </c>
      <c r="K5" s="7">
        <v>45412</v>
      </c>
      <c r="L5" s="7">
        <v>45443</v>
      </c>
      <c r="M5" s="7">
        <v>45473</v>
      </c>
      <c r="N5" s="7">
        <v>45504</v>
      </c>
      <c r="O5" s="7">
        <v>45535</v>
      </c>
      <c r="P5" s="7">
        <v>45565</v>
      </c>
      <c r="Q5" s="7">
        <v>45596</v>
      </c>
      <c r="R5" s="7">
        <v>45626</v>
      </c>
      <c r="S5" s="7">
        <v>45657</v>
      </c>
      <c r="T5" s="7">
        <v>45688</v>
      </c>
      <c r="U5" s="7">
        <v>45716</v>
      </c>
      <c r="V5" s="7">
        <v>45747</v>
      </c>
      <c r="W5" s="7">
        <v>45777</v>
      </c>
      <c r="X5" s="7">
        <v>45808</v>
      </c>
      <c r="Y5" s="7">
        <v>45838</v>
      </c>
      <c r="Z5" s="7">
        <v>45869</v>
      </c>
      <c r="AA5" s="7">
        <v>45900</v>
      </c>
      <c r="AB5" s="7">
        <v>45930</v>
      </c>
      <c r="AC5" s="7">
        <v>45961</v>
      </c>
      <c r="AD5" s="7">
        <v>45991</v>
      </c>
      <c r="AE5" s="7">
        <v>46022</v>
      </c>
      <c r="AF5" s="7">
        <v>46053</v>
      </c>
      <c r="AG5" s="7">
        <v>46081</v>
      </c>
      <c r="AH5" s="7">
        <v>46112</v>
      </c>
      <c r="AI5" s="7">
        <v>46142</v>
      </c>
      <c r="AJ5" s="7">
        <v>46173</v>
      </c>
      <c r="AK5" s="7">
        <v>46203</v>
      </c>
      <c r="AL5" s="7">
        <v>46234</v>
      </c>
      <c r="AM5" s="7">
        <v>46265</v>
      </c>
      <c r="AN5" s="7">
        <v>46295</v>
      </c>
      <c r="AO5" s="7">
        <v>46326</v>
      </c>
      <c r="AP5" s="7">
        <v>46356</v>
      </c>
      <c r="AQ5" s="7">
        <v>46387</v>
      </c>
      <c r="AR5" s="7">
        <v>46418</v>
      </c>
      <c r="AS5" s="7">
        <v>46446</v>
      </c>
      <c r="AT5" s="7">
        <v>46477</v>
      </c>
      <c r="AU5" s="7">
        <v>46507</v>
      </c>
      <c r="AV5" s="7">
        <v>46538</v>
      </c>
      <c r="AW5" s="7">
        <v>46568</v>
      </c>
      <c r="AX5" s="7">
        <v>46599</v>
      </c>
      <c r="AY5" s="7">
        <v>46630</v>
      </c>
      <c r="AZ5" s="7">
        <v>46660</v>
      </c>
      <c r="BA5" s="7">
        <v>46691</v>
      </c>
      <c r="BB5" s="7">
        <v>46721</v>
      </c>
      <c r="BC5" s="7">
        <v>46752</v>
      </c>
      <c r="BD5" s="7">
        <v>46783</v>
      </c>
      <c r="BE5" s="7">
        <v>46812</v>
      </c>
      <c r="BF5" s="7">
        <v>46843</v>
      </c>
      <c r="BG5" s="7">
        <v>46873</v>
      </c>
      <c r="BH5" s="7">
        <v>46904</v>
      </c>
      <c r="BI5" s="7">
        <v>46934</v>
      </c>
      <c r="BJ5" s="7">
        <v>46965</v>
      </c>
      <c r="BK5" s="7">
        <v>46996</v>
      </c>
      <c r="BL5" s="7">
        <v>47026</v>
      </c>
      <c r="BM5" s="7">
        <v>47057</v>
      </c>
      <c r="BN5" s="7">
        <v>47087</v>
      </c>
      <c r="BO5" s="7">
        <v>47118</v>
      </c>
      <c r="BP5" s="7">
        <v>47149</v>
      </c>
      <c r="BQ5" s="7">
        <v>47177</v>
      </c>
      <c r="BR5" s="7">
        <v>47208</v>
      </c>
      <c r="BS5" s="7">
        <v>47238</v>
      </c>
      <c r="BT5" s="7">
        <v>47269</v>
      </c>
      <c r="BU5" s="7">
        <v>47299</v>
      </c>
      <c r="BV5" s="7">
        <v>47330</v>
      </c>
      <c r="BW5" s="7">
        <v>47361</v>
      </c>
      <c r="BX5" s="7">
        <v>47391</v>
      </c>
      <c r="BY5" s="7">
        <v>47422</v>
      </c>
      <c r="BZ5" s="7">
        <v>47452</v>
      </c>
      <c r="CA5" s="7">
        <v>47483</v>
      </c>
      <c r="CB5" s="7">
        <v>47514</v>
      </c>
      <c r="CC5" s="7">
        <v>47542</v>
      </c>
      <c r="CD5" s="7">
        <v>47573</v>
      </c>
      <c r="CE5" s="7">
        <v>47603</v>
      </c>
      <c r="CF5" s="7">
        <v>47634</v>
      </c>
      <c r="CG5" s="7">
        <v>47664</v>
      </c>
      <c r="CH5" s="7">
        <v>47695</v>
      </c>
      <c r="CI5" s="7">
        <v>47726</v>
      </c>
      <c r="CJ5" s="7">
        <v>47756</v>
      </c>
      <c r="CK5" s="7">
        <v>47787</v>
      </c>
      <c r="CL5" s="7">
        <v>47817</v>
      </c>
      <c r="CM5" s="7">
        <v>47848</v>
      </c>
    </row>
    <row r="6" spans="1:91" x14ac:dyDescent="0.2">
      <c r="A6" s="3"/>
      <c r="B6" s="3"/>
      <c r="C6" s="3"/>
      <c r="D6" s="3"/>
      <c r="E6" s="3"/>
      <c r="F6" s="3"/>
      <c r="G6" s="9">
        <v>2023</v>
      </c>
      <c r="H6" s="9">
        <v>2024</v>
      </c>
      <c r="I6" s="9">
        <v>2024</v>
      </c>
      <c r="J6" s="9">
        <v>2024</v>
      </c>
      <c r="K6" s="9">
        <v>2024</v>
      </c>
      <c r="L6" s="9">
        <v>2024</v>
      </c>
      <c r="M6" s="9">
        <v>2024</v>
      </c>
      <c r="N6" s="9">
        <v>2024</v>
      </c>
      <c r="O6" s="9">
        <v>2024</v>
      </c>
      <c r="P6" s="9">
        <v>2024</v>
      </c>
      <c r="Q6" s="9">
        <v>2024</v>
      </c>
      <c r="R6" s="9">
        <v>2024</v>
      </c>
      <c r="S6" s="9">
        <v>2024</v>
      </c>
      <c r="T6" s="9">
        <v>2025</v>
      </c>
      <c r="U6" s="9">
        <v>2025</v>
      </c>
      <c r="V6" s="9">
        <v>2025</v>
      </c>
      <c r="W6" s="9">
        <v>2025</v>
      </c>
      <c r="X6" s="9">
        <v>2025</v>
      </c>
      <c r="Y6" s="9">
        <v>2025</v>
      </c>
      <c r="Z6" s="9">
        <v>2025</v>
      </c>
      <c r="AA6" s="9">
        <v>2025</v>
      </c>
      <c r="AB6" s="9">
        <v>2025</v>
      </c>
      <c r="AC6" s="9">
        <v>2025</v>
      </c>
      <c r="AD6" s="9">
        <v>2025</v>
      </c>
      <c r="AE6" s="9">
        <v>2025</v>
      </c>
      <c r="AF6" s="9">
        <v>2026</v>
      </c>
      <c r="AG6" s="9">
        <v>2026</v>
      </c>
      <c r="AH6" s="9">
        <v>2026</v>
      </c>
      <c r="AI6" s="9">
        <v>2026</v>
      </c>
      <c r="AJ6" s="9">
        <v>2026</v>
      </c>
      <c r="AK6" s="9">
        <v>2026</v>
      </c>
      <c r="AL6" s="9">
        <v>2026</v>
      </c>
      <c r="AM6" s="9">
        <v>2026</v>
      </c>
      <c r="AN6" s="9">
        <v>2026</v>
      </c>
      <c r="AO6" s="9">
        <v>2026</v>
      </c>
      <c r="AP6" s="9">
        <v>2026</v>
      </c>
      <c r="AQ6" s="9">
        <v>2026</v>
      </c>
      <c r="AR6" s="9">
        <v>2027</v>
      </c>
      <c r="AS6" s="9">
        <v>2027</v>
      </c>
      <c r="AT6" s="9">
        <v>2027</v>
      </c>
      <c r="AU6" s="9">
        <v>2027</v>
      </c>
      <c r="AV6" s="9">
        <v>2027</v>
      </c>
      <c r="AW6" s="9">
        <v>2027</v>
      </c>
      <c r="AX6" s="9">
        <v>2027</v>
      </c>
      <c r="AY6" s="9">
        <v>2027</v>
      </c>
      <c r="AZ6" s="9">
        <v>2027</v>
      </c>
      <c r="BA6" s="9">
        <v>2027</v>
      </c>
      <c r="BB6" s="9">
        <v>2027</v>
      </c>
      <c r="BC6" s="9">
        <v>2027</v>
      </c>
      <c r="BD6" s="9">
        <v>2028</v>
      </c>
      <c r="BE6" s="9">
        <v>2028</v>
      </c>
      <c r="BF6" s="9">
        <v>2028</v>
      </c>
      <c r="BG6" s="9">
        <v>2028</v>
      </c>
      <c r="BH6" s="9">
        <v>2028</v>
      </c>
      <c r="BI6" s="9">
        <v>2028</v>
      </c>
      <c r="BJ6" s="9">
        <v>2028</v>
      </c>
      <c r="BK6" s="9">
        <v>2028</v>
      </c>
      <c r="BL6" s="9">
        <v>2028</v>
      </c>
      <c r="BM6" s="9">
        <v>2028</v>
      </c>
      <c r="BN6" s="9">
        <v>2028</v>
      </c>
      <c r="BO6" s="9">
        <v>2028</v>
      </c>
      <c r="BP6" s="9">
        <v>2029</v>
      </c>
      <c r="BQ6" s="9">
        <v>2029</v>
      </c>
      <c r="BR6" s="9">
        <v>2029</v>
      </c>
      <c r="BS6" s="9">
        <v>2029</v>
      </c>
      <c r="BT6" s="9">
        <v>2029</v>
      </c>
      <c r="BU6" s="9">
        <v>2029</v>
      </c>
      <c r="BV6" s="9">
        <v>2029</v>
      </c>
      <c r="BW6" s="9">
        <v>2029</v>
      </c>
      <c r="BX6" s="9">
        <v>2029</v>
      </c>
      <c r="BY6" s="9">
        <v>2029</v>
      </c>
      <c r="BZ6" s="9">
        <v>2029</v>
      </c>
      <c r="CA6" s="9">
        <v>2029</v>
      </c>
      <c r="CB6" s="9">
        <v>2030</v>
      </c>
      <c r="CC6" s="9">
        <v>2030</v>
      </c>
      <c r="CD6" s="9">
        <v>2030</v>
      </c>
      <c r="CE6" s="9">
        <v>2030</v>
      </c>
      <c r="CF6" s="9">
        <v>2030</v>
      </c>
      <c r="CG6" s="9">
        <v>2030</v>
      </c>
      <c r="CH6" s="9">
        <v>2030</v>
      </c>
      <c r="CI6" s="9">
        <v>2030</v>
      </c>
      <c r="CJ6" s="9">
        <v>2030</v>
      </c>
      <c r="CK6" s="9">
        <v>2030</v>
      </c>
      <c r="CL6" s="9">
        <v>2030</v>
      </c>
      <c r="CM6" s="9">
        <v>2030</v>
      </c>
    </row>
    <row r="7" spans="1:91" x14ac:dyDescent="0.2">
      <c r="A7" s="3"/>
      <c r="B7" s="3"/>
      <c r="C7" s="3"/>
      <c r="D7" s="3"/>
      <c r="E7" s="3"/>
      <c r="F7" s="3"/>
      <c r="G7" s="9">
        <v>2023</v>
      </c>
      <c r="H7" s="9">
        <v>2024</v>
      </c>
      <c r="I7" s="9">
        <v>2024</v>
      </c>
      <c r="J7" s="9">
        <v>2024</v>
      </c>
      <c r="K7" s="9">
        <v>2024</v>
      </c>
      <c r="L7" s="9">
        <v>2024</v>
      </c>
      <c r="M7" s="9">
        <v>2024</v>
      </c>
      <c r="N7" s="9">
        <v>2024</v>
      </c>
      <c r="O7" s="9">
        <v>2024</v>
      </c>
      <c r="P7" s="9">
        <v>2024</v>
      </c>
      <c r="Q7" s="9">
        <v>2024</v>
      </c>
      <c r="R7" s="9">
        <v>2024</v>
      </c>
      <c r="S7" s="9">
        <v>2024</v>
      </c>
      <c r="T7" s="9">
        <v>2025</v>
      </c>
      <c r="U7" s="9">
        <v>2025</v>
      </c>
      <c r="V7" s="9">
        <v>2025</v>
      </c>
      <c r="W7" s="9">
        <v>2025</v>
      </c>
      <c r="X7" s="9">
        <v>2025</v>
      </c>
      <c r="Y7" s="9">
        <v>2025</v>
      </c>
      <c r="Z7" s="9">
        <v>2025</v>
      </c>
      <c r="AA7" s="9">
        <v>2025</v>
      </c>
      <c r="AB7" s="9">
        <v>2025</v>
      </c>
      <c r="AC7" s="9">
        <v>2025</v>
      </c>
      <c r="AD7" s="9">
        <v>2025</v>
      </c>
      <c r="AE7" s="9">
        <v>2025</v>
      </c>
      <c r="AF7" s="9">
        <v>2026</v>
      </c>
      <c r="AG7" s="9">
        <v>2026</v>
      </c>
      <c r="AH7" s="9">
        <v>2026</v>
      </c>
      <c r="AI7" s="9">
        <v>2026</v>
      </c>
      <c r="AJ7" s="9">
        <v>2026</v>
      </c>
      <c r="AK7" s="9">
        <v>2026</v>
      </c>
      <c r="AL7" s="9">
        <v>2026</v>
      </c>
      <c r="AM7" s="9">
        <v>2026</v>
      </c>
      <c r="AN7" s="9">
        <v>2026</v>
      </c>
      <c r="AO7" s="9">
        <v>2026</v>
      </c>
      <c r="AP7" s="9">
        <v>2026</v>
      </c>
      <c r="AQ7" s="9">
        <v>2026</v>
      </c>
      <c r="AR7" s="9">
        <v>2027</v>
      </c>
      <c r="AS7" s="9">
        <v>2027</v>
      </c>
      <c r="AT7" s="9">
        <v>2027</v>
      </c>
      <c r="AU7" s="9">
        <v>2027</v>
      </c>
      <c r="AV7" s="9">
        <v>2027</v>
      </c>
      <c r="AW7" s="9">
        <v>2027</v>
      </c>
      <c r="AX7" s="9">
        <v>2027</v>
      </c>
      <c r="AY7" s="9">
        <v>2027</v>
      </c>
      <c r="AZ7" s="9">
        <v>2027</v>
      </c>
      <c r="BA7" s="9">
        <v>2027</v>
      </c>
      <c r="BB7" s="9">
        <v>2027</v>
      </c>
      <c r="BC7" s="9">
        <v>2027</v>
      </c>
      <c r="BD7" s="9">
        <v>2028</v>
      </c>
      <c r="BE7" s="9">
        <v>2028</v>
      </c>
      <c r="BF7" s="9">
        <v>2028</v>
      </c>
      <c r="BG7" s="9">
        <v>2028</v>
      </c>
      <c r="BH7" s="9">
        <v>2028</v>
      </c>
      <c r="BI7" s="9">
        <v>2028</v>
      </c>
      <c r="BJ7" s="9">
        <v>2028</v>
      </c>
      <c r="BK7" s="9">
        <v>2028</v>
      </c>
      <c r="BL7" s="9">
        <v>2028</v>
      </c>
      <c r="BM7" s="9">
        <v>2028</v>
      </c>
      <c r="BN7" s="9">
        <v>2028</v>
      </c>
      <c r="BO7" s="9">
        <v>2028</v>
      </c>
      <c r="BP7" s="9">
        <v>2029</v>
      </c>
      <c r="BQ7" s="9">
        <v>2029</v>
      </c>
      <c r="BR7" s="9">
        <v>2029</v>
      </c>
      <c r="BS7" s="9">
        <v>2029</v>
      </c>
      <c r="BT7" s="9">
        <v>2029</v>
      </c>
      <c r="BU7" s="9">
        <v>2029</v>
      </c>
      <c r="BV7" s="9">
        <v>2029</v>
      </c>
      <c r="BW7" s="9">
        <v>2029</v>
      </c>
      <c r="BX7" s="9">
        <v>2029</v>
      </c>
      <c r="BY7" s="9">
        <v>2029</v>
      </c>
      <c r="BZ7" s="9">
        <v>2029</v>
      </c>
      <c r="CA7" s="9">
        <v>2029</v>
      </c>
      <c r="CB7" s="9">
        <v>2030</v>
      </c>
      <c r="CC7" s="9">
        <v>2030</v>
      </c>
      <c r="CD7" s="9">
        <v>2030</v>
      </c>
      <c r="CE7" s="9">
        <v>2030</v>
      </c>
      <c r="CF7" s="9">
        <v>2030</v>
      </c>
      <c r="CG7" s="9">
        <v>2030</v>
      </c>
      <c r="CH7" s="9">
        <v>2030</v>
      </c>
      <c r="CI7" s="9">
        <v>2030</v>
      </c>
      <c r="CJ7" s="9">
        <v>2030</v>
      </c>
      <c r="CK7" s="9">
        <v>2030</v>
      </c>
      <c r="CL7" s="9">
        <v>2030</v>
      </c>
      <c r="CM7" s="9">
        <v>2030</v>
      </c>
    </row>
    <row r="8" spans="1:91" x14ac:dyDescent="0.2">
      <c r="A8" s="3"/>
      <c r="B8" s="3"/>
      <c r="C8" s="3"/>
      <c r="D8" s="3"/>
      <c r="E8" s="3"/>
      <c r="F8" s="3"/>
      <c r="G8" s="3">
        <v>0</v>
      </c>
      <c r="H8" s="3">
        <v>31</v>
      </c>
      <c r="I8" s="3">
        <v>29</v>
      </c>
      <c r="J8" s="3">
        <v>31</v>
      </c>
      <c r="K8" s="3">
        <v>30</v>
      </c>
      <c r="L8" s="3">
        <v>31</v>
      </c>
      <c r="M8" s="3">
        <v>30</v>
      </c>
      <c r="N8" s="3">
        <v>31</v>
      </c>
      <c r="O8" s="3">
        <v>31</v>
      </c>
      <c r="P8" s="3">
        <v>30</v>
      </c>
      <c r="Q8" s="3">
        <v>31</v>
      </c>
      <c r="R8" s="3">
        <v>30</v>
      </c>
      <c r="S8" s="3">
        <v>31</v>
      </c>
      <c r="T8" s="3">
        <v>31</v>
      </c>
      <c r="U8" s="3">
        <v>28</v>
      </c>
      <c r="V8" s="3">
        <v>31</v>
      </c>
      <c r="W8" s="3">
        <v>30</v>
      </c>
      <c r="X8" s="3">
        <v>31</v>
      </c>
      <c r="Y8" s="3">
        <v>30</v>
      </c>
      <c r="Z8" s="3">
        <v>31</v>
      </c>
      <c r="AA8" s="3">
        <v>31</v>
      </c>
      <c r="AB8" s="3">
        <v>30</v>
      </c>
      <c r="AC8" s="3">
        <v>31</v>
      </c>
      <c r="AD8" s="3">
        <v>30</v>
      </c>
      <c r="AE8" s="3">
        <v>31</v>
      </c>
      <c r="AF8" s="3">
        <v>31</v>
      </c>
      <c r="AG8" s="3">
        <v>28</v>
      </c>
      <c r="AH8" s="3">
        <v>31</v>
      </c>
      <c r="AI8" s="3">
        <v>30</v>
      </c>
      <c r="AJ8" s="3">
        <v>31</v>
      </c>
      <c r="AK8" s="3">
        <v>30</v>
      </c>
      <c r="AL8" s="3">
        <v>31</v>
      </c>
      <c r="AM8" s="3">
        <v>31</v>
      </c>
      <c r="AN8" s="3">
        <v>30</v>
      </c>
      <c r="AO8" s="3">
        <v>31</v>
      </c>
      <c r="AP8" s="3">
        <v>30</v>
      </c>
      <c r="AQ8" s="3">
        <v>31</v>
      </c>
      <c r="AR8" s="3">
        <v>31</v>
      </c>
      <c r="AS8" s="3">
        <v>28</v>
      </c>
      <c r="AT8" s="3">
        <v>31</v>
      </c>
      <c r="AU8" s="3">
        <v>30</v>
      </c>
      <c r="AV8" s="3">
        <v>31</v>
      </c>
      <c r="AW8" s="3">
        <v>30</v>
      </c>
      <c r="AX8" s="3">
        <v>31</v>
      </c>
      <c r="AY8" s="3">
        <v>31</v>
      </c>
      <c r="AZ8" s="3">
        <v>30</v>
      </c>
      <c r="BA8" s="3">
        <v>31</v>
      </c>
      <c r="BB8" s="3">
        <v>30</v>
      </c>
      <c r="BC8" s="3">
        <v>31</v>
      </c>
      <c r="BD8" s="3">
        <v>31</v>
      </c>
      <c r="BE8" s="3">
        <v>29</v>
      </c>
      <c r="BF8" s="3">
        <v>31</v>
      </c>
      <c r="BG8" s="3">
        <v>30</v>
      </c>
      <c r="BH8" s="3">
        <v>31</v>
      </c>
      <c r="BI8" s="3">
        <v>30</v>
      </c>
      <c r="BJ8" s="3">
        <v>31</v>
      </c>
      <c r="BK8" s="3">
        <v>31</v>
      </c>
      <c r="BL8" s="3">
        <v>30</v>
      </c>
      <c r="BM8" s="3">
        <v>31</v>
      </c>
      <c r="BN8" s="3">
        <v>30</v>
      </c>
      <c r="BO8" s="3">
        <v>31</v>
      </c>
      <c r="BP8" s="3">
        <v>31</v>
      </c>
      <c r="BQ8" s="3">
        <v>28</v>
      </c>
      <c r="BR8" s="3">
        <v>31</v>
      </c>
      <c r="BS8" s="3">
        <v>30</v>
      </c>
      <c r="BT8" s="3">
        <v>31</v>
      </c>
      <c r="BU8" s="3">
        <v>30</v>
      </c>
      <c r="BV8" s="3">
        <v>31</v>
      </c>
      <c r="BW8" s="3">
        <v>31</v>
      </c>
      <c r="BX8" s="3">
        <v>30</v>
      </c>
      <c r="BY8" s="3">
        <v>31</v>
      </c>
      <c r="BZ8" s="3">
        <v>30</v>
      </c>
      <c r="CA8" s="3">
        <v>31</v>
      </c>
      <c r="CB8" s="3">
        <v>31</v>
      </c>
      <c r="CC8" s="3">
        <v>28</v>
      </c>
      <c r="CD8" s="3">
        <v>31</v>
      </c>
      <c r="CE8" s="3">
        <v>30</v>
      </c>
      <c r="CF8" s="3">
        <v>31</v>
      </c>
      <c r="CG8" s="3">
        <v>30</v>
      </c>
      <c r="CH8" s="3">
        <v>31</v>
      </c>
      <c r="CI8" s="3">
        <v>31</v>
      </c>
      <c r="CJ8" s="3">
        <v>30</v>
      </c>
      <c r="CK8" s="3">
        <v>31</v>
      </c>
      <c r="CL8" s="3">
        <v>30</v>
      </c>
      <c r="CM8" s="3">
        <v>31</v>
      </c>
    </row>
    <row r="9" spans="1:9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</row>
    <row r="10" spans="1:91" s="12" customFormat="1" ht="13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</row>
    <row r="11" spans="1:91" s="12" customFormat="1" ht="13" x14ac:dyDescent="0.15">
      <c r="A11" s="11"/>
      <c r="B11" s="13"/>
      <c r="C11" s="11"/>
      <c r="D11" s="11"/>
      <c r="E11" s="4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</row>
    <row r="12" spans="1:91" s="12" customFormat="1" ht="13" x14ac:dyDescent="0.15">
      <c r="A12" s="11" t="s">
        <v>17</v>
      </c>
      <c r="B12" s="13" t="s">
        <v>14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</row>
    <row r="13" spans="1:91" s="12" customFormat="1" ht="13" x14ac:dyDescent="0.15">
      <c r="A13" s="11" t="s">
        <v>18</v>
      </c>
      <c r="B13" s="13" t="s">
        <v>19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</row>
    <row r="14" spans="1:91" s="12" customFormat="1" ht="13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</row>
    <row r="15" spans="1:91" s="12" customFormat="1" ht="13" x14ac:dyDescent="0.15">
      <c r="A15" s="11" t="s">
        <v>20</v>
      </c>
      <c r="B15" s="11" t="s">
        <v>21</v>
      </c>
      <c r="C15" s="11"/>
      <c r="D15" s="11"/>
      <c r="E15" s="11"/>
      <c r="F15" s="11"/>
      <c r="G15" s="15" t="s">
        <v>22</v>
      </c>
      <c r="H15" s="15" t="s">
        <v>22</v>
      </c>
      <c r="I15" s="15" t="s">
        <v>22</v>
      </c>
      <c r="J15" s="15" t="s">
        <v>22</v>
      </c>
      <c r="K15" s="15" t="s">
        <v>22</v>
      </c>
      <c r="L15" s="15" t="s">
        <v>22</v>
      </c>
      <c r="M15" s="15" t="s">
        <v>22</v>
      </c>
      <c r="N15" s="15" t="s">
        <v>22</v>
      </c>
      <c r="O15" s="15" t="s">
        <v>22</v>
      </c>
      <c r="P15" s="15" t="s">
        <v>22</v>
      </c>
      <c r="Q15" s="15" t="s">
        <v>22</v>
      </c>
      <c r="R15" s="15" t="s">
        <v>22</v>
      </c>
      <c r="S15" s="15" t="s">
        <v>22</v>
      </c>
      <c r="T15" s="15" t="s">
        <v>22</v>
      </c>
      <c r="U15" s="15" t="s">
        <v>22</v>
      </c>
      <c r="V15" s="15" t="s">
        <v>22</v>
      </c>
      <c r="W15" s="15" t="s">
        <v>22</v>
      </c>
      <c r="X15" s="15" t="s">
        <v>22</v>
      </c>
      <c r="Y15" s="15" t="s">
        <v>22</v>
      </c>
      <c r="Z15" s="15" t="s">
        <v>22</v>
      </c>
      <c r="AA15" s="15" t="s">
        <v>22</v>
      </c>
      <c r="AB15" s="15" t="s">
        <v>22</v>
      </c>
      <c r="AC15" s="15" t="s">
        <v>22</v>
      </c>
      <c r="AD15" s="15" t="s">
        <v>22</v>
      </c>
      <c r="AE15" s="15" t="s">
        <v>22</v>
      </c>
      <c r="AF15" s="15" t="s">
        <v>22</v>
      </c>
      <c r="AG15" s="15" t="s">
        <v>22</v>
      </c>
      <c r="AH15" s="15" t="s">
        <v>22</v>
      </c>
      <c r="AI15" s="15" t="s">
        <v>22</v>
      </c>
      <c r="AJ15" s="15" t="s">
        <v>22</v>
      </c>
      <c r="AK15" s="15" t="s">
        <v>22</v>
      </c>
      <c r="AL15" s="15" t="s">
        <v>22</v>
      </c>
      <c r="AM15" s="15" t="s">
        <v>22</v>
      </c>
      <c r="AN15" s="15" t="s">
        <v>22</v>
      </c>
      <c r="AO15" s="15" t="s">
        <v>22</v>
      </c>
      <c r="AP15" s="15" t="s">
        <v>22</v>
      </c>
      <c r="AQ15" s="15" t="s">
        <v>22</v>
      </c>
      <c r="AR15" s="15" t="s">
        <v>22</v>
      </c>
      <c r="AS15" s="15" t="s">
        <v>22</v>
      </c>
      <c r="AT15" s="15" t="s">
        <v>22</v>
      </c>
      <c r="AU15" s="15" t="s">
        <v>22</v>
      </c>
      <c r="AV15" s="15" t="s">
        <v>22</v>
      </c>
      <c r="AW15" s="15" t="s">
        <v>22</v>
      </c>
      <c r="AX15" s="15" t="s">
        <v>22</v>
      </c>
      <c r="AY15" s="15" t="s">
        <v>22</v>
      </c>
      <c r="AZ15" s="15" t="s">
        <v>22</v>
      </c>
      <c r="BA15" s="15" t="s">
        <v>22</v>
      </c>
      <c r="BB15" s="15" t="s">
        <v>22</v>
      </c>
      <c r="BC15" s="15" t="s">
        <v>22</v>
      </c>
      <c r="BD15" s="15" t="s">
        <v>22</v>
      </c>
      <c r="BE15" s="15" t="s">
        <v>22</v>
      </c>
      <c r="BF15" s="15" t="s">
        <v>22</v>
      </c>
      <c r="BG15" s="15" t="s">
        <v>22</v>
      </c>
      <c r="BH15" s="15" t="s">
        <v>22</v>
      </c>
      <c r="BI15" s="15" t="s">
        <v>22</v>
      </c>
      <c r="BJ15" s="15" t="s">
        <v>22</v>
      </c>
      <c r="BK15" s="15" t="s">
        <v>22</v>
      </c>
      <c r="BL15" s="15" t="s">
        <v>22</v>
      </c>
      <c r="BM15" s="15" t="s">
        <v>22</v>
      </c>
      <c r="BN15" s="15" t="s">
        <v>22</v>
      </c>
      <c r="BO15" s="15" t="s">
        <v>22</v>
      </c>
      <c r="BP15" s="15" t="s">
        <v>22</v>
      </c>
      <c r="BQ15" s="15" t="s">
        <v>22</v>
      </c>
      <c r="BR15" s="15" t="s">
        <v>22</v>
      </c>
      <c r="BS15" s="15" t="s">
        <v>22</v>
      </c>
      <c r="BT15" s="15" t="s">
        <v>22</v>
      </c>
      <c r="BU15" s="15" t="s">
        <v>22</v>
      </c>
      <c r="BV15" s="15" t="s">
        <v>22</v>
      </c>
      <c r="BW15" s="15" t="s">
        <v>22</v>
      </c>
      <c r="BX15" s="15" t="s">
        <v>22</v>
      </c>
      <c r="BY15" s="15" t="s">
        <v>22</v>
      </c>
      <c r="BZ15" s="15" t="s">
        <v>22</v>
      </c>
      <c r="CA15" s="15" t="s">
        <v>22</v>
      </c>
      <c r="CB15" s="15" t="s">
        <v>22</v>
      </c>
      <c r="CC15" s="15" t="s">
        <v>22</v>
      </c>
      <c r="CD15" s="15" t="s">
        <v>22</v>
      </c>
      <c r="CE15" s="15" t="s">
        <v>22</v>
      </c>
      <c r="CF15" s="15" t="s">
        <v>22</v>
      </c>
      <c r="CG15" s="15" t="s">
        <v>22</v>
      </c>
      <c r="CH15" s="15" t="s">
        <v>22</v>
      </c>
      <c r="CI15" s="15" t="s">
        <v>22</v>
      </c>
      <c r="CJ15" s="15" t="s">
        <v>22</v>
      </c>
      <c r="CK15" s="15" t="s">
        <v>22</v>
      </c>
      <c r="CL15" s="15" t="s">
        <v>22</v>
      </c>
      <c r="CM15" s="15" t="s">
        <v>22</v>
      </c>
    </row>
    <row r="16" spans="1:91" s="12" customFormat="1" ht="13" x14ac:dyDescent="0.15">
      <c r="A16" s="11" t="s">
        <v>23</v>
      </c>
      <c r="B16" s="11"/>
      <c r="C16" s="11"/>
      <c r="D16" s="11"/>
      <c r="E16" s="11"/>
      <c r="F16" s="11"/>
      <c r="G16" s="81">
        <f>G5</f>
        <v>45291</v>
      </c>
      <c r="H16" s="81">
        <f t="shared" ref="H16:BS16" si="0">H5</f>
        <v>45322</v>
      </c>
      <c r="I16" s="81">
        <f t="shared" si="0"/>
        <v>45351</v>
      </c>
      <c r="J16" s="81">
        <f t="shared" si="0"/>
        <v>45382</v>
      </c>
      <c r="K16" s="81">
        <f t="shared" si="0"/>
        <v>45412</v>
      </c>
      <c r="L16" s="81">
        <f t="shared" si="0"/>
        <v>45443</v>
      </c>
      <c r="M16" s="81">
        <f t="shared" si="0"/>
        <v>45473</v>
      </c>
      <c r="N16" s="81">
        <f t="shared" si="0"/>
        <v>45504</v>
      </c>
      <c r="O16" s="81">
        <f t="shared" si="0"/>
        <v>45535</v>
      </c>
      <c r="P16" s="81">
        <f t="shared" si="0"/>
        <v>45565</v>
      </c>
      <c r="Q16" s="81">
        <f t="shared" si="0"/>
        <v>45596</v>
      </c>
      <c r="R16" s="81">
        <f t="shared" si="0"/>
        <v>45626</v>
      </c>
      <c r="S16" s="81">
        <f t="shared" si="0"/>
        <v>45657</v>
      </c>
      <c r="T16" s="81">
        <f t="shared" si="0"/>
        <v>45688</v>
      </c>
      <c r="U16" s="81">
        <f t="shared" si="0"/>
        <v>45716</v>
      </c>
      <c r="V16" s="81">
        <f t="shared" si="0"/>
        <v>45747</v>
      </c>
      <c r="W16" s="81">
        <f t="shared" si="0"/>
        <v>45777</v>
      </c>
      <c r="X16" s="81">
        <f t="shared" si="0"/>
        <v>45808</v>
      </c>
      <c r="Y16" s="81">
        <f t="shared" si="0"/>
        <v>45838</v>
      </c>
      <c r="Z16" s="81">
        <f t="shared" si="0"/>
        <v>45869</v>
      </c>
      <c r="AA16" s="81">
        <f t="shared" si="0"/>
        <v>45900</v>
      </c>
      <c r="AB16" s="81">
        <f t="shared" si="0"/>
        <v>45930</v>
      </c>
      <c r="AC16" s="81">
        <f t="shared" si="0"/>
        <v>45961</v>
      </c>
      <c r="AD16" s="81">
        <f t="shared" si="0"/>
        <v>45991</v>
      </c>
      <c r="AE16" s="81">
        <f t="shared" si="0"/>
        <v>46022</v>
      </c>
      <c r="AF16" s="81">
        <f t="shared" si="0"/>
        <v>46053</v>
      </c>
      <c r="AG16" s="81">
        <f t="shared" si="0"/>
        <v>46081</v>
      </c>
      <c r="AH16" s="81">
        <f t="shared" si="0"/>
        <v>46112</v>
      </c>
      <c r="AI16" s="81">
        <f t="shared" si="0"/>
        <v>46142</v>
      </c>
      <c r="AJ16" s="81">
        <f t="shared" si="0"/>
        <v>46173</v>
      </c>
      <c r="AK16" s="81">
        <f t="shared" si="0"/>
        <v>46203</v>
      </c>
      <c r="AL16" s="81">
        <f t="shared" si="0"/>
        <v>46234</v>
      </c>
      <c r="AM16" s="81">
        <f t="shared" si="0"/>
        <v>46265</v>
      </c>
      <c r="AN16" s="81">
        <f t="shared" si="0"/>
        <v>46295</v>
      </c>
      <c r="AO16" s="81">
        <f t="shared" si="0"/>
        <v>46326</v>
      </c>
      <c r="AP16" s="81">
        <f t="shared" si="0"/>
        <v>46356</v>
      </c>
      <c r="AQ16" s="81">
        <f t="shared" si="0"/>
        <v>46387</v>
      </c>
      <c r="AR16" s="81">
        <f t="shared" si="0"/>
        <v>46418</v>
      </c>
      <c r="AS16" s="81">
        <f t="shared" si="0"/>
        <v>46446</v>
      </c>
      <c r="AT16" s="81">
        <f t="shared" si="0"/>
        <v>46477</v>
      </c>
      <c r="AU16" s="81">
        <f t="shared" si="0"/>
        <v>46507</v>
      </c>
      <c r="AV16" s="81">
        <f t="shared" si="0"/>
        <v>46538</v>
      </c>
      <c r="AW16" s="81">
        <f t="shared" si="0"/>
        <v>46568</v>
      </c>
      <c r="AX16" s="81">
        <f t="shared" si="0"/>
        <v>46599</v>
      </c>
      <c r="AY16" s="81">
        <f t="shared" si="0"/>
        <v>46630</v>
      </c>
      <c r="AZ16" s="81">
        <f t="shared" si="0"/>
        <v>46660</v>
      </c>
      <c r="BA16" s="81">
        <f t="shared" si="0"/>
        <v>46691</v>
      </c>
      <c r="BB16" s="81">
        <f t="shared" si="0"/>
        <v>46721</v>
      </c>
      <c r="BC16" s="81">
        <f t="shared" si="0"/>
        <v>46752</v>
      </c>
      <c r="BD16" s="81">
        <f t="shared" si="0"/>
        <v>46783</v>
      </c>
      <c r="BE16" s="81">
        <f t="shared" si="0"/>
        <v>46812</v>
      </c>
      <c r="BF16" s="81">
        <f t="shared" si="0"/>
        <v>46843</v>
      </c>
      <c r="BG16" s="81">
        <f t="shared" si="0"/>
        <v>46873</v>
      </c>
      <c r="BH16" s="81">
        <f t="shared" si="0"/>
        <v>46904</v>
      </c>
      <c r="BI16" s="81">
        <f t="shared" si="0"/>
        <v>46934</v>
      </c>
      <c r="BJ16" s="81">
        <f t="shared" si="0"/>
        <v>46965</v>
      </c>
      <c r="BK16" s="81">
        <f t="shared" si="0"/>
        <v>46996</v>
      </c>
      <c r="BL16" s="81">
        <f t="shared" si="0"/>
        <v>47026</v>
      </c>
      <c r="BM16" s="81">
        <f t="shared" si="0"/>
        <v>47057</v>
      </c>
      <c r="BN16" s="81">
        <f t="shared" si="0"/>
        <v>47087</v>
      </c>
      <c r="BO16" s="81">
        <f t="shared" si="0"/>
        <v>47118</v>
      </c>
      <c r="BP16" s="81">
        <f t="shared" si="0"/>
        <v>47149</v>
      </c>
      <c r="BQ16" s="81">
        <f t="shared" si="0"/>
        <v>47177</v>
      </c>
      <c r="BR16" s="81">
        <f t="shared" si="0"/>
        <v>47208</v>
      </c>
      <c r="BS16" s="81">
        <f t="shared" si="0"/>
        <v>47238</v>
      </c>
      <c r="BT16" s="81">
        <f t="shared" ref="BT16:CM16" si="1">BT5</f>
        <v>47269</v>
      </c>
      <c r="BU16" s="81">
        <f t="shared" si="1"/>
        <v>47299</v>
      </c>
      <c r="BV16" s="81">
        <f t="shared" si="1"/>
        <v>47330</v>
      </c>
      <c r="BW16" s="81">
        <f t="shared" si="1"/>
        <v>47361</v>
      </c>
      <c r="BX16" s="81">
        <f t="shared" si="1"/>
        <v>47391</v>
      </c>
      <c r="BY16" s="81">
        <f t="shared" si="1"/>
        <v>47422</v>
      </c>
      <c r="BZ16" s="81">
        <f t="shared" si="1"/>
        <v>47452</v>
      </c>
      <c r="CA16" s="81">
        <f t="shared" si="1"/>
        <v>47483</v>
      </c>
      <c r="CB16" s="81">
        <f t="shared" si="1"/>
        <v>47514</v>
      </c>
      <c r="CC16" s="81">
        <f t="shared" si="1"/>
        <v>47542</v>
      </c>
      <c r="CD16" s="81">
        <f t="shared" si="1"/>
        <v>47573</v>
      </c>
      <c r="CE16" s="81">
        <f t="shared" si="1"/>
        <v>47603</v>
      </c>
      <c r="CF16" s="81">
        <f t="shared" si="1"/>
        <v>47634</v>
      </c>
      <c r="CG16" s="81">
        <f t="shared" si="1"/>
        <v>47664</v>
      </c>
      <c r="CH16" s="81">
        <f t="shared" si="1"/>
        <v>47695</v>
      </c>
      <c r="CI16" s="81">
        <f t="shared" si="1"/>
        <v>47726</v>
      </c>
      <c r="CJ16" s="81">
        <f t="shared" si="1"/>
        <v>47756</v>
      </c>
      <c r="CK16" s="81">
        <f t="shared" si="1"/>
        <v>47787</v>
      </c>
      <c r="CL16" s="81">
        <f t="shared" si="1"/>
        <v>47817</v>
      </c>
      <c r="CM16" s="81">
        <f t="shared" si="1"/>
        <v>47848</v>
      </c>
    </row>
    <row r="17" spans="1:91" s="12" customFormat="1" ht="13" x14ac:dyDescent="0.15">
      <c r="A17" s="11"/>
      <c r="B17" s="11"/>
      <c r="C17" s="11"/>
      <c r="D17" s="11"/>
      <c r="E17" s="11"/>
      <c r="F17" s="11"/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  <c r="AE17" s="16">
        <v>1</v>
      </c>
      <c r="AF17" s="16">
        <v>1</v>
      </c>
      <c r="AG17" s="16">
        <v>1</v>
      </c>
      <c r="AH17" s="16">
        <v>1</v>
      </c>
      <c r="AI17" s="16">
        <v>1</v>
      </c>
      <c r="AJ17" s="16">
        <v>1</v>
      </c>
      <c r="AK17" s="16">
        <v>1</v>
      </c>
      <c r="AL17" s="16">
        <v>1</v>
      </c>
      <c r="AM17" s="16">
        <v>1</v>
      </c>
      <c r="AN17" s="16">
        <v>1</v>
      </c>
      <c r="AO17" s="16">
        <v>1</v>
      </c>
      <c r="AP17" s="16">
        <v>1</v>
      </c>
      <c r="AQ17" s="16">
        <v>1</v>
      </c>
      <c r="AR17" s="16">
        <v>1</v>
      </c>
      <c r="AS17" s="16">
        <v>1</v>
      </c>
      <c r="AT17" s="16">
        <v>1</v>
      </c>
      <c r="AU17" s="16">
        <v>1</v>
      </c>
      <c r="AV17" s="16">
        <v>1</v>
      </c>
      <c r="AW17" s="16">
        <v>1</v>
      </c>
      <c r="AX17" s="16">
        <v>1</v>
      </c>
      <c r="AY17" s="16">
        <v>1</v>
      </c>
      <c r="AZ17" s="16">
        <v>1</v>
      </c>
      <c r="BA17" s="16">
        <v>1</v>
      </c>
      <c r="BB17" s="16">
        <v>1</v>
      </c>
      <c r="BC17" s="16">
        <v>1</v>
      </c>
      <c r="BD17" s="16">
        <v>1</v>
      </c>
      <c r="BE17" s="16">
        <v>1</v>
      </c>
      <c r="BF17" s="16">
        <v>1</v>
      </c>
      <c r="BG17" s="16">
        <v>1</v>
      </c>
      <c r="BH17" s="16">
        <v>1</v>
      </c>
      <c r="BI17" s="16">
        <v>1</v>
      </c>
      <c r="BJ17" s="16">
        <v>1</v>
      </c>
      <c r="BK17" s="16">
        <v>1</v>
      </c>
      <c r="BL17" s="16">
        <v>1</v>
      </c>
      <c r="BM17" s="16">
        <v>1</v>
      </c>
      <c r="BN17" s="16">
        <v>1</v>
      </c>
      <c r="BO17" s="16">
        <v>1</v>
      </c>
      <c r="BP17" s="16">
        <v>1</v>
      </c>
      <c r="BQ17" s="16">
        <v>1</v>
      </c>
      <c r="BR17" s="16">
        <v>1</v>
      </c>
      <c r="BS17" s="16">
        <v>1</v>
      </c>
      <c r="BT17" s="16">
        <v>1</v>
      </c>
      <c r="BU17" s="16">
        <v>1</v>
      </c>
      <c r="BV17" s="16">
        <v>1</v>
      </c>
      <c r="BW17" s="16">
        <v>1</v>
      </c>
      <c r="BX17" s="16">
        <v>1</v>
      </c>
      <c r="BY17" s="16">
        <v>1</v>
      </c>
      <c r="BZ17" s="16">
        <v>1</v>
      </c>
      <c r="CA17" s="16">
        <v>1</v>
      </c>
      <c r="CB17" s="16">
        <v>1</v>
      </c>
      <c r="CC17" s="16">
        <v>1</v>
      </c>
      <c r="CD17" s="16">
        <v>1</v>
      </c>
      <c r="CE17" s="16">
        <v>1</v>
      </c>
      <c r="CF17" s="16">
        <v>1</v>
      </c>
      <c r="CG17" s="16">
        <v>1</v>
      </c>
      <c r="CH17" s="16">
        <v>1</v>
      </c>
      <c r="CI17" s="16">
        <v>1</v>
      </c>
      <c r="CJ17" s="16">
        <v>1</v>
      </c>
      <c r="CK17" s="16">
        <v>1</v>
      </c>
      <c r="CL17" s="16">
        <v>1</v>
      </c>
      <c r="CM17" s="16">
        <v>1</v>
      </c>
    </row>
    <row r="19" spans="1:91" x14ac:dyDescent="0.2">
      <c r="E19" s="10" t="s">
        <v>24</v>
      </c>
    </row>
    <row r="20" spans="1:91" x14ac:dyDescent="0.2">
      <c r="A20" s="14"/>
      <c r="D20" s="16"/>
      <c r="E20" s="16" t="s">
        <v>25</v>
      </c>
      <c r="G20" s="82">
        <v>12604</v>
      </c>
      <c r="H20" s="82">
        <v>12241</v>
      </c>
      <c r="I20" s="82">
        <v>17483</v>
      </c>
      <c r="J20" s="82">
        <v>18096</v>
      </c>
      <c r="K20" s="82">
        <v>19867</v>
      </c>
      <c r="L20" s="82">
        <v>14376</v>
      </c>
      <c r="M20" s="82">
        <v>17826</v>
      </c>
      <c r="N20" s="82">
        <v>20124</v>
      </c>
      <c r="O20" s="82">
        <v>16885</v>
      </c>
      <c r="P20" s="82">
        <v>18328</v>
      </c>
      <c r="Q20" s="82">
        <v>18909</v>
      </c>
      <c r="R20" s="82">
        <v>18150</v>
      </c>
      <c r="S20" s="82">
        <v>12497</v>
      </c>
      <c r="T20" s="82">
        <v>15016</v>
      </c>
      <c r="U20" s="82">
        <v>15699</v>
      </c>
      <c r="V20" s="82">
        <v>0</v>
      </c>
      <c r="W20" s="82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</row>
    <row r="21" spans="1:91" x14ac:dyDescent="0.2">
      <c r="A21" s="14"/>
      <c r="D21" s="16"/>
      <c r="E21" s="16" t="s">
        <v>26</v>
      </c>
      <c r="F21" s="18"/>
      <c r="G21" s="82">
        <v>21684645</v>
      </c>
      <c r="H21" s="82">
        <v>23305376</v>
      </c>
      <c r="I21" s="82">
        <v>24077814</v>
      </c>
      <c r="J21" s="82">
        <v>22549794</v>
      </c>
      <c r="K21" s="82">
        <v>20646841</v>
      </c>
      <c r="L21" s="82">
        <v>18913065</v>
      </c>
      <c r="M21" s="82">
        <v>22737825</v>
      </c>
      <c r="N21" s="82">
        <v>20415222</v>
      </c>
      <c r="O21" s="82">
        <v>17892715</v>
      </c>
      <c r="P21" s="82">
        <v>18270884</v>
      </c>
      <c r="Q21" s="82">
        <v>16479041</v>
      </c>
      <c r="R21" s="82">
        <v>15687386</v>
      </c>
      <c r="S21" s="82">
        <v>17302907</v>
      </c>
      <c r="T21" s="82">
        <v>21145389</v>
      </c>
      <c r="U21" s="82">
        <v>21072416.309999999</v>
      </c>
      <c r="V21" s="82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</row>
    <row r="22" spans="1:91" x14ac:dyDescent="0.2"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</row>
    <row r="23" spans="1:91" x14ac:dyDescent="0.2">
      <c r="E23" s="10" t="s">
        <v>27</v>
      </c>
      <c r="N23" s="72"/>
    </row>
    <row r="24" spans="1:91" x14ac:dyDescent="0.2">
      <c r="A24" s="14" t="s">
        <v>28</v>
      </c>
      <c r="D24" s="16">
        <v>0</v>
      </c>
      <c r="E24" s="16" t="s">
        <v>29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</row>
    <row r="25" spans="1:91" x14ac:dyDescent="0.2">
      <c r="A25" s="14"/>
      <c r="D25" s="16"/>
      <c r="E25" s="16" t="s">
        <v>30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</row>
    <row r="26" spans="1:91" x14ac:dyDescent="0.2">
      <c r="A26" s="14"/>
      <c r="D26" s="16"/>
      <c r="E26" s="16" t="s">
        <v>31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</row>
    <row r="28" spans="1:91" x14ac:dyDescent="0.2">
      <c r="E28" s="10" t="s">
        <v>32</v>
      </c>
    </row>
    <row r="29" spans="1:91" x14ac:dyDescent="0.2">
      <c r="A29" s="14" t="s">
        <v>28</v>
      </c>
      <c r="D29" s="16">
        <v>0</v>
      </c>
      <c r="E29" s="16" t="s">
        <v>33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1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</row>
    <row r="30" spans="1:91" x14ac:dyDescent="0.2">
      <c r="A30" s="14"/>
      <c r="D30" s="16"/>
      <c r="E30" s="16" t="s">
        <v>34</v>
      </c>
      <c r="G30" s="13">
        <v>40</v>
      </c>
      <c r="H30" s="13">
        <v>40</v>
      </c>
      <c r="I30" s="13">
        <v>40</v>
      </c>
      <c r="J30" s="13">
        <v>40</v>
      </c>
      <c r="K30" s="13">
        <v>40</v>
      </c>
      <c r="L30" s="13">
        <v>40</v>
      </c>
      <c r="M30" s="13">
        <v>41</v>
      </c>
      <c r="N30" s="13">
        <v>41</v>
      </c>
      <c r="O30" s="13">
        <v>41</v>
      </c>
      <c r="P30" s="13">
        <v>42</v>
      </c>
      <c r="Q30" s="13">
        <v>41</v>
      </c>
      <c r="R30" s="13">
        <v>43</v>
      </c>
      <c r="S30" s="13">
        <v>41</v>
      </c>
      <c r="T30" s="13">
        <v>39</v>
      </c>
      <c r="U30" s="13">
        <v>39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</row>
    <row r="31" spans="1:91" x14ac:dyDescent="0.2">
      <c r="A31" s="14"/>
      <c r="D31" s="16"/>
      <c r="E31" s="16" t="s">
        <v>35</v>
      </c>
      <c r="G31" s="13">
        <v>131</v>
      </c>
      <c r="H31" s="13">
        <v>133</v>
      </c>
      <c r="I31" s="13">
        <v>131</v>
      </c>
      <c r="J31" s="13">
        <v>131</v>
      </c>
      <c r="K31" s="13">
        <v>131</v>
      </c>
      <c r="L31" s="13">
        <v>125</v>
      </c>
      <c r="M31" s="13">
        <v>132</v>
      </c>
      <c r="N31" s="13">
        <v>132</v>
      </c>
      <c r="O31" s="13">
        <v>130</v>
      </c>
      <c r="P31" s="13">
        <v>129</v>
      </c>
      <c r="Q31" s="13">
        <v>129</v>
      </c>
      <c r="R31" s="13">
        <v>126</v>
      </c>
      <c r="S31" s="13">
        <v>125</v>
      </c>
      <c r="T31" s="13">
        <v>127</v>
      </c>
      <c r="U31" s="13">
        <v>126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</row>
    <row r="32" spans="1:91" x14ac:dyDescent="0.2">
      <c r="A32" s="14" t="s">
        <v>28</v>
      </c>
      <c r="D32" s="16">
        <v>0</v>
      </c>
      <c r="E32" s="16" t="s">
        <v>36</v>
      </c>
      <c r="G32" s="13">
        <v>9</v>
      </c>
      <c r="H32" s="13">
        <v>7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5</v>
      </c>
      <c r="O32" s="13">
        <v>5</v>
      </c>
      <c r="P32" s="13">
        <v>6</v>
      </c>
      <c r="Q32" s="13">
        <v>6</v>
      </c>
      <c r="R32" s="13">
        <v>7</v>
      </c>
      <c r="S32" s="13">
        <v>7</v>
      </c>
      <c r="T32" s="13">
        <v>7</v>
      </c>
      <c r="U32" s="13">
        <v>7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</row>
    <row r="33" spans="1:91" x14ac:dyDescent="0.2"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</row>
    <row r="34" spans="1:91" x14ac:dyDescent="0.2">
      <c r="E34" s="47" t="s">
        <v>37</v>
      </c>
    </row>
    <row r="35" spans="1:91" x14ac:dyDescent="0.2">
      <c r="A35" s="14" t="s">
        <v>28</v>
      </c>
      <c r="D35" s="16">
        <v>0</v>
      </c>
      <c r="E35" s="16" t="s">
        <v>33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</row>
    <row r="36" spans="1:91" x14ac:dyDescent="0.2">
      <c r="A36" s="14"/>
      <c r="D36" s="16"/>
      <c r="E36" s="16" t="s">
        <v>38</v>
      </c>
      <c r="G36" s="13">
        <v>36.5</v>
      </c>
      <c r="H36" s="13">
        <v>36.5</v>
      </c>
      <c r="I36" s="13">
        <v>36.5</v>
      </c>
      <c r="J36" s="13">
        <v>36.5</v>
      </c>
      <c r="K36" s="13">
        <v>36.5</v>
      </c>
      <c r="L36" s="13">
        <v>36.5</v>
      </c>
      <c r="M36" s="13">
        <v>35.5</v>
      </c>
      <c r="N36" s="13">
        <v>35.5</v>
      </c>
      <c r="O36" s="13">
        <v>35.5</v>
      </c>
      <c r="P36" s="13">
        <v>35.5</v>
      </c>
      <c r="Q36" s="13">
        <v>35.5</v>
      </c>
      <c r="R36" s="13">
        <v>35.5</v>
      </c>
      <c r="S36" s="13">
        <v>35.524999999999999</v>
      </c>
      <c r="T36" s="13">
        <v>35.724999999999994</v>
      </c>
      <c r="U36" s="13">
        <v>35.724999999999994</v>
      </c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</row>
    <row r="37" spans="1:91" x14ac:dyDescent="0.2">
      <c r="A37" s="14"/>
      <c r="D37" s="16"/>
      <c r="E37" s="16" t="s">
        <v>35</v>
      </c>
      <c r="G37" s="13">
        <v>131</v>
      </c>
      <c r="H37" s="13">
        <v>133</v>
      </c>
      <c r="I37" s="13">
        <v>131</v>
      </c>
      <c r="J37" s="13">
        <v>131</v>
      </c>
      <c r="K37" s="13">
        <v>131</v>
      </c>
      <c r="L37" s="13">
        <v>125</v>
      </c>
      <c r="M37" s="13">
        <v>132</v>
      </c>
      <c r="N37" s="13">
        <v>132</v>
      </c>
      <c r="O37" s="13">
        <v>130</v>
      </c>
      <c r="P37" s="13">
        <v>129</v>
      </c>
      <c r="Q37" s="13">
        <v>129</v>
      </c>
      <c r="R37" s="13">
        <v>126</v>
      </c>
      <c r="S37" s="13">
        <v>125</v>
      </c>
      <c r="T37" s="13">
        <v>127</v>
      </c>
      <c r="U37" s="13">
        <v>126</v>
      </c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</row>
    <row r="38" spans="1:91" x14ac:dyDescent="0.2">
      <c r="A38" s="14" t="s">
        <v>28</v>
      </c>
      <c r="D38" s="16">
        <v>0</v>
      </c>
      <c r="E38" s="16" t="s">
        <v>36</v>
      </c>
      <c r="G38" s="13">
        <v>9</v>
      </c>
      <c r="H38" s="13">
        <v>7</v>
      </c>
      <c r="I38" s="13">
        <v>6</v>
      </c>
      <c r="J38" s="13">
        <v>6</v>
      </c>
      <c r="K38" s="13">
        <v>6</v>
      </c>
      <c r="L38" s="13">
        <v>6</v>
      </c>
      <c r="M38" s="13">
        <v>6</v>
      </c>
      <c r="N38" s="13">
        <v>5</v>
      </c>
      <c r="O38" s="13">
        <v>5</v>
      </c>
      <c r="P38" s="13">
        <v>6</v>
      </c>
      <c r="Q38" s="13">
        <v>6</v>
      </c>
      <c r="R38" s="13">
        <v>7</v>
      </c>
      <c r="S38" s="13">
        <v>7</v>
      </c>
      <c r="T38" s="13">
        <v>7</v>
      </c>
      <c r="U38" s="13">
        <v>7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</row>
    <row r="40" spans="1:91" x14ac:dyDescent="0.2">
      <c r="E40" s="10" t="s">
        <v>39</v>
      </c>
    </row>
    <row r="41" spans="1:91" x14ac:dyDescent="0.2">
      <c r="A41" s="14" t="s">
        <v>28</v>
      </c>
      <c r="D41" s="16">
        <v>0</v>
      </c>
      <c r="E41" s="16" t="s">
        <v>40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</row>
    <row r="42" spans="1:91" x14ac:dyDescent="0.2">
      <c r="A42" s="14"/>
      <c r="D42" s="16"/>
      <c r="E42" s="16" t="s">
        <v>41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>
        <v>1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C1F2-D795-4A3C-86BC-4885CA8CF6DD}">
  <sheetPr>
    <tabColor rgb="FF92D050"/>
  </sheetPr>
  <dimension ref="A1:F30"/>
  <sheetViews>
    <sheetView workbookViewId="0">
      <selection activeCell="B36" sqref="B36"/>
    </sheetView>
  </sheetViews>
  <sheetFormatPr baseColWidth="10" defaultColWidth="11.5" defaultRowHeight="15" x14ac:dyDescent="0.2"/>
  <cols>
    <col min="1" max="1" width="29.1640625" bestFit="1" customWidth="1"/>
    <col min="2" max="2" width="40.6640625" customWidth="1"/>
    <col min="3" max="3" width="21.83203125" customWidth="1"/>
    <col min="4" max="4" width="29.5" bestFit="1" customWidth="1"/>
    <col min="5" max="5" width="28.33203125" customWidth="1"/>
    <col min="6" max="6" width="21.83203125" customWidth="1"/>
  </cols>
  <sheetData>
    <row r="1" spans="1:6" ht="23.75" customHeight="1" x14ac:dyDescent="0.2">
      <c r="A1" s="19" t="s">
        <v>42</v>
      </c>
      <c r="B1" s="19" t="s">
        <v>43</v>
      </c>
      <c r="C1" s="19" t="s">
        <v>44</v>
      </c>
      <c r="D1" s="130" t="s">
        <v>45</v>
      </c>
      <c r="E1" s="131"/>
      <c r="F1" s="19" t="s">
        <v>46</v>
      </c>
    </row>
    <row r="2" spans="1:6" ht="24.5" customHeight="1" x14ac:dyDescent="0.2">
      <c r="A2" s="83"/>
      <c r="B2" s="83"/>
      <c r="C2" s="83"/>
      <c r="D2" s="33" t="s">
        <v>47</v>
      </c>
      <c r="E2" s="87" t="s">
        <v>48</v>
      </c>
      <c r="F2" s="33"/>
    </row>
    <row r="3" spans="1:6" x14ac:dyDescent="0.2">
      <c r="A3" s="20" t="s">
        <v>49</v>
      </c>
      <c r="B3" s="21" t="s">
        <v>50</v>
      </c>
      <c r="C3" s="22">
        <v>3000000</v>
      </c>
      <c r="D3" s="25">
        <v>1281295.51</v>
      </c>
      <c r="E3" s="25">
        <v>249479.07</v>
      </c>
      <c r="F3" s="25">
        <f>C3-D3-E3</f>
        <v>1469225.42</v>
      </c>
    </row>
    <row r="4" spans="1:6" x14ac:dyDescent="0.2">
      <c r="A4" s="44" t="s">
        <v>49</v>
      </c>
      <c r="B4" s="23" t="s">
        <v>51</v>
      </c>
      <c r="C4" s="24">
        <v>1250000</v>
      </c>
      <c r="D4" s="26">
        <v>842447.4</v>
      </c>
      <c r="E4" s="26">
        <v>186236</v>
      </c>
      <c r="F4" s="26">
        <f t="shared" ref="F4:F9" si="0">C4-D4-E4</f>
        <v>221316.59999999998</v>
      </c>
    </row>
    <row r="5" spans="1:6" x14ac:dyDescent="0.2">
      <c r="A5" s="20" t="s">
        <v>49</v>
      </c>
      <c r="B5" s="21" t="s">
        <v>52</v>
      </c>
      <c r="C5" s="22">
        <v>4000000</v>
      </c>
      <c r="D5" s="25">
        <v>905615.73</v>
      </c>
      <c r="E5" s="25">
        <v>0</v>
      </c>
      <c r="F5" s="25">
        <f t="shared" si="0"/>
        <v>3094384.27</v>
      </c>
    </row>
    <row r="6" spans="1:6" x14ac:dyDescent="0.2">
      <c r="A6" s="44" t="s">
        <v>49</v>
      </c>
      <c r="B6" s="23" t="s">
        <v>53</v>
      </c>
      <c r="C6" s="24">
        <v>1500000</v>
      </c>
      <c r="D6" s="26">
        <v>819413.39</v>
      </c>
      <c r="E6" s="26">
        <v>121094.92</v>
      </c>
      <c r="F6" s="26">
        <f t="shared" si="0"/>
        <v>559491.68999999994</v>
      </c>
    </row>
    <row r="7" spans="1:6" x14ac:dyDescent="0.2">
      <c r="A7" s="20" t="s">
        <v>49</v>
      </c>
      <c r="B7" s="21" t="s">
        <v>54</v>
      </c>
      <c r="C7" s="22">
        <v>1500000</v>
      </c>
      <c r="D7" s="25">
        <v>256931.87</v>
      </c>
      <c r="E7" s="25">
        <v>198043.35</v>
      </c>
      <c r="F7" s="25">
        <f t="shared" si="0"/>
        <v>1045024.7799999999</v>
      </c>
    </row>
    <row r="8" spans="1:6" x14ac:dyDescent="0.2">
      <c r="A8" s="44" t="s">
        <v>49</v>
      </c>
      <c r="B8" s="23" t="s">
        <v>55</v>
      </c>
      <c r="C8" s="24">
        <v>1500000</v>
      </c>
      <c r="D8" s="26">
        <v>331268.74</v>
      </c>
      <c r="E8" s="26">
        <v>0</v>
      </c>
      <c r="F8" s="26">
        <f t="shared" si="0"/>
        <v>1168731.26</v>
      </c>
    </row>
    <row r="9" spans="1:6" x14ac:dyDescent="0.2">
      <c r="A9" s="20" t="s">
        <v>49</v>
      </c>
      <c r="B9" s="21" t="s">
        <v>56</v>
      </c>
      <c r="C9" s="22">
        <v>2500000</v>
      </c>
      <c r="D9" s="25">
        <v>92500</v>
      </c>
      <c r="E9" s="25">
        <v>106251</v>
      </c>
      <c r="F9" s="25">
        <f t="shared" si="0"/>
        <v>2301249</v>
      </c>
    </row>
    <row r="10" spans="1:6" x14ac:dyDescent="0.2">
      <c r="A10" s="44"/>
      <c r="B10" s="86" t="s">
        <v>57</v>
      </c>
      <c r="C10" s="85">
        <f>SUM(C3:C9)</f>
        <v>15250000</v>
      </c>
      <c r="D10" s="84">
        <f>SUM(D3:D9)</f>
        <v>4529472.6400000006</v>
      </c>
      <c r="E10" s="84">
        <f>SUM(E3:E9)</f>
        <v>861104.34</v>
      </c>
      <c r="F10" s="84">
        <f>SUM(F3:F9)</f>
        <v>9859423.0199999996</v>
      </c>
    </row>
    <row r="11" spans="1:6" x14ac:dyDescent="0.2">
      <c r="A11" s="20"/>
      <c r="B11" s="21"/>
      <c r="C11" s="22"/>
      <c r="D11" s="25"/>
      <c r="E11" s="25"/>
      <c r="F11" s="25"/>
    </row>
    <row r="12" spans="1:6" x14ac:dyDescent="0.2">
      <c r="A12" s="44"/>
      <c r="B12" s="23"/>
      <c r="C12" s="24"/>
      <c r="D12" s="26"/>
      <c r="E12" s="26"/>
      <c r="F12" s="26"/>
    </row>
    <row r="13" spans="1:6" x14ac:dyDescent="0.2">
      <c r="A13" s="20"/>
      <c r="B13" s="21"/>
      <c r="C13" s="22"/>
      <c r="D13" s="25"/>
      <c r="E13" s="25"/>
      <c r="F13" s="25"/>
    </row>
    <row r="18" spans="1:6" ht="26" customHeight="1" x14ac:dyDescent="0.2">
      <c r="A18" s="19" t="s">
        <v>42</v>
      </c>
      <c r="B18" s="19" t="s">
        <v>43</v>
      </c>
      <c r="C18" s="19" t="s">
        <v>44</v>
      </c>
      <c r="D18" s="130" t="s">
        <v>58</v>
      </c>
      <c r="E18" s="131"/>
      <c r="F18" s="19" t="s">
        <v>46</v>
      </c>
    </row>
    <row r="19" spans="1:6" ht="24.5" customHeight="1" x14ac:dyDescent="0.2">
      <c r="A19" s="83"/>
      <c r="B19" s="83"/>
      <c r="C19" s="83"/>
      <c r="D19" s="33" t="s">
        <v>47</v>
      </c>
      <c r="E19" s="87" t="s">
        <v>48</v>
      </c>
      <c r="F19" s="33"/>
    </row>
    <row r="20" spans="1:6" x14ac:dyDescent="0.2">
      <c r="A20" s="20" t="s">
        <v>49</v>
      </c>
      <c r="B20" s="21" t="s">
        <v>50</v>
      </c>
      <c r="C20" s="22">
        <v>3000000</v>
      </c>
      <c r="D20" s="25">
        <v>1248365.51</v>
      </c>
      <c r="E20" s="25">
        <v>249479.07</v>
      </c>
      <c r="F20" s="25">
        <f>C20-D20-E20</f>
        <v>1502155.42</v>
      </c>
    </row>
    <row r="21" spans="1:6" x14ac:dyDescent="0.2">
      <c r="A21" s="44" t="s">
        <v>49</v>
      </c>
      <c r="B21" s="23" t="s">
        <v>51</v>
      </c>
      <c r="C21" s="24">
        <v>1250000</v>
      </c>
      <c r="D21" s="26">
        <v>922752.76</v>
      </c>
      <c r="E21" s="26">
        <v>182036</v>
      </c>
      <c r="F21" s="26">
        <f t="shared" ref="F21:F26" si="1">C21-D21-E21</f>
        <v>145211.24</v>
      </c>
    </row>
    <row r="22" spans="1:6" x14ac:dyDescent="0.2">
      <c r="A22" s="20" t="s">
        <v>49</v>
      </c>
      <c r="B22" s="21" t="s">
        <v>52</v>
      </c>
      <c r="C22" s="22">
        <v>4000000</v>
      </c>
      <c r="D22" s="25">
        <v>915607.73</v>
      </c>
      <c r="E22" s="25">
        <v>0</v>
      </c>
      <c r="F22" s="25">
        <f t="shared" si="1"/>
        <v>3084392.27</v>
      </c>
    </row>
    <row r="23" spans="1:6" x14ac:dyDescent="0.2">
      <c r="A23" s="44" t="s">
        <v>49</v>
      </c>
      <c r="B23" s="23" t="s">
        <v>53</v>
      </c>
      <c r="C23" s="24">
        <v>1500000</v>
      </c>
      <c r="D23" s="26">
        <v>740010.74</v>
      </c>
      <c r="E23" s="26">
        <v>121094.92000000001</v>
      </c>
      <c r="F23" s="26">
        <f t="shared" si="1"/>
        <v>638894.34</v>
      </c>
    </row>
    <row r="24" spans="1:6" x14ac:dyDescent="0.2">
      <c r="A24" s="20" t="s">
        <v>49</v>
      </c>
      <c r="B24" s="21" t="s">
        <v>54</v>
      </c>
      <c r="C24" s="22">
        <v>1500000</v>
      </c>
      <c r="D24" s="25">
        <v>146676.5</v>
      </c>
      <c r="E24" s="25">
        <v>152275.68</v>
      </c>
      <c r="F24" s="25">
        <f t="shared" si="1"/>
        <v>1201047.82</v>
      </c>
    </row>
    <row r="25" spans="1:6" x14ac:dyDescent="0.2">
      <c r="A25" s="44" t="s">
        <v>49</v>
      </c>
      <c r="B25" s="23" t="s">
        <v>55</v>
      </c>
      <c r="C25" s="24">
        <v>1500000</v>
      </c>
      <c r="D25" s="26">
        <v>275098.07</v>
      </c>
      <c r="E25" s="26">
        <v>0</v>
      </c>
      <c r="F25" s="26">
        <f t="shared" si="1"/>
        <v>1224901.93</v>
      </c>
    </row>
    <row r="26" spans="1:6" x14ac:dyDescent="0.2">
      <c r="A26" s="20" t="s">
        <v>49</v>
      </c>
      <c r="B26" s="21" t="s">
        <v>56</v>
      </c>
      <c r="C26" s="22">
        <v>2500000</v>
      </c>
      <c r="D26" s="25">
        <v>92500</v>
      </c>
      <c r="E26" s="25">
        <v>106251</v>
      </c>
      <c r="F26" s="25">
        <f t="shared" si="1"/>
        <v>2301249</v>
      </c>
    </row>
    <row r="27" spans="1:6" x14ac:dyDescent="0.2">
      <c r="A27" s="44"/>
      <c r="B27" s="86" t="s">
        <v>57</v>
      </c>
      <c r="C27" s="85">
        <f>SUM(C20:C26)</f>
        <v>15250000</v>
      </c>
      <c r="D27" s="84">
        <f>SUM(D20:D26)</f>
        <v>4341011.3100000005</v>
      </c>
      <c r="E27" s="84">
        <f>SUM(E20:E26)</f>
        <v>811136.66999999993</v>
      </c>
      <c r="F27" s="84">
        <f>SUM(F20:F26)</f>
        <v>10097852.02</v>
      </c>
    </row>
    <row r="28" spans="1:6" x14ac:dyDescent="0.2">
      <c r="A28" s="20"/>
      <c r="B28" s="21"/>
      <c r="C28" s="22"/>
      <c r="D28" s="25"/>
      <c r="E28" s="25"/>
      <c r="F28" s="25"/>
    </row>
    <row r="29" spans="1:6" x14ac:dyDescent="0.2">
      <c r="A29" s="44"/>
      <c r="B29" s="23"/>
      <c r="C29" s="24"/>
      <c r="D29" s="26"/>
      <c r="E29" s="26"/>
      <c r="F29" s="26"/>
    </row>
    <row r="30" spans="1:6" x14ac:dyDescent="0.2">
      <c r="A30" s="20"/>
      <c r="B30" s="21"/>
      <c r="C30" s="22"/>
      <c r="D30" s="25"/>
      <c r="E30" s="25"/>
      <c r="F30" s="25"/>
    </row>
  </sheetData>
  <mergeCells count="2">
    <mergeCell ref="D1:E1"/>
    <mergeCell ref="D18:E18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FCAB-6FA9-4948-ACEE-2A0133206B64}">
  <sheetPr>
    <tabColor rgb="FF92D050"/>
    <pageSetUpPr fitToPage="1"/>
  </sheetPr>
  <dimension ref="A1:F16"/>
  <sheetViews>
    <sheetView workbookViewId="0">
      <selection activeCell="B23" sqref="B23"/>
    </sheetView>
  </sheetViews>
  <sheetFormatPr baseColWidth="10" defaultColWidth="11.5" defaultRowHeight="23.25" customHeight="1" x14ac:dyDescent="0.2"/>
  <cols>
    <col min="1" max="2" width="30.5" customWidth="1"/>
    <col min="3" max="3" width="14.6640625" style="71" customWidth="1"/>
    <col min="4" max="4" width="23.33203125" style="48" bestFit="1" customWidth="1"/>
    <col min="5" max="5" width="14.5" bestFit="1" customWidth="1"/>
  </cols>
  <sheetData>
    <row r="1" spans="1:6" s="66" customFormat="1" ht="23.25" customHeight="1" x14ac:dyDescent="0.2">
      <c r="A1" s="64" t="s">
        <v>59</v>
      </c>
      <c r="B1" s="64"/>
      <c r="C1" s="67"/>
      <c r="D1" s="65"/>
    </row>
    <row r="2" spans="1:6" s="57" customFormat="1" ht="23.25" customHeight="1" x14ac:dyDescent="0.2">
      <c r="A2" s="58" t="s">
        <v>42</v>
      </c>
      <c r="B2" s="58" t="s">
        <v>60</v>
      </c>
      <c r="C2" s="68" t="s">
        <v>61</v>
      </c>
      <c r="D2" s="59" t="s">
        <v>62</v>
      </c>
    </row>
    <row r="3" spans="1:6" ht="23.25" customHeight="1" x14ac:dyDescent="0.2">
      <c r="A3" s="60"/>
      <c r="B3" s="60"/>
      <c r="C3" s="69"/>
      <c r="D3" s="61"/>
    </row>
    <row r="4" spans="1:6" ht="23.25" customHeight="1" x14ac:dyDescent="0.2">
      <c r="A4" s="62"/>
      <c r="B4" s="62"/>
      <c r="C4" s="70"/>
      <c r="D4" s="63"/>
      <c r="F4" s="48"/>
    </row>
    <row r="5" spans="1:6" ht="23.25" customHeight="1" x14ac:dyDescent="0.2">
      <c r="A5" s="60"/>
      <c r="B5" s="60"/>
      <c r="C5" s="69"/>
      <c r="D5" s="61"/>
    </row>
    <row r="6" spans="1:6" ht="23.25" customHeight="1" x14ac:dyDescent="0.2">
      <c r="A6" s="62"/>
      <c r="B6" s="62"/>
      <c r="C6" s="70"/>
      <c r="D6" s="63"/>
      <c r="F6" s="48"/>
    </row>
    <row r="7" spans="1:6" ht="23.25" customHeight="1" x14ac:dyDescent="0.2">
      <c r="A7" s="132" t="s">
        <v>63</v>
      </c>
      <c r="B7" s="133"/>
      <c r="C7" s="133"/>
      <c r="D7" s="134"/>
    </row>
    <row r="8" spans="1:6" ht="23.25" customHeight="1" x14ac:dyDescent="0.2">
      <c r="A8" s="135"/>
      <c r="B8" s="136"/>
      <c r="C8" s="136"/>
      <c r="D8" s="137"/>
      <c r="F8" s="48"/>
    </row>
    <row r="9" spans="1:6" ht="23.25" customHeight="1" x14ac:dyDescent="0.2">
      <c r="A9" s="138"/>
      <c r="B9" s="139"/>
      <c r="C9" s="139"/>
      <c r="D9" s="140"/>
    </row>
    <row r="10" spans="1:6" ht="23.25" customHeight="1" x14ac:dyDescent="0.2">
      <c r="A10" s="62"/>
      <c r="B10" s="62"/>
      <c r="C10" s="70"/>
      <c r="D10" s="63"/>
      <c r="F10" s="48"/>
    </row>
    <row r="11" spans="1:6" ht="23.25" customHeight="1" x14ac:dyDescent="0.2">
      <c r="A11" s="60"/>
      <c r="B11" s="60"/>
      <c r="C11" s="69"/>
      <c r="D11" s="61"/>
    </row>
    <row r="12" spans="1:6" ht="23.25" customHeight="1" x14ac:dyDescent="0.2">
      <c r="A12" s="62"/>
      <c r="B12" s="62"/>
      <c r="C12" s="70"/>
      <c r="D12" s="63"/>
      <c r="F12" s="48"/>
    </row>
    <row r="13" spans="1:6" ht="23.25" customHeight="1" x14ac:dyDescent="0.2">
      <c r="A13" s="60"/>
      <c r="B13" s="60"/>
      <c r="C13" s="69"/>
      <c r="D13" s="61"/>
    </row>
    <row r="14" spans="1:6" ht="23.25" customHeight="1" x14ac:dyDescent="0.2">
      <c r="A14" s="62"/>
      <c r="B14" s="62"/>
      <c r="C14" s="70"/>
      <c r="D14" s="63"/>
      <c r="F14" s="48"/>
    </row>
    <row r="15" spans="1:6" ht="23.25" customHeight="1" x14ac:dyDescent="0.2">
      <c r="A15" s="60"/>
      <c r="B15" s="60"/>
      <c r="C15" s="69"/>
      <c r="D15" s="61"/>
    </row>
    <row r="16" spans="1:6" ht="23.25" customHeight="1" x14ac:dyDescent="0.2">
      <c r="A16" s="62"/>
      <c r="B16" s="62"/>
      <c r="C16" s="70"/>
      <c r="D16" s="63"/>
      <c r="F16" s="48"/>
    </row>
  </sheetData>
  <sortState xmlns:xlrd2="http://schemas.microsoft.com/office/spreadsheetml/2017/richdata2" ref="A6:C15">
    <sortCondition ref="C6:C15"/>
  </sortState>
  <mergeCells count="1">
    <mergeCell ref="A7:D9"/>
  </mergeCells>
  <printOptions horizontalCentered="1" verticalCentered="1"/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FD797-4B05-4820-9FFF-2214DC9F25FB}">
  <sheetPr>
    <tabColor rgb="FF92D050"/>
  </sheetPr>
  <dimension ref="A1:U147"/>
  <sheetViews>
    <sheetView tabSelected="1" workbookViewId="0">
      <pane ySplit="4" topLeftCell="A5" activePane="bottomLeft" state="frozen"/>
      <selection pane="bottomLeft" activeCell="D14" sqref="D14"/>
    </sheetView>
  </sheetViews>
  <sheetFormatPr baseColWidth="10" defaultColWidth="11.5" defaultRowHeight="15" x14ac:dyDescent="0.2"/>
  <cols>
    <col min="1" max="1" width="7.5" customWidth="1"/>
    <col min="2" max="3" width="11.5" style="49"/>
    <col min="4" max="4" width="48.1640625" style="51" bestFit="1" customWidth="1"/>
    <col min="5" max="5" width="21" customWidth="1"/>
    <col min="6" max="6" width="20.83203125" customWidth="1"/>
    <col min="7" max="7" width="19.6640625" customWidth="1"/>
    <col min="8" max="8" width="15" style="36" customWidth="1"/>
    <col min="9" max="10" width="17.33203125" style="36" customWidth="1"/>
    <col min="11" max="11" width="15.83203125" style="36" customWidth="1"/>
    <col min="12" max="12" width="14.6640625" style="36" customWidth="1"/>
    <col min="13" max="13" width="15" style="36" bestFit="1" customWidth="1"/>
    <col min="14" max="14" width="15" style="36" customWidth="1"/>
    <col min="15" max="15" width="12.6640625" customWidth="1"/>
    <col min="16" max="16" width="11.33203125" style="55" customWidth="1"/>
    <col min="17" max="17" width="35.83203125" customWidth="1"/>
    <col min="19" max="19" width="19.33203125" customWidth="1"/>
    <col min="20" max="20" width="9.33203125" customWidth="1"/>
    <col min="21" max="21" width="5.33203125" customWidth="1"/>
    <col min="22" max="22" width="17" customWidth="1"/>
  </cols>
  <sheetData>
    <row r="1" spans="1:18" x14ac:dyDescent="0.2">
      <c r="A1" s="27"/>
      <c r="B1" s="52"/>
      <c r="C1" s="52"/>
      <c r="D1" s="50"/>
      <c r="E1" s="27"/>
      <c r="F1" s="27"/>
      <c r="G1" s="27"/>
      <c r="H1" s="42" t="s">
        <v>64</v>
      </c>
      <c r="I1" s="39"/>
      <c r="J1" s="42" t="s">
        <v>64</v>
      </c>
      <c r="K1" s="42" t="s">
        <v>65</v>
      </c>
      <c r="L1" s="42" t="s">
        <v>64</v>
      </c>
      <c r="M1" s="42"/>
      <c r="N1" s="42" t="s">
        <v>64</v>
      </c>
      <c r="O1" s="27"/>
      <c r="P1" s="54"/>
      <c r="Q1" s="27"/>
    </row>
    <row r="2" spans="1:18" ht="16" thickBot="1" x14ac:dyDescent="0.25">
      <c r="A2" s="27" t="s">
        <v>66</v>
      </c>
      <c r="B2" s="52"/>
      <c r="C2" s="52"/>
      <c r="D2" s="103">
        <v>7.0000000000000007E-2</v>
      </c>
      <c r="E2" s="27"/>
      <c r="F2" s="27"/>
      <c r="G2" s="27"/>
      <c r="H2" s="42" t="s">
        <v>67</v>
      </c>
      <c r="I2" s="39"/>
      <c r="J2" s="42" t="s">
        <v>68</v>
      </c>
      <c r="K2" s="42" t="s">
        <v>69</v>
      </c>
      <c r="L2" s="42" t="s">
        <v>70</v>
      </c>
      <c r="M2" s="42"/>
      <c r="N2" s="42" t="s">
        <v>71</v>
      </c>
      <c r="O2" s="27"/>
      <c r="P2" s="54"/>
      <c r="Q2" s="27"/>
    </row>
    <row r="3" spans="1:18" ht="16" thickBot="1" x14ac:dyDescent="0.25">
      <c r="A3" s="27"/>
      <c r="B3" s="52"/>
      <c r="C3" s="52"/>
      <c r="D3" s="50"/>
      <c r="E3" s="27"/>
      <c r="F3" s="27"/>
      <c r="G3" s="27"/>
      <c r="H3" s="141" t="s">
        <v>72</v>
      </c>
      <c r="I3" s="142"/>
      <c r="J3" s="142"/>
      <c r="K3" s="143"/>
      <c r="L3" s="142" t="s">
        <v>73</v>
      </c>
      <c r="M3" s="143"/>
      <c r="N3" s="144" t="s">
        <v>74</v>
      </c>
      <c r="O3" s="145"/>
      <c r="P3" s="146"/>
      <c r="Q3" s="28" t="s">
        <v>75</v>
      </c>
    </row>
    <row r="4" spans="1:18" x14ac:dyDescent="0.2">
      <c r="A4" s="27" t="s">
        <v>76</v>
      </c>
      <c r="B4" s="52" t="s">
        <v>77</v>
      </c>
      <c r="C4" s="52" t="s">
        <v>78</v>
      </c>
      <c r="D4" s="50" t="s">
        <v>79</v>
      </c>
      <c r="E4" s="27" t="s">
        <v>80</v>
      </c>
      <c r="F4" s="27" t="s">
        <v>81</v>
      </c>
      <c r="G4" s="27" t="s">
        <v>82</v>
      </c>
      <c r="H4" s="56" t="s">
        <v>83</v>
      </c>
      <c r="I4" s="56" t="s">
        <v>84</v>
      </c>
      <c r="J4" s="56" t="s">
        <v>26</v>
      </c>
      <c r="K4" s="40" t="s">
        <v>85</v>
      </c>
      <c r="L4" s="40" t="s">
        <v>86</v>
      </c>
      <c r="M4" s="112" t="s">
        <v>87</v>
      </c>
      <c r="N4" s="104" t="s">
        <v>88</v>
      </c>
      <c r="O4" s="105" t="s">
        <v>89</v>
      </c>
      <c r="P4" s="106" t="s">
        <v>90</v>
      </c>
      <c r="Q4" s="29"/>
    </row>
    <row r="5" spans="1:18" x14ac:dyDescent="0.2">
      <c r="A5" s="30" t="s">
        <v>91</v>
      </c>
      <c r="B5" s="53">
        <v>45689</v>
      </c>
      <c r="C5" s="96">
        <v>322093</v>
      </c>
      <c r="D5" s="113" t="s">
        <v>92</v>
      </c>
      <c r="E5" s="31" t="s">
        <v>93</v>
      </c>
      <c r="F5" s="31" t="s">
        <v>94</v>
      </c>
      <c r="G5" s="31" t="s">
        <v>95</v>
      </c>
      <c r="H5" s="72">
        <v>379635.49</v>
      </c>
      <c r="I5" s="73"/>
      <c r="J5" s="73">
        <f t="shared" ref="J5:J60" si="0">+H5+I5-L5-N5</f>
        <v>0</v>
      </c>
      <c r="K5" s="72">
        <v>496752.08</v>
      </c>
      <c r="L5" s="72">
        <v>0</v>
      </c>
      <c r="M5" s="102">
        <f t="shared" ref="M5:M68" si="1">IF((L5+N5)&gt;K5,((L5+N5)-(O5*(1-(N5/(L5+N5))))-(L5*$D$2)),(L5+N5))</f>
        <v>379635.49</v>
      </c>
      <c r="N5" s="72">
        <v>379635.49</v>
      </c>
      <c r="O5" s="72">
        <f t="shared" ref="O5:O6" si="2">+N5+L5-K5</f>
        <v>-117116.59000000003</v>
      </c>
      <c r="P5" s="55">
        <f>IFERROR(+O5/(L5+N5),0)</f>
        <v>-0.30849747477507972</v>
      </c>
      <c r="R5" s="72"/>
    </row>
    <row r="6" spans="1:18" x14ac:dyDescent="0.2">
      <c r="A6" s="30" t="s">
        <v>91</v>
      </c>
      <c r="B6" s="53">
        <v>45689</v>
      </c>
      <c r="C6" s="95">
        <v>322172</v>
      </c>
      <c r="D6" s="114" t="s">
        <v>96</v>
      </c>
      <c r="E6" s="31" t="s">
        <v>93</v>
      </c>
      <c r="F6" s="31" t="s">
        <v>94</v>
      </c>
      <c r="G6" s="31" t="s">
        <v>95</v>
      </c>
      <c r="H6" s="72">
        <v>75000</v>
      </c>
      <c r="I6" s="73"/>
      <c r="J6" s="73">
        <f t="shared" si="0"/>
        <v>5907.4600000000064</v>
      </c>
      <c r="K6" s="72">
        <v>50189.62</v>
      </c>
      <c r="L6" s="72">
        <v>0</v>
      </c>
      <c r="M6" s="102">
        <f t="shared" si="1"/>
        <v>69092.539999999994</v>
      </c>
      <c r="N6" s="72">
        <v>69092.539999999994</v>
      </c>
      <c r="O6" s="72">
        <f t="shared" si="2"/>
        <v>18902.919999999991</v>
      </c>
      <c r="P6" s="55">
        <f t="shared" ref="P6:P69" si="3">IFERROR(+O6/(L6+N6),0)</f>
        <v>0.27358843660979887</v>
      </c>
      <c r="R6" s="72"/>
    </row>
    <row r="7" spans="1:18" x14ac:dyDescent="0.2">
      <c r="A7" s="30" t="s">
        <v>91</v>
      </c>
      <c r="B7" s="53">
        <v>45689</v>
      </c>
      <c r="C7" s="49">
        <v>322176</v>
      </c>
      <c r="D7" s="51" t="s">
        <v>97</v>
      </c>
      <c r="E7" s="31" t="s">
        <v>93</v>
      </c>
      <c r="F7" s="31" t="s">
        <v>98</v>
      </c>
      <c r="G7" s="31" t="s">
        <v>95</v>
      </c>
      <c r="H7" s="72">
        <v>1181262.43</v>
      </c>
      <c r="I7" s="73"/>
      <c r="J7" s="73">
        <f>+H7+I7-L7-N7</f>
        <v>0</v>
      </c>
      <c r="K7" s="72">
        <v>1621567.73</v>
      </c>
      <c r="L7" s="72">
        <v>0</v>
      </c>
      <c r="M7" s="102">
        <f t="shared" si="1"/>
        <v>1181262.43</v>
      </c>
      <c r="N7" s="72">
        <v>1181262.43</v>
      </c>
      <c r="O7" s="72">
        <f>+N7+L7-K7</f>
        <v>-440305.30000000005</v>
      </c>
      <c r="P7" s="55">
        <f t="shared" si="3"/>
        <v>-0.37274130524916471</v>
      </c>
      <c r="R7" s="72"/>
    </row>
    <row r="8" spans="1:18" x14ac:dyDescent="0.2">
      <c r="A8" s="30" t="s">
        <v>91</v>
      </c>
      <c r="B8" s="53">
        <v>45689</v>
      </c>
      <c r="C8" s="95">
        <v>322302</v>
      </c>
      <c r="D8" s="114" t="s">
        <v>99</v>
      </c>
      <c r="E8" s="31" t="s">
        <v>93</v>
      </c>
      <c r="F8" s="31" t="s">
        <v>100</v>
      </c>
      <c r="G8" s="31" t="s">
        <v>95</v>
      </c>
      <c r="H8" s="72">
        <v>706011.87</v>
      </c>
      <c r="I8" s="73"/>
      <c r="J8" s="73">
        <f t="shared" si="0"/>
        <v>0</v>
      </c>
      <c r="K8" s="72">
        <v>532674.57999999996</v>
      </c>
      <c r="L8" s="72">
        <v>0</v>
      </c>
      <c r="M8" s="102">
        <f t="shared" si="1"/>
        <v>706011.87</v>
      </c>
      <c r="N8" s="72">
        <v>706011.87</v>
      </c>
      <c r="O8" s="72">
        <f t="shared" ref="O8:O45" si="4">+N8+L8-K8</f>
        <v>173337.29000000004</v>
      </c>
      <c r="P8" s="55">
        <f t="shared" si="3"/>
        <v>0.24551611292314396</v>
      </c>
      <c r="R8" s="72"/>
    </row>
    <row r="9" spans="1:18" x14ac:dyDescent="0.2">
      <c r="A9" s="30" t="s">
        <v>91</v>
      </c>
      <c r="B9" s="53">
        <v>45689</v>
      </c>
      <c r="C9" s="49">
        <v>322372</v>
      </c>
      <c r="D9" s="51" t="s">
        <v>101</v>
      </c>
      <c r="E9" s="31" t="s">
        <v>93</v>
      </c>
      <c r="F9" s="31" t="s">
        <v>94</v>
      </c>
      <c r="G9" s="31" t="s">
        <v>102</v>
      </c>
      <c r="H9" s="72">
        <v>20000</v>
      </c>
      <c r="I9" s="73"/>
      <c r="J9" s="121">
        <f t="shared" si="0"/>
        <v>3000</v>
      </c>
      <c r="K9" s="72">
        <v>21057.31</v>
      </c>
      <c r="L9" s="72">
        <v>17000</v>
      </c>
      <c r="M9" s="102">
        <f t="shared" si="1"/>
        <v>17000</v>
      </c>
      <c r="N9" s="72">
        <v>0</v>
      </c>
      <c r="O9" s="72">
        <f t="shared" si="4"/>
        <v>-4057.3100000000013</v>
      </c>
      <c r="P9" s="55">
        <f t="shared" si="3"/>
        <v>-0.23866529411764714</v>
      </c>
      <c r="R9" s="72"/>
    </row>
    <row r="10" spans="1:18" x14ac:dyDescent="0.2">
      <c r="A10" s="30" t="s">
        <v>91</v>
      </c>
      <c r="B10" s="53">
        <v>45689</v>
      </c>
      <c r="C10" s="95">
        <v>322400</v>
      </c>
      <c r="D10" s="114" t="s">
        <v>103</v>
      </c>
      <c r="E10" s="31" t="s">
        <v>93</v>
      </c>
      <c r="F10" s="31" t="s">
        <v>104</v>
      </c>
      <c r="G10" s="31" t="s">
        <v>102</v>
      </c>
      <c r="H10" s="72">
        <v>1016948.52</v>
      </c>
      <c r="I10" s="73"/>
      <c r="J10" s="119">
        <f t="shared" si="0"/>
        <v>-454.57999999995809</v>
      </c>
      <c r="K10" s="72">
        <v>918717.53</v>
      </c>
      <c r="L10" s="72">
        <v>0</v>
      </c>
      <c r="M10" s="102">
        <f t="shared" si="1"/>
        <v>1017403.1</v>
      </c>
      <c r="N10" s="72">
        <v>1017403.1</v>
      </c>
      <c r="O10" s="72">
        <f t="shared" si="4"/>
        <v>98685.569999999949</v>
      </c>
      <c r="P10" s="55">
        <f t="shared" si="3"/>
        <v>9.6997512588668094E-2</v>
      </c>
      <c r="R10" s="72"/>
    </row>
    <row r="11" spans="1:18" x14ac:dyDescent="0.2">
      <c r="A11" s="30" t="s">
        <v>91</v>
      </c>
      <c r="B11" s="53">
        <v>45689</v>
      </c>
      <c r="C11" s="95">
        <v>322401</v>
      </c>
      <c r="D11" s="114" t="s">
        <v>105</v>
      </c>
      <c r="E11" s="31" t="s">
        <v>93</v>
      </c>
      <c r="F11" s="31" t="s">
        <v>104</v>
      </c>
      <c r="G11" s="31" t="s">
        <v>102</v>
      </c>
      <c r="H11" s="72">
        <v>400869.7</v>
      </c>
      <c r="I11" s="73"/>
      <c r="J11" s="73">
        <f t="shared" si="0"/>
        <v>869.70000000001164</v>
      </c>
      <c r="K11" s="72">
        <v>355549.45</v>
      </c>
      <c r="L11" s="72">
        <v>26490.450000000012</v>
      </c>
      <c r="M11" s="102">
        <f t="shared" si="1"/>
        <v>395201.88081938121</v>
      </c>
      <c r="N11" s="72">
        <v>373509.55</v>
      </c>
      <c r="O11" s="72">
        <f t="shared" si="4"/>
        <v>44450.549999999988</v>
      </c>
      <c r="P11" s="55">
        <f t="shared" si="3"/>
        <v>0.11112637499999997</v>
      </c>
      <c r="R11" s="72"/>
    </row>
    <row r="12" spans="1:18" x14ac:dyDescent="0.2">
      <c r="A12" s="30" t="s">
        <v>91</v>
      </c>
      <c r="B12" s="53">
        <v>45689</v>
      </c>
      <c r="C12" s="96">
        <v>322402</v>
      </c>
      <c r="D12" s="113" t="s">
        <v>106</v>
      </c>
      <c r="E12" s="31" t="s">
        <v>93</v>
      </c>
      <c r="F12" s="31" t="s">
        <v>104</v>
      </c>
      <c r="G12" s="31" t="s">
        <v>102</v>
      </c>
      <c r="H12" s="72">
        <v>156439.72</v>
      </c>
      <c r="I12" s="73"/>
      <c r="J12" s="73">
        <f t="shared" si="0"/>
        <v>6439.7200000000012</v>
      </c>
      <c r="K12" s="72">
        <v>154221.21</v>
      </c>
      <c r="L12" s="72">
        <v>25449.89</v>
      </c>
      <c r="M12" s="102">
        <f t="shared" si="1"/>
        <v>150000</v>
      </c>
      <c r="N12" s="72">
        <v>124550.11</v>
      </c>
      <c r="O12" s="72">
        <f t="shared" si="4"/>
        <v>-4221.2099999999919</v>
      </c>
      <c r="P12" s="55">
        <f t="shared" si="3"/>
        <v>-2.8141399999999945E-2</v>
      </c>
      <c r="R12" s="72"/>
    </row>
    <row r="13" spans="1:18" x14ac:dyDescent="0.2">
      <c r="A13" s="30" t="s">
        <v>91</v>
      </c>
      <c r="B13" s="53">
        <v>45689</v>
      </c>
      <c r="C13" s="95">
        <v>322405</v>
      </c>
      <c r="D13" s="114" t="s">
        <v>107</v>
      </c>
      <c r="E13" s="31" t="s">
        <v>93</v>
      </c>
      <c r="F13" s="31" t="s">
        <v>98</v>
      </c>
      <c r="G13" s="31" t="s">
        <v>95</v>
      </c>
      <c r="H13" s="72">
        <v>24512.34</v>
      </c>
      <c r="I13" s="73"/>
      <c r="J13" s="73">
        <f t="shared" si="0"/>
        <v>0</v>
      </c>
      <c r="K13" s="72">
        <v>18397.16</v>
      </c>
      <c r="L13" s="72">
        <v>0</v>
      </c>
      <c r="M13" s="102">
        <f t="shared" si="1"/>
        <v>24512.34</v>
      </c>
      <c r="N13" s="72">
        <v>24512.34</v>
      </c>
      <c r="O13" s="72">
        <f t="shared" si="4"/>
        <v>6115.18</v>
      </c>
      <c r="P13" s="55">
        <f t="shared" si="3"/>
        <v>0.24947353047485471</v>
      </c>
      <c r="R13" s="72"/>
    </row>
    <row r="14" spans="1:18" x14ac:dyDescent="0.2">
      <c r="A14" s="30" t="s">
        <v>91</v>
      </c>
      <c r="B14" s="53">
        <v>45689</v>
      </c>
      <c r="C14" s="49">
        <v>322410</v>
      </c>
      <c r="D14" s="51" t="s">
        <v>108</v>
      </c>
      <c r="E14" s="31" t="s">
        <v>93</v>
      </c>
      <c r="F14" s="31" t="s">
        <v>94</v>
      </c>
      <c r="G14" s="31" t="s">
        <v>102</v>
      </c>
      <c r="H14" s="72">
        <v>5287718.34</v>
      </c>
      <c r="I14" s="73"/>
      <c r="J14" s="73">
        <f t="shared" si="0"/>
        <v>837718.33999999985</v>
      </c>
      <c r="K14" s="72">
        <v>3277608.28</v>
      </c>
      <c r="L14" s="72">
        <v>4450000</v>
      </c>
      <c r="M14" s="102">
        <f t="shared" si="1"/>
        <v>2966108.28</v>
      </c>
      <c r="N14" s="72">
        <v>0</v>
      </c>
      <c r="O14" s="72">
        <f t="shared" si="4"/>
        <v>1172391.7200000002</v>
      </c>
      <c r="P14" s="55">
        <f t="shared" si="3"/>
        <v>0.26345881348314609</v>
      </c>
      <c r="R14" s="72"/>
    </row>
    <row r="15" spans="1:18" x14ac:dyDescent="0.2">
      <c r="A15" s="30" t="s">
        <v>91</v>
      </c>
      <c r="B15" s="53">
        <v>45689</v>
      </c>
      <c r="C15" s="95">
        <v>322420</v>
      </c>
      <c r="D15" s="114" t="s">
        <v>109</v>
      </c>
      <c r="E15" s="31" t="s">
        <v>93</v>
      </c>
      <c r="F15" s="31" t="s">
        <v>110</v>
      </c>
      <c r="G15" s="31" t="s">
        <v>95</v>
      </c>
      <c r="H15" s="72">
        <v>386354.68</v>
      </c>
      <c r="I15" s="73"/>
      <c r="J15" s="73">
        <f t="shared" si="0"/>
        <v>0</v>
      </c>
      <c r="K15" s="72">
        <v>336076.39</v>
      </c>
      <c r="L15" s="72">
        <v>0</v>
      </c>
      <c r="M15" s="102">
        <f t="shared" si="1"/>
        <v>386354.68</v>
      </c>
      <c r="N15" s="72">
        <v>386354.68</v>
      </c>
      <c r="O15" s="72">
        <f t="shared" si="4"/>
        <v>50278.289999999979</v>
      </c>
      <c r="P15" s="55">
        <f t="shared" si="3"/>
        <v>0.13013506138970538</v>
      </c>
      <c r="R15" s="72"/>
    </row>
    <row r="16" spans="1:18" x14ac:dyDescent="0.2">
      <c r="A16" s="30" t="s">
        <v>91</v>
      </c>
      <c r="B16" s="53">
        <v>45689</v>
      </c>
      <c r="C16" s="95">
        <v>322421</v>
      </c>
      <c r="D16" s="113" t="s">
        <v>111</v>
      </c>
      <c r="E16" s="31" t="s">
        <v>93</v>
      </c>
      <c r="F16" s="31" t="s">
        <v>110</v>
      </c>
      <c r="G16" s="31" t="s">
        <v>102</v>
      </c>
      <c r="H16" s="72">
        <v>258000</v>
      </c>
      <c r="I16" s="73"/>
      <c r="J16" s="73">
        <f t="shared" si="0"/>
        <v>1000</v>
      </c>
      <c r="K16" s="72">
        <v>276868.75</v>
      </c>
      <c r="L16" s="72">
        <v>244000</v>
      </c>
      <c r="M16" s="102">
        <f t="shared" si="1"/>
        <v>257000</v>
      </c>
      <c r="N16" s="72">
        <v>13000</v>
      </c>
      <c r="O16" s="72">
        <f t="shared" si="4"/>
        <v>-19868.75</v>
      </c>
      <c r="P16" s="55">
        <f t="shared" si="3"/>
        <v>-7.7310311284046696E-2</v>
      </c>
      <c r="R16" s="72"/>
    </row>
    <row r="17" spans="1:18" x14ac:dyDescent="0.2">
      <c r="A17" s="30" t="s">
        <v>91</v>
      </c>
      <c r="B17" s="53">
        <v>45689</v>
      </c>
      <c r="C17" s="95">
        <v>322422</v>
      </c>
      <c r="D17" s="114" t="s">
        <v>112</v>
      </c>
      <c r="E17" s="31" t="s">
        <v>93</v>
      </c>
      <c r="F17" s="31" t="s">
        <v>104</v>
      </c>
      <c r="G17" s="31" t="s">
        <v>102</v>
      </c>
      <c r="H17" s="72">
        <v>187000</v>
      </c>
      <c r="I17" s="73"/>
      <c r="J17" s="73">
        <f t="shared" si="0"/>
        <v>999.99999999998545</v>
      </c>
      <c r="K17" s="72">
        <v>133191.46</v>
      </c>
      <c r="L17" s="72">
        <v>155266.83000000002</v>
      </c>
      <c r="M17" s="102">
        <f t="shared" si="1"/>
        <v>131048.44769178385</v>
      </c>
      <c r="N17" s="72">
        <v>30733.17</v>
      </c>
      <c r="O17" s="72">
        <f t="shared" si="4"/>
        <v>52808.540000000008</v>
      </c>
      <c r="P17" s="55">
        <f t="shared" si="3"/>
        <v>0.28391688172043017</v>
      </c>
      <c r="R17" s="72"/>
    </row>
    <row r="18" spans="1:18" x14ac:dyDescent="0.2">
      <c r="A18" s="30" t="s">
        <v>91</v>
      </c>
      <c r="B18" s="53">
        <v>45689</v>
      </c>
      <c r="C18" s="95">
        <v>322423</v>
      </c>
      <c r="D18" s="113" t="s">
        <v>113</v>
      </c>
      <c r="E18" s="31" t="s">
        <v>93</v>
      </c>
      <c r="F18" s="31" t="s">
        <v>110</v>
      </c>
      <c r="G18" s="31" t="s">
        <v>102</v>
      </c>
      <c r="H18" s="72">
        <v>317321.5</v>
      </c>
      <c r="I18" s="73"/>
      <c r="J18" s="73">
        <f t="shared" si="0"/>
        <v>7321.5</v>
      </c>
      <c r="K18" s="72">
        <v>270447.25</v>
      </c>
      <c r="L18" s="72">
        <v>310000</v>
      </c>
      <c r="M18" s="102">
        <f t="shared" si="1"/>
        <v>248747.25</v>
      </c>
      <c r="N18" s="72">
        <v>0</v>
      </c>
      <c r="O18" s="72">
        <f t="shared" si="4"/>
        <v>39552.75</v>
      </c>
      <c r="P18" s="55">
        <f t="shared" si="3"/>
        <v>0.12758951612903227</v>
      </c>
      <c r="R18" s="72"/>
    </row>
    <row r="19" spans="1:18" x14ac:dyDescent="0.2">
      <c r="A19" s="30" t="s">
        <v>91</v>
      </c>
      <c r="B19" s="53">
        <v>45689</v>
      </c>
      <c r="C19" s="49">
        <v>322425</v>
      </c>
      <c r="D19" s="51" t="s">
        <v>114</v>
      </c>
      <c r="E19" s="31" t="s">
        <v>93</v>
      </c>
      <c r="F19" s="31" t="s">
        <v>98</v>
      </c>
      <c r="G19" s="31" t="s">
        <v>102</v>
      </c>
      <c r="H19" s="72">
        <v>82526.31</v>
      </c>
      <c r="I19" s="73"/>
      <c r="J19" s="73">
        <f t="shared" si="0"/>
        <v>1026.3100000000049</v>
      </c>
      <c r="K19" s="72">
        <v>73313.77</v>
      </c>
      <c r="L19" s="72">
        <v>76823.179999999993</v>
      </c>
      <c r="M19" s="102">
        <f t="shared" si="1"/>
        <v>68405.908432988959</v>
      </c>
      <c r="N19" s="72">
        <v>4676.82</v>
      </c>
      <c r="O19" s="72">
        <f t="shared" si="4"/>
        <v>8186.2299999999959</v>
      </c>
      <c r="P19" s="55">
        <f t="shared" si="3"/>
        <v>0.10044453987730056</v>
      </c>
      <c r="R19" s="72"/>
    </row>
    <row r="20" spans="1:18" x14ac:dyDescent="0.2">
      <c r="A20" s="30" t="s">
        <v>91</v>
      </c>
      <c r="B20" s="53">
        <v>45689</v>
      </c>
      <c r="C20" s="95">
        <v>322443</v>
      </c>
      <c r="D20" s="113" t="s">
        <v>115</v>
      </c>
      <c r="E20" s="31" t="s">
        <v>93</v>
      </c>
      <c r="F20" s="31" t="s">
        <v>98</v>
      </c>
      <c r="G20" s="31" t="s">
        <v>95</v>
      </c>
      <c r="H20" s="72">
        <v>63668.79</v>
      </c>
      <c r="I20" s="73"/>
      <c r="J20" s="73">
        <f t="shared" si="0"/>
        <v>0</v>
      </c>
      <c r="K20" s="72">
        <v>66355.91</v>
      </c>
      <c r="L20" s="72">
        <v>0</v>
      </c>
      <c r="M20" s="102">
        <f t="shared" si="1"/>
        <v>63668.79</v>
      </c>
      <c r="N20" s="72">
        <v>63668.79</v>
      </c>
      <c r="O20" s="72">
        <f t="shared" si="4"/>
        <v>-2687.1200000000026</v>
      </c>
      <c r="P20" s="55">
        <f t="shared" si="3"/>
        <v>-4.2204665739681915E-2</v>
      </c>
      <c r="R20" s="72"/>
    </row>
    <row r="21" spans="1:18" x14ac:dyDescent="0.2">
      <c r="A21" s="30" t="s">
        <v>91</v>
      </c>
      <c r="B21" s="53">
        <v>45689</v>
      </c>
      <c r="C21" s="49">
        <v>322445</v>
      </c>
      <c r="D21" s="51" t="s">
        <v>116</v>
      </c>
      <c r="E21" s="31" t="s">
        <v>93</v>
      </c>
      <c r="F21" s="31" t="s">
        <v>98</v>
      </c>
      <c r="G21" s="31" t="s">
        <v>95</v>
      </c>
      <c r="H21" s="72">
        <v>123327.92</v>
      </c>
      <c r="I21" s="73"/>
      <c r="J21" s="73">
        <f t="shared" si="0"/>
        <v>0</v>
      </c>
      <c r="K21" s="72">
        <v>112662.42</v>
      </c>
      <c r="L21" s="72">
        <v>20961.259999999995</v>
      </c>
      <c r="M21" s="102">
        <v>0</v>
      </c>
      <c r="N21" s="72">
        <v>102366.66</v>
      </c>
      <c r="O21" s="72">
        <f t="shared" si="4"/>
        <v>10665.5</v>
      </c>
      <c r="P21" s="55">
        <f t="shared" si="3"/>
        <v>8.6480822833953572E-2</v>
      </c>
      <c r="R21" s="72"/>
    </row>
    <row r="22" spans="1:18" x14ac:dyDescent="0.2">
      <c r="A22" s="30" t="s">
        <v>91</v>
      </c>
      <c r="B22" s="53">
        <v>45689</v>
      </c>
      <c r="C22" s="49">
        <v>322470</v>
      </c>
      <c r="D22" s="51" t="s">
        <v>117</v>
      </c>
      <c r="E22" s="31" t="s">
        <v>93</v>
      </c>
      <c r="F22" s="31" t="s">
        <v>94</v>
      </c>
      <c r="G22" s="31" t="s">
        <v>102</v>
      </c>
      <c r="H22" s="72">
        <v>6350000</v>
      </c>
      <c r="I22" s="73"/>
      <c r="J22" s="73">
        <f t="shared" si="0"/>
        <v>3400000</v>
      </c>
      <c r="K22" s="72">
        <v>2569262.73</v>
      </c>
      <c r="L22" s="72">
        <v>111676.04999999981</v>
      </c>
      <c r="M22" s="102">
        <f t="shared" si="1"/>
        <v>2927769.376702921</v>
      </c>
      <c r="N22" s="72">
        <v>2838323.95</v>
      </c>
      <c r="O22" s="72">
        <f t="shared" si="4"/>
        <v>380737.27</v>
      </c>
      <c r="P22" s="55">
        <f t="shared" si="3"/>
        <v>0.12906348135593221</v>
      </c>
      <c r="R22" s="72"/>
    </row>
    <row r="23" spans="1:18" x14ac:dyDescent="0.2">
      <c r="A23" s="30" t="s">
        <v>91</v>
      </c>
      <c r="B23" s="53">
        <v>45689</v>
      </c>
      <c r="C23" s="95">
        <v>322471</v>
      </c>
      <c r="D23" s="113" t="s">
        <v>118</v>
      </c>
      <c r="E23" s="31" t="s">
        <v>93</v>
      </c>
      <c r="F23" s="31" t="s">
        <v>94</v>
      </c>
      <c r="G23" s="31" t="s">
        <v>102</v>
      </c>
      <c r="H23" s="72">
        <v>625000</v>
      </c>
      <c r="I23" s="73"/>
      <c r="J23" s="73">
        <f t="shared" si="0"/>
        <v>-65000.000000000029</v>
      </c>
      <c r="K23" s="72">
        <v>680296.39</v>
      </c>
      <c r="L23" s="72">
        <v>673132.03</v>
      </c>
      <c r="M23" s="72">
        <f t="shared" si="1"/>
        <v>633414.36558459664</v>
      </c>
      <c r="N23" s="72">
        <v>16867.97</v>
      </c>
      <c r="O23" s="72">
        <f t="shared" si="4"/>
        <v>9703.609999999986</v>
      </c>
      <c r="P23" s="55">
        <f t="shared" si="3"/>
        <v>1.4063202898550705E-2</v>
      </c>
      <c r="R23" s="72"/>
    </row>
    <row r="24" spans="1:18" x14ac:dyDescent="0.2">
      <c r="A24" s="30" t="s">
        <v>91</v>
      </c>
      <c r="B24" s="53">
        <v>45689</v>
      </c>
      <c r="C24" s="95">
        <v>322472</v>
      </c>
      <c r="D24" s="113" t="s">
        <v>119</v>
      </c>
      <c r="E24" s="31" t="s">
        <v>93</v>
      </c>
      <c r="F24" s="31" t="s">
        <v>94</v>
      </c>
      <c r="G24" s="31" t="s">
        <v>102</v>
      </c>
      <c r="H24" s="72">
        <v>354547.21</v>
      </c>
      <c r="I24" s="73"/>
      <c r="J24" s="73">
        <f t="shared" si="0"/>
        <v>0</v>
      </c>
      <c r="K24" s="72">
        <v>229250.49</v>
      </c>
      <c r="L24" s="72">
        <v>0</v>
      </c>
      <c r="M24" s="72">
        <f t="shared" si="1"/>
        <v>354547.21</v>
      </c>
      <c r="N24" s="72">
        <v>354547.21</v>
      </c>
      <c r="O24" s="72">
        <f t="shared" si="4"/>
        <v>125296.72000000003</v>
      </c>
      <c r="P24" s="55">
        <f t="shared" si="3"/>
        <v>0.35339925534881522</v>
      </c>
      <c r="R24" s="72"/>
    </row>
    <row r="25" spans="1:18" x14ac:dyDescent="0.2">
      <c r="A25" s="30" t="s">
        <v>91</v>
      </c>
      <c r="B25" s="53">
        <v>45689</v>
      </c>
      <c r="C25" s="49">
        <v>322473</v>
      </c>
      <c r="D25" s="51" t="s">
        <v>120</v>
      </c>
      <c r="E25" s="31" t="s">
        <v>93</v>
      </c>
      <c r="F25" s="31" t="s">
        <v>94</v>
      </c>
      <c r="G25" s="31" t="s">
        <v>102</v>
      </c>
      <c r="H25" s="72">
        <v>193216.64000000001</v>
      </c>
      <c r="I25" s="73"/>
      <c r="J25" s="73">
        <f t="shared" si="0"/>
        <v>151216.64000000001</v>
      </c>
      <c r="K25" s="72">
        <v>23817.65</v>
      </c>
      <c r="L25" s="72">
        <v>42000</v>
      </c>
      <c r="M25" s="102">
        <f>IF((L25+N25)&gt;K25,((L25+N25)-(O25*(1-(N25/(L25+N25))))-(L25*$D$2)),(L25+N25))</f>
        <v>20877.650000000001</v>
      </c>
      <c r="N25" s="72">
        <v>0</v>
      </c>
      <c r="O25" s="72">
        <f>+N25+L25-K25</f>
        <v>18182.349999999999</v>
      </c>
      <c r="P25" s="55">
        <f t="shared" si="3"/>
        <v>0.43291309523809518</v>
      </c>
      <c r="R25" s="72"/>
    </row>
    <row r="26" spans="1:18" x14ac:dyDescent="0.2">
      <c r="A26" s="30" t="s">
        <v>91</v>
      </c>
      <c r="B26" s="53">
        <v>45689</v>
      </c>
      <c r="C26" s="49">
        <v>322500</v>
      </c>
      <c r="D26" s="51" t="s">
        <v>121</v>
      </c>
      <c r="E26" s="31" t="s">
        <v>93</v>
      </c>
      <c r="F26" s="31" t="s">
        <v>104</v>
      </c>
      <c r="G26" s="31" t="s">
        <v>102</v>
      </c>
      <c r="H26" s="72">
        <v>1000000</v>
      </c>
      <c r="I26" s="73"/>
      <c r="J26" s="73">
        <f t="shared" si="0"/>
        <v>842000</v>
      </c>
      <c r="K26" s="72">
        <v>140695.25</v>
      </c>
      <c r="L26" s="72">
        <v>72250.42</v>
      </c>
      <c r="M26" s="102">
        <f t="shared" si="1"/>
        <v>145029.33480572785</v>
      </c>
      <c r="N26" s="72">
        <v>85749.58</v>
      </c>
      <c r="O26" s="72">
        <f t="shared" si="4"/>
        <v>17304.75</v>
      </c>
      <c r="P26" s="55">
        <f t="shared" si="3"/>
        <v>0.10952373417721518</v>
      </c>
      <c r="R26" s="72"/>
    </row>
    <row r="27" spans="1:18" x14ac:dyDescent="0.2">
      <c r="A27" s="30" t="s">
        <v>91</v>
      </c>
      <c r="B27" s="53">
        <v>45689</v>
      </c>
      <c r="C27" s="49">
        <v>322501</v>
      </c>
      <c r="D27" s="51" t="s">
        <v>122</v>
      </c>
      <c r="E27" s="31" t="s">
        <v>93</v>
      </c>
      <c r="F27" s="31" t="s">
        <v>104</v>
      </c>
      <c r="G27" s="31" t="s">
        <v>102</v>
      </c>
      <c r="H27" s="72">
        <v>100000</v>
      </c>
      <c r="I27" s="73"/>
      <c r="J27" s="73">
        <f t="shared" si="0"/>
        <v>100000</v>
      </c>
      <c r="K27" s="72">
        <v>0</v>
      </c>
      <c r="L27" s="72">
        <v>0</v>
      </c>
      <c r="M27" s="102">
        <f t="shared" si="1"/>
        <v>0</v>
      </c>
      <c r="N27" s="72">
        <v>0</v>
      </c>
      <c r="O27" s="72">
        <f t="shared" si="4"/>
        <v>0</v>
      </c>
      <c r="P27" s="55">
        <f t="shared" si="3"/>
        <v>0</v>
      </c>
      <c r="R27" s="72"/>
    </row>
    <row r="28" spans="1:18" x14ac:dyDescent="0.2">
      <c r="A28" s="30" t="s">
        <v>91</v>
      </c>
      <c r="B28" s="53">
        <v>45689</v>
      </c>
      <c r="C28" s="95">
        <v>322505</v>
      </c>
      <c r="D28" s="113" t="s">
        <v>123</v>
      </c>
      <c r="E28" s="31" t="s">
        <v>93</v>
      </c>
      <c r="F28" s="31" t="s">
        <v>98</v>
      </c>
      <c r="G28" s="31" t="s">
        <v>102</v>
      </c>
      <c r="H28" s="72">
        <v>0</v>
      </c>
      <c r="I28" s="73"/>
      <c r="J28" s="73">
        <f t="shared" si="0"/>
        <v>0</v>
      </c>
      <c r="K28" s="72">
        <v>0</v>
      </c>
      <c r="L28" s="72">
        <v>0</v>
      </c>
      <c r="M28" s="72">
        <f t="shared" si="1"/>
        <v>0</v>
      </c>
      <c r="N28" s="72">
        <v>0</v>
      </c>
      <c r="O28" s="72">
        <f t="shared" si="4"/>
        <v>0</v>
      </c>
      <c r="P28" s="55">
        <f t="shared" si="3"/>
        <v>0</v>
      </c>
      <c r="R28" s="72"/>
    </row>
    <row r="29" spans="1:18" x14ac:dyDescent="0.2">
      <c r="A29" s="30" t="s">
        <v>91</v>
      </c>
      <c r="B29" s="53">
        <v>45689</v>
      </c>
      <c r="C29" s="95">
        <v>322510</v>
      </c>
      <c r="D29" s="114" t="s">
        <v>124</v>
      </c>
      <c r="E29" s="31" t="s">
        <v>93</v>
      </c>
      <c r="F29" s="31" t="s">
        <v>98</v>
      </c>
      <c r="G29" s="31" t="s">
        <v>102</v>
      </c>
      <c r="H29" s="72">
        <v>237071.48</v>
      </c>
      <c r="I29" s="73"/>
      <c r="J29" s="73">
        <f t="shared" si="0"/>
        <v>98116.48000000001</v>
      </c>
      <c r="K29" s="72">
        <v>136237.51999999999</v>
      </c>
      <c r="L29" s="72">
        <v>138955</v>
      </c>
      <c r="M29" s="72">
        <f t="shared" si="1"/>
        <v>126510.66999999998</v>
      </c>
      <c r="N29" s="72">
        <v>0</v>
      </c>
      <c r="O29" s="72">
        <f t="shared" si="4"/>
        <v>2717.4800000000105</v>
      </c>
      <c r="P29" s="55">
        <f t="shared" si="3"/>
        <v>1.9556547083588286E-2</v>
      </c>
      <c r="R29" s="72"/>
    </row>
    <row r="30" spans="1:18" x14ac:dyDescent="0.2">
      <c r="A30" s="30" t="s">
        <v>91</v>
      </c>
      <c r="B30" s="53">
        <v>45689</v>
      </c>
      <c r="C30" s="95">
        <v>322511</v>
      </c>
      <c r="D30" s="113" t="s">
        <v>125</v>
      </c>
      <c r="E30" s="31" t="s">
        <v>93</v>
      </c>
      <c r="F30" s="31" t="s">
        <v>94</v>
      </c>
      <c r="G30" s="31" t="s">
        <v>102</v>
      </c>
      <c r="H30" s="72">
        <v>788799.88</v>
      </c>
      <c r="I30" s="73"/>
      <c r="J30" s="73">
        <f t="shared" si="0"/>
        <v>788799.88</v>
      </c>
      <c r="K30" s="72">
        <v>8141.85</v>
      </c>
      <c r="L30" s="72">
        <v>0</v>
      </c>
      <c r="M30" s="72">
        <f>IF((L30+N30)&gt;K30,((L30+N30)-(O30*(1-(N30/(L30+N30))))-(L30*$D$2)),(L30+N30))</f>
        <v>0</v>
      </c>
      <c r="N30" s="72">
        <v>0</v>
      </c>
      <c r="O30" s="72">
        <f t="shared" si="4"/>
        <v>-8141.85</v>
      </c>
      <c r="P30" s="55">
        <f t="shared" si="3"/>
        <v>0</v>
      </c>
      <c r="R30" s="72"/>
    </row>
    <row r="31" spans="1:18" x14ac:dyDescent="0.2">
      <c r="A31" s="30" t="s">
        <v>91</v>
      </c>
      <c r="B31" s="53">
        <v>45689</v>
      </c>
      <c r="C31" s="95">
        <v>322512</v>
      </c>
      <c r="D31" s="113" t="s">
        <v>126</v>
      </c>
      <c r="E31" s="31" t="s">
        <v>93</v>
      </c>
      <c r="F31" s="31" t="s">
        <v>98</v>
      </c>
      <c r="G31" s="31" t="s">
        <v>102</v>
      </c>
      <c r="H31" s="72">
        <v>257953</v>
      </c>
      <c r="I31" s="73"/>
      <c r="J31" s="73">
        <f t="shared" si="0"/>
        <v>257953</v>
      </c>
      <c r="K31" s="72">
        <v>10163.56</v>
      </c>
      <c r="L31" s="72">
        <v>0</v>
      </c>
      <c r="M31" s="72">
        <f t="shared" si="1"/>
        <v>0</v>
      </c>
      <c r="N31" s="72">
        <v>0</v>
      </c>
      <c r="O31" s="72">
        <f t="shared" si="4"/>
        <v>-10163.56</v>
      </c>
      <c r="P31" s="55">
        <f t="shared" si="3"/>
        <v>0</v>
      </c>
      <c r="R31" s="72"/>
    </row>
    <row r="32" spans="1:18" x14ac:dyDescent="0.2">
      <c r="A32" s="30" t="s">
        <v>91</v>
      </c>
      <c r="B32" s="53">
        <v>45689</v>
      </c>
      <c r="C32" s="95">
        <v>322515</v>
      </c>
      <c r="D32" s="113" t="s">
        <v>127</v>
      </c>
      <c r="E32" s="31" t="s">
        <v>93</v>
      </c>
      <c r="F32" s="31" t="s">
        <v>98</v>
      </c>
      <c r="G32" s="31" t="s">
        <v>102</v>
      </c>
      <c r="H32" s="72">
        <v>0</v>
      </c>
      <c r="I32" s="73"/>
      <c r="J32" s="73">
        <f t="shared" si="0"/>
        <v>0</v>
      </c>
      <c r="K32" s="72">
        <v>0</v>
      </c>
      <c r="L32" s="72">
        <v>0</v>
      </c>
      <c r="M32" s="72">
        <f t="shared" si="1"/>
        <v>0</v>
      </c>
      <c r="N32" s="72">
        <v>0</v>
      </c>
      <c r="O32" s="72">
        <f t="shared" si="4"/>
        <v>0</v>
      </c>
      <c r="P32" s="55">
        <f t="shared" si="3"/>
        <v>0</v>
      </c>
      <c r="R32" s="72"/>
    </row>
    <row r="33" spans="1:18" x14ac:dyDescent="0.2">
      <c r="A33" s="30" t="s">
        <v>91</v>
      </c>
      <c r="B33" s="53">
        <v>45689</v>
      </c>
      <c r="C33" s="49">
        <v>322525</v>
      </c>
      <c r="D33" s="51" t="s">
        <v>128</v>
      </c>
      <c r="E33" s="31" t="s">
        <v>93</v>
      </c>
      <c r="F33" s="31" t="s">
        <v>98</v>
      </c>
      <c r="G33" s="31" t="s">
        <v>102</v>
      </c>
      <c r="H33" s="72">
        <v>0</v>
      </c>
      <c r="I33" s="73"/>
      <c r="J33" s="73">
        <f t="shared" si="0"/>
        <v>0</v>
      </c>
      <c r="K33" s="72">
        <v>0</v>
      </c>
      <c r="L33" s="72">
        <v>0</v>
      </c>
      <c r="M33" s="102">
        <f t="shared" si="1"/>
        <v>0</v>
      </c>
      <c r="N33" s="72">
        <v>0</v>
      </c>
      <c r="O33" s="72">
        <f t="shared" si="4"/>
        <v>0</v>
      </c>
      <c r="P33" s="55">
        <f t="shared" si="3"/>
        <v>0</v>
      </c>
      <c r="R33" s="72"/>
    </row>
    <row r="34" spans="1:18" x14ac:dyDescent="0.2">
      <c r="A34" s="30" t="s">
        <v>91</v>
      </c>
      <c r="B34" s="53">
        <v>45689</v>
      </c>
      <c r="C34" s="95">
        <v>322535</v>
      </c>
      <c r="D34" s="113" t="s">
        <v>129</v>
      </c>
      <c r="E34" s="31" t="s">
        <v>93</v>
      </c>
      <c r="F34" s="31" t="s">
        <v>98</v>
      </c>
      <c r="G34" s="31" t="s">
        <v>102</v>
      </c>
      <c r="H34" s="72">
        <v>14857</v>
      </c>
      <c r="I34" s="73"/>
      <c r="J34" s="73">
        <f t="shared" si="0"/>
        <v>-6.9999999999708962E-2</v>
      </c>
      <c r="K34" s="72">
        <v>15347.16</v>
      </c>
      <c r="L34" s="72">
        <v>0</v>
      </c>
      <c r="M34" s="72">
        <f t="shared" si="1"/>
        <v>14857.07</v>
      </c>
      <c r="N34" s="72">
        <v>14857.07</v>
      </c>
      <c r="O34" s="72">
        <f t="shared" si="4"/>
        <v>-490.09000000000015</v>
      </c>
      <c r="P34" s="55">
        <f t="shared" si="3"/>
        <v>-3.2986988686194527E-2</v>
      </c>
      <c r="R34" s="72"/>
    </row>
    <row r="35" spans="1:18" x14ac:dyDescent="0.2">
      <c r="A35" s="30" t="s">
        <v>91</v>
      </c>
      <c r="B35" s="53">
        <v>45689</v>
      </c>
      <c r="C35" s="95">
        <v>322545</v>
      </c>
      <c r="D35" s="113" t="s">
        <v>130</v>
      </c>
      <c r="E35" s="31" t="s">
        <v>93</v>
      </c>
      <c r="F35" s="31" t="s">
        <v>98</v>
      </c>
      <c r="G35" s="31" t="s">
        <v>102</v>
      </c>
      <c r="H35" s="72">
        <v>0</v>
      </c>
      <c r="I35" s="73"/>
      <c r="J35" s="128">
        <f t="shared" si="0"/>
        <v>0</v>
      </c>
      <c r="K35" s="72">
        <v>0</v>
      </c>
      <c r="L35" s="72">
        <v>0</v>
      </c>
      <c r="M35" s="72">
        <f t="shared" si="1"/>
        <v>0</v>
      </c>
      <c r="N35" s="72">
        <v>0</v>
      </c>
      <c r="O35" s="72">
        <f t="shared" si="4"/>
        <v>0</v>
      </c>
      <c r="P35" s="55">
        <f t="shared" si="3"/>
        <v>0</v>
      </c>
      <c r="R35" s="72"/>
    </row>
    <row r="36" spans="1:18" x14ac:dyDescent="0.2">
      <c r="A36" s="30" t="s">
        <v>91</v>
      </c>
      <c r="B36" s="53">
        <v>45689</v>
      </c>
      <c r="C36" s="95">
        <v>322570</v>
      </c>
      <c r="D36" s="113" t="s">
        <v>131</v>
      </c>
      <c r="E36" s="31" t="s">
        <v>93</v>
      </c>
      <c r="F36" s="31" t="s">
        <v>94</v>
      </c>
      <c r="G36" s="31" t="s">
        <v>102</v>
      </c>
      <c r="H36" s="72">
        <v>3500000</v>
      </c>
      <c r="I36" s="73"/>
      <c r="J36" s="73">
        <f t="shared" si="0"/>
        <v>3290000</v>
      </c>
      <c r="K36" s="72">
        <v>207041.24</v>
      </c>
      <c r="L36" s="72">
        <v>62341.26999999999</v>
      </c>
      <c r="M36" s="72">
        <f t="shared" si="1"/>
        <v>204757.76416654667</v>
      </c>
      <c r="N36" s="72">
        <v>147658.73000000001</v>
      </c>
      <c r="O36" s="72">
        <f t="shared" si="4"/>
        <v>2958.7600000000093</v>
      </c>
      <c r="P36" s="55">
        <f t="shared" si="3"/>
        <v>1.4089333333333377E-2</v>
      </c>
      <c r="R36" s="72"/>
    </row>
    <row r="37" spans="1:18" x14ac:dyDescent="0.2">
      <c r="A37" s="30" t="s">
        <v>91</v>
      </c>
      <c r="B37" s="53">
        <v>45689</v>
      </c>
      <c r="C37" s="95">
        <v>322571</v>
      </c>
      <c r="D37" s="113" t="s">
        <v>132</v>
      </c>
      <c r="E37" s="31" t="s">
        <v>93</v>
      </c>
      <c r="F37" s="31" t="s">
        <v>94</v>
      </c>
      <c r="G37" s="31" t="s">
        <v>102</v>
      </c>
      <c r="H37" s="72">
        <v>320000</v>
      </c>
      <c r="I37" s="73"/>
      <c r="J37" s="119">
        <f t="shared" si="0"/>
        <v>-5749.2999999999884</v>
      </c>
      <c r="K37" s="72">
        <v>269337.39</v>
      </c>
      <c r="L37" s="72">
        <v>0</v>
      </c>
      <c r="M37" s="72">
        <f t="shared" si="1"/>
        <v>325749.3</v>
      </c>
      <c r="N37" s="72">
        <v>325749.3</v>
      </c>
      <c r="O37" s="72">
        <f t="shared" si="4"/>
        <v>56411.909999999974</v>
      </c>
      <c r="P37" s="55">
        <f t="shared" si="3"/>
        <v>0.17317584412307249</v>
      </c>
      <c r="R37" s="72"/>
    </row>
    <row r="38" spans="1:18" x14ac:dyDescent="0.2">
      <c r="A38" s="30" t="s">
        <v>91</v>
      </c>
      <c r="B38" s="53">
        <v>45689</v>
      </c>
      <c r="C38" s="95">
        <v>322575</v>
      </c>
      <c r="D38" s="113" t="s">
        <v>133</v>
      </c>
      <c r="E38" s="31" t="s">
        <v>93</v>
      </c>
      <c r="F38" s="31" t="s">
        <v>98</v>
      </c>
      <c r="G38" s="31" t="s">
        <v>102</v>
      </c>
      <c r="H38" s="72">
        <v>9220.7800000000007</v>
      </c>
      <c r="I38" s="73"/>
      <c r="J38" s="73">
        <f t="shared" si="0"/>
        <v>9220.7800000000007</v>
      </c>
      <c r="K38" s="72">
        <v>0</v>
      </c>
      <c r="L38" s="72">
        <v>0</v>
      </c>
      <c r="M38" s="72">
        <f t="shared" si="1"/>
        <v>0</v>
      </c>
      <c r="N38" s="72">
        <v>0</v>
      </c>
      <c r="O38" s="72">
        <f t="shared" si="4"/>
        <v>0</v>
      </c>
      <c r="P38" s="55">
        <f t="shared" si="3"/>
        <v>0</v>
      </c>
      <c r="R38" s="72"/>
    </row>
    <row r="39" spans="1:18" x14ac:dyDescent="0.2">
      <c r="A39" s="30" t="s">
        <v>91</v>
      </c>
      <c r="B39" s="53">
        <v>45689</v>
      </c>
      <c r="C39" s="95">
        <v>322595</v>
      </c>
      <c r="D39" s="113" t="s">
        <v>134</v>
      </c>
      <c r="E39" s="31" t="s">
        <v>93</v>
      </c>
      <c r="F39" s="31" t="s">
        <v>98</v>
      </c>
      <c r="G39" s="31" t="s">
        <v>102</v>
      </c>
      <c r="H39" s="72">
        <v>0</v>
      </c>
      <c r="I39" s="73"/>
      <c r="J39" s="73">
        <f t="shared" si="0"/>
        <v>0</v>
      </c>
      <c r="K39" s="72">
        <v>0</v>
      </c>
      <c r="L39" s="72">
        <v>0</v>
      </c>
      <c r="M39" s="72">
        <f t="shared" si="1"/>
        <v>0</v>
      </c>
      <c r="N39" s="72">
        <v>0</v>
      </c>
      <c r="O39" s="72">
        <f t="shared" si="4"/>
        <v>0</v>
      </c>
      <c r="P39" s="55">
        <f t="shared" si="3"/>
        <v>0</v>
      </c>
      <c r="R39" s="72"/>
    </row>
    <row r="40" spans="1:18" x14ac:dyDescent="0.2">
      <c r="A40" s="88" t="s">
        <v>91</v>
      </c>
      <c r="B40" s="89">
        <v>45689</v>
      </c>
      <c r="C40" s="129">
        <v>329900</v>
      </c>
      <c r="D40" s="118" t="s">
        <v>135</v>
      </c>
      <c r="E40" s="90" t="s">
        <v>93</v>
      </c>
      <c r="F40" s="90" t="s">
        <v>104</v>
      </c>
      <c r="G40" s="90" t="s">
        <v>102</v>
      </c>
      <c r="H40" s="91">
        <v>0</v>
      </c>
      <c r="I40" s="92"/>
      <c r="J40" s="92">
        <f t="shared" si="0"/>
        <v>0</v>
      </c>
      <c r="K40" s="91">
        <v>313124.02</v>
      </c>
      <c r="L40" s="91">
        <v>0</v>
      </c>
      <c r="M40" s="91">
        <f t="shared" si="1"/>
        <v>0</v>
      </c>
      <c r="N40" s="91">
        <v>0</v>
      </c>
      <c r="O40" s="91">
        <f t="shared" si="4"/>
        <v>-313124.02</v>
      </c>
      <c r="P40" s="93">
        <f t="shared" si="3"/>
        <v>0</v>
      </c>
      <c r="Q40" s="94"/>
      <c r="R40" s="72"/>
    </row>
    <row r="41" spans="1:18" x14ac:dyDescent="0.2">
      <c r="A41" s="30" t="s">
        <v>91</v>
      </c>
      <c r="B41" s="53">
        <v>45689</v>
      </c>
      <c r="C41" s="95">
        <v>322060</v>
      </c>
      <c r="D41" s="113" t="s">
        <v>136</v>
      </c>
      <c r="E41" s="31" t="s">
        <v>93</v>
      </c>
      <c r="F41" s="31" t="s">
        <v>137</v>
      </c>
      <c r="G41" s="31" t="s">
        <v>95</v>
      </c>
      <c r="H41" s="72">
        <v>9808000</v>
      </c>
      <c r="I41" s="73"/>
      <c r="J41" s="73">
        <f t="shared" si="0"/>
        <v>114.58999999985099</v>
      </c>
      <c r="K41" s="72">
        <v>9165404.3599999994</v>
      </c>
      <c r="L41" s="72">
        <v>1202.6899999994785</v>
      </c>
      <c r="M41" s="72">
        <f t="shared" si="1"/>
        <v>9807722.4375888761</v>
      </c>
      <c r="N41" s="72">
        <v>9806682.7200000007</v>
      </c>
      <c r="O41" s="72">
        <f t="shared" si="4"/>
        <v>642481.05000000075</v>
      </c>
      <c r="P41" s="55">
        <f t="shared" si="3"/>
        <v>6.550658201460377E-2</v>
      </c>
      <c r="R41" s="72"/>
    </row>
    <row r="42" spans="1:18" x14ac:dyDescent="0.2">
      <c r="A42" s="30" t="s">
        <v>91</v>
      </c>
      <c r="B42" s="53">
        <v>45689</v>
      </c>
      <c r="C42" s="95">
        <v>322086</v>
      </c>
      <c r="D42" s="113" t="s">
        <v>138</v>
      </c>
      <c r="E42" s="31" t="s">
        <v>93</v>
      </c>
      <c r="F42" s="31" t="s">
        <v>137</v>
      </c>
      <c r="G42" s="31" t="s">
        <v>95</v>
      </c>
      <c r="H42" s="72">
        <v>110000</v>
      </c>
      <c r="I42" s="73"/>
      <c r="J42" s="119">
        <f t="shared" si="0"/>
        <v>-8660.7400000000052</v>
      </c>
      <c r="K42" s="72">
        <v>80413.52</v>
      </c>
      <c r="L42" s="72">
        <v>0</v>
      </c>
      <c r="M42" s="72">
        <f t="shared" si="1"/>
        <v>118660.74</v>
      </c>
      <c r="N42" s="72">
        <v>118660.74</v>
      </c>
      <c r="O42" s="72">
        <f t="shared" si="4"/>
        <v>38247.22</v>
      </c>
      <c r="P42" s="55">
        <f t="shared" si="3"/>
        <v>0.32232413180635822</v>
      </c>
      <c r="R42" s="72"/>
    </row>
    <row r="43" spans="1:18" x14ac:dyDescent="0.2">
      <c r="A43" s="30" t="s">
        <v>91</v>
      </c>
      <c r="B43" s="53">
        <v>45689</v>
      </c>
      <c r="C43" s="95">
        <v>322203</v>
      </c>
      <c r="D43" s="113" t="s">
        <v>139</v>
      </c>
      <c r="E43" s="31" t="s">
        <v>93</v>
      </c>
      <c r="F43" s="31" t="s">
        <v>98</v>
      </c>
      <c r="G43" s="31" t="s">
        <v>95</v>
      </c>
      <c r="H43" s="72">
        <v>3504000</v>
      </c>
      <c r="I43" s="73"/>
      <c r="J43" s="73">
        <f t="shared" si="0"/>
        <v>0</v>
      </c>
      <c r="K43" s="72">
        <v>3945677.92</v>
      </c>
      <c r="L43" s="72">
        <v>33128.350000000093</v>
      </c>
      <c r="M43" s="72">
        <f t="shared" si="1"/>
        <v>3504000</v>
      </c>
      <c r="N43" s="72">
        <v>3470871.65</v>
      </c>
      <c r="O43" s="72">
        <f t="shared" si="4"/>
        <v>-441677.91999999993</v>
      </c>
      <c r="P43" s="55">
        <f t="shared" si="3"/>
        <v>-0.12604963470319633</v>
      </c>
      <c r="R43" s="72"/>
    </row>
    <row r="44" spans="1:18" x14ac:dyDescent="0.2">
      <c r="A44" s="30" t="s">
        <v>91</v>
      </c>
      <c r="B44" s="53">
        <v>45689</v>
      </c>
      <c r="C44" s="95">
        <v>322310</v>
      </c>
      <c r="D44" s="113" t="s">
        <v>140</v>
      </c>
      <c r="E44" s="31" t="s">
        <v>93</v>
      </c>
      <c r="F44" s="31" t="s">
        <v>98</v>
      </c>
      <c r="G44" s="31" t="s">
        <v>95</v>
      </c>
      <c r="H44" s="72">
        <v>787759.7</v>
      </c>
      <c r="I44" s="73"/>
      <c r="J44" s="73">
        <f t="shared" si="0"/>
        <v>0</v>
      </c>
      <c r="K44" s="72">
        <v>723035.15</v>
      </c>
      <c r="L44" s="72">
        <v>0</v>
      </c>
      <c r="M44" s="72">
        <f t="shared" si="1"/>
        <v>787759.7</v>
      </c>
      <c r="N44" s="72">
        <v>787759.7</v>
      </c>
      <c r="O44" s="72">
        <f t="shared" si="4"/>
        <v>64724.54999999993</v>
      </c>
      <c r="P44" s="55">
        <f t="shared" si="3"/>
        <v>8.2162809293239977E-2</v>
      </c>
      <c r="R44" s="72"/>
    </row>
    <row r="45" spans="1:18" x14ac:dyDescent="0.2">
      <c r="A45" s="30" t="s">
        <v>91</v>
      </c>
      <c r="B45" s="53">
        <v>45689</v>
      </c>
      <c r="C45" s="49">
        <v>322313</v>
      </c>
      <c r="D45" s="51" t="s">
        <v>141</v>
      </c>
      <c r="E45" s="31" t="s">
        <v>93</v>
      </c>
      <c r="F45" s="31" t="s">
        <v>98</v>
      </c>
      <c r="G45" s="31" t="s">
        <v>95</v>
      </c>
      <c r="H45" s="72">
        <v>1736.11</v>
      </c>
      <c r="I45" s="73"/>
      <c r="J45" s="73">
        <f>+H45+I45-L45-N45</f>
        <v>0</v>
      </c>
      <c r="K45" s="72">
        <v>1500.2</v>
      </c>
      <c r="L45" s="72">
        <v>0</v>
      </c>
      <c r="M45" s="72">
        <f t="shared" si="1"/>
        <v>1736.11</v>
      </c>
      <c r="N45" s="72">
        <v>1736.11</v>
      </c>
      <c r="O45" s="72">
        <f t="shared" si="4"/>
        <v>235.90999999999985</v>
      </c>
      <c r="P45" s="55">
        <f t="shared" si="3"/>
        <v>0.13588424696591797</v>
      </c>
      <c r="R45" s="72"/>
    </row>
    <row r="46" spans="1:18" x14ac:dyDescent="0.2">
      <c r="A46" s="30" t="s">
        <v>91</v>
      </c>
      <c r="B46" s="53">
        <v>45689</v>
      </c>
      <c r="C46" s="49">
        <v>322330</v>
      </c>
      <c r="D46" s="51" t="s">
        <v>142</v>
      </c>
      <c r="E46" s="31" t="s">
        <v>93</v>
      </c>
      <c r="F46" s="31" t="s">
        <v>100</v>
      </c>
      <c r="G46" s="31" t="s">
        <v>95</v>
      </c>
      <c r="H46" s="72">
        <v>488000</v>
      </c>
      <c r="I46" s="73"/>
      <c r="J46" s="119">
        <f t="shared" si="0"/>
        <v>-141686.20999999996</v>
      </c>
      <c r="K46" s="72">
        <v>617678.87</v>
      </c>
      <c r="L46" s="72">
        <v>0</v>
      </c>
      <c r="M46" s="72">
        <f t="shared" si="1"/>
        <v>629686.21</v>
      </c>
      <c r="N46" s="72">
        <v>629686.21</v>
      </c>
      <c r="O46" s="72">
        <f>+N46+L46-K46</f>
        <v>12007.339999999967</v>
      </c>
      <c r="P46" s="55">
        <f t="shared" si="3"/>
        <v>1.9068767600929307E-2</v>
      </c>
      <c r="R46" s="72"/>
    </row>
    <row r="47" spans="1:18" x14ac:dyDescent="0.2">
      <c r="A47" s="30" t="s">
        <v>91</v>
      </c>
      <c r="B47" s="53">
        <v>45689</v>
      </c>
      <c r="C47" s="95">
        <v>322360</v>
      </c>
      <c r="D47" s="113" t="s">
        <v>143</v>
      </c>
      <c r="E47" s="31" t="s">
        <v>93</v>
      </c>
      <c r="F47" s="31" t="s">
        <v>137</v>
      </c>
      <c r="G47" s="31" t="s">
        <v>102</v>
      </c>
      <c r="H47" s="72">
        <v>4150000</v>
      </c>
      <c r="I47" s="73"/>
      <c r="J47" s="73">
        <f t="shared" si="0"/>
        <v>1139685</v>
      </c>
      <c r="K47" s="72">
        <v>2817339.72</v>
      </c>
      <c r="L47" s="72">
        <v>904485.64999999991</v>
      </c>
      <c r="M47" s="72">
        <f t="shared" si="1"/>
        <v>2889019.2412743135</v>
      </c>
      <c r="N47" s="72">
        <v>2105829.35</v>
      </c>
      <c r="O47" s="72">
        <f t="shared" ref="O47:O60" si="5">+N47+L47-K47</f>
        <v>192975.2799999998</v>
      </c>
      <c r="P47" s="55">
        <f t="shared" si="3"/>
        <v>6.4104680075008691E-2</v>
      </c>
      <c r="R47" s="72"/>
    </row>
    <row r="48" spans="1:18" x14ac:dyDescent="0.2">
      <c r="A48" s="30" t="s">
        <v>91</v>
      </c>
      <c r="B48" s="53">
        <v>45689</v>
      </c>
      <c r="C48" s="49">
        <v>322361</v>
      </c>
      <c r="D48" s="51" t="s">
        <v>144</v>
      </c>
      <c r="E48" s="31" t="s">
        <v>93</v>
      </c>
      <c r="F48" s="31" t="s">
        <v>137</v>
      </c>
      <c r="G48" s="31" t="s">
        <v>102</v>
      </c>
      <c r="H48" s="72">
        <v>2600000</v>
      </c>
      <c r="I48" s="121"/>
      <c r="J48" s="121">
        <f t="shared" si="0"/>
        <v>1233025</v>
      </c>
      <c r="K48" s="72">
        <v>1192929.77</v>
      </c>
      <c r="L48" s="72">
        <v>292849.20999999996</v>
      </c>
      <c r="M48" s="72">
        <f t="shared" si="1"/>
        <v>1309189.5712038984</v>
      </c>
      <c r="N48" s="72">
        <v>1074125.79</v>
      </c>
      <c r="O48" s="72">
        <f t="shared" si="5"/>
        <v>174045.22999999998</v>
      </c>
      <c r="P48" s="124">
        <f t="shared" si="3"/>
        <v>0.1273214433329066</v>
      </c>
      <c r="R48" s="72"/>
    </row>
    <row r="49" spans="1:21" x14ac:dyDescent="0.2">
      <c r="A49" s="30" t="s">
        <v>91</v>
      </c>
      <c r="B49" s="53">
        <v>45689</v>
      </c>
      <c r="C49" s="95">
        <v>322362</v>
      </c>
      <c r="D49" s="113" t="s">
        <v>145</v>
      </c>
      <c r="E49" s="31" t="s">
        <v>93</v>
      </c>
      <c r="F49" s="31" t="s">
        <v>137</v>
      </c>
      <c r="G49" s="31" t="s">
        <v>102</v>
      </c>
      <c r="H49" s="72">
        <v>1665000</v>
      </c>
      <c r="I49" s="121"/>
      <c r="J49" s="121">
        <f t="shared" si="0"/>
        <v>589600</v>
      </c>
      <c r="K49" s="72">
        <v>1209958.51</v>
      </c>
      <c r="L49" s="72">
        <v>693983.76</v>
      </c>
      <c r="M49" s="72">
        <f t="shared" si="1"/>
        <v>1075400</v>
      </c>
      <c r="N49" s="72">
        <v>381416.24</v>
      </c>
      <c r="O49" s="72">
        <f t="shared" si="5"/>
        <v>-134558.51</v>
      </c>
      <c r="P49" s="124">
        <f t="shared" si="3"/>
        <v>-0.12512414915380324</v>
      </c>
      <c r="R49" s="72"/>
      <c r="S49" s="123"/>
    </row>
    <row r="50" spans="1:21" x14ac:dyDescent="0.2">
      <c r="A50" s="30" t="s">
        <v>91</v>
      </c>
      <c r="B50" s="53">
        <v>45689</v>
      </c>
      <c r="C50" s="95">
        <v>322390</v>
      </c>
      <c r="D50" s="113" t="s">
        <v>146</v>
      </c>
      <c r="E50" s="31" t="s">
        <v>93</v>
      </c>
      <c r="F50" s="31" t="s">
        <v>137</v>
      </c>
      <c r="G50" s="31" t="s">
        <v>95</v>
      </c>
      <c r="H50" s="72">
        <v>595669.4</v>
      </c>
      <c r="I50" s="73"/>
      <c r="J50" s="73">
        <f t="shared" si="0"/>
        <v>0</v>
      </c>
      <c r="K50" s="72">
        <v>837730.31</v>
      </c>
      <c r="L50" s="72">
        <v>0</v>
      </c>
      <c r="M50" s="72">
        <f t="shared" si="1"/>
        <v>595669.4</v>
      </c>
      <c r="N50" s="72">
        <v>595669.4</v>
      </c>
      <c r="O50" s="72">
        <f t="shared" si="5"/>
        <v>-242060.91000000003</v>
      </c>
      <c r="P50" s="55">
        <f t="shared" si="3"/>
        <v>-0.40636787788662643</v>
      </c>
      <c r="R50" s="72"/>
    </row>
    <row r="51" spans="1:21" x14ac:dyDescent="0.2">
      <c r="A51" s="30" t="s">
        <v>91</v>
      </c>
      <c r="B51" s="53">
        <v>45689</v>
      </c>
      <c r="C51" s="95">
        <v>322430</v>
      </c>
      <c r="D51" s="113" t="s">
        <v>147</v>
      </c>
      <c r="E51" s="31" t="s">
        <v>93</v>
      </c>
      <c r="F51" s="31" t="s">
        <v>98</v>
      </c>
      <c r="G51" s="31" t="s">
        <v>102</v>
      </c>
      <c r="H51" s="72">
        <v>0</v>
      </c>
      <c r="I51" s="73"/>
      <c r="J51" s="73">
        <f t="shared" si="0"/>
        <v>-1295000</v>
      </c>
      <c r="K51" s="72">
        <v>1262090.27</v>
      </c>
      <c r="L51" s="72">
        <v>1295000</v>
      </c>
      <c r="M51" s="72">
        <f t="shared" si="1"/>
        <v>1171440.27</v>
      </c>
      <c r="N51" s="72">
        <v>0</v>
      </c>
      <c r="O51" s="72">
        <f t="shared" si="5"/>
        <v>32909.729999999981</v>
      </c>
      <c r="P51" s="55">
        <f t="shared" si="3"/>
        <v>2.5412918918918906E-2</v>
      </c>
      <c r="R51" s="72"/>
    </row>
    <row r="52" spans="1:21" x14ac:dyDescent="0.2">
      <c r="A52" s="30" t="s">
        <v>91</v>
      </c>
      <c r="B52" s="53">
        <v>45689</v>
      </c>
      <c r="C52" s="95">
        <v>322431</v>
      </c>
      <c r="D52" s="113" t="s">
        <v>148</v>
      </c>
      <c r="E52" s="31" t="s">
        <v>93</v>
      </c>
      <c r="F52" s="31" t="s">
        <v>94</v>
      </c>
      <c r="G52" s="31" t="s">
        <v>95</v>
      </c>
      <c r="H52" s="72">
        <v>700000</v>
      </c>
      <c r="I52" s="73"/>
      <c r="J52" s="121">
        <f t="shared" si="0"/>
        <v>-199.56999999994878</v>
      </c>
      <c r="K52" s="72">
        <v>650272.47</v>
      </c>
      <c r="L52" s="72">
        <v>0</v>
      </c>
      <c r="M52" s="72">
        <f t="shared" si="1"/>
        <v>700199.57</v>
      </c>
      <c r="N52" s="72">
        <v>700199.57</v>
      </c>
      <c r="O52" s="72">
        <f t="shared" si="5"/>
        <v>49927.099999999977</v>
      </c>
      <c r="P52" s="55">
        <f t="shared" si="3"/>
        <v>7.1304099772583382E-2</v>
      </c>
      <c r="R52" s="72"/>
    </row>
    <row r="53" spans="1:21" x14ac:dyDescent="0.2">
      <c r="A53" s="30" t="s">
        <v>91</v>
      </c>
      <c r="B53" s="53">
        <v>45689</v>
      </c>
      <c r="C53" s="95">
        <v>322435</v>
      </c>
      <c r="D53" s="113" t="s">
        <v>149</v>
      </c>
      <c r="E53" s="31" t="s">
        <v>93</v>
      </c>
      <c r="F53" s="31" t="s">
        <v>98</v>
      </c>
      <c r="G53" s="31" t="s">
        <v>102</v>
      </c>
      <c r="H53" s="72">
        <v>39000</v>
      </c>
      <c r="I53" s="73"/>
      <c r="J53" s="73">
        <f t="shared" si="0"/>
        <v>0</v>
      </c>
      <c r="K53" s="72">
        <v>58184.54</v>
      </c>
      <c r="L53" s="72">
        <v>39000</v>
      </c>
      <c r="M53" s="72">
        <f t="shared" si="1"/>
        <v>39000</v>
      </c>
      <c r="N53" s="72">
        <v>0</v>
      </c>
      <c r="O53" s="72">
        <f t="shared" si="5"/>
        <v>-19184.54</v>
      </c>
      <c r="P53" s="55">
        <f t="shared" si="3"/>
        <v>-0.49191128205128209</v>
      </c>
      <c r="R53" s="72"/>
      <c r="S53" s="123"/>
      <c r="T53" s="72"/>
      <c r="U53" s="72"/>
    </row>
    <row r="54" spans="1:21" x14ac:dyDescent="0.2">
      <c r="A54" s="30" t="s">
        <v>91</v>
      </c>
      <c r="B54" s="53">
        <v>45689</v>
      </c>
      <c r="C54" s="95">
        <v>322465</v>
      </c>
      <c r="D54" s="113" t="s">
        <v>150</v>
      </c>
      <c r="E54" s="31" t="s">
        <v>93</v>
      </c>
      <c r="F54" s="31" t="s">
        <v>98</v>
      </c>
      <c r="G54" s="31" t="s">
        <v>95</v>
      </c>
      <c r="H54" s="72">
        <v>33505.31</v>
      </c>
      <c r="I54" s="73"/>
      <c r="J54" s="73">
        <f t="shared" si="0"/>
        <v>-4.0000000008149073E-3</v>
      </c>
      <c r="K54" s="72">
        <v>13265.91</v>
      </c>
      <c r="L54" s="72">
        <v>0</v>
      </c>
      <c r="M54" s="72">
        <f t="shared" si="1"/>
        <v>33505.313999999998</v>
      </c>
      <c r="N54" s="72">
        <v>33505.313999999998</v>
      </c>
      <c r="O54" s="72">
        <f t="shared" si="5"/>
        <v>20239.403999999999</v>
      </c>
      <c r="P54" s="55">
        <f t="shared" si="3"/>
        <v>0.60406549241711327</v>
      </c>
      <c r="R54" s="72"/>
    </row>
    <row r="55" spans="1:21" x14ac:dyDescent="0.2">
      <c r="A55" s="30" t="s">
        <v>91</v>
      </c>
      <c r="B55" s="53">
        <v>45689</v>
      </c>
      <c r="C55" s="49">
        <v>322485</v>
      </c>
      <c r="D55" s="51" t="s">
        <v>151</v>
      </c>
      <c r="E55" s="31" t="s">
        <v>93</v>
      </c>
      <c r="F55" s="31" t="s">
        <v>98</v>
      </c>
      <c r="G55" s="31" t="s">
        <v>102</v>
      </c>
      <c r="H55" s="72">
        <v>80000</v>
      </c>
      <c r="I55" s="73"/>
      <c r="J55" s="73">
        <f t="shared" si="0"/>
        <v>0</v>
      </c>
      <c r="K55" s="72">
        <v>69336.05</v>
      </c>
      <c r="L55" s="72">
        <v>56808.93</v>
      </c>
      <c r="M55" s="102">
        <f t="shared" si="1"/>
        <v>68450.780036581244</v>
      </c>
      <c r="N55" s="72">
        <v>23191.07</v>
      </c>
      <c r="O55" s="72">
        <f t="shared" si="5"/>
        <v>10663.949999999997</v>
      </c>
      <c r="P55" s="55">
        <f t="shared" si="3"/>
        <v>0.13329937499999997</v>
      </c>
      <c r="R55" s="72"/>
    </row>
    <row r="56" spans="1:21" x14ac:dyDescent="0.2">
      <c r="A56" s="30" t="s">
        <v>91</v>
      </c>
      <c r="B56" s="53">
        <v>45689</v>
      </c>
      <c r="C56" s="95">
        <v>322495</v>
      </c>
      <c r="D56" s="113" t="s">
        <v>152</v>
      </c>
      <c r="E56" s="31" t="s">
        <v>93</v>
      </c>
      <c r="F56" s="31" t="s">
        <v>98</v>
      </c>
      <c r="G56" s="31" t="s">
        <v>95</v>
      </c>
      <c r="H56" s="72">
        <v>14666.6</v>
      </c>
      <c r="I56" s="115"/>
      <c r="J56" s="115">
        <f t="shared" si="0"/>
        <v>0</v>
      </c>
      <c r="K56" s="72">
        <v>9854.27</v>
      </c>
      <c r="L56" s="72">
        <v>0</v>
      </c>
      <c r="M56" s="72">
        <f t="shared" si="1"/>
        <v>14666.6</v>
      </c>
      <c r="N56" s="72">
        <v>14666.6</v>
      </c>
      <c r="O56" s="72">
        <f t="shared" si="5"/>
        <v>4812.33</v>
      </c>
      <c r="P56" s="116">
        <f t="shared" si="3"/>
        <v>0.3281149005222751</v>
      </c>
      <c r="R56" s="72"/>
    </row>
    <row r="57" spans="1:21" x14ac:dyDescent="0.2">
      <c r="A57" s="30" t="s">
        <v>91</v>
      </c>
      <c r="B57" s="53">
        <v>45689</v>
      </c>
      <c r="C57" s="95">
        <v>822530</v>
      </c>
      <c r="D57" s="113" t="s">
        <v>153</v>
      </c>
      <c r="E57" s="31" t="s">
        <v>93</v>
      </c>
      <c r="F57" s="31" t="s">
        <v>137</v>
      </c>
      <c r="G57" s="31" t="s">
        <v>102</v>
      </c>
      <c r="H57" s="72">
        <v>0</v>
      </c>
      <c r="I57" s="73"/>
      <c r="J57" s="73">
        <f t="shared" si="0"/>
        <v>0</v>
      </c>
      <c r="K57" s="72">
        <v>0</v>
      </c>
      <c r="L57" s="72">
        <v>0</v>
      </c>
      <c r="M57" s="72">
        <f t="shared" si="1"/>
        <v>0</v>
      </c>
      <c r="N57" s="72">
        <v>0</v>
      </c>
      <c r="O57" s="72">
        <f t="shared" si="5"/>
        <v>0</v>
      </c>
      <c r="P57" s="55">
        <f t="shared" si="3"/>
        <v>0</v>
      </c>
      <c r="R57" s="72"/>
    </row>
    <row r="58" spans="1:21" x14ac:dyDescent="0.2">
      <c r="A58" s="30" t="s">
        <v>91</v>
      </c>
      <c r="B58" s="53">
        <v>45689</v>
      </c>
      <c r="C58" s="95">
        <v>822535</v>
      </c>
      <c r="D58" s="113" t="s">
        <v>154</v>
      </c>
      <c r="E58" s="31" t="s">
        <v>93</v>
      </c>
      <c r="F58" s="31" t="s">
        <v>98</v>
      </c>
      <c r="G58" s="31" t="s">
        <v>102</v>
      </c>
      <c r="H58" s="72">
        <v>0</v>
      </c>
      <c r="I58" s="73"/>
      <c r="J58" s="73">
        <f t="shared" si="0"/>
        <v>0</v>
      </c>
      <c r="K58" s="72">
        <v>0</v>
      </c>
      <c r="L58" s="72">
        <v>0</v>
      </c>
      <c r="M58" s="72">
        <v>0</v>
      </c>
      <c r="N58" s="72">
        <v>0</v>
      </c>
      <c r="O58" s="72">
        <f t="shared" si="5"/>
        <v>0</v>
      </c>
      <c r="P58" s="55">
        <f t="shared" si="3"/>
        <v>0</v>
      </c>
      <c r="R58" s="72"/>
    </row>
    <row r="59" spans="1:21" x14ac:dyDescent="0.2">
      <c r="A59" s="30" t="s">
        <v>91</v>
      </c>
      <c r="B59" s="53">
        <v>45689</v>
      </c>
      <c r="C59" s="95">
        <v>822565</v>
      </c>
      <c r="D59" s="113" t="s">
        <v>155</v>
      </c>
      <c r="E59" s="31" t="s">
        <v>93</v>
      </c>
      <c r="F59" s="31" t="s">
        <v>98</v>
      </c>
      <c r="G59" s="31" t="s">
        <v>102</v>
      </c>
      <c r="H59" s="72">
        <v>10000</v>
      </c>
      <c r="I59" s="73"/>
      <c r="J59" s="73">
        <f t="shared" si="0"/>
        <v>10000</v>
      </c>
      <c r="K59" s="72">
        <v>0</v>
      </c>
      <c r="L59" s="72">
        <v>0</v>
      </c>
      <c r="M59" s="72">
        <f t="shared" si="1"/>
        <v>0</v>
      </c>
      <c r="N59" s="72">
        <v>0</v>
      </c>
      <c r="O59" s="72">
        <f t="shared" si="5"/>
        <v>0</v>
      </c>
      <c r="P59" s="55">
        <f t="shared" si="3"/>
        <v>0</v>
      </c>
      <c r="R59" s="72"/>
    </row>
    <row r="60" spans="1:21" x14ac:dyDescent="0.2">
      <c r="A60" s="30" t="s">
        <v>91</v>
      </c>
      <c r="B60" s="53">
        <v>45689</v>
      </c>
      <c r="C60" s="49">
        <v>822585</v>
      </c>
      <c r="D60" s="51" t="s">
        <v>156</v>
      </c>
      <c r="E60" s="31" t="s">
        <v>93</v>
      </c>
      <c r="F60" s="31" t="s">
        <v>98</v>
      </c>
      <c r="G60" s="31" t="s">
        <v>102</v>
      </c>
      <c r="H60" s="72">
        <v>0</v>
      </c>
      <c r="I60" s="73"/>
      <c r="J60" s="73">
        <f t="shared" si="0"/>
        <v>0</v>
      </c>
      <c r="K60" s="72">
        <v>0</v>
      </c>
      <c r="L60" s="72">
        <v>0</v>
      </c>
      <c r="M60" s="72">
        <f t="shared" si="1"/>
        <v>0</v>
      </c>
      <c r="N60" s="72">
        <v>0</v>
      </c>
      <c r="O60" s="72">
        <f t="shared" si="5"/>
        <v>0</v>
      </c>
      <c r="P60" s="55">
        <f t="shared" si="3"/>
        <v>0</v>
      </c>
      <c r="R60" s="72"/>
    </row>
    <row r="61" spans="1:21" x14ac:dyDescent="0.2">
      <c r="A61" s="30" t="s">
        <v>91</v>
      </c>
      <c r="B61" s="53">
        <v>45689</v>
      </c>
      <c r="C61" s="49">
        <v>822590</v>
      </c>
      <c r="D61" s="51" t="s">
        <v>157</v>
      </c>
      <c r="E61" s="31" t="s">
        <v>93</v>
      </c>
      <c r="F61" s="31" t="s">
        <v>137</v>
      </c>
      <c r="G61" s="31" t="s">
        <v>102</v>
      </c>
      <c r="H61" s="72">
        <v>390531.73</v>
      </c>
      <c r="I61" s="115"/>
      <c r="J61" s="115">
        <f>+H61+I61-L61-N61</f>
        <v>390531.73</v>
      </c>
      <c r="K61" s="72">
        <v>0</v>
      </c>
      <c r="L61" s="72">
        <v>0</v>
      </c>
      <c r="M61" s="72">
        <f t="shared" si="1"/>
        <v>0</v>
      </c>
      <c r="N61" s="72">
        <v>0</v>
      </c>
      <c r="O61" s="72">
        <f>+N61+L61-K61</f>
        <v>0</v>
      </c>
      <c r="P61" s="116">
        <f t="shared" si="3"/>
        <v>0</v>
      </c>
      <c r="R61" s="72"/>
    </row>
    <row r="62" spans="1:21" x14ac:dyDescent="0.2">
      <c r="A62" s="30" t="s">
        <v>91</v>
      </c>
      <c r="B62" s="53">
        <v>45689</v>
      </c>
      <c r="C62" s="49">
        <v>822595</v>
      </c>
      <c r="D62" s="51" t="s">
        <v>158</v>
      </c>
      <c r="E62" s="31" t="s">
        <v>93</v>
      </c>
      <c r="F62" s="31" t="s">
        <v>98</v>
      </c>
      <c r="G62" s="31" t="s">
        <v>102</v>
      </c>
      <c r="H62" s="72">
        <v>10000</v>
      </c>
      <c r="I62" s="115"/>
      <c r="J62" s="115">
        <f>+H62+I62-L62-N62</f>
        <v>10000</v>
      </c>
      <c r="K62" s="72">
        <v>5029.95</v>
      </c>
      <c r="L62" s="72">
        <v>0</v>
      </c>
      <c r="M62" s="72">
        <f t="shared" si="1"/>
        <v>0</v>
      </c>
      <c r="N62" s="72">
        <v>0</v>
      </c>
      <c r="O62" s="72">
        <f>+N62+L62-K62</f>
        <v>-5029.95</v>
      </c>
      <c r="P62" s="116">
        <f t="shared" si="3"/>
        <v>0</v>
      </c>
      <c r="R62" s="72"/>
    </row>
    <row r="63" spans="1:21" x14ac:dyDescent="0.2">
      <c r="A63" s="88" t="s">
        <v>91</v>
      </c>
      <c r="B63" s="89">
        <v>45689</v>
      </c>
      <c r="C63" s="107">
        <v>829900</v>
      </c>
      <c r="D63" s="118" t="s">
        <v>135</v>
      </c>
      <c r="E63" s="90" t="s">
        <v>93</v>
      </c>
      <c r="F63" s="90" t="s">
        <v>159</v>
      </c>
      <c r="G63" s="90" t="s">
        <v>102</v>
      </c>
      <c r="H63" s="91">
        <v>0</v>
      </c>
      <c r="I63" s="92"/>
      <c r="J63" s="92">
        <f>+H63+I63-L63-N63</f>
        <v>0</v>
      </c>
      <c r="K63" s="91">
        <v>0</v>
      </c>
      <c r="L63" s="91">
        <v>0</v>
      </c>
      <c r="M63" s="91">
        <f t="shared" si="1"/>
        <v>0</v>
      </c>
      <c r="N63" s="91">
        <v>0</v>
      </c>
      <c r="O63" s="91">
        <f t="shared" ref="O63:O108" si="6">+N63+L63-K63</f>
        <v>0</v>
      </c>
      <c r="P63" s="93">
        <f t="shared" si="3"/>
        <v>0</v>
      </c>
      <c r="Q63" s="94"/>
      <c r="R63" s="72"/>
    </row>
    <row r="64" spans="1:21" x14ac:dyDescent="0.2">
      <c r="A64" s="30" t="s">
        <v>91</v>
      </c>
      <c r="B64" s="53">
        <v>45689</v>
      </c>
      <c r="C64" s="96">
        <v>422302</v>
      </c>
      <c r="D64" s="113" t="s">
        <v>160</v>
      </c>
      <c r="E64" s="31" t="s">
        <v>93</v>
      </c>
      <c r="F64" s="31" t="s">
        <v>104</v>
      </c>
      <c r="G64" s="31" t="s">
        <v>95</v>
      </c>
      <c r="H64" s="72">
        <v>640189.43000000005</v>
      </c>
      <c r="I64" s="115"/>
      <c r="J64" s="73">
        <f t="shared" ref="J64:J108" si="7">+H64+I64-L64-N64</f>
        <v>0</v>
      </c>
      <c r="K64" s="72">
        <v>701914.21</v>
      </c>
      <c r="L64" s="72">
        <v>0</v>
      </c>
      <c r="M64" s="72">
        <f t="shared" si="1"/>
        <v>640189.43000000005</v>
      </c>
      <c r="N64" s="72">
        <v>640189.43000000005</v>
      </c>
      <c r="O64" s="72">
        <f t="shared" si="6"/>
        <v>-61724.779999999912</v>
      </c>
      <c r="P64" s="55">
        <f t="shared" si="3"/>
        <v>-9.6416430992932678E-2</v>
      </c>
      <c r="R64" s="72"/>
    </row>
    <row r="65" spans="1:18" x14ac:dyDescent="0.2">
      <c r="A65" s="30" t="s">
        <v>91</v>
      </c>
      <c r="B65" s="53">
        <v>45689</v>
      </c>
      <c r="C65" s="49">
        <v>422303</v>
      </c>
      <c r="D65" s="51" t="s">
        <v>161</v>
      </c>
      <c r="E65" s="31" t="s">
        <v>93</v>
      </c>
      <c r="F65" s="31" t="s">
        <v>104</v>
      </c>
      <c r="G65" s="31" t="s">
        <v>102</v>
      </c>
      <c r="H65" s="72">
        <v>900000</v>
      </c>
      <c r="I65" s="73"/>
      <c r="J65" s="73">
        <f t="shared" si="7"/>
        <v>290770.18999999994</v>
      </c>
      <c r="K65" s="72">
        <v>262289.96000000002</v>
      </c>
      <c r="L65" s="72">
        <v>609229.81000000006</v>
      </c>
      <c r="M65" s="72">
        <f t="shared" si="1"/>
        <v>219643.87330000001</v>
      </c>
      <c r="N65" s="72">
        <v>0</v>
      </c>
      <c r="O65" s="72">
        <f t="shared" si="6"/>
        <v>346939.85000000003</v>
      </c>
      <c r="P65" s="55">
        <f t="shared" si="3"/>
        <v>0.56947287264226287</v>
      </c>
      <c r="R65" s="72"/>
    </row>
    <row r="66" spans="1:18" x14ac:dyDescent="0.2">
      <c r="A66" s="30" t="s">
        <v>91</v>
      </c>
      <c r="B66" s="53">
        <v>45689</v>
      </c>
      <c r="C66" s="49">
        <v>422304</v>
      </c>
      <c r="D66" s="51" t="s">
        <v>162</v>
      </c>
      <c r="E66" s="31" t="s">
        <v>93</v>
      </c>
      <c r="F66" s="31" t="s">
        <v>104</v>
      </c>
      <c r="G66" s="31" t="s">
        <v>102</v>
      </c>
      <c r="H66" s="72">
        <v>8500000</v>
      </c>
      <c r="I66" s="73"/>
      <c r="J66" s="73">
        <f t="shared" si="7"/>
        <v>4602356.96</v>
      </c>
      <c r="K66" s="72">
        <v>2867330.05</v>
      </c>
      <c r="L66" s="72">
        <v>3892547.88</v>
      </c>
      <c r="M66" s="72">
        <f t="shared" si="1"/>
        <v>2596198.5661044698</v>
      </c>
      <c r="N66" s="72">
        <v>5095.16</v>
      </c>
      <c r="O66" s="72">
        <f t="shared" si="6"/>
        <v>1030312.9900000002</v>
      </c>
      <c r="P66" s="55">
        <f t="shared" si="3"/>
        <v>0.26434257304383629</v>
      </c>
      <c r="R66" s="72"/>
    </row>
    <row r="67" spans="1:18" x14ac:dyDescent="0.2">
      <c r="A67" s="30" t="s">
        <v>91</v>
      </c>
      <c r="B67" s="53">
        <v>45689</v>
      </c>
      <c r="C67" s="49">
        <v>422401</v>
      </c>
      <c r="D67" s="51" t="s">
        <v>163</v>
      </c>
      <c r="E67" s="31" t="s">
        <v>93</v>
      </c>
      <c r="F67" s="31" t="s">
        <v>98</v>
      </c>
      <c r="G67" s="31" t="s">
        <v>102</v>
      </c>
      <c r="H67" s="72">
        <v>885000</v>
      </c>
      <c r="I67" s="73"/>
      <c r="J67" s="73">
        <f t="shared" si="7"/>
        <v>245591.43000000008</v>
      </c>
      <c r="K67" s="72">
        <v>501902.16</v>
      </c>
      <c r="L67" s="72">
        <v>561251.91999999993</v>
      </c>
      <c r="M67" s="72">
        <f t="shared" si="1"/>
        <v>479422.30839078507</v>
      </c>
      <c r="N67" s="72">
        <v>78156.649999999994</v>
      </c>
      <c r="O67" s="72">
        <f t="shared" si="6"/>
        <v>137506.40999999997</v>
      </c>
      <c r="P67" s="55">
        <f t="shared" si="3"/>
        <v>0.2150524976541994</v>
      </c>
      <c r="R67" s="72"/>
    </row>
    <row r="68" spans="1:18" x14ac:dyDescent="0.2">
      <c r="A68" s="30" t="s">
        <v>91</v>
      </c>
      <c r="B68" s="53">
        <v>45689</v>
      </c>
      <c r="C68" s="49">
        <v>422402</v>
      </c>
      <c r="D68" s="51" t="s">
        <v>164</v>
      </c>
      <c r="E68" s="31" t="s">
        <v>93</v>
      </c>
      <c r="F68" s="31" t="s">
        <v>98</v>
      </c>
      <c r="G68" s="31" t="s">
        <v>102</v>
      </c>
      <c r="H68" s="72">
        <v>256199.52</v>
      </c>
      <c r="I68" s="73"/>
      <c r="J68" s="73">
        <f t="shared" si="7"/>
        <v>0</v>
      </c>
      <c r="K68" s="72">
        <v>245570.21</v>
      </c>
      <c r="L68" s="72">
        <v>11598.899999999994</v>
      </c>
      <c r="M68" s="72">
        <f t="shared" si="1"/>
        <v>254906.37711418988</v>
      </c>
      <c r="N68" s="72">
        <v>244600.62</v>
      </c>
      <c r="O68" s="72">
        <f t="shared" si="6"/>
        <v>10629.309999999998</v>
      </c>
      <c r="P68" s="55">
        <f t="shared" si="3"/>
        <v>4.1488407160169535E-2</v>
      </c>
      <c r="R68" s="72"/>
    </row>
    <row r="69" spans="1:18" x14ac:dyDescent="0.2">
      <c r="A69" s="30" t="s">
        <v>91</v>
      </c>
      <c r="B69" s="53">
        <v>45689</v>
      </c>
      <c r="C69" s="49">
        <v>422403</v>
      </c>
      <c r="D69" s="51" t="s">
        <v>165</v>
      </c>
      <c r="E69" s="31" t="s">
        <v>93</v>
      </c>
      <c r="F69" s="31" t="s">
        <v>98</v>
      </c>
      <c r="G69" s="31" t="s">
        <v>102</v>
      </c>
      <c r="H69" s="72">
        <v>73768.36</v>
      </c>
      <c r="I69" s="73"/>
      <c r="J69" s="73">
        <f t="shared" si="7"/>
        <v>845.02000000000407</v>
      </c>
      <c r="K69" s="72">
        <v>82918.55</v>
      </c>
      <c r="L69" s="72">
        <v>3700</v>
      </c>
      <c r="M69" s="72">
        <f t="shared" ref="M69:M108" si="8">IF((L69+N69)&gt;K69,((L69+N69)-(O69*(1-(N69/(L69+N69))))-(L69*$D$2)),(L69+N69))</f>
        <v>72923.34</v>
      </c>
      <c r="N69" s="72">
        <v>69223.34</v>
      </c>
      <c r="O69" s="72">
        <f t="shared" si="6"/>
        <v>-9995.2100000000064</v>
      </c>
      <c r="P69" s="55">
        <f t="shared" si="3"/>
        <v>-0.13706462156012061</v>
      </c>
      <c r="R69" s="72"/>
    </row>
    <row r="70" spans="1:18" x14ac:dyDescent="0.2">
      <c r="A70" s="30" t="s">
        <v>91</v>
      </c>
      <c r="B70" s="53">
        <v>45689</v>
      </c>
      <c r="C70" s="49">
        <v>422404</v>
      </c>
      <c r="D70" s="51" t="s">
        <v>166</v>
      </c>
      <c r="E70" s="31" t="s">
        <v>93</v>
      </c>
      <c r="F70" s="31" t="s">
        <v>98</v>
      </c>
      <c r="G70" s="31" t="s">
        <v>102</v>
      </c>
      <c r="H70" s="72">
        <v>2853316.3</v>
      </c>
      <c r="I70" s="73"/>
      <c r="J70" s="73">
        <f t="shared" si="7"/>
        <v>2823316.3</v>
      </c>
      <c r="K70" s="72">
        <v>33776.25</v>
      </c>
      <c r="L70" s="72">
        <v>30000</v>
      </c>
      <c r="M70" s="72">
        <f t="shared" si="8"/>
        <v>30000</v>
      </c>
      <c r="N70" s="72">
        <v>0</v>
      </c>
      <c r="O70" s="72">
        <f t="shared" si="6"/>
        <v>-3776.25</v>
      </c>
      <c r="P70" s="55">
        <f t="shared" ref="P70:P108" si="9">IFERROR(+O70/(L70+N70),0)</f>
        <v>-0.12587499999999999</v>
      </c>
      <c r="R70" s="72"/>
    </row>
    <row r="71" spans="1:18" x14ac:dyDescent="0.2">
      <c r="A71" s="88" t="s">
        <v>91</v>
      </c>
      <c r="B71" s="89">
        <v>45689</v>
      </c>
      <c r="C71" s="98">
        <v>429900</v>
      </c>
      <c r="D71" s="99" t="s">
        <v>167</v>
      </c>
      <c r="E71" s="90" t="s">
        <v>93</v>
      </c>
      <c r="F71" s="90" t="s">
        <v>168</v>
      </c>
      <c r="G71" s="90" t="s">
        <v>102</v>
      </c>
      <c r="H71" s="91">
        <v>0</v>
      </c>
      <c r="I71" s="92"/>
      <c r="J71" s="92">
        <f t="shared" si="7"/>
        <v>0</v>
      </c>
      <c r="K71" s="91">
        <v>8440.61</v>
      </c>
      <c r="L71" s="91">
        <v>0</v>
      </c>
      <c r="M71" s="91">
        <v>0</v>
      </c>
      <c r="N71" s="91">
        <v>0</v>
      </c>
      <c r="O71" s="91">
        <f t="shared" si="6"/>
        <v>-8440.61</v>
      </c>
      <c r="P71" s="93">
        <f t="shared" si="9"/>
        <v>0</v>
      </c>
      <c r="Q71" s="94"/>
      <c r="R71" s="72"/>
    </row>
    <row r="72" spans="1:18" x14ac:dyDescent="0.2">
      <c r="A72" s="30" t="s">
        <v>91</v>
      </c>
      <c r="B72" s="53">
        <v>45689</v>
      </c>
      <c r="C72" s="49">
        <v>522135</v>
      </c>
      <c r="D72" s="51" t="s">
        <v>169</v>
      </c>
      <c r="E72" s="31" t="s">
        <v>93</v>
      </c>
      <c r="F72" s="31" t="s">
        <v>98</v>
      </c>
      <c r="G72" s="31" t="s">
        <v>95</v>
      </c>
      <c r="H72" s="72">
        <v>379000</v>
      </c>
      <c r="I72" s="115"/>
      <c r="J72" s="115">
        <f t="shared" si="7"/>
        <v>0</v>
      </c>
      <c r="K72" s="72">
        <v>397065.46</v>
      </c>
      <c r="L72" s="72">
        <v>26417.929999999993</v>
      </c>
      <c r="M72" s="72">
        <v>0</v>
      </c>
      <c r="N72" s="72">
        <v>352582.07</v>
      </c>
      <c r="O72" s="72">
        <f t="shared" si="6"/>
        <v>-18065.460000000021</v>
      </c>
      <c r="P72" s="116">
        <f t="shared" si="9"/>
        <v>-4.7666121372031717E-2</v>
      </c>
      <c r="R72" s="72"/>
    </row>
    <row r="73" spans="1:18" x14ac:dyDescent="0.2">
      <c r="A73" s="30" t="s">
        <v>91</v>
      </c>
      <c r="B73" s="53">
        <v>45689</v>
      </c>
      <c r="C73" s="96">
        <v>522323</v>
      </c>
      <c r="D73" s="113" t="s">
        <v>170</v>
      </c>
      <c r="E73" s="31" t="s">
        <v>93</v>
      </c>
      <c r="F73" s="31" t="s">
        <v>137</v>
      </c>
      <c r="G73" s="31" t="s">
        <v>95</v>
      </c>
      <c r="H73" s="72">
        <v>492746.61</v>
      </c>
      <c r="I73" s="115"/>
      <c r="J73" s="119">
        <f t="shared" si="7"/>
        <v>-80651.930000000051</v>
      </c>
      <c r="K73" s="72">
        <v>389477.26</v>
      </c>
      <c r="L73" s="72">
        <v>0</v>
      </c>
      <c r="M73" s="72">
        <f t="shared" si="8"/>
        <v>573398.54</v>
      </c>
      <c r="N73" s="72">
        <v>573398.54</v>
      </c>
      <c r="O73" s="72">
        <f t="shared" si="6"/>
        <v>183921.28000000003</v>
      </c>
      <c r="P73" s="116">
        <f t="shared" si="9"/>
        <v>0.32075644978098483</v>
      </c>
      <c r="R73" s="72"/>
    </row>
    <row r="74" spans="1:18" x14ac:dyDescent="0.2">
      <c r="A74" s="30" t="s">
        <v>91</v>
      </c>
      <c r="B74" s="53">
        <v>45689</v>
      </c>
      <c r="C74" s="49">
        <v>522324</v>
      </c>
      <c r="D74" s="51" t="s">
        <v>171</v>
      </c>
      <c r="E74" s="31" t="s">
        <v>93</v>
      </c>
      <c r="F74" s="31" t="s">
        <v>100</v>
      </c>
      <c r="G74" s="31" t="s">
        <v>172</v>
      </c>
      <c r="H74" s="72">
        <v>610000</v>
      </c>
      <c r="I74" s="73"/>
      <c r="J74" s="73">
        <f t="shared" si="7"/>
        <v>0</v>
      </c>
      <c r="K74" s="72">
        <v>820081.97</v>
      </c>
      <c r="L74" s="72">
        <v>49192.150000000023</v>
      </c>
      <c r="M74" s="72">
        <f t="shared" si="8"/>
        <v>610000</v>
      </c>
      <c r="N74" s="72">
        <v>560807.85</v>
      </c>
      <c r="O74" s="72">
        <f t="shared" si="6"/>
        <v>-210081.96999999997</v>
      </c>
      <c r="P74" s="55">
        <f t="shared" si="9"/>
        <v>-0.3443966721311475</v>
      </c>
      <c r="R74" s="72"/>
    </row>
    <row r="75" spans="1:18" x14ac:dyDescent="0.2">
      <c r="A75" s="30" t="s">
        <v>91</v>
      </c>
      <c r="B75" s="53">
        <v>45689</v>
      </c>
      <c r="C75" s="96">
        <v>522405</v>
      </c>
      <c r="D75" s="113" t="s">
        <v>173</v>
      </c>
      <c r="E75" s="31" t="s">
        <v>93</v>
      </c>
      <c r="F75" s="31" t="s">
        <v>98</v>
      </c>
      <c r="G75" s="31" t="s">
        <v>95</v>
      </c>
      <c r="H75" s="72">
        <v>0</v>
      </c>
      <c r="I75" s="73"/>
      <c r="J75" s="73">
        <f t="shared" si="7"/>
        <v>0</v>
      </c>
      <c r="K75" s="72">
        <v>0</v>
      </c>
      <c r="L75" s="72">
        <v>0</v>
      </c>
      <c r="M75" s="72">
        <f t="shared" si="8"/>
        <v>0</v>
      </c>
      <c r="N75" s="72">
        <v>0</v>
      </c>
      <c r="O75" s="72">
        <f t="shared" si="6"/>
        <v>0</v>
      </c>
      <c r="P75" s="55">
        <f t="shared" si="9"/>
        <v>0</v>
      </c>
      <c r="R75" s="72"/>
    </row>
    <row r="76" spans="1:18" x14ac:dyDescent="0.2">
      <c r="A76" s="30" t="s">
        <v>91</v>
      </c>
      <c r="B76" s="53">
        <v>45689</v>
      </c>
      <c r="C76" s="96">
        <v>522420</v>
      </c>
      <c r="D76" s="113" t="s">
        <v>174</v>
      </c>
      <c r="E76" s="31" t="s">
        <v>175</v>
      </c>
      <c r="F76" s="31" t="s">
        <v>98</v>
      </c>
      <c r="G76" s="31" t="s">
        <v>102</v>
      </c>
      <c r="H76" s="72">
        <v>535000</v>
      </c>
      <c r="I76" s="73"/>
      <c r="J76" s="73">
        <f t="shared" si="7"/>
        <v>0</v>
      </c>
      <c r="K76" s="72">
        <v>685356.13</v>
      </c>
      <c r="L76" s="72">
        <v>535000</v>
      </c>
      <c r="M76" s="72">
        <f t="shared" si="8"/>
        <v>535000</v>
      </c>
      <c r="N76" s="72">
        <v>0</v>
      </c>
      <c r="O76" s="72">
        <f t="shared" si="6"/>
        <v>-150356.13</v>
      </c>
      <c r="P76" s="55">
        <f t="shared" si="9"/>
        <v>-0.28103949532710282</v>
      </c>
      <c r="R76" s="72"/>
    </row>
    <row r="77" spans="1:18" x14ac:dyDescent="0.2">
      <c r="A77" s="30" t="s">
        <v>91</v>
      </c>
      <c r="B77" s="53">
        <v>45689</v>
      </c>
      <c r="C77" s="96">
        <v>522421</v>
      </c>
      <c r="D77" s="113" t="s">
        <v>176</v>
      </c>
      <c r="E77" s="31" t="s">
        <v>93</v>
      </c>
      <c r="F77" s="31" t="s">
        <v>94</v>
      </c>
      <c r="G77" s="31" t="s">
        <v>95</v>
      </c>
      <c r="H77" s="72">
        <v>285396.83</v>
      </c>
      <c r="I77" s="73"/>
      <c r="J77" s="73">
        <f t="shared" si="7"/>
        <v>0</v>
      </c>
      <c r="K77" s="72">
        <v>213544.91</v>
      </c>
      <c r="L77" s="72">
        <v>0</v>
      </c>
      <c r="M77" s="72">
        <f t="shared" si="8"/>
        <v>285396.83</v>
      </c>
      <c r="N77" s="72">
        <v>285396.83</v>
      </c>
      <c r="O77" s="72">
        <f t="shared" si="6"/>
        <v>71851.920000000013</v>
      </c>
      <c r="P77" s="55">
        <f t="shared" si="9"/>
        <v>0.25176145088927587</v>
      </c>
      <c r="R77" s="72"/>
    </row>
    <row r="78" spans="1:18" x14ac:dyDescent="0.2">
      <c r="A78" s="30" t="s">
        <v>91</v>
      </c>
      <c r="B78" s="53">
        <v>45689</v>
      </c>
      <c r="C78" s="96">
        <v>522422</v>
      </c>
      <c r="D78" s="117" t="s">
        <v>177</v>
      </c>
      <c r="E78" s="31" t="s">
        <v>93</v>
      </c>
      <c r="F78" s="31" t="s">
        <v>98</v>
      </c>
      <c r="G78" s="31" t="s">
        <v>102</v>
      </c>
      <c r="H78" s="72">
        <v>203968.59</v>
      </c>
      <c r="I78" s="73"/>
      <c r="J78" s="73">
        <f t="shared" si="7"/>
        <v>15234.669999999984</v>
      </c>
      <c r="K78" s="72">
        <v>184855.04000000001</v>
      </c>
      <c r="L78" s="72">
        <v>188733.92</v>
      </c>
      <c r="M78" s="72">
        <f t="shared" si="8"/>
        <v>171643.66560000001</v>
      </c>
      <c r="N78" s="72">
        <v>0</v>
      </c>
      <c r="O78" s="72">
        <f t="shared" si="6"/>
        <v>3878.8800000000047</v>
      </c>
      <c r="P78" s="55">
        <f t="shared" si="9"/>
        <v>2.0552108492209585E-2</v>
      </c>
      <c r="R78" s="72"/>
    </row>
    <row r="79" spans="1:18" x14ac:dyDescent="0.2">
      <c r="A79" s="30" t="s">
        <v>91</v>
      </c>
      <c r="B79" s="53">
        <v>45689</v>
      </c>
      <c r="C79" s="96">
        <v>522423</v>
      </c>
      <c r="D79" s="113" t="s">
        <v>178</v>
      </c>
      <c r="E79" s="31" t="s">
        <v>93</v>
      </c>
      <c r="F79" s="31" t="s">
        <v>94</v>
      </c>
      <c r="G79" s="31" t="s">
        <v>95</v>
      </c>
      <c r="H79" s="72">
        <v>88108.46</v>
      </c>
      <c r="I79" s="73"/>
      <c r="J79" s="73">
        <f t="shared" si="7"/>
        <v>0</v>
      </c>
      <c r="K79" s="72">
        <v>68652.61</v>
      </c>
      <c r="L79" s="72">
        <v>0</v>
      </c>
      <c r="M79" s="72">
        <f t="shared" si="8"/>
        <v>88108.46</v>
      </c>
      <c r="N79" s="72">
        <v>88108.46</v>
      </c>
      <c r="O79" s="72">
        <f t="shared" si="6"/>
        <v>19455.850000000006</v>
      </c>
      <c r="P79" s="55">
        <f t="shared" si="9"/>
        <v>0.22081704753436848</v>
      </c>
      <c r="R79" s="72"/>
    </row>
    <row r="80" spans="1:18" x14ac:dyDescent="0.2">
      <c r="A80" s="30" t="s">
        <v>91</v>
      </c>
      <c r="B80" s="53">
        <v>45689</v>
      </c>
      <c r="C80" s="49">
        <v>522432</v>
      </c>
      <c r="D80" s="51" t="s">
        <v>179</v>
      </c>
      <c r="E80" s="31" t="s">
        <v>93</v>
      </c>
      <c r="F80" s="31" t="s">
        <v>180</v>
      </c>
      <c r="G80" s="31" t="s">
        <v>102</v>
      </c>
      <c r="H80" s="36">
        <v>219818.18</v>
      </c>
      <c r="I80" s="73"/>
      <c r="J80" s="121">
        <f t="shared" si="7"/>
        <v>64818.179999999993</v>
      </c>
      <c r="K80" s="72">
        <v>149830.95000000001</v>
      </c>
      <c r="L80" s="72">
        <v>155000</v>
      </c>
      <c r="M80" s="72">
        <f t="shared" si="8"/>
        <v>138980.95000000001</v>
      </c>
      <c r="N80" s="72">
        <v>0</v>
      </c>
      <c r="O80" s="72">
        <f t="shared" si="6"/>
        <v>5169.0499999999884</v>
      </c>
      <c r="P80" s="55">
        <f t="shared" si="9"/>
        <v>3.3348709677419278E-2</v>
      </c>
      <c r="R80" s="72"/>
    </row>
    <row r="81" spans="1:18" x14ac:dyDescent="0.2">
      <c r="A81" s="30" t="s">
        <v>91</v>
      </c>
      <c r="B81" s="53">
        <v>45689</v>
      </c>
      <c r="C81" s="49">
        <v>522433</v>
      </c>
      <c r="D81" s="51" t="s">
        <v>181</v>
      </c>
      <c r="E81" s="31" t="s">
        <v>93</v>
      </c>
      <c r="F81" s="31" t="s">
        <v>180</v>
      </c>
      <c r="G81" s="31" t="s">
        <v>95</v>
      </c>
      <c r="H81" s="36">
        <v>179436.31</v>
      </c>
      <c r="I81" s="73"/>
      <c r="J81" s="73">
        <f t="shared" si="7"/>
        <v>0</v>
      </c>
      <c r="K81" s="72">
        <v>178260.6</v>
      </c>
      <c r="L81" s="72">
        <v>0</v>
      </c>
      <c r="M81" s="72">
        <f t="shared" si="8"/>
        <v>179436.31</v>
      </c>
      <c r="N81" s="72">
        <v>179436.31</v>
      </c>
      <c r="O81" s="72">
        <f t="shared" si="6"/>
        <v>1175.7099999999919</v>
      </c>
      <c r="P81" s="55">
        <f t="shared" si="9"/>
        <v>6.5522412938607121E-3</v>
      </c>
      <c r="R81" s="72"/>
    </row>
    <row r="82" spans="1:18" x14ac:dyDescent="0.2">
      <c r="A82" s="30" t="s">
        <v>91</v>
      </c>
      <c r="B82" s="53">
        <v>45689</v>
      </c>
      <c r="C82" s="96">
        <v>522434</v>
      </c>
      <c r="D82" s="113" t="s">
        <v>182</v>
      </c>
      <c r="E82" s="31" t="s">
        <v>93</v>
      </c>
      <c r="F82" s="31" t="s">
        <v>137</v>
      </c>
      <c r="G82" s="31" t="s">
        <v>102</v>
      </c>
      <c r="H82" s="36">
        <v>83000</v>
      </c>
      <c r="I82" s="73"/>
      <c r="J82" s="73">
        <f t="shared" si="7"/>
        <v>0</v>
      </c>
      <c r="K82" s="72">
        <v>125537.83</v>
      </c>
      <c r="L82" s="72">
        <v>83000</v>
      </c>
      <c r="M82" s="72">
        <f t="shared" si="8"/>
        <v>83000</v>
      </c>
      <c r="N82" s="72">
        <v>0</v>
      </c>
      <c r="O82" s="72">
        <f t="shared" si="6"/>
        <v>-42537.83</v>
      </c>
      <c r="P82" s="55">
        <f t="shared" si="9"/>
        <v>-0.51250397590361452</v>
      </c>
      <c r="R82" s="72"/>
    </row>
    <row r="83" spans="1:18" x14ac:dyDescent="0.2">
      <c r="A83" s="30" t="s">
        <v>91</v>
      </c>
      <c r="B83" s="53">
        <v>45689</v>
      </c>
      <c r="C83" s="96">
        <v>522436</v>
      </c>
      <c r="D83" s="113" t="s">
        <v>183</v>
      </c>
      <c r="E83" s="31" t="s">
        <v>93</v>
      </c>
      <c r="F83" s="31" t="s">
        <v>180</v>
      </c>
      <c r="G83" s="31" t="s">
        <v>172</v>
      </c>
      <c r="H83" s="36">
        <v>420000</v>
      </c>
      <c r="I83" s="73"/>
      <c r="J83" s="73">
        <f t="shared" si="7"/>
        <v>0</v>
      </c>
      <c r="K83" s="72">
        <v>384338.75</v>
      </c>
      <c r="L83" s="72">
        <v>5251.7700000000186</v>
      </c>
      <c r="M83" s="72">
        <f t="shared" si="8"/>
        <v>419186.46018830355</v>
      </c>
      <c r="N83" s="72">
        <v>414748.23</v>
      </c>
      <c r="O83" s="72">
        <f t="shared" si="6"/>
        <v>35661.25</v>
      </c>
      <c r="P83" s="55">
        <f t="shared" si="9"/>
        <v>8.4907738095238092E-2</v>
      </c>
      <c r="R83" s="72"/>
    </row>
    <row r="84" spans="1:18" x14ac:dyDescent="0.2">
      <c r="A84" s="30" t="s">
        <v>91</v>
      </c>
      <c r="B84" s="53">
        <v>45689</v>
      </c>
      <c r="C84" s="96">
        <v>522438</v>
      </c>
      <c r="D84" s="113" t="s">
        <v>184</v>
      </c>
      <c r="E84" s="31" t="s">
        <v>93</v>
      </c>
      <c r="F84" s="31" t="s">
        <v>180</v>
      </c>
      <c r="G84" s="31" t="s">
        <v>102</v>
      </c>
      <c r="H84" s="36">
        <v>360000</v>
      </c>
      <c r="I84" s="73"/>
      <c r="J84" s="73">
        <f t="shared" si="7"/>
        <v>0</v>
      </c>
      <c r="K84" s="72">
        <v>407662.26</v>
      </c>
      <c r="L84" s="72">
        <v>360000</v>
      </c>
      <c r="M84" s="72">
        <f t="shared" si="8"/>
        <v>360000</v>
      </c>
      <c r="N84" s="72">
        <v>0</v>
      </c>
      <c r="O84" s="72">
        <f t="shared" si="6"/>
        <v>-47662.260000000009</v>
      </c>
      <c r="P84" s="55">
        <f t="shared" si="9"/>
        <v>-0.1323951666666667</v>
      </c>
      <c r="R84" s="72"/>
    </row>
    <row r="85" spans="1:18" x14ac:dyDescent="0.2">
      <c r="A85" s="30" t="s">
        <v>91</v>
      </c>
      <c r="B85" s="53">
        <v>45689</v>
      </c>
      <c r="C85" s="96">
        <v>522439</v>
      </c>
      <c r="D85" s="113" t="s">
        <v>185</v>
      </c>
      <c r="E85" s="31" t="s">
        <v>93</v>
      </c>
      <c r="F85" s="31" t="s">
        <v>137</v>
      </c>
      <c r="G85" s="31" t="s">
        <v>102</v>
      </c>
      <c r="H85" s="36">
        <v>135500</v>
      </c>
      <c r="I85" s="73"/>
      <c r="J85" s="73">
        <f t="shared" si="7"/>
        <v>0</v>
      </c>
      <c r="K85" s="72">
        <v>231326.22</v>
      </c>
      <c r="L85" s="72">
        <v>135500</v>
      </c>
      <c r="M85" s="72">
        <f t="shared" si="8"/>
        <v>135500</v>
      </c>
      <c r="N85" s="72">
        <v>0</v>
      </c>
      <c r="O85" s="72">
        <f t="shared" si="6"/>
        <v>-95826.22</v>
      </c>
      <c r="P85" s="55">
        <f t="shared" si="9"/>
        <v>-0.70720457564575645</v>
      </c>
      <c r="R85" s="72"/>
    </row>
    <row r="86" spans="1:18" x14ac:dyDescent="0.2">
      <c r="A86" s="30" t="s">
        <v>91</v>
      </c>
      <c r="B86" s="53">
        <v>45689</v>
      </c>
      <c r="C86" s="96">
        <v>522440</v>
      </c>
      <c r="D86" s="113" t="s">
        <v>186</v>
      </c>
      <c r="E86" s="31" t="s">
        <v>175</v>
      </c>
      <c r="F86" s="31" t="s">
        <v>100</v>
      </c>
      <c r="G86" s="31" t="s">
        <v>102</v>
      </c>
      <c r="H86" s="36">
        <v>279891.77</v>
      </c>
      <c r="I86" s="73"/>
      <c r="J86" s="73">
        <f t="shared" si="7"/>
        <v>237891.77000000002</v>
      </c>
      <c r="K86" s="72">
        <v>58657.55</v>
      </c>
      <c r="L86" s="72">
        <v>42000</v>
      </c>
      <c r="M86" s="72">
        <f t="shared" si="8"/>
        <v>42000</v>
      </c>
      <c r="N86" s="72">
        <v>0</v>
      </c>
      <c r="O86" s="72">
        <f t="shared" si="6"/>
        <v>-16657.550000000003</v>
      </c>
      <c r="P86" s="55">
        <f t="shared" si="9"/>
        <v>-0.3966083333333334</v>
      </c>
      <c r="R86" s="72"/>
    </row>
    <row r="87" spans="1:18" x14ac:dyDescent="0.2">
      <c r="A87" s="30" t="s">
        <v>91</v>
      </c>
      <c r="B87" s="53">
        <v>45689</v>
      </c>
      <c r="C87" s="49">
        <v>522441</v>
      </c>
      <c r="D87" s="51" t="s">
        <v>187</v>
      </c>
      <c r="E87" s="31" t="s">
        <v>93</v>
      </c>
      <c r="F87" s="31" t="s">
        <v>180</v>
      </c>
      <c r="G87" s="31" t="s">
        <v>102</v>
      </c>
      <c r="H87" s="36">
        <v>244303.06</v>
      </c>
      <c r="I87" s="73"/>
      <c r="J87" s="73">
        <f t="shared" si="7"/>
        <v>151803.06</v>
      </c>
      <c r="K87" s="72">
        <v>120922.64</v>
      </c>
      <c r="L87" s="72">
        <v>92500</v>
      </c>
      <c r="M87" s="72">
        <f t="shared" si="8"/>
        <v>92500</v>
      </c>
      <c r="N87" s="72">
        <v>0</v>
      </c>
      <c r="O87" s="72">
        <f t="shared" si="6"/>
        <v>-28422.639999999999</v>
      </c>
      <c r="P87" s="55">
        <f t="shared" si="9"/>
        <v>-0.30727178378378378</v>
      </c>
      <c r="R87" s="72"/>
    </row>
    <row r="88" spans="1:18" x14ac:dyDescent="0.2">
      <c r="A88" s="30" t="s">
        <v>91</v>
      </c>
      <c r="B88" s="53">
        <v>45689</v>
      </c>
      <c r="C88" s="49">
        <v>522505</v>
      </c>
      <c r="D88" s="51" t="s">
        <v>188</v>
      </c>
      <c r="E88" s="31" t="s">
        <v>93</v>
      </c>
      <c r="F88" s="31" t="s">
        <v>98</v>
      </c>
      <c r="G88" s="31" t="s">
        <v>102</v>
      </c>
      <c r="H88" s="36">
        <v>0</v>
      </c>
      <c r="I88" s="73"/>
      <c r="J88" s="73">
        <f t="shared" si="7"/>
        <v>0</v>
      </c>
      <c r="K88" s="72">
        <v>0</v>
      </c>
      <c r="L88" s="72">
        <v>0</v>
      </c>
      <c r="M88" s="72">
        <f t="shared" si="8"/>
        <v>0</v>
      </c>
      <c r="N88" s="72">
        <v>0</v>
      </c>
      <c r="O88" s="72">
        <f t="shared" si="6"/>
        <v>0</v>
      </c>
      <c r="P88" s="55">
        <f t="shared" si="9"/>
        <v>0</v>
      </c>
      <c r="R88" s="72"/>
    </row>
    <row r="89" spans="1:18" x14ac:dyDescent="0.2">
      <c r="A89" s="30" t="s">
        <v>91</v>
      </c>
      <c r="B89" s="53">
        <v>45689</v>
      </c>
      <c r="C89" s="49">
        <v>522521</v>
      </c>
      <c r="D89" s="51" t="s">
        <v>189</v>
      </c>
      <c r="E89" s="31" t="s">
        <v>93</v>
      </c>
      <c r="F89" s="31" t="s">
        <v>94</v>
      </c>
      <c r="G89" s="31" t="s">
        <v>102</v>
      </c>
      <c r="H89" s="36">
        <v>0</v>
      </c>
      <c r="I89" s="73"/>
      <c r="J89" s="73">
        <f t="shared" si="7"/>
        <v>0</v>
      </c>
      <c r="K89" s="72">
        <v>635.32000000000005</v>
      </c>
      <c r="L89" s="72">
        <v>0</v>
      </c>
      <c r="M89" s="72">
        <f t="shared" si="8"/>
        <v>0</v>
      </c>
      <c r="N89" s="72">
        <v>0</v>
      </c>
      <c r="O89" s="72">
        <f t="shared" si="6"/>
        <v>-635.32000000000005</v>
      </c>
      <c r="P89" s="55">
        <f t="shared" si="9"/>
        <v>0</v>
      </c>
      <c r="R89" s="72"/>
    </row>
    <row r="90" spans="1:18" x14ac:dyDescent="0.2">
      <c r="A90" s="30" t="s">
        <v>91</v>
      </c>
      <c r="B90" s="53">
        <v>45689</v>
      </c>
      <c r="C90" s="49">
        <v>522525</v>
      </c>
      <c r="D90" s="51" t="s">
        <v>190</v>
      </c>
      <c r="E90" s="31" t="s">
        <v>93</v>
      </c>
      <c r="F90" s="31" t="s">
        <v>98</v>
      </c>
      <c r="G90" s="31" t="s">
        <v>102</v>
      </c>
      <c r="H90" s="36">
        <v>46173</v>
      </c>
      <c r="I90" s="73"/>
      <c r="J90" s="73">
        <f t="shared" si="7"/>
        <v>46173</v>
      </c>
      <c r="K90" s="72">
        <v>0</v>
      </c>
      <c r="L90" s="72">
        <v>0</v>
      </c>
      <c r="M90" s="72">
        <f t="shared" si="8"/>
        <v>0</v>
      </c>
      <c r="N90" s="72">
        <v>0</v>
      </c>
      <c r="O90" s="72">
        <f t="shared" si="6"/>
        <v>0</v>
      </c>
      <c r="P90" s="55">
        <f t="shared" si="9"/>
        <v>0</v>
      </c>
      <c r="R90" s="72"/>
    </row>
    <row r="91" spans="1:18" x14ac:dyDescent="0.2">
      <c r="A91" s="30" t="s">
        <v>91</v>
      </c>
      <c r="B91" s="53">
        <v>45689</v>
      </c>
      <c r="C91" s="49">
        <v>522532</v>
      </c>
      <c r="D91" s="51" t="s">
        <v>191</v>
      </c>
      <c r="E91" s="31" t="s">
        <v>93</v>
      </c>
      <c r="F91" s="31" t="s">
        <v>180</v>
      </c>
      <c r="G91" s="31" t="s">
        <v>102</v>
      </c>
      <c r="H91" s="36">
        <v>50000</v>
      </c>
      <c r="I91" s="115"/>
      <c r="J91" s="115">
        <f t="shared" si="7"/>
        <v>0</v>
      </c>
      <c r="K91" s="72">
        <v>59024.6</v>
      </c>
      <c r="L91" s="72">
        <v>50000</v>
      </c>
      <c r="M91" s="72">
        <f t="shared" si="8"/>
        <v>50000</v>
      </c>
      <c r="N91" s="72">
        <v>0</v>
      </c>
      <c r="O91" s="72">
        <f t="shared" si="6"/>
        <v>-9024.5999999999985</v>
      </c>
      <c r="P91" s="116">
        <f t="shared" si="9"/>
        <v>-0.18049199999999996</v>
      </c>
      <c r="R91" s="72"/>
    </row>
    <row r="92" spans="1:18" x14ac:dyDescent="0.2">
      <c r="A92" s="88" t="s">
        <v>91</v>
      </c>
      <c r="B92" s="89">
        <v>45689</v>
      </c>
      <c r="C92" s="107">
        <v>529900</v>
      </c>
      <c r="D92" s="118" t="s">
        <v>192</v>
      </c>
      <c r="E92" s="90" t="s">
        <v>93</v>
      </c>
      <c r="F92" s="90" t="s">
        <v>159</v>
      </c>
      <c r="G92" s="90" t="s">
        <v>102</v>
      </c>
      <c r="H92" s="101">
        <v>0</v>
      </c>
      <c r="I92" s="92"/>
      <c r="J92" s="92">
        <f t="shared" si="7"/>
        <v>0</v>
      </c>
      <c r="K92" s="91">
        <v>84633.33</v>
      </c>
      <c r="L92" s="91">
        <v>0</v>
      </c>
      <c r="M92" s="91">
        <f t="shared" si="8"/>
        <v>0</v>
      </c>
      <c r="N92" s="91">
        <v>0</v>
      </c>
      <c r="O92" s="91">
        <f t="shared" si="6"/>
        <v>-84633.33</v>
      </c>
      <c r="P92" s="93">
        <f t="shared" si="9"/>
        <v>0</v>
      </c>
      <c r="Q92" s="94"/>
      <c r="R92" s="72"/>
    </row>
    <row r="93" spans="1:18" x14ac:dyDescent="0.2">
      <c r="A93" s="30" t="s">
        <v>91</v>
      </c>
      <c r="B93" s="53">
        <v>45689</v>
      </c>
      <c r="C93" s="49">
        <v>622301</v>
      </c>
      <c r="D93" s="51" t="s">
        <v>193</v>
      </c>
      <c r="E93" s="31" t="s">
        <v>93</v>
      </c>
      <c r="F93" s="31" t="s">
        <v>98</v>
      </c>
      <c r="G93" s="31" t="s">
        <v>102</v>
      </c>
      <c r="H93" s="36">
        <v>52000</v>
      </c>
      <c r="I93" s="73"/>
      <c r="J93" s="73">
        <f t="shared" si="7"/>
        <v>1947.6999999999971</v>
      </c>
      <c r="K93" s="72">
        <v>-1210.74</v>
      </c>
      <c r="L93" s="72">
        <v>0</v>
      </c>
      <c r="M93" s="72">
        <f t="shared" si="8"/>
        <v>50052.3</v>
      </c>
      <c r="N93" s="72">
        <v>50052.3</v>
      </c>
      <c r="O93" s="72">
        <f t="shared" si="6"/>
        <v>51263.040000000001</v>
      </c>
      <c r="P93" s="55">
        <f t="shared" si="9"/>
        <v>1.0241894977853165</v>
      </c>
      <c r="R93" s="72"/>
    </row>
    <row r="94" spans="1:18" x14ac:dyDescent="0.2">
      <c r="A94" s="30" t="s">
        <v>91</v>
      </c>
      <c r="B94" s="53">
        <v>45689</v>
      </c>
      <c r="C94" s="49">
        <v>622304</v>
      </c>
      <c r="D94" s="51" t="s">
        <v>194</v>
      </c>
      <c r="E94" s="31" t="s">
        <v>175</v>
      </c>
      <c r="F94" s="31" t="s">
        <v>98</v>
      </c>
      <c r="G94" s="31" t="s">
        <v>102</v>
      </c>
      <c r="H94" s="36">
        <v>570000</v>
      </c>
      <c r="I94" s="73"/>
      <c r="J94" s="73">
        <f t="shared" si="7"/>
        <v>31000</v>
      </c>
      <c r="K94" s="72">
        <v>653027.68000000005</v>
      </c>
      <c r="L94" s="72">
        <v>139282.90999999997</v>
      </c>
      <c r="M94" s="72">
        <f t="shared" si="8"/>
        <v>539000</v>
      </c>
      <c r="N94" s="72">
        <v>399717.09</v>
      </c>
      <c r="O94" s="72">
        <f t="shared" si="6"/>
        <v>-114027.68000000005</v>
      </c>
      <c r="P94" s="55">
        <f t="shared" si="9"/>
        <v>-0.21155413729128025</v>
      </c>
      <c r="R94" s="72"/>
    </row>
    <row r="95" spans="1:18" x14ac:dyDescent="0.2">
      <c r="A95" s="30" t="s">
        <v>91</v>
      </c>
      <c r="B95" s="53">
        <v>45689</v>
      </c>
      <c r="C95" s="49">
        <v>622310</v>
      </c>
      <c r="D95" s="51" t="s">
        <v>195</v>
      </c>
      <c r="E95" s="31" t="s">
        <v>93</v>
      </c>
      <c r="F95" s="31" t="s">
        <v>98</v>
      </c>
      <c r="G95" s="31" t="s">
        <v>102</v>
      </c>
      <c r="H95" s="36">
        <v>463129</v>
      </c>
      <c r="I95" s="73"/>
      <c r="J95" s="73">
        <f t="shared" si="7"/>
        <v>458129</v>
      </c>
      <c r="K95" s="72">
        <v>2806.66</v>
      </c>
      <c r="L95" s="72">
        <v>5000</v>
      </c>
      <c r="M95" s="72">
        <f t="shared" si="8"/>
        <v>2456.66</v>
      </c>
      <c r="N95" s="72">
        <v>0</v>
      </c>
      <c r="O95" s="72">
        <f t="shared" si="6"/>
        <v>2193.34</v>
      </c>
      <c r="P95" s="55">
        <f t="shared" si="9"/>
        <v>0.438668</v>
      </c>
      <c r="R95" s="72"/>
    </row>
    <row r="96" spans="1:18" x14ac:dyDescent="0.2">
      <c r="A96" s="30" t="s">
        <v>91</v>
      </c>
      <c r="B96" s="53">
        <v>45689</v>
      </c>
      <c r="C96" s="49">
        <v>622401</v>
      </c>
      <c r="D96" s="51" t="s">
        <v>196</v>
      </c>
      <c r="E96" s="31" t="s">
        <v>175</v>
      </c>
      <c r="F96" s="31" t="s">
        <v>98</v>
      </c>
      <c r="G96" s="31" t="s">
        <v>102</v>
      </c>
      <c r="H96" s="36">
        <v>62000</v>
      </c>
      <c r="I96" s="73"/>
      <c r="J96" s="73">
        <f t="shared" si="7"/>
        <v>5888.7099999999991</v>
      </c>
      <c r="K96" s="72">
        <v>52974.42</v>
      </c>
      <c r="L96" s="72">
        <v>7499.9599999999991</v>
      </c>
      <c r="M96" s="72">
        <f t="shared" si="8"/>
        <v>55167.011768941906</v>
      </c>
      <c r="N96" s="72">
        <v>48611.33</v>
      </c>
      <c r="O96" s="72">
        <f t="shared" si="6"/>
        <v>3136.8700000000026</v>
      </c>
      <c r="P96" s="55">
        <f t="shared" si="9"/>
        <v>5.5904435631403279E-2</v>
      </c>
      <c r="R96" s="72"/>
    </row>
    <row r="97" spans="1:18" x14ac:dyDescent="0.2">
      <c r="A97" s="30" t="s">
        <v>91</v>
      </c>
      <c r="B97" s="53">
        <v>45689</v>
      </c>
      <c r="C97" s="96">
        <v>622402</v>
      </c>
      <c r="D97" s="113" t="s">
        <v>197</v>
      </c>
      <c r="E97" s="31" t="s">
        <v>93</v>
      </c>
      <c r="F97" s="31" t="s">
        <v>98</v>
      </c>
      <c r="G97" s="31" t="s">
        <v>102</v>
      </c>
      <c r="H97" s="36">
        <v>65000</v>
      </c>
      <c r="I97" s="73"/>
      <c r="J97" s="73">
        <f t="shared" si="7"/>
        <v>4136.0299999999988</v>
      </c>
      <c r="K97" s="72">
        <v>72057.8</v>
      </c>
      <c r="L97" s="72">
        <v>0</v>
      </c>
      <c r="M97" s="72">
        <f t="shared" si="8"/>
        <v>60863.97</v>
      </c>
      <c r="N97" s="72">
        <v>60863.97</v>
      </c>
      <c r="O97" s="72">
        <f t="shared" si="6"/>
        <v>-11193.830000000002</v>
      </c>
      <c r="P97" s="55">
        <f t="shared" si="9"/>
        <v>-0.18391554149359632</v>
      </c>
      <c r="R97" s="72"/>
    </row>
    <row r="98" spans="1:18" x14ac:dyDescent="0.2">
      <c r="A98" s="30" t="s">
        <v>91</v>
      </c>
      <c r="B98" s="53">
        <v>45689</v>
      </c>
      <c r="C98" s="49">
        <v>622403</v>
      </c>
      <c r="D98" s="51" t="s">
        <v>198</v>
      </c>
      <c r="E98" s="31" t="s">
        <v>93</v>
      </c>
      <c r="F98" s="31" t="s">
        <v>98</v>
      </c>
      <c r="G98" s="31" t="s">
        <v>95</v>
      </c>
      <c r="H98" s="36">
        <v>78309.440000000002</v>
      </c>
      <c r="I98" s="73"/>
      <c r="J98" s="73">
        <f t="shared" si="7"/>
        <v>0</v>
      </c>
      <c r="K98" s="72">
        <v>116179.74</v>
      </c>
      <c r="L98" s="72">
        <v>0</v>
      </c>
      <c r="M98" s="72">
        <f t="shared" si="8"/>
        <v>78309.440000000002</v>
      </c>
      <c r="N98" s="72">
        <v>78309.440000000002</v>
      </c>
      <c r="O98" s="72">
        <f t="shared" si="6"/>
        <v>-37870.300000000003</v>
      </c>
      <c r="P98" s="55">
        <f t="shared" si="9"/>
        <v>-0.48359814602173123</v>
      </c>
      <c r="R98" s="72"/>
    </row>
    <row r="99" spans="1:18" x14ac:dyDescent="0.2">
      <c r="A99" s="30" t="s">
        <v>91</v>
      </c>
      <c r="B99" s="53">
        <v>45689</v>
      </c>
      <c r="C99" s="49">
        <v>622405</v>
      </c>
      <c r="D99" s="51" t="s">
        <v>199</v>
      </c>
      <c r="E99" s="31" t="s">
        <v>93</v>
      </c>
      <c r="F99" s="31" t="s">
        <v>98</v>
      </c>
      <c r="G99" s="31" t="s">
        <v>95</v>
      </c>
      <c r="H99" s="36">
        <v>20032.57</v>
      </c>
      <c r="I99" s="73"/>
      <c r="J99" s="73">
        <f t="shared" si="7"/>
        <v>0</v>
      </c>
      <c r="K99" s="72">
        <v>30413.21</v>
      </c>
      <c r="L99" s="72">
        <v>0</v>
      </c>
      <c r="M99" s="72">
        <f t="shared" si="8"/>
        <v>20032.57</v>
      </c>
      <c r="N99" s="72">
        <v>20032.57</v>
      </c>
      <c r="O99" s="72">
        <f t="shared" si="6"/>
        <v>-10380.64</v>
      </c>
      <c r="P99" s="55">
        <f t="shared" si="9"/>
        <v>-0.51818813062927016</v>
      </c>
      <c r="R99" s="72"/>
    </row>
    <row r="100" spans="1:18" x14ac:dyDescent="0.2">
      <c r="A100" s="30" t="s">
        <v>91</v>
      </c>
      <c r="B100" s="53">
        <v>45689</v>
      </c>
      <c r="C100" s="49">
        <v>622406</v>
      </c>
      <c r="D100" s="51" t="s">
        <v>200</v>
      </c>
      <c r="E100" s="31" t="s">
        <v>175</v>
      </c>
      <c r="F100" s="31" t="s">
        <v>98</v>
      </c>
      <c r="G100" s="31" t="s">
        <v>95</v>
      </c>
      <c r="H100" s="36">
        <v>115191.27</v>
      </c>
      <c r="I100" s="73"/>
      <c r="J100" s="73">
        <f t="shared" si="7"/>
        <v>0</v>
      </c>
      <c r="K100" s="72">
        <v>63324</v>
      </c>
      <c r="L100" s="72">
        <v>0</v>
      </c>
      <c r="M100" s="72">
        <f t="shared" si="8"/>
        <v>115191.27</v>
      </c>
      <c r="N100" s="72">
        <v>115191.27</v>
      </c>
      <c r="O100" s="72">
        <f t="shared" si="6"/>
        <v>51867.270000000004</v>
      </c>
      <c r="P100" s="55">
        <f t="shared" si="9"/>
        <v>0.45027084083715724</v>
      </c>
      <c r="R100" s="72"/>
    </row>
    <row r="101" spans="1:18" x14ac:dyDescent="0.2">
      <c r="A101" s="30" t="s">
        <v>91</v>
      </c>
      <c r="B101" s="53">
        <v>45689</v>
      </c>
      <c r="C101" s="49">
        <v>622407</v>
      </c>
      <c r="D101" s="51" t="s">
        <v>201</v>
      </c>
      <c r="E101" s="31" t="s">
        <v>93</v>
      </c>
      <c r="F101" s="31" t="s">
        <v>98</v>
      </c>
      <c r="G101" s="31" t="s">
        <v>102</v>
      </c>
      <c r="H101" s="36">
        <v>166500</v>
      </c>
      <c r="I101" s="73"/>
      <c r="J101" s="73">
        <f t="shared" si="7"/>
        <v>91500</v>
      </c>
      <c r="K101" s="72">
        <v>79881.919999999998</v>
      </c>
      <c r="L101" s="72">
        <v>75000</v>
      </c>
      <c r="M101" s="72">
        <f t="shared" si="8"/>
        <v>75000</v>
      </c>
      <c r="N101" s="72">
        <v>0</v>
      </c>
      <c r="O101" s="72">
        <f t="shared" si="6"/>
        <v>-4881.9199999999983</v>
      </c>
      <c r="P101" s="55">
        <f t="shared" si="9"/>
        <v>-6.5092266666666648E-2</v>
      </c>
      <c r="R101" s="72"/>
    </row>
    <row r="102" spans="1:18" x14ac:dyDescent="0.2">
      <c r="A102" s="30" t="s">
        <v>91</v>
      </c>
      <c r="B102" s="53">
        <v>45689</v>
      </c>
      <c r="C102" s="49">
        <v>622501</v>
      </c>
      <c r="D102" s="51" t="s">
        <v>202</v>
      </c>
      <c r="E102" s="31" t="s">
        <v>93</v>
      </c>
      <c r="F102" s="31" t="s">
        <v>98</v>
      </c>
      <c r="G102" s="31" t="s">
        <v>102</v>
      </c>
      <c r="H102" s="36">
        <v>81581.27</v>
      </c>
      <c r="I102" s="115"/>
      <c r="J102" s="115">
        <f t="shared" si="7"/>
        <v>68581.27</v>
      </c>
      <c r="K102" s="72">
        <v>15320.5</v>
      </c>
      <c r="L102" s="72">
        <v>13000</v>
      </c>
      <c r="M102" s="72">
        <f t="shared" si="8"/>
        <v>13000</v>
      </c>
      <c r="N102" s="72">
        <v>0</v>
      </c>
      <c r="O102" s="72">
        <f t="shared" si="6"/>
        <v>-2320.5</v>
      </c>
      <c r="P102" s="116">
        <f t="shared" si="9"/>
        <v>-0.17849999999999999</v>
      </c>
      <c r="R102" s="72"/>
    </row>
    <row r="103" spans="1:18" x14ac:dyDescent="0.2">
      <c r="A103" s="30" t="s">
        <v>91</v>
      </c>
      <c r="B103" s="53">
        <v>45689</v>
      </c>
      <c r="C103" s="49">
        <v>622502</v>
      </c>
      <c r="D103" s="51" t="s">
        <v>203</v>
      </c>
      <c r="E103" s="31" t="s">
        <v>175</v>
      </c>
      <c r="F103" s="31" t="s">
        <v>98</v>
      </c>
      <c r="G103" s="31" t="s">
        <v>102</v>
      </c>
      <c r="H103" s="36">
        <v>56749.1</v>
      </c>
      <c r="I103" s="115"/>
      <c r="J103" s="115">
        <f t="shared" si="7"/>
        <v>56749.1</v>
      </c>
      <c r="K103" s="72">
        <v>0</v>
      </c>
      <c r="L103" s="72">
        <v>0</v>
      </c>
      <c r="M103" s="72">
        <f t="shared" si="8"/>
        <v>0</v>
      </c>
      <c r="N103" s="72">
        <v>0</v>
      </c>
      <c r="O103" s="72">
        <f t="shared" si="6"/>
        <v>0</v>
      </c>
      <c r="P103" s="116">
        <f t="shared" si="9"/>
        <v>0</v>
      </c>
      <c r="R103" s="72"/>
    </row>
    <row r="104" spans="1:18" x14ac:dyDescent="0.2">
      <c r="A104" s="30" t="s">
        <v>91</v>
      </c>
      <c r="B104" s="53">
        <v>45689</v>
      </c>
      <c r="C104" s="96">
        <v>622503</v>
      </c>
      <c r="D104" s="113" t="s">
        <v>204</v>
      </c>
      <c r="E104" s="31" t="s">
        <v>175</v>
      </c>
      <c r="F104" s="31" t="s">
        <v>98</v>
      </c>
      <c r="G104" s="31" t="s">
        <v>102</v>
      </c>
      <c r="H104" s="36">
        <v>23173.4</v>
      </c>
      <c r="I104" s="115"/>
      <c r="J104" s="73">
        <f t="shared" si="7"/>
        <v>23173.4</v>
      </c>
      <c r="K104" s="72">
        <v>0</v>
      </c>
      <c r="L104" s="72">
        <v>0</v>
      </c>
      <c r="M104" s="72">
        <f t="shared" si="8"/>
        <v>0</v>
      </c>
      <c r="N104" s="72">
        <v>0</v>
      </c>
      <c r="O104" s="72">
        <f t="shared" si="6"/>
        <v>0</v>
      </c>
      <c r="P104" s="116">
        <f t="shared" si="9"/>
        <v>0</v>
      </c>
      <c r="R104" s="72"/>
    </row>
    <row r="105" spans="1:18" x14ac:dyDescent="0.2">
      <c r="A105" s="30" t="s">
        <v>91</v>
      </c>
      <c r="B105" s="53">
        <v>45689</v>
      </c>
      <c r="C105" s="96">
        <v>622505</v>
      </c>
      <c r="D105" s="113" t="s">
        <v>205</v>
      </c>
      <c r="E105" s="31" t="s">
        <v>93</v>
      </c>
      <c r="F105" s="31" t="s">
        <v>98</v>
      </c>
      <c r="G105" s="31" t="s">
        <v>102</v>
      </c>
      <c r="H105" s="36">
        <v>13000</v>
      </c>
      <c r="I105" s="73"/>
      <c r="J105" s="119">
        <f t="shared" si="7"/>
        <v>12783.54</v>
      </c>
      <c r="K105" s="72">
        <v>282.69</v>
      </c>
      <c r="L105" s="72">
        <v>0</v>
      </c>
      <c r="M105" s="72">
        <f t="shared" si="8"/>
        <v>216.46</v>
      </c>
      <c r="N105" s="72">
        <v>216.46</v>
      </c>
      <c r="O105" s="72">
        <f t="shared" si="6"/>
        <v>-66.22999999999999</v>
      </c>
      <c r="P105" s="55">
        <f t="shared" si="9"/>
        <v>-0.30596877021158636</v>
      </c>
      <c r="R105" s="72"/>
    </row>
    <row r="106" spans="1:18" x14ac:dyDescent="0.2">
      <c r="A106" s="88" t="s">
        <v>91</v>
      </c>
      <c r="B106" s="89">
        <v>45689</v>
      </c>
      <c r="C106" s="107">
        <v>629900</v>
      </c>
      <c r="D106" s="118" t="s">
        <v>206</v>
      </c>
      <c r="E106" s="90" t="s">
        <v>93</v>
      </c>
      <c r="F106" s="90" t="s">
        <v>159</v>
      </c>
      <c r="G106" s="90" t="s">
        <v>102</v>
      </c>
      <c r="H106" s="101">
        <v>0</v>
      </c>
      <c r="I106" s="92"/>
      <c r="J106" s="92">
        <f t="shared" si="7"/>
        <v>0</v>
      </c>
      <c r="K106" s="91">
        <v>10823.84</v>
      </c>
      <c r="L106" s="91">
        <v>0</v>
      </c>
      <c r="M106" s="91">
        <f t="shared" si="8"/>
        <v>0</v>
      </c>
      <c r="N106" s="91">
        <v>0</v>
      </c>
      <c r="O106" s="91">
        <f t="shared" si="6"/>
        <v>-10823.84</v>
      </c>
      <c r="P106" s="93">
        <f t="shared" si="9"/>
        <v>0</v>
      </c>
      <c r="Q106" s="94"/>
      <c r="R106" s="72"/>
    </row>
    <row r="107" spans="1:18" x14ac:dyDescent="0.2">
      <c r="A107" s="30" t="s">
        <v>91</v>
      </c>
      <c r="B107" s="53">
        <v>45689</v>
      </c>
      <c r="C107" s="96">
        <v>122401</v>
      </c>
      <c r="D107" s="113" t="s">
        <v>207</v>
      </c>
      <c r="E107" s="31" t="s">
        <v>208</v>
      </c>
      <c r="F107" s="31" t="s">
        <v>98</v>
      </c>
      <c r="G107" s="31" t="s">
        <v>95</v>
      </c>
      <c r="H107" s="36">
        <v>19802.650000000001</v>
      </c>
      <c r="I107" s="73"/>
      <c r="J107" s="73">
        <f t="shared" si="7"/>
        <v>0</v>
      </c>
      <c r="K107" s="72">
        <v>19802.650000000001</v>
      </c>
      <c r="L107" s="72">
        <v>0</v>
      </c>
      <c r="M107" s="72">
        <f t="shared" si="8"/>
        <v>19802.650000000001</v>
      </c>
      <c r="N107" s="72">
        <v>19802.650000000001</v>
      </c>
      <c r="O107" s="72">
        <f t="shared" si="6"/>
        <v>0</v>
      </c>
      <c r="P107" s="55">
        <f t="shared" si="9"/>
        <v>0</v>
      </c>
      <c r="R107" s="72"/>
    </row>
    <row r="108" spans="1:18" x14ac:dyDescent="0.2">
      <c r="A108" s="30" t="s">
        <v>91</v>
      </c>
      <c r="B108" s="53">
        <v>45689</v>
      </c>
      <c r="C108" s="96">
        <v>122501</v>
      </c>
      <c r="D108" s="113" t="s">
        <v>209</v>
      </c>
      <c r="E108" s="31" t="s">
        <v>208</v>
      </c>
      <c r="F108" s="31" t="s">
        <v>98</v>
      </c>
      <c r="G108" s="31" t="s">
        <v>102</v>
      </c>
      <c r="H108" s="36">
        <v>39736.15</v>
      </c>
      <c r="I108" s="73"/>
      <c r="J108" s="73">
        <f t="shared" si="7"/>
        <v>0</v>
      </c>
      <c r="K108" s="72">
        <v>39736.15</v>
      </c>
      <c r="L108" s="72">
        <v>0</v>
      </c>
      <c r="M108" s="72">
        <f t="shared" si="8"/>
        <v>39736.15</v>
      </c>
      <c r="N108" s="72">
        <v>39736.15</v>
      </c>
      <c r="O108" s="72">
        <f t="shared" si="6"/>
        <v>0</v>
      </c>
      <c r="P108" s="55">
        <f t="shared" si="9"/>
        <v>0</v>
      </c>
      <c r="R108" s="72"/>
    </row>
    <row r="109" spans="1:18" x14ac:dyDescent="0.2">
      <c r="A109" s="30"/>
      <c r="B109" s="53"/>
      <c r="E109" s="31"/>
      <c r="F109" s="31"/>
      <c r="G109" s="31"/>
      <c r="I109" s="73"/>
      <c r="J109" s="73"/>
      <c r="K109" s="72"/>
      <c r="L109" s="72"/>
      <c r="M109" s="72"/>
      <c r="N109" s="72"/>
      <c r="O109" s="72"/>
      <c r="R109" s="72"/>
    </row>
    <row r="110" spans="1:18" x14ac:dyDescent="0.2">
      <c r="A110" s="30"/>
      <c r="B110" s="53"/>
      <c r="C110" s="97" t="s">
        <v>210</v>
      </c>
      <c r="D110" s="100"/>
      <c r="E110" s="31"/>
      <c r="F110" s="31"/>
      <c r="G110" s="31"/>
      <c r="H110" s="108">
        <f>SUM(H5:H109)</f>
        <v>69952153.719999999</v>
      </c>
      <c r="I110" s="74">
        <v>0</v>
      </c>
      <c r="J110" s="109">
        <f t="shared" ref="J110:O110" si="10">SUM(J5:J109)</f>
        <v>20809833.055999994</v>
      </c>
      <c r="K110" s="74">
        <f t="shared" si="10"/>
        <v>46397493.889999986</v>
      </c>
      <c r="L110" s="109">
        <f t="shared" si="10"/>
        <v>16813512.120000001</v>
      </c>
      <c r="M110" s="74">
        <f t="shared" si="10"/>
        <v>44687335.284774326</v>
      </c>
      <c r="N110" s="109">
        <f t="shared" si="10"/>
        <v>32328808.543999992</v>
      </c>
      <c r="O110" s="74">
        <f t="shared" si="10"/>
        <v>2744826.7740000011</v>
      </c>
      <c r="P110" s="74"/>
      <c r="Q110" s="38"/>
      <c r="R110" s="72"/>
    </row>
    <row r="111" spans="1:18" x14ac:dyDescent="0.2">
      <c r="D111" s="100"/>
      <c r="E111" s="31"/>
      <c r="F111" s="31"/>
      <c r="G111" s="31"/>
    </row>
    <row r="112" spans="1:18" x14ac:dyDescent="0.2">
      <c r="D112" s="127" t="s">
        <v>211</v>
      </c>
      <c r="E112" s="31"/>
      <c r="F112" s="31"/>
      <c r="G112" s="31"/>
      <c r="H112" s="120">
        <v>69952153.719999999</v>
      </c>
      <c r="J112" s="36">
        <v>21072052.350000001</v>
      </c>
      <c r="M112" s="36" t="s">
        <v>212</v>
      </c>
      <c r="N112" s="36">
        <v>32328808.539999999</v>
      </c>
    </row>
    <row r="113" spans="1:18" x14ac:dyDescent="0.2">
      <c r="D113" s="100"/>
      <c r="E113" s="31"/>
      <c r="F113" s="31"/>
      <c r="G113" s="31"/>
      <c r="I113" s="36" t="s">
        <v>213</v>
      </c>
      <c r="J113" s="122">
        <v>-262219.28999999998</v>
      </c>
    </row>
    <row r="114" spans="1:18" x14ac:dyDescent="0.2">
      <c r="D114" s="100"/>
      <c r="E114" s="31"/>
      <c r="F114" s="31"/>
      <c r="G114" s="31"/>
      <c r="J114" s="120">
        <v>20809833.060000002</v>
      </c>
    </row>
    <row r="115" spans="1:18" x14ac:dyDescent="0.2">
      <c r="D115" s="100"/>
      <c r="E115" s="31"/>
      <c r="F115" s="31"/>
      <c r="G115" s="31"/>
    </row>
    <row r="116" spans="1:18" x14ac:dyDescent="0.2">
      <c r="D116" s="100"/>
      <c r="E116" s="31"/>
      <c r="F116" s="31"/>
      <c r="G116" s="31"/>
    </row>
    <row r="117" spans="1:18" x14ac:dyDescent="0.2">
      <c r="D117" s="100"/>
      <c r="E117" s="31"/>
      <c r="F117" s="31"/>
      <c r="G117" s="31"/>
    </row>
    <row r="118" spans="1:18" x14ac:dyDescent="0.2">
      <c r="D118" s="100"/>
      <c r="E118" s="31"/>
      <c r="F118" s="31"/>
      <c r="G118" s="31"/>
    </row>
    <row r="119" spans="1:18" s="36" customFormat="1" x14ac:dyDescent="0.2">
      <c r="A119"/>
      <c r="B119" s="49"/>
      <c r="C119" s="49"/>
      <c r="D119" s="100"/>
      <c r="E119" s="31"/>
      <c r="F119" s="31"/>
      <c r="G119" s="31"/>
      <c r="O119"/>
      <c r="P119" s="55"/>
      <c r="Q119"/>
      <c r="R119"/>
    </row>
    <row r="120" spans="1:18" s="36" customFormat="1" x14ac:dyDescent="0.2">
      <c r="A120"/>
      <c r="B120" s="49"/>
      <c r="C120" s="49"/>
      <c r="D120" s="100"/>
      <c r="E120" s="31"/>
      <c r="F120" s="31"/>
      <c r="G120" s="31"/>
      <c r="O120"/>
      <c r="P120" s="55"/>
      <c r="Q120"/>
      <c r="R120"/>
    </row>
    <row r="121" spans="1:18" s="36" customFormat="1" x14ac:dyDescent="0.2">
      <c r="A121"/>
      <c r="B121" s="49"/>
      <c r="C121" s="49"/>
      <c r="D121" s="100"/>
      <c r="E121" s="31"/>
      <c r="F121" s="31"/>
      <c r="G121" s="31"/>
      <c r="O121"/>
      <c r="P121" s="55"/>
      <c r="Q121"/>
      <c r="R121"/>
    </row>
    <row r="122" spans="1:18" s="36" customFormat="1" x14ac:dyDescent="0.2">
      <c r="A122"/>
      <c r="B122" s="49"/>
      <c r="C122" s="49"/>
      <c r="D122" s="100"/>
      <c r="E122" s="31"/>
      <c r="F122" s="31"/>
      <c r="G122" s="31"/>
      <c r="L122" s="125"/>
      <c r="O122"/>
      <c r="P122" s="55"/>
      <c r="Q122"/>
      <c r="R122"/>
    </row>
    <row r="123" spans="1:18" s="36" customFormat="1" x14ac:dyDescent="0.2">
      <c r="A123"/>
      <c r="B123" s="49"/>
      <c r="C123" s="49"/>
      <c r="D123" s="100"/>
      <c r="E123" s="31"/>
      <c r="F123" s="31"/>
      <c r="G123" s="31"/>
      <c r="L123" s="126"/>
      <c r="M123" s="38"/>
      <c r="O123"/>
      <c r="P123" s="55"/>
      <c r="Q123"/>
      <c r="R123"/>
    </row>
    <row r="124" spans="1:18" s="36" customFormat="1" x14ac:dyDescent="0.2">
      <c r="A124"/>
      <c r="B124" s="49"/>
      <c r="C124" s="49"/>
      <c r="D124" s="100"/>
      <c r="E124" s="31"/>
      <c r="F124" s="31"/>
      <c r="G124" s="31"/>
      <c r="O124"/>
      <c r="P124" s="55"/>
      <c r="Q124"/>
      <c r="R124"/>
    </row>
    <row r="125" spans="1:18" s="36" customFormat="1" x14ac:dyDescent="0.2">
      <c r="A125"/>
      <c r="B125" s="49"/>
      <c r="C125" s="49"/>
      <c r="D125" s="100"/>
      <c r="E125" s="31"/>
      <c r="F125" s="31"/>
      <c r="G125" s="31"/>
      <c r="O125"/>
      <c r="P125" s="55"/>
      <c r="Q125"/>
      <c r="R125"/>
    </row>
    <row r="126" spans="1:18" s="36" customFormat="1" x14ac:dyDescent="0.2">
      <c r="A126"/>
      <c r="B126" s="49"/>
      <c r="C126" s="49"/>
      <c r="D126" s="100"/>
      <c r="E126" s="31"/>
      <c r="F126" s="31"/>
      <c r="G126" s="31"/>
      <c r="O126"/>
      <c r="P126" s="55"/>
      <c r="Q126"/>
      <c r="R126"/>
    </row>
    <row r="127" spans="1:18" s="36" customFormat="1" x14ac:dyDescent="0.2">
      <c r="A127"/>
      <c r="B127" s="49"/>
      <c r="C127" s="49"/>
      <c r="D127" s="100"/>
      <c r="E127" s="31"/>
      <c r="F127" s="31"/>
      <c r="G127" s="31"/>
      <c r="O127"/>
      <c r="P127" s="55"/>
      <c r="Q127"/>
      <c r="R127"/>
    </row>
    <row r="128" spans="1:18" s="36" customFormat="1" x14ac:dyDescent="0.2">
      <c r="A128"/>
      <c r="B128" s="49"/>
      <c r="C128" s="49"/>
      <c r="D128" s="100"/>
      <c r="E128" s="31"/>
      <c r="F128" s="31"/>
      <c r="G128" s="31"/>
      <c r="O128"/>
      <c r="P128" s="55"/>
      <c r="Q128"/>
      <c r="R128"/>
    </row>
    <row r="129" spans="1:18" s="36" customFormat="1" x14ac:dyDescent="0.2">
      <c r="A129"/>
      <c r="B129" s="49"/>
      <c r="C129" s="49"/>
      <c r="D129" s="100"/>
      <c r="E129" s="31"/>
      <c r="F129" s="31"/>
      <c r="G129" s="31"/>
      <c r="L129" s="125"/>
      <c r="O129"/>
      <c r="P129" s="55"/>
      <c r="Q129"/>
      <c r="R129"/>
    </row>
    <row r="130" spans="1:18" s="36" customFormat="1" x14ac:dyDescent="0.2">
      <c r="A130"/>
      <c r="B130" s="49"/>
      <c r="C130" s="49"/>
      <c r="D130" s="100"/>
      <c r="E130" s="31"/>
      <c r="F130" s="31"/>
      <c r="G130" s="31"/>
      <c r="L130" s="125"/>
      <c r="O130"/>
      <c r="P130" s="55"/>
      <c r="Q130"/>
      <c r="R130"/>
    </row>
    <row r="131" spans="1:18" s="36" customFormat="1" x14ac:dyDescent="0.2">
      <c r="A131"/>
      <c r="B131" s="49"/>
      <c r="C131" s="49"/>
      <c r="D131" s="100"/>
      <c r="E131" s="31"/>
      <c r="F131" s="31"/>
      <c r="G131" s="31"/>
      <c r="O131"/>
      <c r="P131" s="55"/>
      <c r="Q131"/>
      <c r="R131"/>
    </row>
    <row r="132" spans="1:18" s="36" customFormat="1" x14ac:dyDescent="0.2">
      <c r="A132"/>
      <c r="B132" s="49"/>
      <c r="C132" s="49"/>
      <c r="D132" s="100"/>
      <c r="E132" s="31"/>
      <c r="F132" s="31"/>
      <c r="G132" s="31"/>
      <c r="L132" s="125"/>
      <c r="O132"/>
      <c r="P132" s="55"/>
      <c r="Q132"/>
      <c r="R132"/>
    </row>
    <row r="133" spans="1:18" s="36" customFormat="1" x14ac:dyDescent="0.2">
      <c r="A133"/>
      <c r="B133" s="49"/>
      <c r="C133" s="49"/>
      <c r="D133" s="100"/>
      <c r="E133" s="31"/>
      <c r="F133" s="31"/>
      <c r="G133" s="31"/>
      <c r="O133"/>
      <c r="P133" s="55"/>
      <c r="Q133"/>
      <c r="R133"/>
    </row>
    <row r="134" spans="1:18" s="36" customFormat="1" x14ac:dyDescent="0.2">
      <c r="A134"/>
      <c r="B134" s="49"/>
      <c r="C134" s="49"/>
      <c r="D134" s="100"/>
      <c r="E134" s="31"/>
      <c r="F134" s="31"/>
      <c r="G134" s="31"/>
      <c r="L134" s="38"/>
      <c r="O134"/>
      <c r="P134" s="55"/>
      <c r="Q134"/>
      <c r="R134"/>
    </row>
    <row r="135" spans="1:18" s="36" customFormat="1" x14ac:dyDescent="0.2">
      <c r="A135"/>
      <c r="B135" s="49"/>
      <c r="C135" s="49"/>
      <c r="D135" s="100"/>
      <c r="E135" s="31"/>
      <c r="F135" s="31"/>
      <c r="G135" s="31"/>
      <c r="L135" s="125"/>
      <c r="O135"/>
      <c r="P135" s="55"/>
      <c r="Q135"/>
      <c r="R135"/>
    </row>
    <row r="136" spans="1:18" s="36" customFormat="1" x14ac:dyDescent="0.2">
      <c r="A136"/>
      <c r="B136" s="49"/>
      <c r="C136" s="49"/>
      <c r="D136" s="100"/>
      <c r="E136" s="31"/>
      <c r="F136" s="31"/>
      <c r="G136" s="31"/>
      <c r="O136"/>
      <c r="P136" s="55"/>
      <c r="Q136"/>
      <c r="R136"/>
    </row>
    <row r="137" spans="1:18" s="36" customFormat="1" x14ac:dyDescent="0.2">
      <c r="A137"/>
      <c r="B137" s="49"/>
      <c r="C137" s="49"/>
      <c r="D137" s="100"/>
      <c r="E137" s="31"/>
      <c r="F137" s="31"/>
      <c r="G137" s="31"/>
      <c r="O137"/>
      <c r="P137" s="55"/>
      <c r="Q137"/>
      <c r="R137"/>
    </row>
    <row r="138" spans="1:18" s="36" customFormat="1" x14ac:dyDescent="0.2">
      <c r="A138"/>
      <c r="B138" s="49"/>
      <c r="C138" s="49"/>
      <c r="D138" s="100"/>
      <c r="E138" s="31"/>
      <c r="F138" s="31"/>
      <c r="G138" s="31"/>
      <c r="O138"/>
      <c r="P138" s="55"/>
      <c r="Q138"/>
      <c r="R138"/>
    </row>
    <row r="139" spans="1:18" s="36" customFormat="1" x14ac:dyDescent="0.2">
      <c r="A139"/>
      <c r="B139" s="49"/>
      <c r="C139" s="49"/>
      <c r="D139" s="100"/>
      <c r="E139" s="31"/>
      <c r="F139" s="31"/>
      <c r="G139" s="31"/>
      <c r="O139"/>
      <c r="P139" s="55"/>
      <c r="Q139"/>
      <c r="R139"/>
    </row>
    <row r="140" spans="1:18" s="36" customFormat="1" x14ac:dyDescent="0.2">
      <c r="A140"/>
      <c r="B140" s="49"/>
      <c r="C140" s="49"/>
      <c r="D140" s="100"/>
      <c r="E140" s="31"/>
      <c r="F140"/>
      <c r="G140"/>
      <c r="O140"/>
      <c r="P140" s="55"/>
      <c r="Q140"/>
      <c r="R140"/>
    </row>
    <row r="141" spans="1:18" s="36" customFormat="1" x14ac:dyDescent="0.2">
      <c r="A141"/>
      <c r="B141" s="49"/>
      <c r="C141" s="49"/>
      <c r="D141" s="100"/>
      <c r="E141" s="31"/>
      <c r="F141"/>
      <c r="G141"/>
      <c r="L141" s="126"/>
      <c r="O141"/>
      <c r="P141" s="55"/>
      <c r="Q141"/>
      <c r="R141"/>
    </row>
    <row r="142" spans="1:18" s="36" customFormat="1" x14ac:dyDescent="0.2">
      <c r="A142"/>
      <c r="B142" s="49"/>
      <c r="C142" s="49"/>
      <c r="D142" s="100"/>
      <c r="E142" s="31"/>
      <c r="F142"/>
      <c r="G142"/>
      <c r="L142" s="125"/>
      <c r="O142"/>
      <c r="P142" s="55"/>
      <c r="Q142"/>
      <c r="R142"/>
    </row>
    <row r="143" spans="1:18" s="36" customFormat="1" x14ac:dyDescent="0.2">
      <c r="A143"/>
      <c r="B143" s="49"/>
      <c r="C143" s="49"/>
      <c r="D143" s="100"/>
      <c r="E143" s="31"/>
      <c r="F143"/>
      <c r="G143"/>
      <c r="L143" s="125"/>
      <c r="O143"/>
      <c r="P143" s="55"/>
      <c r="Q143"/>
      <c r="R143"/>
    </row>
    <row r="144" spans="1:18" s="36" customFormat="1" x14ac:dyDescent="0.2">
      <c r="A144"/>
      <c r="B144" s="49"/>
      <c r="C144" s="49"/>
      <c r="D144" s="100"/>
      <c r="E144" s="31"/>
      <c r="F144"/>
      <c r="G144"/>
      <c r="O144"/>
      <c r="P144" s="55"/>
      <c r="Q144"/>
      <c r="R144"/>
    </row>
    <row r="145" spans="1:18" s="36" customFormat="1" x14ac:dyDescent="0.2">
      <c r="A145"/>
      <c r="B145" s="49"/>
      <c r="C145" s="49"/>
      <c r="D145" s="100"/>
      <c r="E145" s="31"/>
      <c r="F145"/>
      <c r="G145"/>
      <c r="O145"/>
      <c r="P145" s="55"/>
      <c r="Q145"/>
      <c r="R145"/>
    </row>
    <row r="146" spans="1:18" s="36" customFormat="1" x14ac:dyDescent="0.2">
      <c r="A146"/>
      <c r="B146" s="49"/>
      <c r="C146" s="49"/>
      <c r="D146" s="100"/>
      <c r="E146" s="31"/>
      <c r="F146"/>
      <c r="G146"/>
      <c r="L146" s="125"/>
      <c r="O146"/>
      <c r="P146" s="55"/>
      <c r="Q146"/>
      <c r="R146"/>
    </row>
    <row r="147" spans="1:18" s="36" customFormat="1" x14ac:dyDescent="0.2">
      <c r="A147"/>
      <c r="B147" s="49"/>
      <c r="C147" s="49"/>
      <c r="D147" s="51"/>
      <c r="E147" s="31"/>
      <c r="F147"/>
      <c r="G147"/>
      <c r="O147"/>
      <c r="P147" s="55"/>
      <c r="Q147"/>
      <c r="R147"/>
    </row>
  </sheetData>
  <autoFilter ref="A4:Q110" xr:uid="{D5D2607A-FD8C-4188-89D5-D792073757EC}"/>
  <mergeCells count="3">
    <mergeCell ref="H3:K3"/>
    <mergeCell ref="L3:M3"/>
    <mergeCell ref="N3:P3"/>
  </mergeCells>
  <conditionalFormatting sqref="P5:P108">
    <cfRule type="cellIs" dxfId="3" priority="1" operator="greaterThan">
      <formula>10</formula>
    </cfRule>
    <cfRule type="cellIs" dxfId="2" priority="2" operator="greaterThan">
      <formula>5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FCAB8A7-F301-49BF-9B5E-58240AFB7630}">
          <x14:formula1>
            <xm:f>Config!$C$3:$C$7</xm:f>
          </x14:formula1>
          <xm:sqref>G9:G139</xm:sqref>
        </x14:dataValidation>
        <x14:dataValidation type="list" allowBlank="1" showInputMessage="1" showErrorMessage="1" xr:uid="{B66E4CDA-AACC-4A46-9AD3-F042A345BC83}">
          <x14:formula1>
            <xm:f>Config!$A$3:$A$12</xm:f>
          </x14:formula1>
          <xm:sqref>E9:E137</xm:sqref>
        </x14:dataValidation>
        <x14:dataValidation type="list" allowBlank="1" showInputMessage="1" showErrorMessage="1" xr:uid="{7829A183-E8C2-4380-BA8B-4375B2EB6928}">
          <x14:formula1>
            <xm:f>Config!$B$3:$B$32</xm:f>
          </x14:formula1>
          <xm:sqref>F9:F10 F88:F139 F12:F86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8A31-4070-4E73-8BBB-B8393CD57290}">
  <sheetPr>
    <tabColor rgb="FF92D050"/>
  </sheetPr>
  <dimension ref="A1:U147"/>
  <sheetViews>
    <sheetView topLeftCell="C1" workbookViewId="0">
      <pane ySplit="4" topLeftCell="A86" activePane="bottomLeft" state="frozen"/>
      <selection pane="bottomLeft" activeCell="O110" sqref="O110"/>
    </sheetView>
  </sheetViews>
  <sheetFormatPr baseColWidth="10" defaultColWidth="11.5" defaultRowHeight="15" x14ac:dyDescent="0.2"/>
  <cols>
    <col min="1" max="1" width="7.5" customWidth="1"/>
    <col min="2" max="3" width="11.1640625" style="49"/>
    <col min="4" max="4" width="48.1640625" style="51" bestFit="1" customWidth="1"/>
    <col min="5" max="5" width="21" customWidth="1"/>
    <col min="6" max="6" width="20.83203125" customWidth="1"/>
    <col min="7" max="7" width="19.6640625" customWidth="1"/>
    <col min="8" max="8" width="15" style="36" customWidth="1"/>
    <col min="9" max="10" width="17.33203125" style="36" customWidth="1"/>
    <col min="11" max="11" width="15.83203125" style="36" customWidth="1"/>
    <col min="12" max="12" width="14.6640625" style="36" customWidth="1"/>
    <col min="13" max="13" width="15" style="36" bestFit="1" customWidth="1"/>
    <col min="14" max="14" width="15" style="36" customWidth="1"/>
    <col min="15" max="15" width="12.6640625" customWidth="1"/>
    <col min="16" max="16" width="11.33203125" style="55" customWidth="1"/>
    <col min="17" max="17" width="35.83203125" customWidth="1"/>
    <col min="19" max="19" width="19.33203125" customWidth="1"/>
    <col min="20" max="20" width="9.33203125" customWidth="1"/>
    <col min="21" max="21" width="5.33203125" customWidth="1"/>
    <col min="22" max="22" width="17" customWidth="1"/>
  </cols>
  <sheetData>
    <row r="1" spans="1:18" x14ac:dyDescent="0.2">
      <c r="A1" s="27"/>
      <c r="B1" s="52"/>
      <c r="C1" s="52"/>
      <c r="D1" s="50"/>
      <c r="E1" s="27"/>
      <c r="F1" s="27"/>
      <c r="G1" s="27"/>
      <c r="H1" s="42" t="s">
        <v>64</v>
      </c>
      <c r="I1" s="39"/>
      <c r="J1" s="42" t="s">
        <v>64</v>
      </c>
      <c r="K1" s="42" t="s">
        <v>65</v>
      </c>
      <c r="L1" s="42" t="s">
        <v>64</v>
      </c>
      <c r="M1" s="42"/>
      <c r="N1" s="42" t="s">
        <v>64</v>
      </c>
      <c r="O1" s="27"/>
      <c r="P1" s="54"/>
      <c r="Q1" s="27"/>
    </row>
    <row r="2" spans="1:18" ht="16" thickBot="1" x14ac:dyDescent="0.25">
      <c r="A2" s="27" t="s">
        <v>66</v>
      </c>
      <c r="B2" s="52"/>
      <c r="C2" s="52"/>
      <c r="D2" s="103">
        <v>7.0000000000000007E-2</v>
      </c>
      <c r="E2" s="27"/>
      <c r="F2" s="27"/>
      <c r="G2" s="27"/>
      <c r="H2" s="42" t="s">
        <v>67</v>
      </c>
      <c r="I2" s="39"/>
      <c r="J2" s="42" t="s">
        <v>68</v>
      </c>
      <c r="K2" s="42" t="s">
        <v>69</v>
      </c>
      <c r="L2" s="42" t="s">
        <v>70</v>
      </c>
      <c r="M2" s="42"/>
      <c r="N2" s="42" t="s">
        <v>71</v>
      </c>
      <c r="O2" s="27"/>
      <c r="P2" s="54"/>
      <c r="Q2" s="27"/>
    </row>
    <row r="3" spans="1:18" ht="16" thickBot="1" x14ac:dyDescent="0.25">
      <c r="A3" s="27"/>
      <c r="B3" s="52"/>
      <c r="C3" s="52"/>
      <c r="D3" s="50"/>
      <c r="E3" s="27"/>
      <c r="F3" s="27"/>
      <c r="G3" s="27"/>
      <c r="H3" s="141" t="s">
        <v>72</v>
      </c>
      <c r="I3" s="142"/>
      <c r="J3" s="142"/>
      <c r="K3" s="143"/>
      <c r="L3" s="142" t="s">
        <v>73</v>
      </c>
      <c r="M3" s="143"/>
      <c r="N3" s="144" t="s">
        <v>74</v>
      </c>
      <c r="O3" s="145"/>
      <c r="P3" s="146"/>
      <c r="Q3" s="28" t="s">
        <v>75</v>
      </c>
    </row>
    <row r="4" spans="1:18" x14ac:dyDescent="0.2">
      <c r="A4" s="27" t="s">
        <v>76</v>
      </c>
      <c r="B4" s="52" t="s">
        <v>77</v>
      </c>
      <c r="C4" s="52" t="s">
        <v>78</v>
      </c>
      <c r="D4" s="50" t="s">
        <v>79</v>
      </c>
      <c r="E4" s="27" t="s">
        <v>80</v>
      </c>
      <c r="F4" s="27" t="s">
        <v>81</v>
      </c>
      <c r="G4" s="27" t="s">
        <v>82</v>
      </c>
      <c r="H4" s="56" t="s">
        <v>83</v>
      </c>
      <c r="I4" s="56" t="s">
        <v>84</v>
      </c>
      <c r="J4" s="56" t="s">
        <v>26</v>
      </c>
      <c r="K4" s="40" t="s">
        <v>85</v>
      </c>
      <c r="L4" s="40" t="s">
        <v>86</v>
      </c>
      <c r="M4" s="112" t="s">
        <v>87</v>
      </c>
      <c r="N4" s="104" t="s">
        <v>88</v>
      </c>
      <c r="O4" s="105" t="s">
        <v>89</v>
      </c>
      <c r="P4" s="106" t="s">
        <v>90</v>
      </c>
      <c r="Q4" s="29"/>
    </row>
    <row r="5" spans="1:18" x14ac:dyDescent="0.2">
      <c r="A5" s="30" t="s">
        <v>91</v>
      </c>
      <c r="B5" s="53">
        <v>45689</v>
      </c>
      <c r="C5" s="96">
        <v>322093</v>
      </c>
      <c r="D5" s="113" t="s">
        <v>92</v>
      </c>
      <c r="E5" s="31" t="s">
        <v>93</v>
      </c>
      <c r="F5" s="31" t="s">
        <v>94</v>
      </c>
      <c r="G5" s="31" t="s">
        <v>95</v>
      </c>
      <c r="H5" s="72">
        <f>VLOOKUP(C5,'[2]Jahresübersicht 2025'!$C$5:$O$136,13,FALSE)</f>
        <v>379635.49</v>
      </c>
      <c r="I5" s="73"/>
      <c r="J5" s="73">
        <f t="shared" ref="J5:J60" si="0">+H5+I5-L5-N5</f>
        <v>0</v>
      </c>
      <c r="K5" s="72">
        <f>IFERROR(VLOOKUP(C5,'[3]8. BAB DYN 02-2025 Rohdaten'!$A$7:$N$143,14,FALSE),0)*-1</f>
        <v>496752.08</v>
      </c>
      <c r="L5" s="72">
        <f>VLOOKUP(C5,'[2]Jahresübersicht 2025'!$C$5:$U$136,19,FALSE)</f>
        <v>0</v>
      </c>
      <c r="M5" s="102">
        <f t="shared" ref="M5:M68" si="1">IF((L5+N5)&gt;K5,((L5+N5)-(O5*(1-(N5/(L5+N5))))-(L5*$D$2)),(L5+N5))</f>
        <v>379635.49</v>
      </c>
      <c r="N5" s="72">
        <f>VLOOKUP(C5,'[2]Jahresübersicht 2025'!$C$5:$S$136,17,FALSE)</f>
        <v>379635.49</v>
      </c>
      <c r="O5" s="72">
        <f t="shared" ref="O5:O6" si="2">+N5+L5-K5</f>
        <v>-117116.59000000003</v>
      </c>
      <c r="P5" s="55">
        <f>IFERROR(+O5/(L5+N5),0)</f>
        <v>-0.30849747477507972</v>
      </c>
      <c r="R5" s="72"/>
    </row>
    <row r="6" spans="1:18" x14ac:dyDescent="0.2">
      <c r="A6" s="30" t="s">
        <v>91</v>
      </c>
      <c r="B6" s="53">
        <v>45689</v>
      </c>
      <c r="C6" s="95">
        <v>322172</v>
      </c>
      <c r="D6" s="114" t="s">
        <v>96</v>
      </c>
      <c r="E6" s="31" t="s">
        <v>93</v>
      </c>
      <c r="F6" s="31" t="s">
        <v>94</v>
      </c>
      <c r="G6" s="31" t="s">
        <v>95</v>
      </c>
      <c r="H6" s="72">
        <f>VLOOKUP(C6,'[2]Jahresübersicht 2025'!$C$5:$O$136,13,FALSE)</f>
        <v>75000</v>
      </c>
      <c r="I6" s="73"/>
      <c r="J6" s="73">
        <f t="shared" si="0"/>
        <v>5907.4600000000064</v>
      </c>
      <c r="K6" s="72">
        <f>IFERROR(VLOOKUP(C6,'[3]8. BAB DYN 02-2025 Rohdaten'!$A$7:$N$143,14,FALSE),0)*-1</f>
        <v>50189.62</v>
      </c>
      <c r="L6" s="72">
        <f>VLOOKUP(C6,'[2]Jahresübersicht 2025'!$C$5:$U$136,19,FALSE)</f>
        <v>0</v>
      </c>
      <c r="M6" s="102">
        <f t="shared" si="1"/>
        <v>69092.539999999994</v>
      </c>
      <c r="N6" s="72">
        <f>VLOOKUP(C6,'[2]Jahresübersicht 2025'!$C$5:$S$136,17,FALSE)</f>
        <v>69092.539999999994</v>
      </c>
      <c r="O6" s="72">
        <f t="shared" si="2"/>
        <v>18902.919999999991</v>
      </c>
      <c r="P6" s="55">
        <f t="shared" ref="P6:P69" si="3">IFERROR(+O6/(L6+N6),0)</f>
        <v>0.27358843660979887</v>
      </c>
      <c r="R6" s="72"/>
    </row>
    <row r="7" spans="1:18" x14ac:dyDescent="0.2">
      <c r="A7" s="30" t="s">
        <v>91</v>
      </c>
      <c r="B7" s="53">
        <v>45689</v>
      </c>
      <c r="C7" s="49">
        <v>322176</v>
      </c>
      <c r="D7" s="51" t="s">
        <v>97</v>
      </c>
      <c r="E7" s="31" t="s">
        <v>93</v>
      </c>
      <c r="F7" s="31" t="s">
        <v>98</v>
      </c>
      <c r="G7" s="31" t="s">
        <v>95</v>
      </c>
      <c r="H7" s="72">
        <f>VLOOKUP(C7,'[2]Jahresübersicht 2025'!$C$5:$O$136,13,FALSE)</f>
        <v>1181262.43</v>
      </c>
      <c r="I7" s="73"/>
      <c r="J7" s="73">
        <f>+H7+I7-L7-N7</f>
        <v>0</v>
      </c>
      <c r="K7" s="72">
        <f>IFERROR(VLOOKUP(C7,'[3]8. BAB DYN 02-2025 Rohdaten'!$A$7:$N$143,14,FALSE),0)*-1</f>
        <v>1621567.73</v>
      </c>
      <c r="L7" s="72">
        <f>VLOOKUP(C7,'[2]Jahresübersicht 2025'!$C$5:$U$136,19,FALSE)</f>
        <v>0</v>
      </c>
      <c r="M7" s="102">
        <f t="shared" si="1"/>
        <v>1181262.43</v>
      </c>
      <c r="N7" s="72">
        <f>VLOOKUP(C7,'[2]Jahresübersicht 2025'!$C$5:$S$136,17,FALSE)</f>
        <v>1181262.43</v>
      </c>
      <c r="O7" s="72">
        <f>+N7+L7-K7</f>
        <v>-440305.30000000005</v>
      </c>
      <c r="P7" s="55">
        <f t="shared" si="3"/>
        <v>-0.37274130524916471</v>
      </c>
      <c r="R7" s="72"/>
    </row>
    <row r="8" spans="1:18" x14ac:dyDescent="0.2">
      <c r="A8" s="30" t="s">
        <v>91</v>
      </c>
      <c r="B8" s="53">
        <v>45689</v>
      </c>
      <c r="C8" s="95">
        <v>322302</v>
      </c>
      <c r="D8" s="114" t="s">
        <v>99</v>
      </c>
      <c r="E8" s="31" t="s">
        <v>93</v>
      </c>
      <c r="F8" s="31" t="s">
        <v>100</v>
      </c>
      <c r="G8" s="31" t="s">
        <v>95</v>
      </c>
      <c r="H8" s="72">
        <f>VLOOKUP(C8,'[2]Jahresübersicht 2025'!$C$5:$O$136,13,FALSE)</f>
        <v>706011.87</v>
      </c>
      <c r="I8" s="73"/>
      <c r="J8" s="73">
        <f t="shared" si="0"/>
        <v>0</v>
      </c>
      <c r="K8" s="72">
        <f>IFERROR(VLOOKUP(C8,'[3]8. BAB DYN 02-2025 Rohdaten'!$A$7:$N$143,14,FALSE),0)*-1</f>
        <v>532674.57999999996</v>
      </c>
      <c r="L8" s="72">
        <f>VLOOKUP(C8,'[2]Jahresübersicht 2025'!$C$5:$U$136,19,FALSE)</f>
        <v>0</v>
      </c>
      <c r="M8" s="102">
        <f t="shared" si="1"/>
        <v>706011.87</v>
      </c>
      <c r="N8" s="72">
        <f>VLOOKUP(C8,'[2]Jahresübersicht 2025'!$C$5:$S$136,17,FALSE)</f>
        <v>706011.87</v>
      </c>
      <c r="O8" s="72">
        <f t="shared" ref="O8:O45" si="4">+N8+L8-K8</f>
        <v>173337.29000000004</v>
      </c>
      <c r="P8" s="55">
        <f t="shared" si="3"/>
        <v>0.24551611292314396</v>
      </c>
      <c r="R8" s="72"/>
    </row>
    <row r="9" spans="1:18" x14ac:dyDescent="0.2">
      <c r="A9" s="30" t="s">
        <v>91</v>
      </c>
      <c r="B9" s="53">
        <v>45689</v>
      </c>
      <c r="C9" s="49">
        <v>322372</v>
      </c>
      <c r="D9" s="51" t="s">
        <v>101</v>
      </c>
      <c r="E9" s="31" t="s">
        <v>93</v>
      </c>
      <c r="F9" s="31" t="s">
        <v>94</v>
      </c>
      <c r="G9" s="31" t="s">
        <v>102</v>
      </c>
      <c r="H9" s="72">
        <f>VLOOKUP(C9,'[2]Jahresübersicht 2025'!$C$5:$O$136,13,FALSE)</f>
        <v>20000</v>
      </c>
      <c r="I9" s="73"/>
      <c r="J9" s="121">
        <f t="shared" si="0"/>
        <v>3000</v>
      </c>
      <c r="K9" s="72">
        <f>IFERROR(VLOOKUP(C9,'[3]8. BAB DYN 02-2025 Rohdaten'!$A$7:$N$143,14,FALSE),0)*-1</f>
        <v>21057.31</v>
      </c>
      <c r="L9" s="72">
        <f>VLOOKUP(C9,'[2]Jahresübersicht 2025'!$C$5:$U$136,19,FALSE)</f>
        <v>17000</v>
      </c>
      <c r="M9" s="102">
        <f t="shared" si="1"/>
        <v>17000</v>
      </c>
      <c r="N9" s="72">
        <f>VLOOKUP(C9,'[2]Jahresübersicht 2025'!$C$5:$S$136,17,FALSE)</f>
        <v>0</v>
      </c>
      <c r="O9" s="72">
        <f t="shared" si="4"/>
        <v>-4057.3100000000013</v>
      </c>
      <c r="P9" s="55">
        <f t="shared" si="3"/>
        <v>-0.23866529411764714</v>
      </c>
      <c r="R9" s="72"/>
    </row>
    <row r="10" spans="1:18" x14ac:dyDescent="0.2">
      <c r="A10" s="30" t="s">
        <v>91</v>
      </c>
      <c r="B10" s="53">
        <v>45689</v>
      </c>
      <c r="C10" s="95">
        <v>322400</v>
      </c>
      <c r="D10" s="114" t="s">
        <v>103</v>
      </c>
      <c r="E10" s="31" t="s">
        <v>93</v>
      </c>
      <c r="F10" s="31" t="s">
        <v>104</v>
      </c>
      <c r="G10" s="31" t="s">
        <v>102</v>
      </c>
      <c r="H10" s="72">
        <f>VLOOKUP(C10,'[2]Jahresübersicht 2025'!$C$5:$O$136,13,FALSE)</f>
        <v>1016948.52</v>
      </c>
      <c r="I10" s="73"/>
      <c r="J10" s="119">
        <f t="shared" si="0"/>
        <v>-454.57999999995809</v>
      </c>
      <c r="K10" s="72">
        <f>IFERROR(VLOOKUP(C10,'[3]8. BAB DYN 02-2025 Rohdaten'!$A$7:$N$143,14,FALSE),0)*-1</f>
        <v>918717.53</v>
      </c>
      <c r="L10" s="72">
        <f>VLOOKUP(C10,'[2]Jahresübersicht 2025'!$C$5:$U$136,19,FALSE)</f>
        <v>0</v>
      </c>
      <c r="M10" s="102">
        <f t="shared" si="1"/>
        <v>1017403.1</v>
      </c>
      <c r="N10" s="72">
        <f>VLOOKUP(C10,'[2]Jahresübersicht 2025'!$C$5:$S$136,17,FALSE)</f>
        <v>1017403.1</v>
      </c>
      <c r="O10" s="72">
        <f t="shared" si="4"/>
        <v>98685.569999999949</v>
      </c>
      <c r="P10" s="55">
        <f t="shared" si="3"/>
        <v>9.6997512588668094E-2</v>
      </c>
      <c r="R10" s="72"/>
    </row>
    <row r="11" spans="1:18" x14ac:dyDescent="0.2">
      <c r="A11" s="30" t="s">
        <v>91</v>
      </c>
      <c r="B11" s="53">
        <v>45689</v>
      </c>
      <c r="C11" s="95">
        <v>322401</v>
      </c>
      <c r="D11" s="114" t="s">
        <v>105</v>
      </c>
      <c r="E11" s="31" t="s">
        <v>93</v>
      </c>
      <c r="F11" s="31" t="s">
        <v>104</v>
      </c>
      <c r="G11" s="31" t="s">
        <v>102</v>
      </c>
      <c r="H11" s="72">
        <f>VLOOKUP(C11,'[2]Jahresübersicht 2025'!$C$5:$O$136,13,FALSE)</f>
        <v>400869.7</v>
      </c>
      <c r="I11" s="73"/>
      <c r="J11" s="73">
        <f t="shared" si="0"/>
        <v>869.70000000001164</v>
      </c>
      <c r="K11" s="72">
        <f>IFERROR(VLOOKUP(C11,'[3]8. BAB DYN 02-2025 Rohdaten'!$A$7:$N$143,14,FALSE),0)*-1</f>
        <v>355549.45</v>
      </c>
      <c r="L11" s="72">
        <f>VLOOKUP(C11,'[2]Jahresübersicht 2025'!$C$5:$U$136,19,FALSE)</f>
        <v>26490.450000000012</v>
      </c>
      <c r="M11" s="102">
        <f t="shared" si="1"/>
        <v>395201.88081938121</v>
      </c>
      <c r="N11" s="72">
        <f>VLOOKUP(C11,'[2]Jahresübersicht 2025'!$C$5:$S$136,17,FALSE)</f>
        <v>373509.55</v>
      </c>
      <c r="O11" s="72">
        <f t="shared" si="4"/>
        <v>44450.549999999988</v>
      </c>
      <c r="P11" s="55">
        <f t="shared" si="3"/>
        <v>0.11112637499999997</v>
      </c>
      <c r="R11" s="72"/>
    </row>
    <row r="12" spans="1:18" x14ac:dyDescent="0.2">
      <c r="A12" s="30" t="s">
        <v>91</v>
      </c>
      <c r="B12" s="53">
        <v>45689</v>
      </c>
      <c r="C12" s="96">
        <v>322402</v>
      </c>
      <c r="D12" s="113" t="s">
        <v>106</v>
      </c>
      <c r="E12" s="31" t="s">
        <v>93</v>
      </c>
      <c r="F12" s="31" t="s">
        <v>104</v>
      </c>
      <c r="G12" s="31" t="s">
        <v>102</v>
      </c>
      <c r="H12" s="72">
        <f>VLOOKUP(C12,'[2]Jahresübersicht 2025'!$C$5:$O$136,13,FALSE)</f>
        <v>156439.72</v>
      </c>
      <c r="I12" s="73"/>
      <c r="J12" s="73">
        <f t="shared" si="0"/>
        <v>6439.7200000000012</v>
      </c>
      <c r="K12" s="72">
        <f>IFERROR(VLOOKUP(C12,'[3]8. BAB DYN 02-2025 Rohdaten'!$A$7:$N$143,14,FALSE),0)*-1</f>
        <v>154221.21</v>
      </c>
      <c r="L12" s="72">
        <f>VLOOKUP(C12,'[2]Jahresübersicht 2025'!$C$5:$U$136,19,FALSE)</f>
        <v>25449.89</v>
      </c>
      <c r="M12" s="102">
        <f t="shared" si="1"/>
        <v>150000</v>
      </c>
      <c r="N12" s="72">
        <f>VLOOKUP(C12,'[2]Jahresübersicht 2025'!$C$5:$S$136,17,FALSE)</f>
        <v>124550.11</v>
      </c>
      <c r="O12" s="72">
        <f t="shared" si="4"/>
        <v>-4221.2099999999919</v>
      </c>
      <c r="P12" s="55">
        <f t="shared" si="3"/>
        <v>-2.8141399999999945E-2</v>
      </c>
      <c r="R12" s="72"/>
    </row>
    <row r="13" spans="1:18" x14ac:dyDescent="0.2">
      <c r="A13" s="30" t="s">
        <v>91</v>
      </c>
      <c r="B13" s="53">
        <v>45689</v>
      </c>
      <c r="C13" s="95">
        <v>322405</v>
      </c>
      <c r="D13" s="114" t="s">
        <v>107</v>
      </c>
      <c r="E13" s="31" t="s">
        <v>93</v>
      </c>
      <c r="F13" s="31" t="s">
        <v>98</v>
      </c>
      <c r="G13" s="31" t="s">
        <v>95</v>
      </c>
      <c r="H13" s="72">
        <f>VLOOKUP(C13,'[2]Jahresübersicht 2025'!$C$5:$O$136,13,FALSE)</f>
        <v>24512.34</v>
      </c>
      <c r="I13" s="73"/>
      <c r="J13" s="73">
        <f t="shared" si="0"/>
        <v>0</v>
      </c>
      <c r="K13" s="72">
        <f>IFERROR(VLOOKUP(C13,'[3]8. BAB DYN 02-2025 Rohdaten'!$A$7:$N$143,14,FALSE),0)*-1</f>
        <v>18397.16</v>
      </c>
      <c r="L13" s="72">
        <f>VLOOKUP(C13,'[2]Jahresübersicht 2025'!$C$5:$U$136,19,FALSE)</f>
        <v>0</v>
      </c>
      <c r="M13" s="102">
        <f t="shared" si="1"/>
        <v>24512.34</v>
      </c>
      <c r="N13" s="72">
        <f>VLOOKUP(C13,'[2]Jahresübersicht 2025'!$C$5:$S$136,17,FALSE)</f>
        <v>24512.34</v>
      </c>
      <c r="O13" s="72">
        <f t="shared" si="4"/>
        <v>6115.18</v>
      </c>
      <c r="P13" s="55">
        <f t="shared" si="3"/>
        <v>0.24947353047485471</v>
      </c>
      <c r="R13" s="72"/>
    </row>
    <row r="14" spans="1:18" x14ac:dyDescent="0.2">
      <c r="A14" s="30" t="s">
        <v>91</v>
      </c>
      <c r="B14" s="53">
        <v>45689</v>
      </c>
      <c r="C14" s="49">
        <v>322410</v>
      </c>
      <c r="D14" s="51" t="s">
        <v>108</v>
      </c>
      <c r="E14" s="31" t="s">
        <v>93</v>
      </c>
      <c r="F14" s="31" t="s">
        <v>94</v>
      </c>
      <c r="G14" s="31" t="s">
        <v>102</v>
      </c>
      <c r="H14" s="72">
        <f>VLOOKUP(C14,'[2]Jahresübersicht 2025'!$C$5:$O$136,13,FALSE)</f>
        <v>5287718.34</v>
      </c>
      <c r="I14" s="73"/>
      <c r="J14" s="73">
        <f t="shared" si="0"/>
        <v>837718.33999999985</v>
      </c>
      <c r="K14" s="72">
        <f>IFERROR(VLOOKUP(C14,'[3]8. BAB DYN 02-2025 Rohdaten'!$A$7:$N$143,14,FALSE),0)*-1</f>
        <v>3277608.28</v>
      </c>
      <c r="L14" s="72">
        <f>VLOOKUP(C14,'[2]Jahresübersicht 2025'!$C$5:$U$136,19,FALSE)</f>
        <v>4450000</v>
      </c>
      <c r="M14" s="102">
        <f t="shared" si="1"/>
        <v>2966108.28</v>
      </c>
      <c r="N14" s="72">
        <f>VLOOKUP(C14,'[2]Jahresübersicht 2025'!$C$5:$S$136,17,FALSE)</f>
        <v>0</v>
      </c>
      <c r="O14" s="72">
        <f t="shared" si="4"/>
        <v>1172391.7200000002</v>
      </c>
      <c r="P14" s="55">
        <f t="shared" si="3"/>
        <v>0.26345881348314609</v>
      </c>
      <c r="R14" s="72"/>
    </row>
    <row r="15" spans="1:18" x14ac:dyDescent="0.2">
      <c r="A15" s="30" t="s">
        <v>91</v>
      </c>
      <c r="B15" s="53">
        <v>45689</v>
      </c>
      <c r="C15" s="95">
        <v>322420</v>
      </c>
      <c r="D15" s="114" t="s">
        <v>109</v>
      </c>
      <c r="E15" s="31" t="s">
        <v>93</v>
      </c>
      <c r="F15" s="31" t="s">
        <v>110</v>
      </c>
      <c r="G15" s="31" t="s">
        <v>95</v>
      </c>
      <c r="H15" s="72">
        <f>VLOOKUP(C15,'[2]Jahresübersicht 2025'!$C$5:$O$136,13,FALSE)</f>
        <v>386354.68</v>
      </c>
      <c r="I15" s="73"/>
      <c r="J15" s="73">
        <f t="shared" si="0"/>
        <v>0</v>
      </c>
      <c r="K15" s="72">
        <f>IFERROR(VLOOKUP(C15,'[3]8. BAB DYN 02-2025 Rohdaten'!$A$7:$N$143,14,FALSE),0)*-1</f>
        <v>336076.39</v>
      </c>
      <c r="L15" s="72">
        <f>VLOOKUP(C15,'[2]Jahresübersicht 2025'!$C$5:$U$136,19,FALSE)</f>
        <v>0</v>
      </c>
      <c r="M15" s="102">
        <f t="shared" si="1"/>
        <v>386354.68</v>
      </c>
      <c r="N15" s="72">
        <f>VLOOKUP(C15,'[2]Jahresübersicht 2025'!$C$5:$S$136,17,FALSE)</f>
        <v>386354.68</v>
      </c>
      <c r="O15" s="72">
        <f t="shared" si="4"/>
        <v>50278.289999999979</v>
      </c>
      <c r="P15" s="55">
        <f t="shared" si="3"/>
        <v>0.13013506138970538</v>
      </c>
      <c r="R15" s="72"/>
    </row>
    <row r="16" spans="1:18" x14ac:dyDescent="0.2">
      <c r="A16" s="30" t="s">
        <v>91</v>
      </c>
      <c r="B16" s="53">
        <v>45689</v>
      </c>
      <c r="C16" s="95">
        <v>322421</v>
      </c>
      <c r="D16" s="113" t="s">
        <v>111</v>
      </c>
      <c r="E16" s="31" t="s">
        <v>93</v>
      </c>
      <c r="F16" s="31" t="s">
        <v>110</v>
      </c>
      <c r="G16" s="31" t="s">
        <v>102</v>
      </c>
      <c r="H16" s="72">
        <f>VLOOKUP(C16,'[2]Jahresübersicht 2025'!$C$5:$O$136,13,FALSE)</f>
        <v>258000</v>
      </c>
      <c r="I16" s="73"/>
      <c r="J16" s="73">
        <f t="shared" si="0"/>
        <v>1000</v>
      </c>
      <c r="K16" s="72">
        <f>IFERROR(VLOOKUP(C16,'[3]8. BAB DYN 02-2025 Rohdaten'!$A$7:$N$143,14,FALSE),0)*-1</f>
        <v>276868.75</v>
      </c>
      <c r="L16" s="72">
        <f>VLOOKUP(C16,'[2]Jahresübersicht 2025'!$C$5:$U$136,19,FALSE)</f>
        <v>244000</v>
      </c>
      <c r="M16" s="102">
        <f t="shared" si="1"/>
        <v>257000</v>
      </c>
      <c r="N16" s="72">
        <f>VLOOKUP(C16,'[2]Jahresübersicht 2025'!$C$5:$S$136,17,FALSE)</f>
        <v>13000</v>
      </c>
      <c r="O16" s="72">
        <f t="shared" si="4"/>
        <v>-19868.75</v>
      </c>
      <c r="P16" s="55">
        <f t="shared" si="3"/>
        <v>-7.7310311284046696E-2</v>
      </c>
      <c r="R16" s="72"/>
    </row>
    <row r="17" spans="1:18" x14ac:dyDescent="0.2">
      <c r="A17" s="30" t="s">
        <v>91</v>
      </c>
      <c r="B17" s="53">
        <v>45689</v>
      </c>
      <c r="C17" s="95">
        <v>322422</v>
      </c>
      <c r="D17" s="114" t="s">
        <v>112</v>
      </c>
      <c r="E17" s="31" t="s">
        <v>93</v>
      </c>
      <c r="F17" s="31" t="s">
        <v>104</v>
      </c>
      <c r="G17" s="31" t="s">
        <v>102</v>
      </c>
      <c r="H17" s="72">
        <f>VLOOKUP(C17,'[2]Jahresübersicht 2025'!$C$5:$O$136,13,FALSE)</f>
        <v>187000</v>
      </c>
      <c r="I17" s="73"/>
      <c r="J17" s="73">
        <f t="shared" si="0"/>
        <v>999.99999999998545</v>
      </c>
      <c r="K17" s="72">
        <f>IFERROR(VLOOKUP(C17,'[3]8. BAB DYN 02-2025 Rohdaten'!$A$7:$N$143,14,FALSE),0)*-1</f>
        <v>133191.46</v>
      </c>
      <c r="L17" s="72">
        <f>VLOOKUP(C17,'[2]Jahresübersicht 2025'!$C$5:$U$136,19,FALSE)</f>
        <v>155266.83000000002</v>
      </c>
      <c r="M17" s="102">
        <f t="shared" si="1"/>
        <v>131048.44769178385</v>
      </c>
      <c r="N17" s="72">
        <f>VLOOKUP(C17,'[2]Jahresübersicht 2025'!$C$5:$S$136,17,FALSE)</f>
        <v>30733.17</v>
      </c>
      <c r="O17" s="72">
        <f t="shared" si="4"/>
        <v>52808.540000000008</v>
      </c>
      <c r="P17" s="55">
        <f t="shared" si="3"/>
        <v>0.28391688172043017</v>
      </c>
      <c r="R17" s="72"/>
    </row>
    <row r="18" spans="1:18" x14ac:dyDescent="0.2">
      <c r="A18" s="30" t="s">
        <v>91</v>
      </c>
      <c r="B18" s="53">
        <v>45689</v>
      </c>
      <c r="C18" s="95">
        <v>322423</v>
      </c>
      <c r="D18" s="113" t="s">
        <v>113</v>
      </c>
      <c r="E18" s="31" t="s">
        <v>93</v>
      </c>
      <c r="F18" s="31" t="s">
        <v>110</v>
      </c>
      <c r="G18" s="31" t="s">
        <v>102</v>
      </c>
      <c r="H18" s="72">
        <f>VLOOKUP(C18,'[2]Jahresübersicht 2025'!$C$5:$O$136,13,FALSE)</f>
        <v>317321.5</v>
      </c>
      <c r="I18" s="73"/>
      <c r="J18" s="73">
        <f t="shared" si="0"/>
        <v>7321.5</v>
      </c>
      <c r="K18" s="72">
        <f>IFERROR(VLOOKUP(C18,'[3]8. BAB DYN 02-2025 Rohdaten'!$A$7:$N$143,14,FALSE),0)*-1</f>
        <v>270447.25</v>
      </c>
      <c r="L18" s="72">
        <f>VLOOKUP(C18,'[2]Jahresübersicht 2025'!$C$5:$U$136,19,FALSE)</f>
        <v>310000</v>
      </c>
      <c r="M18" s="102">
        <f t="shared" si="1"/>
        <v>248747.25</v>
      </c>
      <c r="N18" s="72">
        <f>VLOOKUP(C18,'[2]Jahresübersicht 2025'!$C$5:$S$136,17,FALSE)</f>
        <v>0</v>
      </c>
      <c r="O18" s="72">
        <f t="shared" si="4"/>
        <v>39552.75</v>
      </c>
      <c r="P18" s="55">
        <f t="shared" si="3"/>
        <v>0.12758951612903227</v>
      </c>
      <c r="R18" s="72"/>
    </row>
    <row r="19" spans="1:18" x14ac:dyDescent="0.2">
      <c r="A19" s="30" t="s">
        <v>91</v>
      </c>
      <c r="B19" s="53">
        <v>45689</v>
      </c>
      <c r="C19" s="49">
        <v>322425</v>
      </c>
      <c r="D19" s="51" t="s">
        <v>114</v>
      </c>
      <c r="E19" s="31" t="s">
        <v>93</v>
      </c>
      <c r="F19" s="31" t="s">
        <v>98</v>
      </c>
      <c r="G19" s="31" t="s">
        <v>102</v>
      </c>
      <c r="H19" s="72">
        <f>VLOOKUP(C19,'[2]Jahresübersicht 2025'!$C$5:$O$136,13,FALSE)</f>
        <v>82526.31</v>
      </c>
      <c r="I19" s="73"/>
      <c r="J19" s="73">
        <f t="shared" si="0"/>
        <v>1026.3100000000049</v>
      </c>
      <c r="K19" s="72">
        <f>IFERROR(VLOOKUP(C19,'[3]8. BAB DYN 02-2025 Rohdaten'!$A$7:$N$143,14,FALSE),0)*-1</f>
        <v>73313.77</v>
      </c>
      <c r="L19" s="72">
        <f>VLOOKUP(C19,'[2]Jahresübersicht 2025'!$C$5:$U$136,19,FALSE)</f>
        <v>76823.179999999993</v>
      </c>
      <c r="M19" s="102">
        <f t="shared" si="1"/>
        <v>68405.908432988959</v>
      </c>
      <c r="N19" s="72">
        <f>VLOOKUP(C19,'[2]Jahresübersicht 2025'!$C$5:$S$136,17,FALSE)</f>
        <v>4676.82</v>
      </c>
      <c r="O19" s="72">
        <f t="shared" si="4"/>
        <v>8186.2299999999959</v>
      </c>
      <c r="P19" s="55">
        <f t="shared" si="3"/>
        <v>0.10044453987730056</v>
      </c>
      <c r="R19" s="72"/>
    </row>
    <row r="20" spans="1:18" x14ac:dyDescent="0.2">
      <c r="A20" s="30" t="s">
        <v>91</v>
      </c>
      <c r="B20" s="53">
        <v>45689</v>
      </c>
      <c r="C20" s="95">
        <v>322443</v>
      </c>
      <c r="D20" s="113" t="s">
        <v>115</v>
      </c>
      <c r="E20" s="31" t="s">
        <v>93</v>
      </c>
      <c r="F20" s="31" t="s">
        <v>98</v>
      </c>
      <c r="G20" s="31" t="s">
        <v>95</v>
      </c>
      <c r="H20" s="72">
        <f>VLOOKUP(C20,'[2]Jahresübersicht 2025'!$C$5:$O$136,13,FALSE)</f>
        <v>63668.79</v>
      </c>
      <c r="I20" s="73"/>
      <c r="J20" s="73">
        <f t="shared" si="0"/>
        <v>0</v>
      </c>
      <c r="K20" s="72">
        <f>IFERROR(VLOOKUP(C20,'[3]8. BAB DYN 02-2025 Rohdaten'!$A$7:$N$143,14,FALSE),0)*-1</f>
        <v>66355.91</v>
      </c>
      <c r="L20" s="72">
        <f>VLOOKUP(C20,'[2]Jahresübersicht 2025'!$C$5:$U$136,19,FALSE)</f>
        <v>0</v>
      </c>
      <c r="M20" s="102">
        <f t="shared" si="1"/>
        <v>63668.79</v>
      </c>
      <c r="N20" s="72">
        <f>VLOOKUP(C20,'[2]Jahresübersicht 2025'!$C$5:$S$136,17,FALSE)</f>
        <v>63668.79</v>
      </c>
      <c r="O20" s="72">
        <f t="shared" si="4"/>
        <v>-2687.1200000000026</v>
      </c>
      <c r="P20" s="55">
        <f t="shared" si="3"/>
        <v>-4.2204665739681915E-2</v>
      </c>
      <c r="R20" s="72"/>
    </row>
    <row r="21" spans="1:18" x14ac:dyDescent="0.2">
      <c r="A21" s="30" t="s">
        <v>91</v>
      </c>
      <c r="B21" s="53">
        <v>45689</v>
      </c>
      <c r="C21" s="49">
        <v>322445</v>
      </c>
      <c r="D21" s="51" t="s">
        <v>116</v>
      </c>
      <c r="E21" s="31" t="s">
        <v>93</v>
      </c>
      <c r="F21" s="31" t="s">
        <v>98</v>
      </c>
      <c r="G21" s="31" t="s">
        <v>95</v>
      </c>
      <c r="H21" s="72">
        <f>VLOOKUP(C21,'[2]Jahresübersicht 2025'!$C$5:$O$136,13,FALSE)</f>
        <v>123327.92</v>
      </c>
      <c r="I21" s="73"/>
      <c r="J21" s="73">
        <f t="shared" si="0"/>
        <v>0</v>
      </c>
      <c r="K21" s="72">
        <f>IFERROR(VLOOKUP(C21,'[3]8. BAB DYN 02-2025 Rohdaten'!$A$7:$N$143,14,FALSE),0)*-1</f>
        <v>112662.42</v>
      </c>
      <c r="L21" s="72">
        <f>VLOOKUP(C21,'[2]Jahresübersicht 2025'!$C$5:$U$136,19,FALSE)</f>
        <v>20961.259999999995</v>
      </c>
      <c r="M21" s="102">
        <v>0</v>
      </c>
      <c r="N21" s="72">
        <f>VLOOKUP(C21,'[2]Jahresübersicht 2025'!$C$5:$S$136,17,FALSE)</f>
        <v>102366.66</v>
      </c>
      <c r="O21" s="72">
        <f t="shared" si="4"/>
        <v>10665.5</v>
      </c>
      <c r="P21" s="55">
        <f t="shared" si="3"/>
        <v>8.6480822833953572E-2</v>
      </c>
      <c r="R21" s="72"/>
    </row>
    <row r="22" spans="1:18" x14ac:dyDescent="0.2">
      <c r="A22" s="30" t="s">
        <v>91</v>
      </c>
      <c r="B22" s="53">
        <v>45689</v>
      </c>
      <c r="C22" s="49">
        <v>322470</v>
      </c>
      <c r="D22" s="51" t="s">
        <v>117</v>
      </c>
      <c r="E22" s="31" t="s">
        <v>93</v>
      </c>
      <c r="F22" s="31" t="s">
        <v>94</v>
      </c>
      <c r="G22" s="31" t="s">
        <v>102</v>
      </c>
      <c r="H22" s="72">
        <f>VLOOKUP(C22,'[2]Jahresübersicht 2025'!$C$5:$O$136,13,FALSE)</f>
        <v>6350000</v>
      </c>
      <c r="I22" s="73"/>
      <c r="J22" s="73">
        <f t="shared" si="0"/>
        <v>3400000</v>
      </c>
      <c r="K22" s="72">
        <f>IFERROR(VLOOKUP(C22,'[3]8. BAB DYN 02-2025 Rohdaten'!$A$7:$N$143,14,FALSE),0)*-1</f>
        <v>2569262.73</v>
      </c>
      <c r="L22" s="72">
        <f>VLOOKUP(C22,'[2]Jahresübersicht 2025'!$C$5:$U$136,19,FALSE)</f>
        <v>111676.04999999981</v>
      </c>
      <c r="M22" s="102">
        <f t="shared" si="1"/>
        <v>2927769.376702921</v>
      </c>
      <c r="N22" s="72">
        <f>VLOOKUP(C22,'[2]Jahresübersicht 2025'!$C$5:$S$136,17,FALSE)</f>
        <v>2838323.95</v>
      </c>
      <c r="O22" s="72">
        <f t="shared" si="4"/>
        <v>380737.27</v>
      </c>
      <c r="P22" s="55">
        <f t="shared" si="3"/>
        <v>0.12906348135593221</v>
      </c>
      <c r="R22" s="72"/>
    </row>
    <row r="23" spans="1:18" x14ac:dyDescent="0.2">
      <c r="A23" s="30" t="s">
        <v>91</v>
      </c>
      <c r="B23" s="53">
        <v>45689</v>
      </c>
      <c r="C23" s="95">
        <v>322471</v>
      </c>
      <c r="D23" s="113" t="s">
        <v>118</v>
      </c>
      <c r="E23" s="31" t="s">
        <v>93</v>
      </c>
      <c r="F23" s="31" t="s">
        <v>94</v>
      </c>
      <c r="G23" s="31" t="s">
        <v>102</v>
      </c>
      <c r="H23" s="72">
        <f>VLOOKUP(C23,'[2]Jahresübersicht 2025'!$C$5:$O$136,13,FALSE)</f>
        <v>625000</v>
      </c>
      <c r="I23" s="73"/>
      <c r="J23" s="73">
        <f t="shared" si="0"/>
        <v>-65000.000000000029</v>
      </c>
      <c r="K23" s="72">
        <f>IFERROR(VLOOKUP(C23,'[3]8. BAB DYN 02-2025 Rohdaten'!$A$7:$N$143,14,FALSE),0)*-1</f>
        <v>680296.39</v>
      </c>
      <c r="L23" s="72">
        <f>VLOOKUP(C23,'[2]Jahresübersicht 2025'!$C$5:$U$136,19,FALSE)</f>
        <v>673132.03</v>
      </c>
      <c r="M23" s="72">
        <f t="shared" si="1"/>
        <v>633414.36558459664</v>
      </c>
      <c r="N23" s="72">
        <f>VLOOKUP(C23,'[2]Jahresübersicht 2025'!$C$5:$S$136,17,FALSE)</f>
        <v>16867.97</v>
      </c>
      <c r="O23" s="72">
        <f t="shared" si="4"/>
        <v>9703.609999999986</v>
      </c>
      <c r="P23" s="55">
        <f t="shared" si="3"/>
        <v>1.4063202898550705E-2</v>
      </c>
      <c r="R23" s="72"/>
    </row>
    <row r="24" spans="1:18" x14ac:dyDescent="0.2">
      <c r="A24" s="30" t="s">
        <v>91</v>
      </c>
      <c r="B24" s="53">
        <v>45689</v>
      </c>
      <c r="C24" s="95">
        <v>322472</v>
      </c>
      <c r="D24" s="113" t="s">
        <v>119</v>
      </c>
      <c r="E24" s="31" t="s">
        <v>93</v>
      </c>
      <c r="F24" s="31" t="s">
        <v>94</v>
      </c>
      <c r="G24" s="31" t="s">
        <v>102</v>
      </c>
      <c r="H24" s="72">
        <f>VLOOKUP(C24,'[2]Jahresübersicht 2025'!$C$5:$O$136,13,FALSE)</f>
        <v>354547.21</v>
      </c>
      <c r="I24" s="73"/>
      <c r="J24" s="73">
        <f t="shared" si="0"/>
        <v>0</v>
      </c>
      <c r="K24" s="72">
        <f>IFERROR(VLOOKUP(C24,'[3]8. BAB DYN 02-2025 Rohdaten'!$A$7:$N$143,14,FALSE),0)*-1</f>
        <v>229250.49</v>
      </c>
      <c r="L24" s="72">
        <f>VLOOKUP(C24,'[2]Jahresübersicht 2025'!$C$5:$U$136,19,FALSE)</f>
        <v>0</v>
      </c>
      <c r="M24" s="72">
        <f t="shared" si="1"/>
        <v>354547.21</v>
      </c>
      <c r="N24" s="72">
        <f>VLOOKUP(C24,'[2]Jahresübersicht 2025'!$C$5:$S$136,17,FALSE)</f>
        <v>354547.21</v>
      </c>
      <c r="O24" s="72">
        <f t="shared" si="4"/>
        <v>125296.72000000003</v>
      </c>
      <c r="P24" s="55">
        <f t="shared" si="3"/>
        <v>0.35339925534881522</v>
      </c>
      <c r="R24" s="72"/>
    </row>
    <row r="25" spans="1:18" x14ac:dyDescent="0.2">
      <c r="A25" s="30" t="s">
        <v>91</v>
      </c>
      <c r="B25" s="53">
        <v>45689</v>
      </c>
      <c r="C25" s="49">
        <v>322473</v>
      </c>
      <c r="D25" s="51" t="s">
        <v>120</v>
      </c>
      <c r="E25" s="31" t="s">
        <v>93</v>
      </c>
      <c r="F25" s="31" t="s">
        <v>94</v>
      </c>
      <c r="G25" s="31" t="s">
        <v>102</v>
      </c>
      <c r="H25" s="72">
        <f>VLOOKUP(C25,'[2]Jahresübersicht 2025'!$C$5:$O$136,13,FALSE)</f>
        <v>193216.64000000001</v>
      </c>
      <c r="I25" s="73"/>
      <c r="J25" s="73">
        <f t="shared" si="0"/>
        <v>151216.64000000001</v>
      </c>
      <c r="K25" s="72">
        <f>IFERROR(VLOOKUP(C25,'[3]8. BAB DYN 02-2025 Rohdaten'!$A$7:$N$143,14,FALSE),0)*-1</f>
        <v>23817.65</v>
      </c>
      <c r="L25" s="72">
        <f>VLOOKUP(C25,'[2]Jahresübersicht 2025'!$C$5:$U$136,19,FALSE)</f>
        <v>42000</v>
      </c>
      <c r="M25" s="102">
        <f>IF((L25+N25)&gt;K25,((L25+N25)-(O25*(1-(N25/(L25+N25))))-(L25*$D$2)),(L25+N25))</f>
        <v>20877.650000000001</v>
      </c>
      <c r="N25" s="72">
        <f>VLOOKUP(C25,'[2]Jahresübersicht 2025'!$C$5:$S$136,17,FALSE)</f>
        <v>0</v>
      </c>
      <c r="O25" s="72">
        <f>+N25+L25-K25</f>
        <v>18182.349999999999</v>
      </c>
      <c r="P25" s="55">
        <f t="shared" si="3"/>
        <v>0.43291309523809518</v>
      </c>
      <c r="R25" s="72"/>
    </row>
    <row r="26" spans="1:18" x14ac:dyDescent="0.2">
      <c r="A26" s="30" t="s">
        <v>91</v>
      </c>
      <c r="B26" s="53">
        <v>45689</v>
      </c>
      <c r="C26" s="49">
        <v>322500</v>
      </c>
      <c r="D26" s="51" t="s">
        <v>121</v>
      </c>
      <c r="E26" s="31" t="s">
        <v>93</v>
      </c>
      <c r="F26" s="31" t="s">
        <v>104</v>
      </c>
      <c r="G26" s="31" t="s">
        <v>102</v>
      </c>
      <c r="H26" s="72">
        <f>VLOOKUP(C26,'[2]Jahresübersicht 2025'!$C$5:$O$136,13,FALSE)</f>
        <v>1000000</v>
      </c>
      <c r="I26" s="73"/>
      <c r="J26" s="73">
        <f t="shared" si="0"/>
        <v>842000</v>
      </c>
      <c r="K26" s="72">
        <f>IFERROR(VLOOKUP(C26,'[3]8. BAB DYN 02-2025 Rohdaten'!$A$7:$N$143,14,FALSE),0)*-1</f>
        <v>140695.25</v>
      </c>
      <c r="L26" s="72">
        <f>VLOOKUP(C26,'[2]Jahresübersicht 2025'!$C$5:$U$136,19,FALSE)</f>
        <v>72250.42</v>
      </c>
      <c r="M26" s="102">
        <f t="shared" si="1"/>
        <v>145029.33480572785</v>
      </c>
      <c r="N26" s="72">
        <f>VLOOKUP(C26,'[2]Jahresübersicht 2025'!$C$5:$S$136,17,FALSE)</f>
        <v>85749.58</v>
      </c>
      <c r="O26" s="72">
        <f t="shared" si="4"/>
        <v>17304.75</v>
      </c>
      <c r="P26" s="55">
        <f t="shared" si="3"/>
        <v>0.10952373417721518</v>
      </c>
      <c r="R26" s="72"/>
    </row>
    <row r="27" spans="1:18" x14ac:dyDescent="0.2">
      <c r="A27" s="30" t="s">
        <v>91</v>
      </c>
      <c r="B27" s="53">
        <v>45689</v>
      </c>
      <c r="C27" s="49">
        <v>322501</v>
      </c>
      <c r="D27" s="51" t="s">
        <v>122</v>
      </c>
      <c r="E27" s="31" t="s">
        <v>93</v>
      </c>
      <c r="F27" s="31" t="s">
        <v>104</v>
      </c>
      <c r="G27" s="31" t="s">
        <v>102</v>
      </c>
      <c r="H27" s="72">
        <f>VLOOKUP(C27,'[2]Jahresübersicht 2025'!$C$5:$O$136,13,FALSE)</f>
        <v>100000</v>
      </c>
      <c r="I27" s="73"/>
      <c r="J27" s="73">
        <f t="shared" si="0"/>
        <v>100000</v>
      </c>
      <c r="K27" s="72">
        <f>IFERROR(VLOOKUP(C27,'[3]8. BAB DYN 02-2025 Rohdaten'!$A$7:$N$143,14,FALSE),0)*-1</f>
        <v>0</v>
      </c>
      <c r="L27" s="72">
        <f>VLOOKUP(C27,'[2]Jahresübersicht 2025'!$C$5:$U$136,19,FALSE)</f>
        <v>0</v>
      </c>
      <c r="M27" s="102">
        <f t="shared" si="1"/>
        <v>0</v>
      </c>
      <c r="N27" s="72">
        <f>VLOOKUP(C27,'[2]Jahresübersicht 2025'!$C$5:$S$136,17,FALSE)</f>
        <v>0</v>
      </c>
      <c r="O27" s="72">
        <f t="shared" si="4"/>
        <v>0</v>
      </c>
      <c r="P27" s="55">
        <f t="shared" si="3"/>
        <v>0</v>
      </c>
      <c r="R27" s="72"/>
    </row>
    <row r="28" spans="1:18" x14ac:dyDescent="0.2">
      <c r="A28" s="30" t="s">
        <v>91</v>
      </c>
      <c r="B28" s="53">
        <v>45689</v>
      </c>
      <c r="C28" s="95">
        <v>322505</v>
      </c>
      <c r="D28" s="113" t="s">
        <v>123</v>
      </c>
      <c r="E28" s="31" t="s">
        <v>93</v>
      </c>
      <c r="F28" s="31" t="s">
        <v>98</v>
      </c>
      <c r="G28" s="31" t="s">
        <v>102</v>
      </c>
      <c r="H28" s="72">
        <f>VLOOKUP(C28,'[2]Jahresübersicht 2025'!$C$5:$O$136,13,FALSE)</f>
        <v>0</v>
      </c>
      <c r="I28" s="73"/>
      <c r="J28" s="73">
        <f t="shared" si="0"/>
        <v>0</v>
      </c>
      <c r="K28" s="72">
        <f>IFERROR(VLOOKUP(C28,'[3]8. BAB DYN 02-2025 Rohdaten'!$A$7:$N$143,14,FALSE),0)*-1</f>
        <v>0</v>
      </c>
      <c r="L28" s="72">
        <f>VLOOKUP(C28,'[2]Jahresübersicht 2025'!$C$5:$U$136,19,FALSE)</f>
        <v>0</v>
      </c>
      <c r="M28" s="72">
        <f t="shared" si="1"/>
        <v>0</v>
      </c>
      <c r="N28" s="72">
        <f>VLOOKUP(C28,'[2]Jahresübersicht 2025'!$C$5:$S$136,17,FALSE)</f>
        <v>0</v>
      </c>
      <c r="O28" s="72">
        <f t="shared" si="4"/>
        <v>0</v>
      </c>
      <c r="P28" s="55">
        <f t="shared" si="3"/>
        <v>0</v>
      </c>
      <c r="R28" s="72"/>
    </row>
    <row r="29" spans="1:18" x14ac:dyDescent="0.2">
      <c r="A29" s="30" t="s">
        <v>91</v>
      </c>
      <c r="B29" s="53">
        <v>45689</v>
      </c>
      <c r="C29" s="95">
        <v>322510</v>
      </c>
      <c r="D29" s="114" t="s">
        <v>124</v>
      </c>
      <c r="E29" s="31" t="s">
        <v>93</v>
      </c>
      <c r="F29" s="31" t="s">
        <v>98</v>
      </c>
      <c r="G29" s="31" t="s">
        <v>102</v>
      </c>
      <c r="H29" s="72">
        <f>VLOOKUP(C29,'[2]Jahresübersicht 2025'!$C$5:$O$136,13,FALSE)</f>
        <v>237071.48</v>
      </c>
      <c r="I29" s="73"/>
      <c r="J29" s="73">
        <f t="shared" si="0"/>
        <v>98116.48000000001</v>
      </c>
      <c r="K29" s="72">
        <f>IFERROR(VLOOKUP(C29,'[3]8. BAB DYN 02-2025 Rohdaten'!$A$7:$N$143,14,FALSE),0)*-1</f>
        <v>136237.51999999999</v>
      </c>
      <c r="L29" s="72">
        <f>VLOOKUP(C29,'[2]Jahresübersicht 2025'!$C$5:$U$136,19,FALSE)</f>
        <v>138955</v>
      </c>
      <c r="M29" s="72">
        <f t="shared" si="1"/>
        <v>126510.66999999998</v>
      </c>
      <c r="N29" s="72">
        <f>VLOOKUP(C29,'[2]Jahresübersicht 2025'!$C$5:$S$136,17,FALSE)</f>
        <v>0</v>
      </c>
      <c r="O29" s="72">
        <f t="shared" si="4"/>
        <v>2717.4800000000105</v>
      </c>
      <c r="P29" s="55">
        <f t="shared" si="3"/>
        <v>1.9556547083588286E-2</v>
      </c>
      <c r="R29" s="72"/>
    </row>
    <row r="30" spans="1:18" x14ac:dyDescent="0.2">
      <c r="A30" s="30" t="s">
        <v>91</v>
      </c>
      <c r="B30" s="53">
        <v>45689</v>
      </c>
      <c r="C30" s="95">
        <v>322511</v>
      </c>
      <c r="D30" s="113" t="s">
        <v>125</v>
      </c>
      <c r="E30" s="31" t="s">
        <v>93</v>
      </c>
      <c r="F30" s="31" t="s">
        <v>94</v>
      </c>
      <c r="G30" s="31" t="s">
        <v>102</v>
      </c>
      <c r="H30" s="72">
        <f>VLOOKUP(C30,'[2]Jahresübersicht 2025'!$C$5:$O$136,13,FALSE)</f>
        <v>788799.88</v>
      </c>
      <c r="I30" s="73"/>
      <c r="J30" s="73">
        <f t="shared" si="0"/>
        <v>788799.88</v>
      </c>
      <c r="K30" s="72">
        <f>IFERROR(VLOOKUP(C30,'[3]8. BAB DYN 02-2025 Rohdaten'!$A$7:$N$143,14,FALSE),0)*-1</f>
        <v>8141.85</v>
      </c>
      <c r="L30" s="72">
        <f>VLOOKUP(C30,'[2]Jahresübersicht 2025'!$C$5:$U$136,19,FALSE)</f>
        <v>0</v>
      </c>
      <c r="M30" s="72">
        <f>IF((L30+N30)&gt;K30,((L30+N30)-(O30*(1-(N30/(L30+N30))))-(L30*$D$2)),(L30+N30))</f>
        <v>0</v>
      </c>
      <c r="N30" s="72">
        <f>VLOOKUP(C30,'[2]Jahresübersicht 2025'!$C$5:$S$136,17,FALSE)</f>
        <v>0</v>
      </c>
      <c r="O30" s="72">
        <f t="shared" si="4"/>
        <v>-8141.85</v>
      </c>
      <c r="P30" s="55">
        <f t="shared" si="3"/>
        <v>0</v>
      </c>
      <c r="R30" s="72"/>
    </row>
    <row r="31" spans="1:18" x14ac:dyDescent="0.2">
      <c r="A31" s="30" t="s">
        <v>91</v>
      </c>
      <c r="B31" s="53">
        <v>45689</v>
      </c>
      <c r="C31" s="95">
        <v>322512</v>
      </c>
      <c r="D31" s="113" t="s">
        <v>126</v>
      </c>
      <c r="E31" s="31" t="s">
        <v>93</v>
      </c>
      <c r="F31" s="31" t="s">
        <v>98</v>
      </c>
      <c r="G31" s="31" t="s">
        <v>102</v>
      </c>
      <c r="H31" s="72">
        <f>VLOOKUP(C31,'[2]Jahresübersicht 2025'!$C$5:$O$136,13,FALSE)</f>
        <v>257953</v>
      </c>
      <c r="I31" s="73"/>
      <c r="J31" s="73">
        <f t="shared" si="0"/>
        <v>257953</v>
      </c>
      <c r="K31" s="72">
        <f>IFERROR(VLOOKUP(C31,'[3]8. BAB DYN 02-2025 Rohdaten'!$A$7:$N$143,14,FALSE),0)*-1</f>
        <v>10163.56</v>
      </c>
      <c r="L31" s="72">
        <f>VLOOKUP(C31,'[2]Jahresübersicht 2025'!$C$5:$U$136,19,FALSE)</f>
        <v>0</v>
      </c>
      <c r="M31" s="72">
        <f t="shared" si="1"/>
        <v>0</v>
      </c>
      <c r="N31" s="72">
        <f>VLOOKUP(C31,'[2]Jahresübersicht 2025'!$C$5:$S$136,17,FALSE)</f>
        <v>0</v>
      </c>
      <c r="O31" s="72">
        <f t="shared" si="4"/>
        <v>-10163.56</v>
      </c>
      <c r="P31" s="55">
        <f t="shared" si="3"/>
        <v>0</v>
      </c>
      <c r="R31" s="72"/>
    </row>
    <row r="32" spans="1:18" x14ac:dyDescent="0.2">
      <c r="A32" s="30" t="s">
        <v>91</v>
      </c>
      <c r="B32" s="53">
        <v>45689</v>
      </c>
      <c r="C32" s="95">
        <v>322515</v>
      </c>
      <c r="D32" s="113" t="s">
        <v>127</v>
      </c>
      <c r="E32" s="31" t="s">
        <v>93</v>
      </c>
      <c r="F32" s="31" t="s">
        <v>98</v>
      </c>
      <c r="G32" s="31" t="s">
        <v>102</v>
      </c>
      <c r="H32" s="72">
        <f>VLOOKUP(C32,'[2]Jahresübersicht 2025'!$C$5:$O$136,13,FALSE)</f>
        <v>0</v>
      </c>
      <c r="I32" s="73"/>
      <c r="J32" s="73">
        <f t="shared" si="0"/>
        <v>0</v>
      </c>
      <c r="K32" s="72">
        <f>IFERROR(VLOOKUP(C32,'[3]8. BAB DYN 02-2025 Rohdaten'!$A$7:$N$143,14,FALSE),0)*-1</f>
        <v>0</v>
      </c>
      <c r="L32" s="72">
        <f>VLOOKUP(C32,'[2]Jahresübersicht 2025'!$C$5:$U$136,19,FALSE)</f>
        <v>0</v>
      </c>
      <c r="M32" s="72">
        <f t="shared" si="1"/>
        <v>0</v>
      </c>
      <c r="N32" s="72">
        <f>VLOOKUP(C32,'[2]Jahresübersicht 2025'!$C$5:$S$136,17,FALSE)</f>
        <v>0</v>
      </c>
      <c r="O32" s="72">
        <f t="shared" si="4"/>
        <v>0</v>
      </c>
      <c r="P32" s="55">
        <f t="shared" si="3"/>
        <v>0</v>
      </c>
      <c r="R32" s="72"/>
    </row>
    <row r="33" spans="1:18" x14ac:dyDescent="0.2">
      <c r="A33" s="30" t="s">
        <v>91</v>
      </c>
      <c r="B33" s="53">
        <v>45689</v>
      </c>
      <c r="C33" s="49">
        <v>322525</v>
      </c>
      <c r="D33" s="51" t="s">
        <v>128</v>
      </c>
      <c r="E33" s="31" t="s">
        <v>93</v>
      </c>
      <c r="F33" s="31" t="s">
        <v>98</v>
      </c>
      <c r="G33" s="31" t="s">
        <v>102</v>
      </c>
      <c r="H33" s="72">
        <f>VLOOKUP(C33,'[2]Jahresübersicht 2025'!$C$5:$O$136,13,FALSE)</f>
        <v>0</v>
      </c>
      <c r="I33" s="73"/>
      <c r="J33" s="73">
        <f t="shared" si="0"/>
        <v>0</v>
      </c>
      <c r="K33" s="72">
        <f>IFERROR(VLOOKUP(C33,'[3]8. BAB DYN 02-2025 Rohdaten'!$A$7:$N$143,14,FALSE),0)*-1</f>
        <v>0</v>
      </c>
      <c r="L33" s="72">
        <f>VLOOKUP(C33,'[2]Jahresübersicht 2025'!$C$5:$U$136,19,FALSE)</f>
        <v>0</v>
      </c>
      <c r="M33" s="102">
        <f t="shared" si="1"/>
        <v>0</v>
      </c>
      <c r="N33" s="72">
        <f>VLOOKUP(C33,'[2]Jahresübersicht 2025'!$C$5:$S$136,17,FALSE)</f>
        <v>0</v>
      </c>
      <c r="O33" s="72">
        <f t="shared" si="4"/>
        <v>0</v>
      </c>
      <c r="P33" s="55">
        <f t="shared" si="3"/>
        <v>0</v>
      </c>
      <c r="R33" s="72"/>
    </row>
    <row r="34" spans="1:18" x14ac:dyDescent="0.2">
      <c r="A34" s="30" t="s">
        <v>91</v>
      </c>
      <c r="B34" s="53">
        <v>45689</v>
      </c>
      <c r="C34" s="95">
        <v>322535</v>
      </c>
      <c r="D34" s="113" t="s">
        <v>129</v>
      </c>
      <c r="E34" s="31" t="s">
        <v>93</v>
      </c>
      <c r="F34" s="31" t="s">
        <v>98</v>
      </c>
      <c r="G34" s="31" t="s">
        <v>102</v>
      </c>
      <c r="H34" s="72">
        <f>VLOOKUP(C34,'[2]Jahresübersicht 2025'!$C$5:$O$136,13,FALSE)</f>
        <v>14857</v>
      </c>
      <c r="I34" s="73"/>
      <c r="J34" s="73">
        <f t="shared" si="0"/>
        <v>-6.9999999999708962E-2</v>
      </c>
      <c r="K34" s="72">
        <f>IFERROR(VLOOKUP(C34,'[3]8. BAB DYN 02-2025 Rohdaten'!$A$7:$N$143,14,FALSE),0)*-1</f>
        <v>15347.16</v>
      </c>
      <c r="L34" s="72">
        <f>VLOOKUP(C34,'[2]Jahresübersicht 2025'!$C$5:$U$136,19,FALSE)</f>
        <v>0</v>
      </c>
      <c r="M34" s="72">
        <f t="shared" si="1"/>
        <v>14857.07</v>
      </c>
      <c r="N34" s="72">
        <f>VLOOKUP(C34,'[2]Jahresübersicht 2025'!$C$5:$S$136,17,FALSE)</f>
        <v>14857.07</v>
      </c>
      <c r="O34" s="72">
        <f t="shared" si="4"/>
        <v>-490.09000000000015</v>
      </c>
      <c r="P34" s="55">
        <f t="shared" si="3"/>
        <v>-3.2986988686194527E-2</v>
      </c>
      <c r="R34" s="72"/>
    </row>
    <row r="35" spans="1:18" x14ac:dyDescent="0.2">
      <c r="A35" s="30" t="s">
        <v>91</v>
      </c>
      <c r="B35" s="53">
        <v>45689</v>
      </c>
      <c r="C35" s="95">
        <v>322545</v>
      </c>
      <c r="D35" s="113" t="s">
        <v>130</v>
      </c>
      <c r="E35" s="31" t="s">
        <v>93</v>
      </c>
      <c r="F35" s="31" t="s">
        <v>98</v>
      </c>
      <c r="G35" s="31" t="s">
        <v>102</v>
      </c>
      <c r="H35" s="72">
        <f>VLOOKUP(C35,'[2]Jahresübersicht 2025'!$C$5:$O$136,13,FALSE)</f>
        <v>0</v>
      </c>
      <c r="I35" s="73"/>
      <c r="J35" s="128">
        <f t="shared" si="0"/>
        <v>0</v>
      </c>
      <c r="K35" s="72">
        <f>IFERROR(VLOOKUP(C35,'[3]8. BAB DYN 02-2025 Rohdaten'!$A$7:$N$143,14,FALSE),0)*-1</f>
        <v>0</v>
      </c>
      <c r="L35" s="72">
        <f>VLOOKUP(C35,'[2]Jahresübersicht 2025'!$C$5:$U$136,19,FALSE)</f>
        <v>0</v>
      </c>
      <c r="M35" s="72">
        <f t="shared" si="1"/>
        <v>0</v>
      </c>
      <c r="N35" s="72">
        <f>VLOOKUP(C35,'[2]Jahresübersicht 2025'!$C$5:$S$136,17,FALSE)</f>
        <v>0</v>
      </c>
      <c r="O35" s="72">
        <f t="shared" si="4"/>
        <v>0</v>
      </c>
      <c r="P35" s="55">
        <f t="shared" si="3"/>
        <v>0</v>
      </c>
      <c r="R35" s="72"/>
    </row>
    <row r="36" spans="1:18" x14ac:dyDescent="0.2">
      <c r="A36" s="30" t="s">
        <v>91</v>
      </c>
      <c r="B36" s="53">
        <v>45689</v>
      </c>
      <c r="C36" s="95">
        <v>322570</v>
      </c>
      <c r="D36" s="113" t="s">
        <v>131</v>
      </c>
      <c r="E36" s="31" t="s">
        <v>93</v>
      </c>
      <c r="F36" s="31" t="s">
        <v>94</v>
      </c>
      <c r="G36" s="31" t="s">
        <v>102</v>
      </c>
      <c r="H36" s="72">
        <f>VLOOKUP(C36,'[2]Jahresübersicht 2025'!$C$5:$O$136,13,FALSE)</f>
        <v>3500000</v>
      </c>
      <c r="I36" s="73"/>
      <c r="J36" s="73">
        <f t="shared" si="0"/>
        <v>3290000</v>
      </c>
      <c r="K36" s="72">
        <f>IFERROR(VLOOKUP(C36,'[3]8. BAB DYN 02-2025 Rohdaten'!$A$7:$N$143,14,FALSE),0)*-1</f>
        <v>207041.24</v>
      </c>
      <c r="L36" s="72">
        <f>VLOOKUP(C36,'[2]Jahresübersicht 2025'!$C$5:$U$136,19,FALSE)</f>
        <v>62341.26999999999</v>
      </c>
      <c r="M36" s="72">
        <f t="shared" si="1"/>
        <v>204757.76416654667</v>
      </c>
      <c r="N36" s="72">
        <f>VLOOKUP(C36,'[2]Jahresübersicht 2025'!$C$5:$S$136,17,FALSE)</f>
        <v>147658.73000000001</v>
      </c>
      <c r="O36" s="72">
        <f t="shared" si="4"/>
        <v>2958.7600000000093</v>
      </c>
      <c r="P36" s="55">
        <f t="shared" si="3"/>
        <v>1.4089333333333377E-2</v>
      </c>
      <c r="R36" s="72"/>
    </row>
    <row r="37" spans="1:18" x14ac:dyDescent="0.2">
      <c r="A37" s="30" t="s">
        <v>91</v>
      </c>
      <c r="B37" s="53">
        <v>45689</v>
      </c>
      <c r="C37" s="95">
        <v>322571</v>
      </c>
      <c r="D37" s="113" t="s">
        <v>132</v>
      </c>
      <c r="E37" s="31" t="s">
        <v>93</v>
      </c>
      <c r="F37" s="31" t="s">
        <v>94</v>
      </c>
      <c r="G37" s="31" t="s">
        <v>102</v>
      </c>
      <c r="H37" s="72">
        <f>VLOOKUP(C37,'[2]Jahresübersicht 2025'!$C$5:$O$136,13,FALSE)</f>
        <v>320000</v>
      </c>
      <c r="I37" s="73"/>
      <c r="J37" s="119">
        <f t="shared" si="0"/>
        <v>-5749.2999999999884</v>
      </c>
      <c r="K37" s="72">
        <f>IFERROR(VLOOKUP(C37,'[3]8. BAB DYN 02-2025 Rohdaten'!$A$7:$N$143,14,FALSE),0)*-1</f>
        <v>269337.39</v>
      </c>
      <c r="L37" s="72">
        <f>VLOOKUP(C37,'[2]Jahresübersicht 2025'!$C$5:$U$136,19,FALSE)</f>
        <v>0</v>
      </c>
      <c r="M37" s="72">
        <f t="shared" si="1"/>
        <v>325749.3</v>
      </c>
      <c r="N37" s="72">
        <f>VLOOKUP(C37,'[2]Jahresübersicht 2025'!$C$5:$S$136,17,FALSE)</f>
        <v>325749.3</v>
      </c>
      <c r="O37" s="72">
        <f t="shared" si="4"/>
        <v>56411.909999999974</v>
      </c>
      <c r="P37" s="55">
        <f t="shared" si="3"/>
        <v>0.17317584412307249</v>
      </c>
      <c r="R37" s="72"/>
    </row>
    <row r="38" spans="1:18" x14ac:dyDescent="0.2">
      <c r="A38" s="30" t="s">
        <v>91</v>
      </c>
      <c r="B38" s="53">
        <v>45689</v>
      </c>
      <c r="C38" s="95">
        <v>322575</v>
      </c>
      <c r="D38" s="113" t="s">
        <v>133</v>
      </c>
      <c r="E38" s="31" t="s">
        <v>93</v>
      </c>
      <c r="F38" s="31" t="s">
        <v>98</v>
      </c>
      <c r="G38" s="31" t="s">
        <v>102</v>
      </c>
      <c r="H38" s="72">
        <f>VLOOKUP(C38,'[2]Jahresübersicht 2025'!$C$5:$O$136,13,FALSE)</f>
        <v>9220.7800000000007</v>
      </c>
      <c r="I38" s="73"/>
      <c r="J38" s="73">
        <f t="shared" si="0"/>
        <v>9220.7800000000007</v>
      </c>
      <c r="K38" s="72">
        <f>IFERROR(VLOOKUP(C38,'[3]8. BAB DYN 02-2025 Rohdaten'!$A$7:$N$143,14,FALSE),0)*-1</f>
        <v>0</v>
      </c>
      <c r="L38" s="72">
        <f>VLOOKUP(C38,'[2]Jahresübersicht 2025'!$C$5:$U$136,19,FALSE)</f>
        <v>0</v>
      </c>
      <c r="M38" s="72">
        <f t="shared" si="1"/>
        <v>0</v>
      </c>
      <c r="N38" s="72">
        <f>VLOOKUP(C38,'[2]Jahresübersicht 2025'!$C$5:$S$136,17,FALSE)</f>
        <v>0</v>
      </c>
      <c r="O38" s="72">
        <f t="shared" si="4"/>
        <v>0</v>
      </c>
      <c r="P38" s="55">
        <f t="shared" si="3"/>
        <v>0</v>
      </c>
      <c r="R38" s="72"/>
    </row>
    <row r="39" spans="1:18" x14ac:dyDescent="0.2">
      <c r="A39" s="30" t="s">
        <v>91</v>
      </c>
      <c r="B39" s="53">
        <v>45689</v>
      </c>
      <c r="C39" s="95">
        <v>322595</v>
      </c>
      <c r="D39" s="113" t="s">
        <v>134</v>
      </c>
      <c r="E39" s="31" t="s">
        <v>93</v>
      </c>
      <c r="F39" s="31" t="s">
        <v>98</v>
      </c>
      <c r="G39" s="31" t="s">
        <v>102</v>
      </c>
      <c r="H39" s="72">
        <f>VLOOKUP(C39,'[2]Jahresübersicht 2025'!$C$5:$O$136,13,FALSE)</f>
        <v>0</v>
      </c>
      <c r="I39" s="73"/>
      <c r="J39" s="73">
        <f t="shared" si="0"/>
        <v>0</v>
      </c>
      <c r="K39" s="72">
        <f>IFERROR(VLOOKUP(C39,'[3]8. BAB DYN 02-2025 Rohdaten'!$A$7:$N$143,14,FALSE),0)*-1</f>
        <v>0</v>
      </c>
      <c r="L39" s="72">
        <f>VLOOKUP(C39,'[2]Jahresübersicht 2025'!$C$5:$U$136,19,FALSE)</f>
        <v>0</v>
      </c>
      <c r="M39" s="72">
        <f t="shared" si="1"/>
        <v>0</v>
      </c>
      <c r="N39" s="72">
        <f>VLOOKUP(C39,'[2]Jahresübersicht 2025'!$C$5:$S$136,17,FALSE)</f>
        <v>0</v>
      </c>
      <c r="O39" s="72">
        <f t="shared" si="4"/>
        <v>0</v>
      </c>
      <c r="P39" s="55">
        <f t="shared" si="3"/>
        <v>0</v>
      </c>
      <c r="R39" s="72"/>
    </row>
    <row r="40" spans="1:18" x14ac:dyDescent="0.2">
      <c r="A40" s="88" t="s">
        <v>91</v>
      </c>
      <c r="B40" s="89">
        <v>45689</v>
      </c>
      <c r="C40" s="129">
        <v>329900</v>
      </c>
      <c r="D40" s="118" t="s">
        <v>135</v>
      </c>
      <c r="E40" s="90" t="s">
        <v>93</v>
      </c>
      <c r="F40" s="90" t="s">
        <v>104</v>
      </c>
      <c r="G40" s="90" t="s">
        <v>102</v>
      </c>
      <c r="H40" s="91">
        <f>VLOOKUP(C40,'[2]Jahresübersicht 2025'!$C$5:$O$136,13,FALSE)</f>
        <v>0</v>
      </c>
      <c r="I40" s="92"/>
      <c r="J40" s="92">
        <f t="shared" si="0"/>
        <v>0</v>
      </c>
      <c r="K40" s="91">
        <f>IFERROR(VLOOKUP(C40,'[3]8. BAB DYN 02-2025 Rohdaten'!$A$7:$N$143,14,FALSE),0)*-1</f>
        <v>313124.02</v>
      </c>
      <c r="L40" s="91">
        <f>VLOOKUP(C40,'[2]Jahresübersicht 2025'!$C$5:$U$136,19,FALSE)</f>
        <v>0</v>
      </c>
      <c r="M40" s="91">
        <f t="shared" si="1"/>
        <v>0</v>
      </c>
      <c r="N40" s="91">
        <f>VLOOKUP(C40,'[2]Jahresübersicht 2025'!$C$5:$S$136,17,FALSE)</f>
        <v>0</v>
      </c>
      <c r="O40" s="91">
        <f t="shared" si="4"/>
        <v>-313124.02</v>
      </c>
      <c r="P40" s="93">
        <f t="shared" si="3"/>
        <v>0</v>
      </c>
      <c r="Q40" s="94"/>
      <c r="R40" s="72"/>
    </row>
    <row r="41" spans="1:18" x14ac:dyDescent="0.2">
      <c r="A41" s="30" t="s">
        <v>91</v>
      </c>
      <c r="B41" s="53">
        <v>45689</v>
      </c>
      <c r="C41" s="95">
        <v>322060</v>
      </c>
      <c r="D41" s="113" t="s">
        <v>136</v>
      </c>
      <c r="E41" s="31" t="s">
        <v>93</v>
      </c>
      <c r="F41" s="31" t="s">
        <v>137</v>
      </c>
      <c r="G41" s="31" t="s">
        <v>95</v>
      </c>
      <c r="H41" s="72">
        <f>VLOOKUP(C41,'[2]Jahresübersicht 2025'!$C$5:$O$136,13,FALSE)</f>
        <v>9808000</v>
      </c>
      <c r="I41" s="73"/>
      <c r="J41" s="73">
        <f t="shared" si="0"/>
        <v>114.58999999985099</v>
      </c>
      <c r="K41" s="72">
        <f>IFERROR(VLOOKUP(C41,'[3]8. BAB DYN 02-2025 Rohdaten'!$A$7:$N$143,14,FALSE),0)*-1</f>
        <v>9165404.3599999994</v>
      </c>
      <c r="L41" s="72">
        <f>VLOOKUP(C41,'[2]Jahresübersicht 2025'!$C$5:$U$136,19,FALSE)</f>
        <v>1202.6899999994785</v>
      </c>
      <c r="M41" s="72">
        <f t="shared" si="1"/>
        <v>9807722.4375888761</v>
      </c>
      <c r="N41" s="72">
        <f>VLOOKUP(C41,'[2]Jahresübersicht 2025'!$C$5:$S$136,17,FALSE)</f>
        <v>9806682.7200000007</v>
      </c>
      <c r="O41" s="72">
        <f t="shared" si="4"/>
        <v>642481.05000000075</v>
      </c>
      <c r="P41" s="55">
        <f t="shared" si="3"/>
        <v>6.550658201460377E-2</v>
      </c>
      <c r="R41" s="72"/>
    </row>
    <row r="42" spans="1:18" x14ac:dyDescent="0.2">
      <c r="A42" s="30" t="s">
        <v>91</v>
      </c>
      <c r="B42" s="53">
        <v>45689</v>
      </c>
      <c r="C42" s="95">
        <v>322086</v>
      </c>
      <c r="D42" s="113" t="s">
        <v>138</v>
      </c>
      <c r="E42" s="31" t="s">
        <v>93</v>
      </c>
      <c r="F42" s="31" t="s">
        <v>137</v>
      </c>
      <c r="G42" s="31" t="s">
        <v>95</v>
      </c>
      <c r="H42" s="72">
        <f>VLOOKUP(C42,'[2]Jahresübersicht 2025'!$C$5:$O$136,13,FALSE)</f>
        <v>110000</v>
      </c>
      <c r="I42" s="73"/>
      <c r="J42" s="119">
        <f t="shared" si="0"/>
        <v>-8660.7400000000052</v>
      </c>
      <c r="K42" s="72">
        <f>IFERROR(VLOOKUP(C42,'[3]8. BAB DYN 02-2025 Rohdaten'!$A$7:$N$143,14,FALSE),0)*-1</f>
        <v>80413.52</v>
      </c>
      <c r="L42" s="72">
        <f>VLOOKUP(C42,'[2]Jahresübersicht 2025'!$C$5:$U$136,19,FALSE)</f>
        <v>0</v>
      </c>
      <c r="M42" s="72">
        <f t="shared" si="1"/>
        <v>118660.74</v>
      </c>
      <c r="N42" s="72">
        <f>VLOOKUP(C42,'[2]Jahresübersicht 2025'!$C$5:$S$136,17,FALSE)</f>
        <v>118660.74</v>
      </c>
      <c r="O42" s="72">
        <f t="shared" si="4"/>
        <v>38247.22</v>
      </c>
      <c r="P42" s="55">
        <f t="shared" si="3"/>
        <v>0.32232413180635822</v>
      </c>
      <c r="R42" s="72"/>
    </row>
    <row r="43" spans="1:18" x14ac:dyDescent="0.2">
      <c r="A43" s="30" t="s">
        <v>91</v>
      </c>
      <c r="B43" s="53">
        <v>45689</v>
      </c>
      <c r="C43" s="95">
        <v>322203</v>
      </c>
      <c r="D43" s="113" t="s">
        <v>139</v>
      </c>
      <c r="E43" s="31" t="s">
        <v>93</v>
      </c>
      <c r="F43" s="31" t="s">
        <v>98</v>
      </c>
      <c r="G43" s="31" t="s">
        <v>95</v>
      </c>
      <c r="H43" s="72">
        <f>VLOOKUP(C43,'[2]Jahresübersicht 2025'!$C$5:$O$136,13,FALSE)</f>
        <v>3504000</v>
      </c>
      <c r="I43" s="73"/>
      <c r="J43" s="73">
        <f t="shared" si="0"/>
        <v>0</v>
      </c>
      <c r="K43" s="72">
        <f>IFERROR(VLOOKUP(C43,'[3]8. BAB DYN 02-2025 Rohdaten'!$A$7:$N$143,14,FALSE),0)*-1</f>
        <v>3945677.92</v>
      </c>
      <c r="L43" s="72">
        <f>VLOOKUP(C43,'[2]Jahresübersicht 2025'!$C$5:$U$136,19,FALSE)</f>
        <v>33128.350000000093</v>
      </c>
      <c r="M43" s="72">
        <f t="shared" si="1"/>
        <v>3504000</v>
      </c>
      <c r="N43" s="72">
        <f>VLOOKUP(C43,'[2]Jahresübersicht 2025'!$C$5:$S$136,17,FALSE)</f>
        <v>3470871.65</v>
      </c>
      <c r="O43" s="72">
        <f t="shared" si="4"/>
        <v>-441677.91999999993</v>
      </c>
      <c r="P43" s="55">
        <f t="shared" si="3"/>
        <v>-0.12604963470319633</v>
      </c>
      <c r="R43" s="72"/>
    </row>
    <row r="44" spans="1:18" x14ac:dyDescent="0.2">
      <c r="A44" s="30" t="s">
        <v>91</v>
      </c>
      <c r="B44" s="53">
        <v>45689</v>
      </c>
      <c r="C44" s="95">
        <v>322310</v>
      </c>
      <c r="D44" s="113" t="s">
        <v>140</v>
      </c>
      <c r="E44" s="31" t="s">
        <v>93</v>
      </c>
      <c r="F44" s="31" t="s">
        <v>98</v>
      </c>
      <c r="G44" s="31" t="s">
        <v>95</v>
      </c>
      <c r="H44" s="72">
        <f>VLOOKUP(C44,'[2]Jahresübersicht 2025'!$C$5:$O$136,13,FALSE)</f>
        <v>787759.7</v>
      </c>
      <c r="I44" s="73"/>
      <c r="J44" s="73">
        <f t="shared" si="0"/>
        <v>0</v>
      </c>
      <c r="K44" s="72">
        <f>IFERROR(VLOOKUP(C44,'[3]8. BAB DYN 02-2025 Rohdaten'!$A$7:$N$143,14,FALSE),0)*-1</f>
        <v>723035.15</v>
      </c>
      <c r="L44" s="72">
        <f>VLOOKUP(C44,'[2]Jahresübersicht 2025'!$C$5:$U$136,19,FALSE)</f>
        <v>0</v>
      </c>
      <c r="M44" s="72">
        <f t="shared" si="1"/>
        <v>787759.7</v>
      </c>
      <c r="N44" s="72">
        <f>VLOOKUP(C44,'[2]Jahresübersicht 2025'!$C$5:$S$136,17,FALSE)</f>
        <v>787759.7</v>
      </c>
      <c r="O44" s="72">
        <f t="shared" si="4"/>
        <v>64724.54999999993</v>
      </c>
      <c r="P44" s="55">
        <f t="shared" si="3"/>
        <v>8.2162809293239977E-2</v>
      </c>
      <c r="R44" s="72"/>
    </row>
    <row r="45" spans="1:18" x14ac:dyDescent="0.2">
      <c r="A45" s="30" t="s">
        <v>91</v>
      </c>
      <c r="B45" s="53">
        <v>45689</v>
      </c>
      <c r="C45" s="49">
        <v>322313</v>
      </c>
      <c r="D45" s="51" t="s">
        <v>141</v>
      </c>
      <c r="E45" s="31" t="s">
        <v>93</v>
      </c>
      <c r="F45" s="31" t="s">
        <v>98</v>
      </c>
      <c r="G45" s="31" t="s">
        <v>95</v>
      </c>
      <c r="H45" s="72">
        <f>VLOOKUP(C45,'[2]Jahresübersicht 2025'!$C$5:$O$136,13,FALSE)</f>
        <v>1736.11</v>
      </c>
      <c r="I45" s="73"/>
      <c r="J45" s="73">
        <f>+H45+I45-L45-N45</f>
        <v>0</v>
      </c>
      <c r="K45" s="72">
        <f>IFERROR(VLOOKUP(C45,'[3]8. BAB DYN 02-2025 Rohdaten'!$A$7:$N$143,14,FALSE),0)*-1</f>
        <v>1500.2</v>
      </c>
      <c r="L45" s="72">
        <f>VLOOKUP(C45,'[2]Jahresübersicht 2025'!$C$5:$U$136,19,FALSE)</f>
        <v>0</v>
      </c>
      <c r="M45" s="72">
        <f t="shared" si="1"/>
        <v>1736.11</v>
      </c>
      <c r="N45" s="72">
        <f>VLOOKUP(C45,'[2]Jahresübersicht 2025'!$C$5:$S$136,17,FALSE)</f>
        <v>1736.11</v>
      </c>
      <c r="O45" s="72">
        <f t="shared" si="4"/>
        <v>235.90999999999985</v>
      </c>
      <c r="P45" s="55">
        <f t="shared" si="3"/>
        <v>0.13588424696591797</v>
      </c>
      <c r="R45" s="72"/>
    </row>
    <row r="46" spans="1:18" x14ac:dyDescent="0.2">
      <c r="A46" s="30" t="s">
        <v>91</v>
      </c>
      <c r="B46" s="53">
        <v>45689</v>
      </c>
      <c r="C46" s="49">
        <v>322330</v>
      </c>
      <c r="D46" s="51" t="s">
        <v>142</v>
      </c>
      <c r="E46" s="31" t="s">
        <v>93</v>
      </c>
      <c r="F46" s="31" t="s">
        <v>100</v>
      </c>
      <c r="G46" s="31" t="s">
        <v>95</v>
      </c>
      <c r="H46" s="72">
        <f>VLOOKUP(C46,'[2]Jahresübersicht 2025'!$C$5:$O$136,13,FALSE)</f>
        <v>488000</v>
      </c>
      <c r="I46" s="73"/>
      <c r="J46" s="119">
        <f t="shared" si="0"/>
        <v>-141686.20999999996</v>
      </c>
      <c r="K46" s="72">
        <f>IFERROR(VLOOKUP(C46,'[3]8. BAB DYN 02-2025 Rohdaten'!$A$7:$N$143,14,FALSE),0)*-1</f>
        <v>617678.87</v>
      </c>
      <c r="L46" s="72">
        <f>VLOOKUP(C46,'[2]Jahresübersicht 2025'!$C$5:$U$136,19,FALSE)</f>
        <v>0</v>
      </c>
      <c r="M46" s="72">
        <f t="shared" si="1"/>
        <v>629686.21</v>
      </c>
      <c r="N46" s="72">
        <f>VLOOKUP(C46,'[2]Jahresübersicht 2025'!$C$5:$S$136,17,FALSE)</f>
        <v>629686.21</v>
      </c>
      <c r="O46" s="72">
        <f>+N46+L46-K46</f>
        <v>12007.339999999967</v>
      </c>
      <c r="P46" s="55">
        <f t="shared" si="3"/>
        <v>1.9068767600929307E-2</v>
      </c>
      <c r="R46" s="72"/>
    </row>
    <row r="47" spans="1:18" x14ac:dyDescent="0.2">
      <c r="A47" s="30" t="s">
        <v>91</v>
      </c>
      <c r="B47" s="53">
        <v>45689</v>
      </c>
      <c r="C47" s="95">
        <v>322360</v>
      </c>
      <c r="D47" s="113" t="s">
        <v>143</v>
      </c>
      <c r="E47" s="31" t="s">
        <v>93</v>
      </c>
      <c r="F47" s="31" t="s">
        <v>137</v>
      </c>
      <c r="G47" s="31" t="s">
        <v>102</v>
      </c>
      <c r="H47" s="72">
        <f>VLOOKUP(C47,'[2]Jahresübersicht 2025'!$C$5:$O$136,13,FALSE)</f>
        <v>4150000</v>
      </c>
      <c r="I47" s="73"/>
      <c r="J47" s="73">
        <f t="shared" si="0"/>
        <v>1139685</v>
      </c>
      <c r="K47" s="72">
        <f>IFERROR(VLOOKUP(C47,'[3]8. BAB DYN 02-2025 Rohdaten'!$A$7:$N$143,14,FALSE),0)*-1</f>
        <v>2817339.72</v>
      </c>
      <c r="L47" s="72">
        <f>VLOOKUP(C47,'[2]Jahresübersicht 2025'!$C$5:$U$136,19,FALSE)</f>
        <v>904485.64999999991</v>
      </c>
      <c r="M47" s="72">
        <f t="shared" si="1"/>
        <v>2889019.2412743135</v>
      </c>
      <c r="N47" s="72">
        <f>VLOOKUP(C47,'[2]Jahresübersicht 2025'!$C$5:$S$136,17,FALSE)</f>
        <v>2105829.35</v>
      </c>
      <c r="O47" s="72">
        <f t="shared" ref="O47:O60" si="5">+N47+L47-K47</f>
        <v>192975.2799999998</v>
      </c>
      <c r="P47" s="55">
        <f t="shared" si="3"/>
        <v>6.4104680075008691E-2</v>
      </c>
      <c r="R47" s="72"/>
    </row>
    <row r="48" spans="1:18" x14ac:dyDescent="0.2">
      <c r="A48" s="30" t="s">
        <v>91</v>
      </c>
      <c r="B48" s="53">
        <v>45689</v>
      </c>
      <c r="C48" s="49">
        <v>322361</v>
      </c>
      <c r="D48" s="51" t="s">
        <v>144</v>
      </c>
      <c r="E48" s="31" t="s">
        <v>93</v>
      </c>
      <c r="F48" s="31" t="s">
        <v>137</v>
      </c>
      <c r="G48" s="31" t="s">
        <v>102</v>
      </c>
      <c r="H48" s="72">
        <f>VLOOKUP(C48,'[2]Jahresübersicht 2025'!$C$5:$O$136,13,FALSE)</f>
        <v>2600000</v>
      </c>
      <c r="I48" s="121"/>
      <c r="J48" s="121">
        <f t="shared" si="0"/>
        <v>1233025</v>
      </c>
      <c r="K48" s="72">
        <f>IFERROR(VLOOKUP(C48,'[3]8. BAB DYN 02-2025 Rohdaten'!$A$7:$N$143,14,FALSE),0)*-1</f>
        <v>1192929.77</v>
      </c>
      <c r="L48" s="72">
        <f>VLOOKUP(C48,'[2]Jahresübersicht 2025'!$C$5:$U$136,19,FALSE)</f>
        <v>292849.20999999996</v>
      </c>
      <c r="M48" s="72">
        <f t="shared" si="1"/>
        <v>1309189.5712038984</v>
      </c>
      <c r="N48" s="72">
        <f>VLOOKUP(C48,'[2]Jahresübersicht 2025'!$C$5:$S$136,17,FALSE)</f>
        <v>1074125.79</v>
      </c>
      <c r="O48" s="72">
        <f t="shared" si="5"/>
        <v>174045.22999999998</v>
      </c>
      <c r="P48" s="124">
        <f t="shared" si="3"/>
        <v>0.1273214433329066</v>
      </c>
      <c r="R48" s="72"/>
    </row>
    <row r="49" spans="1:21" x14ac:dyDescent="0.2">
      <c r="A49" s="30" t="s">
        <v>91</v>
      </c>
      <c r="B49" s="53">
        <v>45689</v>
      </c>
      <c r="C49" s="95">
        <v>322362</v>
      </c>
      <c r="D49" s="113" t="s">
        <v>145</v>
      </c>
      <c r="E49" s="31" t="s">
        <v>93</v>
      </c>
      <c r="F49" s="31" t="s">
        <v>137</v>
      </c>
      <c r="G49" s="31" t="s">
        <v>102</v>
      </c>
      <c r="H49" s="72">
        <f>VLOOKUP(C49,'[2]Jahresübersicht 2025'!$C$5:$O$136,13,FALSE)</f>
        <v>1665000</v>
      </c>
      <c r="I49" s="121"/>
      <c r="J49" s="121">
        <f t="shared" si="0"/>
        <v>589600</v>
      </c>
      <c r="K49" s="72">
        <f>IFERROR(VLOOKUP(C49,'[3]8. BAB DYN 02-2025 Rohdaten'!$A$7:$N$143,14,FALSE),0)*-1</f>
        <v>1209958.51</v>
      </c>
      <c r="L49" s="72">
        <f>VLOOKUP(C49,'[2]Jahresübersicht 2025'!$C$5:$U$136,19,FALSE)</f>
        <v>693983.76</v>
      </c>
      <c r="M49" s="72">
        <f t="shared" si="1"/>
        <v>1075400</v>
      </c>
      <c r="N49" s="72">
        <f>VLOOKUP(C49,'[2]Jahresübersicht 2025'!$C$5:$S$136,17,FALSE)</f>
        <v>381416.24</v>
      </c>
      <c r="O49" s="72">
        <f t="shared" si="5"/>
        <v>-134558.51</v>
      </c>
      <c r="P49" s="124">
        <f t="shared" si="3"/>
        <v>-0.12512414915380324</v>
      </c>
      <c r="R49" s="72"/>
      <c r="S49" s="123"/>
    </row>
    <row r="50" spans="1:21" x14ac:dyDescent="0.2">
      <c r="A50" s="30" t="s">
        <v>91</v>
      </c>
      <c r="B50" s="53">
        <v>45689</v>
      </c>
      <c r="C50" s="95">
        <v>322390</v>
      </c>
      <c r="D50" s="113" t="s">
        <v>146</v>
      </c>
      <c r="E50" s="31" t="s">
        <v>93</v>
      </c>
      <c r="F50" s="31" t="s">
        <v>137</v>
      </c>
      <c r="G50" s="31" t="s">
        <v>95</v>
      </c>
      <c r="H50" s="72">
        <f>VLOOKUP(C50,'[2]Jahresübersicht 2025'!$C$5:$O$136,13,FALSE)</f>
        <v>595669.4</v>
      </c>
      <c r="I50" s="73"/>
      <c r="J50" s="73">
        <f t="shared" si="0"/>
        <v>0</v>
      </c>
      <c r="K50" s="72">
        <f>IFERROR(VLOOKUP(C50,'[3]8. BAB DYN 02-2025 Rohdaten'!$A$7:$N$143,14,FALSE),0)*-1</f>
        <v>837730.31</v>
      </c>
      <c r="L50" s="72">
        <f>VLOOKUP(C50,'[2]Jahresübersicht 2025'!$C$5:$U$136,19,FALSE)</f>
        <v>0</v>
      </c>
      <c r="M50" s="72">
        <f t="shared" si="1"/>
        <v>595669.4</v>
      </c>
      <c r="N50" s="72">
        <f>VLOOKUP(C50,'[2]Jahresübersicht 2025'!$C$5:$S$136,17,FALSE)</f>
        <v>595669.4</v>
      </c>
      <c r="O50" s="72">
        <f t="shared" si="5"/>
        <v>-242060.91000000003</v>
      </c>
      <c r="P50" s="55">
        <f t="shared" si="3"/>
        <v>-0.40636787788662643</v>
      </c>
      <c r="R50" s="72"/>
    </row>
    <row r="51" spans="1:21" x14ac:dyDescent="0.2">
      <c r="A51" s="30" t="s">
        <v>91</v>
      </c>
      <c r="B51" s="53">
        <v>45689</v>
      </c>
      <c r="C51" s="95">
        <v>322430</v>
      </c>
      <c r="D51" s="113" t="s">
        <v>147</v>
      </c>
      <c r="E51" s="31" t="s">
        <v>93</v>
      </c>
      <c r="F51" s="31" t="s">
        <v>98</v>
      </c>
      <c r="G51" s="31" t="s">
        <v>102</v>
      </c>
      <c r="H51" s="72">
        <f>VLOOKUP(C51,'[2]Jahresübersicht 2025'!$C$5:$O$136,13,FALSE)</f>
        <v>0</v>
      </c>
      <c r="I51" s="73"/>
      <c r="J51" s="73">
        <f t="shared" si="0"/>
        <v>-1295000</v>
      </c>
      <c r="K51" s="72">
        <f>IFERROR(VLOOKUP(C51,'[3]8. BAB DYN 02-2025 Rohdaten'!$A$7:$N$143,14,FALSE),0)*-1</f>
        <v>1262090.27</v>
      </c>
      <c r="L51" s="72">
        <f>VLOOKUP(C51,'[2]Jahresübersicht 2025'!$C$5:$U$136,19,FALSE)</f>
        <v>1295000</v>
      </c>
      <c r="M51" s="72">
        <f t="shared" si="1"/>
        <v>1171440.27</v>
      </c>
      <c r="N51" s="72">
        <f>VLOOKUP(C51,'[2]Jahresübersicht 2025'!$C$5:$S$136,17,FALSE)</f>
        <v>0</v>
      </c>
      <c r="O51" s="72">
        <f t="shared" si="5"/>
        <v>32909.729999999981</v>
      </c>
      <c r="P51" s="55">
        <f t="shared" si="3"/>
        <v>2.5412918918918906E-2</v>
      </c>
      <c r="R51" s="72"/>
    </row>
    <row r="52" spans="1:21" x14ac:dyDescent="0.2">
      <c r="A52" s="30" t="s">
        <v>91</v>
      </c>
      <c r="B52" s="53">
        <v>45689</v>
      </c>
      <c r="C52" s="95">
        <v>322431</v>
      </c>
      <c r="D52" s="113" t="s">
        <v>148</v>
      </c>
      <c r="E52" s="31" t="s">
        <v>93</v>
      </c>
      <c r="F52" s="31" t="s">
        <v>94</v>
      </c>
      <c r="G52" s="31" t="s">
        <v>95</v>
      </c>
      <c r="H52" s="72">
        <f>VLOOKUP(C52,'[2]Jahresübersicht 2025'!$C$5:$O$136,13,FALSE)</f>
        <v>700000</v>
      </c>
      <c r="I52" s="73"/>
      <c r="J52" s="121">
        <f t="shared" si="0"/>
        <v>-199.56999999994878</v>
      </c>
      <c r="K52" s="72">
        <f>IFERROR(VLOOKUP(C52,'[3]8. BAB DYN 02-2025 Rohdaten'!$A$7:$N$143,14,FALSE),0)*-1</f>
        <v>650272.47</v>
      </c>
      <c r="L52" s="72">
        <f>VLOOKUP(C52,'[2]Jahresübersicht 2025'!$C$5:$U$136,19,FALSE)</f>
        <v>0</v>
      </c>
      <c r="M52" s="72">
        <f t="shared" si="1"/>
        <v>700199.57</v>
      </c>
      <c r="N52" s="72">
        <f>VLOOKUP(C52,'[2]Jahresübersicht 2025'!$C$5:$S$136,17,FALSE)</f>
        <v>700199.57</v>
      </c>
      <c r="O52" s="72">
        <f t="shared" si="5"/>
        <v>49927.099999999977</v>
      </c>
      <c r="P52" s="55">
        <f t="shared" si="3"/>
        <v>7.1304099772583382E-2</v>
      </c>
      <c r="R52" s="72"/>
    </row>
    <row r="53" spans="1:21" x14ac:dyDescent="0.2">
      <c r="A53" s="30" t="s">
        <v>91</v>
      </c>
      <c r="B53" s="53">
        <v>45689</v>
      </c>
      <c r="C53" s="95">
        <v>322435</v>
      </c>
      <c r="D53" s="113" t="s">
        <v>149</v>
      </c>
      <c r="E53" s="31" t="s">
        <v>93</v>
      </c>
      <c r="F53" s="31" t="s">
        <v>98</v>
      </c>
      <c r="G53" s="31" t="s">
        <v>102</v>
      </c>
      <c r="H53" s="72">
        <f>VLOOKUP(C53,'[2]Jahresübersicht 2025'!$C$5:$O$136,13,FALSE)</f>
        <v>39000</v>
      </c>
      <c r="I53" s="73"/>
      <c r="J53" s="73">
        <f t="shared" si="0"/>
        <v>0</v>
      </c>
      <c r="K53" s="72">
        <f>IFERROR(VLOOKUP(C53,'[3]8. BAB DYN 02-2025 Rohdaten'!$A$7:$N$143,14,FALSE),0)*-1</f>
        <v>58184.54</v>
      </c>
      <c r="L53" s="72">
        <f>VLOOKUP(C53,'[2]Jahresübersicht 2025'!$C$5:$U$136,19,FALSE)</f>
        <v>39000</v>
      </c>
      <c r="M53" s="72">
        <f t="shared" si="1"/>
        <v>39000</v>
      </c>
      <c r="N53" s="72">
        <f>VLOOKUP(C53,'[2]Jahresübersicht 2025'!$C$5:$S$136,17,FALSE)</f>
        <v>0</v>
      </c>
      <c r="O53" s="72">
        <f t="shared" si="5"/>
        <v>-19184.54</v>
      </c>
      <c r="P53" s="55">
        <f t="shared" si="3"/>
        <v>-0.49191128205128209</v>
      </c>
      <c r="R53" s="72"/>
      <c r="S53" s="123"/>
      <c r="T53" s="72"/>
      <c r="U53" s="72"/>
    </row>
    <row r="54" spans="1:21" x14ac:dyDescent="0.2">
      <c r="A54" s="30" t="s">
        <v>91</v>
      </c>
      <c r="B54" s="53">
        <v>45689</v>
      </c>
      <c r="C54" s="95">
        <v>322465</v>
      </c>
      <c r="D54" s="113" t="s">
        <v>150</v>
      </c>
      <c r="E54" s="31" t="s">
        <v>93</v>
      </c>
      <c r="F54" s="31" t="s">
        <v>98</v>
      </c>
      <c r="G54" s="31" t="s">
        <v>95</v>
      </c>
      <c r="H54" s="72">
        <f>VLOOKUP(C54,'[2]Jahresübersicht 2025'!$C$5:$O$136,13,FALSE)</f>
        <v>33505.31</v>
      </c>
      <c r="I54" s="73"/>
      <c r="J54" s="73">
        <f t="shared" si="0"/>
        <v>-4.0000000008149073E-3</v>
      </c>
      <c r="K54" s="72">
        <f>IFERROR(VLOOKUP(C54,'[3]8. BAB DYN 02-2025 Rohdaten'!$A$7:$N$143,14,FALSE),0)*-1</f>
        <v>13265.91</v>
      </c>
      <c r="L54" s="72">
        <f>VLOOKUP(C54,'[2]Jahresübersicht 2025'!$C$5:$U$136,19,FALSE)</f>
        <v>0</v>
      </c>
      <c r="M54" s="72">
        <f t="shared" si="1"/>
        <v>33505.313999999998</v>
      </c>
      <c r="N54" s="72">
        <f>VLOOKUP(C54,'[2]Jahresübersicht 2025'!$C$5:$S$136,17,FALSE)</f>
        <v>33505.313999999998</v>
      </c>
      <c r="O54" s="72">
        <f t="shared" si="5"/>
        <v>20239.403999999999</v>
      </c>
      <c r="P54" s="55">
        <f t="shared" si="3"/>
        <v>0.60406549241711327</v>
      </c>
      <c r="R54" s="72"/>
    </row>
    <row r="55" spans="1:21" x14ac:dyDescent="0.2">
      <c r="A55" s="30" t="s">
        <v>91</v>
      </c>
      <c r="B55" s="53">
        <v>45689</v>
      </c>
      <c r="C55" s="49">
        <v>322485</v>
      </c>
      <c r="D55" s="51" t="s">
        <v>151</v>
      </c>
      <c r="E55" s="31" t="s">
        <v>93</v>
      </c>
      <c r="F55" s="31" t="s">
        <v>98</v>
      </c>
      <c r="G55" s="31" t="s">
        <v>102</v>
      </c>
      <c r="H55" s="72">
        <f>VLOOKUP(C55,'[2]Jahresübersicht 2025'!$C$5:$O$136,13,FALSE)</f>
        <v>80000</v>
      </c>
      <c r="I55" s="73"/>
      <c r="J55" s="73">
        <f t="shared" si="0"/>
        <v>0</v>
      </c>
      <c r="K55" s="72">
        <f>IFERROR(VLOOKUP(C55,'[3]8. BAB DYN 02-2025 Rohdaten'!$A$7:$N$143,14,FALSE),0)*-1</f>
        <v>69336.05</v>
      </c>
      <c r="L55" s="72">
        <f>VLOOKUP(C55,'[2]Jahresübersicht 2025'!$C$5:$U$136,19,FALSE)</f>
        <v>56808.93</v>
      </c>
      <c r="M55" s="102">
        <f t="shared" si="1"/>
        <v>68450.780036581244</v>
      </c>
      <c r="N55" s="72">
        <f>VLOOKUP(C55,'[2]Jahresübersicht 2025'!$C$5:$S$136,17,FALSE)</f>
        <v>23191.07</v>
      </c>
      <c r="O55" s="72">
        <f t="shared" si="5"/>
        <v>10663.949999999997</v>
      </c>
      <c r="P55" s="55">
        <f t="shared" si="3"/>
        <v>0.13329937499999997</v>
      </c>
      <c r="R55" s="72"/>
    </row>
    <row r="56" spans="1:21" x14ac:dyDescent="0.2">
      <c r="A56" s="30" t="s">
        <v>91</v>
      </c>
      <c r="B56" s="53">
        <v>45689</v>
      </c>
      <c r="C56" s="95">
        <v>322495</v>
      </c>
      <c r="D56" s="113" t="s">
        <v>152</v>
      </c>
      <c r="E56" s="31" t="s">
        <v>93</v>
      </c>
      <c r="F56" s="31" t="s">
        <v>98</v>
      </c>
      <c r="G56" s="31" t="s">
        <v>95</v>
      </c>
      <c r="H56" s="72">
        <f>VLOOKUP(C56,'[2]Jahresübersicht 2025'!$C$5:$O$136,13,FALSE)</f>
        <v>14666.6</v>
      </c>
      <c r="I56" s="73"/>
      <c r="J56" s="73">
        <f t="shared" si="0"/>
        <v>0</v>
      </c>
      <c r="K56" s="72">
        <f>IFERROR(VLOOKUP(C56,'[3]8. BAB DYN 02-2025 Rohdaten'!$A$7:$N$143,14,FALSE),0)*-1</f>
        <v>9854.27</v>
      </c>
      <c r="L56" s="72">
        <f>VLOOKUP(C56,'[2]Jahresübersicht 2025'!$C$5:$U$136,19,FALSE)</f>
        <v>0</v>
      </c>
      <c r="M56" s="72">
        <f t="shared" si="1"/>
        <v>14666.6</v>
      </c>
      <c r="N56" s="72">
        <f>VLOOKUP(C56,'[2]Jahresübersicht 2025'!$C$5:$S$136,17,FALSE)</f>
        <v>14666.6</v>
      </c>
      <c r="O56" s="72">
        <f t="shared" si="5"/>
        <v>4812.33</v>
      </c>
      <c r="P56" s="55">
        <f t="shared" si="3"/>
        <v>0.3281149005222751</v>
      </c>
      <c r="R56" s="72"/>
    </row>
    <row r="57" spans="1:21" x14ac:dyDescent="0.2">
      <c r="A57" s="30" t="s">
        <v>91</v>
      </c>
      <c r="B57" s="53">
        <v>45689</v>
      </c>
      <c r="C57" s="95">
        <v>822530</v>
      </c>
      <c r="D57" s="113" t="s">
        <v>153</v>
      </c>
      <c r="E57" s="31" t="s">
        <v>93</v>
      </c>
      <c r="F57" s="31" t="s">
        <v>137</v>
      </c>
      <c r="G57" s="31" t="s">
        <v>102</v>
      </c>
      <c r="H57" s="72">
        <f>VLOOKUP(C57,'[2]Jahresübersicht 2025'!$C$5:$O$136,13,FALSE)</f>
        <v>0</v>
      </c>
      <c r="I57" s="73"/>
      <c r="J57" s="73">
        <f t="shared" si="0"/>
        <v>0</v>
      </c>
      <c r="K57" s="72">
        <f>IFERROR(VLOOKUP(C57,'[3]8. BAB DYN 02-2025 Rohdaten'!$A$7:$N$143,14,FALSE),0)*-1</f>
        <v>0</v>
      </c>
      <c r="L57" s="72">
        <f>VLOOKUP(C57,'[2]Jahresübersicht 2025'!$C$5:$U$136,19,FALSE)</f>
        <v>0</v>
      </c>
      <c r="M57" s="72">
        <f t="shared" si="1"/>
        <v>0</v>
      </c>
      <c r="N57" s="72">
        <f>VLOOKUP(C57,'[2]Jahresübersicht 2025'!$C$5:$S$136,17,FALSE)</f>
        <v>0</v>
      </c>
      <c r="O57" s="72">
        <f t="shared" si="5"/>
        <v>0</v>
      </c>
      <c r="P57" s="55">
        <f t="shared" si="3"/>
        <v>0</v>
      </c>
      <c r="R57" s="72"/>
    </row>
    <row r="58" spans="1:21" x14ac:dyDescent="0.2">
      <c r="A58" s="30" t="s">
        <v>91</v>
      </c>
      <c r="B58" s="53">
        <v>45689</v>
      </c>
      <c r="C58" s="95">
        <v>822535</v>
      </c>
      <c r="D58" s="113" t="s">
        <v>154</v>
      </c>
      <c r="E58" s="31" t="s">
        <v>93</v>
      </c>
      <c r="F58" s="31" t="s">
        <v>98</v>
      </c>
      <c r="G58" s="31" t="s">
        <v>102</v>
      </c>
      <c r="H58" s="72">
        <f>VLOOKUP(C58,'[2]Jahresübersicht 2025'!$C$5:$O$136,13,FALSE)</f>
        <v>0</v>
      </c>
      <c r="I58" s="73"/>
      <c r="J58" s="73">
        <f t="shared" si="0"/>
        <v>0</v>
      </c>
      <c r="K58" s="72">
        <f>IFERROR(VLOOKUP(C58,'[3]8. BAB DYN 02-2025 Rohdaten'!$A$7:$N$143,14,FALSE),0)*-1</f>
        <v>0</v>
      </c>
      <c r="L58" s="72">
        <f>VLOOKUP(C58,'[2]Jahresübersicht 2025'!$C$5:$U$136,19,FALSE)</f>
        <v>0</v>
      </c>
      <c r="M58" s="72">
        <v>0</v>
      </c>
      <c r="N58" s="72">
        <f>VLOOKUP(C58,'[2]Jahresübersicht 2025'!$C$5:$S$136,17,FALSE)</f>
        <v>0</v>
      </c>
      <c r="O58" s="72">
        <f t="shared" si="5"/>
        <v>0</v>
      </c>
      <c r="P58" s="55">
        <f t="shared" si="3"/>
        <v>0</v>
      </c>
      <c r="R58" s="72"/>
    </row>
    <row r="59" spans="1:21" x14ac:dyDescent="0.2">
      <c r="A59" s="30" t="s">
        <v>91</v>
      </c>
      <c r="B59" s="53">
        <v>45689</v>
      </c>
      <c r="C59" s="95">
        <v>822565</v>
      </c>
      <c r="D59" s="113" t="s">
        <v>155</v>
      </c>
      <c r="E59" s="31" t="s">
        <v>93</v>
      </c>
      <c r="F59" s="31" t="s">
        <v>98</v>
      </c>
      <c r="G59" s="31" t="s">
        <v>102</v>
      </c>
      <c r="H59" s="72">
        <f>VLOOKUP(C59,'[2]Jahresübersicht 2025'!$C$5:$O$136,13,FALSE)</f>
        <v>10000</v>
      </c>
      <c r="I59" s="73"/>
      <c r="J59" s="73">
        <f t="shared" si="0"/>
        <v>10000</v>
      </c>
      <c r="K59" s="72">
        <f>IFERROR(VLOOKUP(C59,'[3]8. BAB DYN 02-2025 Rohdaten'!$A$7:$N$143,14,FALSE),0)*-1</f>
        <v>0</v>
      </c>
      <c r="L59" s="72">
        <f>VLOOKUP(C59,'[2]Jahresübersicht 2025'!$C$5:$U$136,19,FALSE)</f>
        <v>0</v>
      </c>
      <c r="M59" s="72">
        <f t="shared" si="1"/>
        <v>0</v>
      </c>
      <c r="N59" s="72">
        <f>VLOOKUP(C59,'[2]Jahresübersicht 2025'!$C$5:$S$136,17,FALSE)</f>
        <v>0</v>
      </c>
      <c r="O59" s="72">
        <f t="shared" si="5"/>
        <v>0</v>
      </c>
      <c r="P59" s="55">
        <f t="shared" si="3"/>
        <v>0</v>
      </c>
      <c r="R59" s="72"/>
    </row>
    <row r="60" spans="1:21" x14ac:dyDescent="0.2">
      <c r="A60" s="30" t="s">
        <v>91</v>
      </c>
      <c r="B60" s="53">
        <v>45689</v>
      </c>
      <c r="C60" s="49">
        <v>822585</v>
      </c>
      <c r="D60" s="51" t="s">
        <v>156</v>
      </c>
      <c r="E60" s="31" t="s">
        <v>93</v>
      </c>
      <c r="F60" s="31" t="s">
        <v>98</v>
      </c>
      <c r="G60" s="31" t="s">
        <v>102</v>
      </c>
      <c r="H60" s="72">
        <f>VLOOKUP(C60,'[2]Jahresübersicht 2025'!$C$5:$O$136,13,FALSE)</f>
        <v>0</v>
      </c>
      <c r="I60" s="73"/>
      <c r="J60" s="73">
        <f t="shared" si="0"/>
        <v>0</v>
      </c>
      <c r="K60" s="72">
        <f>IFERROR(VLOOKUP(C60,'[3]8. BAB DYN 02-2025 Rohdaten'!$A$7:$N$143,14,FALSE),0)*-1</f>
        <v>0</v>
      </c>
      <c r="L60" s="72">
        <f>VLOOKUP(C60,'[2]Jahresübersicht 2025'!$C$5:$U$136,19,FALSE)</f>
        <v>0</v>
      </c>
      <c r="M60" s="72">
        <f t="shared" si="1"/>
        <v>0</v>
      </c>
      <c r="N60" s="72">
        <f>VLOOKUP(C60,'[2]Jahresübersicht 2025'!$C$5:$S$136,17,FALSE)</f>
        <v>0</v>
      </c>
      <c r="O60" s="72">
        <f t="shared" si="5"/>
        <v>0</v>
      </c>
      <c r="P60" s="55">
        <f t="shared" si="3"/>
        <v>0</v>
      </c>
      <c r="R60" s="72"/>
    </row>
    <row r="61" spans="1:21" x14ac:dyDescent="0.2">
      <c r="A61" s="30" t="s">
        <v>91</v>
      </c>
      <c r="B61" s="53">
        <v>45689</v>
      </c>
      <c r="C61" s="49">
        <v>822590</v>
      </c>
      <c r="D61" s="51" t="s">
        <v>157</v>
      </c>
      <c r="E61" s="31" t="s">
        <v>93</v>
      </c>
      <c r="F61" s="31" t="s">
        <v>137</v>
      </c>
      <c r="G61" s="31" t="s">
        <v>102</v>
      </c>
      <c r="H61" s="72">
        <f>VLOOKUP(C61,'[2]Jahresübersicht 2025'!$C$5:$O$136,13,FALSE)</f>
        <v>390531.73</v>
      </c>
      <c r="I61" s="115"/>
      <c r="J61" s="115">
        <f>+H61+I61-L61-N61</f>
        <v>390531.73</v>
      </c>
      <c r="K61" s="72">
        <f>IFERROR(VLOOKUP(C61,'[3]8. BAB DYN 02-2025 Rohdaten'!$A$7:$N$143,14,FALSE),0)*-1</f>
        <v>0</v>
      </c>
      <c r="L61" s="72">
        <f>VLOOKUP(C61,'[2]Jahresübersicht 2025'!$C$5:$U$136,19,FALSE)</f>
        <v>0</v>
      </c>
      <c r="M61" s="72">
        <f t="shared" si="1"/>
        <v>0</v>
      </c>
      <c r="N61" s="72">
        <f>VLOOKUP(C61,'[2]Jahresübersicht 2025'!$C$5:$S$136,17,FALSE)</f>
        <v>0</v>
      </c>
      <c r="O61" s="72">
        <f>+N61+L61-K61</f>
        <v>0</v>
      </c>
      <c r="P61" s="116">
        <f t="shared" si="3"/>
        <v>0</v>
      </c>
      <c r="R61" s="72"/>
    </row>
    <row r="62" spans="1:21" x14ac:dyDescent="0.2">
      <c r="A62" s="30" t="s">
        <v>91</v>
      </c>
      <c r="B62" s="53">
        <v>45689</v>
      </c>
      <c r="C62" s="49">
        <v>822595</v>
      </c>
      <c r="D62" s="51" t="s">
        <v>158</v>
      </c>
      <c r="E62" s="31" t="s">
        <v>93</v>
      </c>
      <c r="F62" s="31" t="s">
        <v>98</v>
      </c>
      <c r="G62" s="31" t="s">
        <v>102</v>
      </c>
      <c r="H62" s="72">
        <f>VLOOKUP(C62,'[2]Jahresübersicht 2025'!$C$5:$O$136,13,FALSE)</f>
        <v>10000</v>
      </c>
      <c r="I62" s="115"/>
      <c r="J62" s="115">
        <f>+H62+I62-L62-N62</f>
        <v>10000</v>
      </c>
      <c r="K62" s="72">
        <f>IFERROR(VLOOKUP(C62,'[3]8. BAB DYN 02-2025 Rohdaten'!$A$7:$N$143,14,FALSE),0)*-1</f>
        <v>5029.95</v>
      </c>
      <c r="L62" s="72">
        <f>VLOOKUP(C62,'[2]Jahresübersicht 2025'!$C$5:$U$136,19,FALSE)</f>
        <v>0</v>
      </c>
      <c r="M62" s="72">
        <f t="shared" ref="M62" si="6">IF((L62+N62)&gt;K62,((L62+N62)-(O62*(1-(N62/(L62+N62))))-(L62*$D$2)),(L62+N62))</f>
        <v>0</v>
      </c>
      <c r="N62" s="72">
        <f>VLOOKUP(C62,'[2]Jahresübersicht 2025'!$C$5:$S$136,17,FALSE)</f>
        <v>0</v>
      </c>
      <c r="O62" s="72">
        <f>+N62+L62-K62</f>
        <v>-5029.95</v>
      </c>
      <c r="P62" s="116">
        <f t="shared" si="3"/>
        <v>0</v>
      </c>
      <c r="R62" s="72"/>
    </row>
    <row r="63" spans="1:21" x14ac:dyDescent="0.2">
      <c r="A63" s="88" t="s">
        <v>91</v>
      </c>
      <c r="B63" s="89">
        <v>45689</v>
      </c>
      <c r="C63" s="107">
        <v>829900</v>
      </c>
      <c r="D63" s="118" t="s">
        <v>135</v>
      </c>
      <c r="E63" s="90" t="s">
        <v>93</v>
      </c>
      <c r="F63" s="90" t="s">
        <v>159</v>
      </c>
      <c r="G63" s="90" t="s">
        <v>102</v>
      </c>
      <c r="H63" s="91">
        <f>VLOOKUP(C63,'[2]Jahresübersicht 2025'!$C$5:$O$136,13,FALSE)</f>
        <v>0</v>
      </c>
      <c r="I63" s="92"/>
      <c r="J63" s="92">
        <f>+H63+I63-L63-N63</f>
        <v>0</v>
      </c>
      <c r="K63" s="91">
        <f>IFERROR(VLOOKUP(C63,'[3]8. BAB DYN 02-2025 Rohdaten'!$A$7:$N$143,14,FALSE),0)*-1</f>
        <v>0</v>
      </c>
      <c r="L63" s="91">
        <f>VLOOKUP(C63,'[2]Jahresübersicht 2025'!$C$5:$U$136,19,FALSE)</f>
        <v>0</v>
      </c>
      <c r="M63" s="91">
        <f t="shared" si="1"/>
        <v>0</v>
      </c>
      <c r="N63" s="91">
        <f>VLOOKUP(C63,'[2]Jahresübersicht 2025'!$C$5:$S$136,17,FALSE)</f>
        <v>0</v>
      </c>
      <c r="O63" s="91">
        <f t="shared" ref="O63:O64" si="7">+N63+L63-K63</f>
        <v>0</v>
      </c>
      <c r="P63" s="93">
        <f t="shared" si="3"/>
        <v>0</v>
      </c>
      <c r="Q63" s="94"/>
      <c r="R63" s="72"/>
    </row>
    <row r="64" spans="1:21" x14ac:dyDescent="0.2">
      <c r="A64" s="30" t="s">
        <v>91</v>
      </c>
      <c r="B64" s="53">
        <v>45689</v>
      </c>
      <c r="C64" s="96">
        <v>422302</v>
      </c>
      <c r="D64" s="113" t="s">
        <v>160</v>
      </c>
      <c r="E64" s="31" t="s">
        <v>93</v>
      </c>
      <c r="F64" s="31" t="s">
        <v>104</v>
      </c>
      <c r="G64" s="31" t="s">
        <v>95</v>
      </c>
      <c r="H64" s="72">
        <f>VLOOKUP(C64,'[2]Jahresübersicht 2025'!$C$5:$O$136,13,FALSE)</f>
        <v>640189.43000000005</v>
      </c>
      <c r="I64" s="115"/>
      <c r="J64" s="73">
        <f t="shared" ref="J64:J101" si="8">+H64+I64-L64-N64</f>
        <v>0</v>
      </c>
      <c r="K64" s="72">
        <f>IFERROR(VLOOKUP(C64,'[3]8. BAB DYN 02-2025 Rohdaten'!$A$7:$N$143,14,FALSE),0)*-1</f>
        <v>701914.21</v>
      </c>
      <c r="L64" s="72">
        <f>VLOOKUP(C64,'[2]Jahresübersicht 2025'!$C$5:$U$136,19,FALSE)</f>
        <v>0</v>
      </c>
      <c r="M64" s="72">
        <f t="shared" si="1"/>
        <v>640189.43000000005</v>
      </c>
      <c r="N64" s="72">
        <f>VLOOKUP(C64,'[2]Jahresübersicht 2025'!$C$5:$S$136,17,FALSE)</f>
        <v>640189.43000000005</v>
      </c>
      <c r="O64" s="72">
        <f t="shared" si="7"/>
        <v>-61724.779999999912</v>
      </c>
      <c r="P64" s="55">
        <f t="shared" si="3"/>
        <v>-9.6416430992932678E-2</v>
      </c>
      <c r="R64" s="72"/>
    </row>
    <row r="65" spans="1:18" x14ac:dyDescent="0.2">
      <c r="A65" s="30" t="s">
        <v>91</v>
      </c>
      <c r="B65" s="53">
        <v>45689</v>
      </c>
      <c r="C65" s="49">
        <v>422303</v>
      </c>
      <c r="D65" s="51" t="s">
        <v>161</v>
      </c>
      <c r="E65" s="31" t="s">
        <v>93</v>
      </c>
      <c r="F65" s="31" t="s">
        <v>104</v>
      </c>
      <c r="G65" s="31" t="s">
        <v>102</v>
      </c>
      <c r="H65" s="72">
        <f>VLOOKUP(C65,'[2]Jahresübersicht 2025'!$C$5:$O$136,13,FALSE)</f>
        <v>900000</v>
      </c>
      <c r="I65" s="73"/>
      <c r="J65" s="73">
        <f t="shared" si="8"/>
        <v>290770.18999999994</v>
      </c>
      <c r="K65" s="72">
        <f>IFERROR(VLOOKUP(C65,'[3]8. BAB DYN 02-2025 Rohdaten'!$A$7:$N$143,14,FALSE),0)*-1</f>
        <v>262289.96000000002</v>
      </c>
      <c r="L65" s="72">
        <f>VLOOKUP(C65,'[2]Jahresübersicht 2025'!$C$5:$U$136,19,FALSE)</f>
        <v>609229.81000000006</v>
      </c>
      <c r="M65" s="72">
        <f t="shared" si="1"/>
        <v>219643.87330000001</v>
      </c>
      <c r="N65" s="72">
        <f>VLOOKUP(C65,'[2]Jahresübersicht 2025'!$C$5:$S$136,17,FALSE)</f>
        <v>0</v>
      </c>
      <c r="O65" s="72">
        <f t="shared" ref="O65:O70" si="9">+N65+L65-K65</f>
        <v>346939.85000000003</v>
      </c>
      <c r="P65" s="55">
        <f t="shared" si="3"/>
        <v>0.56947287264226287</v>
      </c>
      <c r="R65" s="72"/>
    </row>
    <row r="66" spans="1:18" x14ac:dyDescent="0.2">
      <c r="A66" s="30" t="s">
        <v>91</v>
      </c>
      <c r="B66" s="53">
        <v>45689</v>
      </c>
      <c r="C66" s="49">
        <v>422304</v>
      </c>
      <c r="D66" s="51" t="s">
        <v>162</v>
      </c>
      <c r="E66" s="31" t="s">
        <v>93</v>
      </c>
      <c r="F66" s="31" t="s">
        <v>104</v>
      </c>
      <c r="G66" s="31" t="s">
        <v>102</v>
      </c>
      <c r="H66" s="72">
        <f>VLOOKUP(C66,'[2]Jahresübersicht 2025'!$C$5:$O$136,13,FALSE)</f>
        <v>8500000</v>
      </c>
      <c r="I66" s="73"/>
      <c r="J66" s="73">
        <f t="shared" si="8"/>
        <v>4602356.96</v>
      </c>
      <c r="K66" s="72">
        <f>IFERROR(VLOOKUP(C66,'[3]8. BAB DYN 02-2025 Rohdaten'!$A$7:$N$143,14,FALSE),0)*-1</f>
        <v>2867330.05</v>
      </c>
      <c r="L66" s="72">
        <f>VLOOKUP(C66,'[2]Jahresübersicht 2025'!$C$5:$U$136,19,FALSE)</f>
        <v>3892547.88</v>
      </c>
      <c r="M66" s="72">
        <f t="shared" si="1"/>
        <v>2596198.5661044698</v>
      </c>
      <c r="N66" s="72">
        <f>VLOOKUP(C66,'[2]Jahresübersicht 2025'!$C$5:$S$136,17,FALSE)</f>
        <v>5095.16</v>
      </c>
      <c r="O66" s="72">
        <f t="shared" si="9"/>
        <v>1030312.9900000002</v>
      </c>
      <c r="P66" s="55">
        <f t="shared" si="3"/>
        <v>0.26434257304383629</v>
      </c>
      <c r="R66" s="72"/>
    </row>
    <row r="67" spans="1:18" x14ac:dyDescent="0.2">
      <c r="A67" s="30" t="s">
        <v>91</v>
      </c>
      <c r="B67" s="53">
        <v>45689</v>
      </c>
      <c r="C67" s="49">
        <v>422401</v>
      </c>
      <c r="D67" s="51" t="s">
        <v>163</v>
      </c>
      <c r="E67" s="31" t="s">
        <v>93</v>
      </c>
      <c r="F67" s="31" t="s">
        <v>98</v>
      </c>
      <c r="G67" s="31" t="s">
        <v>102</v>
      </c>
      <c r="H67" s="72">
        <f>VLOOKUP(C67,'[2]Jahresübersicht 2025'!$C$5:$O$136,13,FALSE)</f>
        <v>885000</v>
      </c>
      <c r="I67" s="73"/>
      <c r="J67" s="73">
        <f t="shared" si="8"/>
        <v>245591.43000000008</v>
      </c>
      <c r="K67" s="72">
        <f>IFERROR(VLOOKUP(C67,'[3]8. BAB DYN 02-2025 Rohdaten'!$A$7:$N$143,14,FALSE),0)*-1</f>
        <v>501902.16</v>
      </c>
      <c r="L67" s="72">
        <f>VLOOKUP(C67,'[2]Jahresübersicht 2025'!$C$5:$U$136,19,FALSE)</f>
        <v>561251.91999999993</v>
      </c>
      <c r="M67" s="72">
        <f t="shared" si="1"/>
        <v>479422.30839078507</v>
      </c>
      <c r="N67" s="72">
        <f>VLOOKUP(C67,'[2]Jahresübersicht 2025'!$C$5:$S$136,17,FALSE)</f>
        <v>78156.649999999994</v>
      </c>
      <c r="O67" s="72">
        <f t="shared" si="9"/>
        <v>137506.40999999997</v>
      </c>
      <c r="P67" s="55">
        <f t="shared" si="3"/>
        <v>0.2150524976541994</v>
      </c>
      <c r="R67" s="72"/>
    </row>
    <row r="68" spans="1:18" x14ac:dyDescent="0.2">
      <c r="A68" s="30" t="s">
        <v>91</v>
      </c>
      <c r="B68" s="53">
        <v>45689</v>
      </c>
      <c r="C68" s="49">
        <v>422402</v>
      </c>
      <c r="D68" s="51" t="s">
        <v>164</v>
      </c>
      <c r="E68" s="31" t="s">
        <v>93</v>
      </c>
      <c r="F68" s="31" t="s">
        <v>98</v>
      </c>
      <c r="G68" s="31" t="s">
        <v>102</v>
      </c>
      <c r="H68" s="72">
        <f>VLOOKUP(C68,'[2]Jahresübersicht 2025'!$C$5:$O$136,13,FALSE)</f>
        <v>256199.52</v>
      </c>
      <c r="I68" s="73"/>
      <c r="J68" s="73">
        <f t="shared" si="8"/>
        <v>0</v>
      </c>
      <c r="K68" s="72">
        <f>IFERROR(VLOOKUP(C68,'[3]8. BAB DYN 02-2025 Rohdaten'!$A$7:$N$143,14,FALSE),0)*-1</f>
        <v>245570.21</v>
      </c>
      <c r="L68" s="72">
        <f>VLOOKUP(C68,'[2]Jahresübersicht 2025'!$C$5:$U$136,19,FALSE)</f>
        <v>11598.899999999994</v>
      </c>
      <c r="M68" s="72">
        <f t="shared" si="1"/>
        <v>254906.37711418988</v>
      </c>
      <c r="N68" s="72">
        <f>VLOOKUP(C68,'[2]Jahresübersicht 2025'!$C$5:$S$136,17,FALSE)</f>
        <v>244600.62</v>
      </c>
      <c r="O68" s="72">
        <f t="shared" si="9"/>
        <v>10629.309999999998</v>
      </c>
      <c r="P68" s="55">
        <f t="shared" si="3"/>
        <v>4.1488407160169535E-2</v>
      </c>
      <c r="R68" s="72"/>
    </row>
    <row r="69" spans="1:18" x14ac:dyDescent="0.2">
      <c r="A69" s="30" t="s">
        <v>91</v>
      </c>
      <c r="B69" s="53">
        <v>45689</v>
      </c>
      <c r="C69" s="49">
        <v>422403</v>
      </c>
      <c r="D69" s="51" t="s">
        <v>165</v>
      </c>
      <c r="E69" s="31" t="s">
        <v>93</v>
      </c>
      <c r="F69" s="31" t="s">
        <v>98</v>
      </c>
      <c r="G69" s="31" t="s">
        <v>102</v>
      </c>
      <c r="H69" s="72">
        <f>VLOOKUP(C69,'[2]Jahresübersicht 2025'!$C$5:$O$136,13,FALSE)</f>
        <v>73768.36</v>
      </c>
      <c r="I69" s="73"/>
      <c r="J69" s="73">
        <f t="shared" si="8"/>
        <v>845.02000000000407</v>
      </c>
      <c r="K69" s="72">
        <f>IFERROR(VLOOKUP(C69,'[3]8. BAB DYN 02-2025 Rohdaten'!$A$7:$N$143,14,FALSE),0)*-1</f>
        <v>82918.55</v>
      </c>
      <c r="L69" s="72">
        <f>VLOOKUP(C69,'[2]Jahresübersicht 2025'!$C$5:$U$136,19,FALSE)</f>
        <v>3700</v>
      </c>
      <c r="M69" s="72">
        <f t="shared" ref="M69:M108" si="10">IF((L69+N69)&gt;K69,((L69+N69)-(O69*(1-(N69/(L69+N69))))-(L69*$D$2)),(L69+N69))</f>
        <v>72923.34</v>
      </c>
      <c r="N69" s="72">
        <f>VLOOKUP(C69,'[2]Jahresübersicht 2025'!$C$5:$S$136,17,FALSE)</f>
        <v>69223.34</v>
      </c>
      <c r="O69" s="72">
        <f t="shared" si="9"/>
        <v>-9995.2100000000064</v>
      </c>
      <c r="P69" s="55">
        <f t="shared" si="3"/>
        <v>-0.13706462156012061</v>
      </c>
      <c r="R69" s="72"/>
    </row>
    <row r="70" spans="1:18" x14ac:dyDescent="0.2">
      <c r="A70" s="30" t="s">
        <v>91</v>
      </c>
      <c r="B70" s="53">
        <v>45689</v>
      </c>
      <c r="C70" s="49">
        <v>422404</v>
      </c>
      <c r="D70" s="51" t="s">
        <v>166</v>
      </c>
      <c r="E70" s="31" t="s">
        <v>93</v>
      </c>
      <c r="F70" s="31" t="s">
        <v>98</v>
      </c>
      <c r="G70" s="31" t="s">
        <v>102</v>
      </c>
      <c r="H70" s="72">
        <f>VLOOKUP(C70,'[2]Jahresübersicht 2025'!$C$5:$O$136,13,FALSE)</f>
        <v>2853316.3</v>
      </c>
      <c r="I70" s="73"/>
      <c r="J70" s="73">
        <f t="shared" si="8"/>
        <v>2823316.3</v>
      </c>
      <c r="K70" s="72">
        <f>IFERROR(VLOOKUP(C70,'[3]8. BAB DYN 02-2025 Rohdaten'!$A$7:$N$143,14,FALSE),0)*-1</f>
        <v>33776.25</v>
      </c>
      <c r="L70" s="72">
        <f>VLOOKUP(C70,'[2]Jahresübersicht 2025'!$C$5:$U$136,19,FALSE)</f>
        <v>30000</v>
      </c>
      <c r="M70" s="72">
        <f t="shared" si="10"/>
        <v>30000</v>
      </c>
      <c r="N70" s="72">
        <f>VLOOKUP(C70,'[2]Jahresübersicht 2025'!$C$5:$S$136,17,FALSE)</f>
        <v>0</v>
      </c>
      <c r="O70" s="72">
        <f t="shared" si="9"/>
        <v>-3776.25</v>
      </c>
      <c r="P70" s="55">
        <f t="shared" ref="P70:P108" si="11">IFERROR(+O70/(L70+N70),0)</f>
        <v>-0.12587499999999999</v>
      </c>
      <c r="R70" s="72"/>
    </row>
    <row r="71" spans="1:18" x14ac:dyDescent="0.2">
      <c r="A71" s="88" t="s">
        <v>91</v>
      </c>
      <c r="B71" s="89">
        <v>45689</v>
      </c>
      <c r="C71" s="98">
        <v>429900</v>
      </c>
      <c r="D71" s="99" t="s">
        <v>167</v>
      </c>
      <c r="E71" s="90" t="s">
        <v>93</v>
      </c>
      <c r="F71" s="90" t="s">
        <v>168</v>
      </c>
      <c r="G71" s="90" t="s">
        <v>102</v>
      </c>
      <c r="H71" s="91">
        <f>VLOOKUP(C71,'[2]Jahresübersicht 2025'!$C$5:$O$136,13,FALSE)</f>
        <v>0</v>
      </c>
      <c r="I71" s="92"/>
      <c r="J71" s="92">
        <f t="shared" si="8"/>
        <v>0</v>
      </c>
      <c r="K71" s="91">
        <f>IFERROR(VLOOKUP(C71,'[3]8. BAB DYN 02-2025 Rohdaten'!$A$7:$N$143,14,FALSE),0)*-1</f>
        <v>8440.61</v>
      </c>
      <c r="L71" s="91">
        <f>VLOOKUP(C71,'[2]Jahresübersicht 2025'!$C$5:$U$136,19,FALSE)</f>
        <v>0</v>
      </c>
      <c r="M71" s="91">
        <v>0</v>
      </c>
      <c r="N71" s="91">
        <f>VLOOKUP(C71,'[2]Jahresübersicht 2025'!$C$5:$S$136,17,FALSE)</f>
        <v>0</v>
      </c>
      <c r="O71" s="91">
        <f t="shared" ref="O71:O108" si="12">+N71+L71-K71</f>
        <v>-8440.61</v>
      </c>
      <c r="P71" s="93">
        <f t="shared" si="11"/>
        <v>0</v>
      </c>
      <c r="Q71" s="94"/>
      <c r="R71" s="72"/>
    </row>
    <row r="72" spans="1:18" x14ac:dyDescent="0.2">
      <c r="A72" s="30" t="s">
        <v>91</v>
      </c>
      <c r="B72" s="53">
        <v>45689</v>
      </c>
      <c r="C72" s="49">
        <v>522135</v>
      </c>
      <c r="D72" s="51" t="s">
        <v>169</v>
      </c>
      <c r="E72" s="31" t="s">
        <v>93</v>
      </c>
      <c r="F72" s="31" t="s">
        <v>98</v>
      </c>
      <c r="G72" s="31" t="s">
        <v>95</v>
      </c>
      <c r="H72" s="72">
        <f>VLOOKUP(C72,'[2]Jahresübersicht 2025'!$C$5:$O$136,13,FALSE)</f>
        <v>379000</v>
      </c>
      <c r="I72" s="115"/>
      <c r="J72" s="115">
        <f t="shared" ref="J72" si="13">+H72+I72-L72-N72</f>
        <v>0</v>
      </c>
      <c r="K72" s="72">
        <f>IFERROR(VLOOKUP(C72,'[3]8. BAB DYN 02-2025 Rohdaten'!$A$7:$N$143,14,FALSE),0)*-1</f>
        <v>397065.46</v>
      </c>
      <c r="L72" s="72">
        <f>VLOOKUP(C72,'[2]Jahresübersicht 2025'!$C$5:$U$136,19,FALSE)</f>
        <v>26417.929999999993</v>
      </c>
      <c r="M72" s="72">
        <v>0</v>
      </c>
      <c r="N72" s="72">
        <f>VLOOKUP(C72,'[2]Jahresübersicht 2025'!$C$5:$S$136,17,FALSE)</f>
        <v>352582.07</v>
      </c>
      <c r="O72" s="72">
        <f t="shared" ref="O72" si="14">+N72+L72-K72</f>
        <v>-18065.460000000021</v>
      </c>
      <c r="P72" s="116">
        <f t="shared" si="11"/>
        <v>-4.7666121372031717E-2</v>
      </c>
      <c r="R72" s="72"/>
    </row>
    <row r="73" spans="1:18" x14ac:dyDescent="0.2">
      <c r="A73" s="30" t="s">
        <v>91</v>
      </c>
      <c r="B73" s="53">
        <v>45689</v>
      </c>
      <c r="C73" s="96">
        <v>522323</v>
      </c>
      <c r="D73" s="113" t="s">
        <v>170</v>
      </c>
      <c r="E73" s="31" t="s">
        <v>93</v>
      </c>
      <c r="F73" s="31" t="s">
        <v>137</v>
      </c>
      <c r="G73" s="31" t="s">
        <v>95</v>
      </c>
      <c r="H73" s="72">
        <f>VLOOKUP(C73,'[2]Jahresübersicht 2025'!$C$5:$O$136,13,FALSE)</f>
        <v>492746.61</v>
      </c>
      <c r="I73" s="115"/>
      <c r="J73" s="119">
        <f t="shared" si="8"/>
        <v>-80651.930000000051</v>
      </c>
      <c r="K73" s="72">
        <f>IFERROR(VLOOKUP(C73,'[3]8. BAB DYN 02-2025 Rohdaten'!$A$7:$N$143,14,FALSE),0)*-1</f>
        <v>389477.26</v>
      </c>
      <c r="L73" s="72">
        <f>VLOOKUP(C73,'[2]Jahresübersicht 2025'!$C$5:$U$136,19,FALSE)</f>
        <v>0</v>
      </c>
      <c r="M73" s="72">
        <f t="shared" si="10"/>
        <v>573398.54</v>
      </c>
      <c r="N73" s="72">
        <f>VLOOKUP(C73,'[2]Jahresübersicht 2025'!$C$5:$S$136,17,FALSE)</f>
        <v>573398.54</v>
      </c>
      <c r="O73" s="72">
        <f t="shared" si="12"/>
        <v>183921.28000000003</v>
      </c>
      <c r="P73" s="116">
        <f t="shared" si="11"/>
        <v>0.32075644978098483</v>
      </c>
      <c r="R73" s="72"/>
    </row>
    <row r="74" spans="1:18" x14ac:dyDescent="0.2">
      <c r="A74" s="30" t="s">
        <v>91</v>
      </c>
      <c r="B74" s="53">
        <v>45689</v>
      </c>
      <c r="C74" s="49">
        <v>522324</v>
      </c>
      <c r="D74" s="51" t="s">
        <v>171</v>
      </c>
      <c r="E74" s="31" t="s">
        <v>93</v>
      </c>
      <c r="F74" s="31" t="s">
        <v>100</v>
      </c>
      <c r="G74" s="31" t="s">
        <v>172</v>
      </c>
      <c r="H74" s="72">
        <f>VLOOKUP(C74,'[2]Jahresübersicht 2025'!$C$5:$O$136,13,FALSE)</f>
        <v>610000</v>
      </c>
      <c r="I74" s="73"/>
      <c r="J74" s="73">
        <f t="shared" si="8"/>
        <v>0</v>
      </c>
      <c r="K74" s="72">
        <f>IFERROR(VLOOKUP(C74,'[3]8. BAB DYN 02-2025 Rohdaten'!$A$7:$N$143,14,FALSE),0)*-1</f>
        <v>820081.97</v>
      </c>
      <c r="L74" s="72">
        <f>VLOOKUP(C74,'[2]Jahresübersicht 2025'!$C$5:$U$136,19,FALSE)</f>
        <v>49192.150000000023</v>
      </c>
      <c r="M74" s="72">
        <f t="shared" si="10"/>
        <v>610000</v>
      </c>
      <c r="N74" s="72">
        <f>VLOOKUP(C74,'[2]Jahresübersicht 2025'!$C$5:$S$136,17,FALSE)</f>
        <v>560807.85</v>
      </c>
      <c r="O74" s="72">
        <f t="shared" si="12"/>
        <v>-210081.96999999997</v>
      </c>
      <c r="P74" s="55">
        <f t="shared" si="11"/>
        <v>-0.3443966721311475</v>
      </c>
      <c r="R74" s="72"/>
    </row>
    <row r="75" spans="1:18" x14ac:dyDescent="0.2">
      <c r="A75" s="30" t="s">
        <v>91</v>
      </c>
      <c r="B75" s="53">
        <v>45689</v>
      </c>
      <c r="C75" s="96">
        <v>522405</v>
      </c>
      <c r="D75" s="113" t="s">
        <v>173</v>
      </c>
      <c r="E75" s="31" t="s">
        <v>93</v>
      </c>
      <c r="F75" s="31" t="s">
        <v>98</v>
      </c>
      <c r="G75" s="31" t="s">
        <v>95</v>
      </c>
      <c r="H75" s="72">
        <f>VLOOKUP(C75,'[2]Jahresübersicht 2025'!$C$5:$O$136,13,FALSE)</f>
        <v>0</v>
      </c>
      <c r="I75" s="73"/>
      <c r="J75" s="73">
        <f t="shared" si="8"/>
        <v>0</v>
      </c>
      <c r="K75" s="72">
        <f>IFERROR(VLOOKUP(C75,'[3]8. BAB DYN 02-2025 Rohdaten'!$A$7:$N$143,14,FALSE),0)*-1</f>
        <v>0</v>
      </c>
      <c r="L75" s="72">
        <f>VLOOKUP(C75,'[2]Jahresübersicht 2025'!$C$5:$U$136,19,FALSE)</f>
        <v>0</v>
      </c>
      <c r="M75" s="72">
        <f t="shared" si="10"/>
        <v>0</v>
      </c>
      <c r="N75" s="72">
        <f>VLOOKUP(C75,'[2]Jahresübersicht 2025'!$C$5:$S$136,17,FALSE)</f>
        <v>0</v>
      </c>
      <c r="O75" s="72">
        <f t="shared" si="12"/>
        <v>0</v>
      </c>
      <c r="P75" s="55">
        <f t="shared" si="11"/>
        <v>0</v>
      </c>
      <c r="R75" s="72"/>
    </row>
    <row r="76" spans="1:18" x14ac:dyDescent="0.2">
      <c r="A76" s="30" t="s">
        <v>91</v>
      </c>
      <c r="B76" s="53">
        <v>45689</v>
      </c>
      <c r="C76" s="96">
        <v>522420</v>
      </c>
      <c r="D76" s="113" t="s">
        <v>174</v>
      </c>
      <c r="E76" s="31" t="s">
        <v>175</v>
      </c>
      <c r="F76" s="31" t="s">
        <v>98</v>
      </c>
      <c r="G76" s="31" t="s">
        <v>102</v>
      </c>
      <c r="H76" s="72">
        <f>VLOOKUP(C76,'[2]Jahresübersicht 2025'!$C$5:$O$136,13,FALSE)</f>
        <v>535000</v>
      </c>
      <c r="I76" s="73"/>
      <c r="J76" s="73">
        <f t="shared" si="8"/>
        <v>0</v>
      </c>
      <c r="K76" s="72">
        <f>IFERROR(VLOOKUP(C76,'[3]8. BAB DYN 02-2025 Rohdaten'!$A$7:$N$143,14,FALSE),0)*-1</f>
        <v>685356.13</v>
      </c>
      <c r="L76" s="72">
        <f>VLOOKUP(C76,'[2]Jahresübersicht 2025'!$C$5:$U$136,19,FALSE)</f>
        <v>535000</v>
      </c>
      <c r="M76" s="72">
        <f t="shared" si="10"/>
        <v>535000</v>
      </c>
      <c r="N76" s="72">
        <f>VLOOKUP(C76,'[2]Jahresübersicht 2025'!$C$5:$S$136,17,FALSE)</f>
        <v>0</v>
      </c>
      <c r="O76" s="72">
        <f t="shared" si="12"/>
        <v>-150356.13</v>
      </c>
      <c r="P76" s="55">
        <f t="shared" si="11"/>
        <v>-0.28103949532710282</v>
      </c>
      <c r="R76" s="72"/>
    </row>
    <row r="77" spans="1:18" x14ac:dyDescent="0.2">
      <c r="A77" s="30" t="s">
        <v>91</v>
      </c>
      <c r="B77" s="53">
        <v>45689</v>
      </c>
      <c r="C77" s="96">
        <v>522421</v>
      </c>
      <c r="D77" s="113" t="s">
        <v>176</v>
      </c>
      <c r="E77" s="31" t="s">
        <v>93</v>
      </c>
      <c r="F77" s="31" t="s">
        <v>94</v>
      </c>
      <c r="G77" s="31" t="s">
        <v>95</v>
      </c>
      <c r="H77" s="72">
        <f>VLOOKUP(C77,'[2]Jahresübersicht 2025'!$C$5:$O$136,13,FALSE)</f>
        <v>285396.83</v>
      </c>
      <c r="I77" s="73"/>
      <c r="J77" s="73">
        <f t="shared" si="8"/>
        <v>0</v>
      </c>
      <c r="K77" s="72">
        <f>IFERROR(VLOOKUP(C77,'[3]8. BAB DYN 02-2025 Rohdaten'!$A$7:$N$143,14,FALSE),0)*-1</f>
        <v>213544.91</v>
      </c>
      <c r="L77" s="72">
        <f>VLOOKUP(C77,'[2]Jahresübersicht 2025'!$C$5:$U$136,19,FALSE)</f>
        <v>0</v>
      </c>
      <c r="M77" s="72">
        <f t="shared" si="10"/>
        <v>285396.83</v>
      </c>
      <c r="N77" s="72">
        <f>VLOOKUP(C77,'[2]Jahresübersicht 2025'!$C$5:$S$136,17,FALSE)</f>
        <v>285396.83</v>
      </c>
      <c r="O77" s="72">
        <f t="shared" si="12"/>
        <v>71851.920000000013</v>
      </c>
      <c r="P77" s="55">
        <f t="shared" si="11"/>
        <v>0.25176145088927587</v>
      </c>
      <c r="R77" s="72"/>
    </row>
    <row r="78" spans="1:18" x14ac:dyDescent="0.2">
      <c r="A78" s="30" t="s">
        <v>91</v>
      </c>
      <c r="B78" s="53">
        <v>45689</v>
      </c>
      <c r="C78" s="96">
        <v>522422</v>
      </c>
      <c r="D78" s="117" t="s">
        <v>177</v>
      </c>
      <c r="E78" s="31" t="s">
        <v>93</v>
      </c>
      <c r="F78" s="31" t="s">
        <v>98</v>
      </c>
      <c r="G78" s="31" t="s">
        <v>102</v>
      </c>
      <c r="H78" s="72">
        <f>VLOOKUP(C78,'[2]Jahresübersicht 2025'!$C$5:$O$136,13,FALSE)</f>
        <v>203968.59</v>
      </c>
      <c r="I78" s="73"/>
      <c r="J78" s="73">
        <f t="shared" si="8"/>
        <v>15234.669999999984</v>
      </c>
      <c r="K78" s="72">
        <f>IFERROR(VLOOKUP(C78,'[3]8. BAB DYN 02-2025 Rohdaten'!$A$7:$N$143,14,FALSE),0)*-1</f>
        <v>184855.04000000001</v>
      </c>
      <c r="L78" s="72">
        <f>VLOOKUP(C78,'[2]Jahresübersicht 2025'!$C$5:$U$136,19,FALSE)</f>
        <v>188733.92</v>
      </c>
      <c r="M78" s="72">
        <f t="shared" si="10"/>
        <v>171643.66560000001</v>
      </c>
      <c r="N78" s="72">
        <f>VLOOKUP(C78,'[2]Jahresübersicht 2025'!$C$5:$S$136,17,FALSE)</f>
        <v>0</v>
      </c>
      <c r="O78" s="72">
        <f t="shared" si="12"/>
        <v>3878.8800000000047</v>
      </c>
      <c r="P78" s="55">
        <f t="shared" si="11"/>
        <v>2.0552108492209585E-2</v>
      </c>
      <c r="R78" s="72"/>
    </row>
    <row r="79" spans="1:18" x14ac:dyDescent="0.2">
      <c r="A79" s="30" t="s">
        <v>91</v>
      </c>
      <c r="B79" s="53">
        <v>45689</v>
      </c>
      <c r="C79" s="96">
        <v>522423</v>
      </c>
      <c r="D79" s="113" t="s">
        <v>178</v>
      </c>
      <c r="E79" s="31" t="s">
        <v>93</v>
      </c>
      <c r="F79" s="31" t="s">
        <v>94</v>
      </c>
      <c r="G79" s="31" t="s">
        <v>95</v>
      </c>
      <c r="H79" s="72">
        <f>VLOOKUP(C79,'[2]Jahresübersicht 2025'!$C$5:$O$136,13,FALSE)</f>
        <v>88108.46</v>
      </c>
      <c r="I79" s="73"/>
      <c r="J79" s="73">
        <f t="shared" si="8"/>
        <v>0</v>
      </c>
      <c r="K79" s="72">
        <f>IFERROR(VLOOKUP(C79,'[3]8. BAB DYN 02-2025 Rohdaten'!$A$7:$N$143,14,FALSE),0)*-1</f>
        <v>68652.61</v>
      </c>
      <c r="L79" s="72">
        <f>VLOOKUP(C79,'[2]Jahresübersicht 2025'!$C$5:$U$136,19,FALSE)</f>
        <v>0</v>
      </c>
      <c r="M79" s="72">
        <f t="shared" si="10"/>
        <v>88108.46</v>
      </c>
      <c r="N79" s="72">
        <f>VLOOKUP(C79,'[2]Jahresübersicht 2025'!$C$5:$S$136,17,FALSE)</f>
        <v>88108.46</v>
      </c>
      <c r="O79" s="72">
        <f t="shared" si="12"/>
        <v>19455.850000000006</v>
      </c>
      <c r="P79" s="55">
        <f t="shared" si="11"/>
        <v>0.22081704753436848</v>
      </c>
      <c r="R79" s="72"/>
    </row>
    <row r="80" spans="1:18" x14ac:dyDescent="0.2">
      <c r="A80" s="30" t="s">
        <v>91</v>
      </c>
      <c r="B80" s="53">
        <v>45689</v>
      </c>
      <c r="C80" s="49">
        <v>522432</v>
      </c>
      <c r="D80" s="51" t="s">
        <v>179</v>
      </c>
      <c r="E80" s="31" t="s">
        <v>93</v>
      </c>
      <c r="F80" s="31" t="s">
        <v>180</v>
      </c>
      <c r="G80" s="31" t="s">
        <v>102</v>
      </c>
      <c r="H80" s="36">
        <f>VLOOKUP(C80,'[2]Jahresübersicht 2025'!$C$5:$O$136,13,FALSE)</f>
        <v>219818.18</v>
      </c>
      <c r="I80" s="73"/>
      <c r="J80" s="121">
        <f t="shared" si="8"/>
        <v>64818.179999999993</v>
      </c>
      <c r="K80" s="72">
        <f>IFERROR(VLOOKUP(C80,'[3]8. BAB DYN 02-2025 Rohdaten'!$A$7:$N$143,14,FALSE),0)*-1</f>
        <v>149830.95000000001</v>
      </c>
      <c r="L80" s="72">
        <f>VLOOKUP(C80,'[2]Jahresübersicht 2025'!$C$5:$U$136,19,FALSE)</f>
        <v>155000</v>
      </c>
      <c r="M80" s="72">
        <f t="shared" si="10"/>
        <v>138980.95000000001</v>
      </c>
      <c r="N80" s="72">
        <f>VLOOKUP(C80,'[2]Jahresübersicht 2025'!$C$5:$S$136,17,FALSE)</f>
        <v>0</v>
      </c>
      <c r="O80" s="72">
        <f t="shared" si="12"/>
        <v>5169.0499999999884</v>
      </c>
      <c r="P80" s="55">
        <f t="shared" si="11"/>
        <v>3.3348709677419278E-2</v>
      </c>
      <c r="R80" s="72"/>
    </row>
    <row r="81" spans="1:18" x14ac:dyDescent="0.2">
      <c r="A81" s="30" t="s">
        <v>91</v>
      </c>
      <c r="B81" s="53">
        <v>45689</v>
      </c>
      <c r="C81" s="49">
        <v>522433</v>
      </c>
      <c r="D81" s="51" t="s">
        <v>181</v>
      </c>
      <c r="E81" s="31" t="s">
        <v>93</v>
      </c>
      <c r="F81" s="31" t="s">
        <v>180</v>
      </c>
      <c r="G81" s="31" t="s">
        <v>95</v>
      </c>
      <c r="H81" s="36">
        <f>VLOOKUP(C81,'[2]Jahresübersicht 2025'!$C$5:$O$136,13,FALSE)</f>
        <v>179436.31</v>
      </c>
      <c r="I81" s="73"/>
      <c r="J81" s="73">
        <f t="shared" si="8"/>
        <v>0</v>
      </c>
      <c r="K81" s="72">
        <f>IFERROR(VLOOKUP(C81,'[3]8. BAB DYN 02-2025 Rohdaten'!$A$7:$N$143,14,FALSE),0)*-1</f>
        <v>178260.6</v>
      </c>
      <c r="L81" s="72">
        <f>VLOOKUP(C81,'[2]Jahresübersicht 2025'!$C$5:$U$136,19,FALSE)</f>
        <v>0</v>
      </c>
      <c r="M81" s="72">
        <f t="shared" si="10"/>
        <v>179436.31</v>
      </c>
      <c r="N81" s="72">
        <f>VLOOKUP(C81,'[2]Jahresübersicht 2025'!$C$5:$S$136,17,FALSE)</f>
        <v>179436.31</v>
      </c>
      <c r="O81" s="72">
        <f t="shared" si="12"/>
        <v>1175.7099999999919</v>
      </c>
      <c r="P81" s="55">
        <f t="shared" si="11"/>
        <v>6.5522412938607121E-3</v>
      </c>
      <c r="R81" s="72"/>
    </row>
    <row r="82" spans="1:18" x14ac:dyDescent="0.2">
      <c r="A82" s="30" t="s">
        <v>91</v>
      </c>
      <c r="B82" s="53">
        <v>45689</v>
      </c>
      <c r="C82" s="96">
        <v>522434</v>
      </c>
      <c r="D82" s="113" t="s">
        <v>182</v>
      </c>
      <c r="E82" s="31" t="s">
        <v>93</v>
      </c>
      <c r="F82" s="31" t="s">
        <v>137</v>
      </c>
      <c r="G82" s="31" t="s">
        <v>102</v>
      </c>
      <c r="H82" s="36">
        <f>VLOOKUP(C82,'[2]Jahresübersicht 2025'!$C$5:$O$136,13,FALSE)</f>
        <v>83000</v>
      </c>
      <c r="I82" s="73"/>
      <c r="J82" s="73">
        <f t="shared" si="8"/>
        <v>0</v>
      </c>
      <c r="K82" s="72">
        <f>IFERROR(VLOOKUP(C82,'[3]8. BAB DYN 02-2025 Rohdaten'!$A$7:$N$143,14,FALSE),0)*-1</f>
        <v>125537.83</v>
      </c>
      <c r="L82" s="72">
        <f>VLOOKUP(C82,'[2]Jahresübersicht 2025'!$C$5:$U$136,19,FALSE)</f>
        <v>83000</v>
      </c>
      <c r="M82" s="72">
        <f t="shared" si="10"/>
        <v>83000</v>
      </c>
      <c r="N82" s="72">
        <f>VLOOKUP(C82,'[2]Jahresübersicht 2025'!$C$5:$S$136,17,FALSE)</f>
        <v>0</v>
      </c>
      <c r="O82" s="72">
        <f t="shared" si="12"/>
        <v>-42537.83</v>
      </c>
      <c r="P82" s="55">
        <f t="shared" si="11"/>
        <v>-0.51250397590361452</v>
      </c>
      <c r="R82" s="72"/>
    </row>
    <row r="83" spans="1:18" x14ac:dyDescent="0.2">
      <c r="A83" s="30" t="s">
        <v>91</v>
      </c>
      <c r="B83" s="53">
        <v>45689</v>
      </c>
      <c r="C83" s="96">
        <v>522436</v>
      </c>
      <c r="D83" s="113" t="s">
        <v>183</v>
      </c>
      <c r="E83" s="31" t="s">
        <v>93</v>
      </c>
      <c r="F83" s="31" t="s">
        <v>180</v>
      </c>
      <c r="G83" s="31" t="s">
        <v>172</v>
      </c>
      <c r="H83" s="36">
        <f>VLOOKUP(C83,'[2]Jahresübersicht 2025'!$C$5:$O$136,13,FALSE)</f>
        <v>420000</v>
      </c>
      <c r="I83" s="73"/>
      <c r="J83" s="73">
        <f t="shared" si="8"/>
        <v>0</v>
      </c>
      <c r="K83" s="72">
        <f>IFERROR(VLOOKUP(C83,'[3]8. BAB DYN 02-2025 Rohdaten'!$A$7:$N$143,14,FALSE),0)*-1</f>
        <v>384338.75</v>
      </c>
      <c r="L83" s="72">
        <f>VLOOKUP(C83,'[2]Jahresübersicht 2025'!$C$5:$U$136,19,FALSE)</f>
        <v>5251.7700000000186</v>
      </c>
      <c r="M83" s="72">
        <f t="shared" si="10"/>
        <v>419186.46018830355</v>
      </c>
      <c r="N83" s="72">
        <f>VLOOKUP(C83,'[2]Jahresübersicht 2025'!$C$5:$S$136,17,FALSE)</f>
        <v>414748.23</v>
      </c>
      <c r="O83" s="72">
        <f t="shared" si="12"/>
        <v>35661.25</v>
      </c>
      <c r="P83" s="55">
        <f t="shared" si="11"/>
        <v>8.4907738095238092E-2</v>
      </c>
      <c r="R83" s="72"/>
    </row>
    <row r="84" spans="1:18" x14ac:dyDescent="0.2">
      <c r="A84" s="30" t="s">
        <v>91</v>
      </c>
      <c r="B84" s="53">
        <v>45689</v>
      </c>
      <c r="C84" s="96">
        <v>522438</v>
      </c>
      <c r="D84" s="113" t="s">
        <v>184</v>
      </c>
      <c r="E84" s="31" t="s">
        <v>93</v>
      </c>
      <c r="F84" s="31" t="s">
        <v>180</v>
      </c>
      <c r="G84" s="31" t="s">
        <v>102</v>
      </c>
      <c r="H84" s="36">
        <f>VLOOKUP(C84,'[2]Jahresübersicht 2025'!$C$5:$O$136,13,FALSE)</f>
        <v>360000</v>
      </c>
      <c r="I84" s="73"/>
      <c r="J84" s="73">
        <f t="shared" si="8"/>
        <v>0</v>
      </c>
      <c r="K84" s="72">
        <f>IFERROR(VLOOKUP(C84,'[3]8. BAB DYN 02-2025 Rohdaten'!$A$7:$N$143,14,FALSE),0)*-1</f>
        <v>407662.26</v>
      </c>
      <c r="L84" s="72">
        <f>VLOOKUP(C84,'[2]Jahresübersicht 2025'!$C$5:$U$136,19,FALSE)</f>
        <v>360000</v>
      </c>
      <c r="M84" s="72">
        <f t="shared" si="10"/>
        <v>360000</v>
      </c>
      <c r="N84" s="72">
        <f>VLOOKUP(C84,'[2]Jahresübersicht 2025'!$C$5:$S$136,17,FALSE)</f>
        <v>0</v>
      </c>
      <c r="O84" s="72">
        <f t="shared" si="12"/>
        <v>-47662.260000000009</v>
      </c>
      <c r="P84" s="55">
        <f t="shared" si="11"/>
        <v>-0.1323951666666667</v>
      </c>
      <c r="R84" s="72"/>
    </row>
    <row r="85" spans="1:18" x14ac:dyDescent="0.2">
      <c r="A85" s="30" t="s">
        <v>91</v>
      </c>
      <c r="B85" s="53">
        <v>45689</v>
      </c>
      <c r="C85" s="96">
        <v>522439</v>
      </c>
      <c r="D85" s="113" t="s">
        <v>185</v>
      </c>
      <c r="E85" s="31" t="s">
        <v>93</v>
      </c>
      <c r="F85" s="31" t="s">
        <v>137</v>
      </c>
      <c r="G85" s="31" t="s">
        <v>102</v>
      </c>
      <c r="H85" s="36">
        <f>VLOOKUP(C85,'[2]Jahresübersicht 2025'!$C$5:$O$136,13,FALSE)</f>
        <v>135500</v>
      </c>
      <c r="I85" s="73"/>
      <c r="J85" s="73">
        <f t="shared" si="8"/>
        <v>0</v>
      </c>
      <c r="K85" s="72">
        <f>IFERROR(VLOOKUP(C85,'[3]8. BAB DYN 02-2025 Rohdaten'!$A$7:$N$143,14,FALSE),0)*-1</f>
        <v>231326.22</v>
      </c>
      <c r="L85" s="72">
        <f>VLOOKUP(C85,'[2]Jahresübersicht 2025'!$C$5:$U$136,19,FALSE)</f>
        <v>135500</v>
      </c>
      <c r="M85" s="72">
        <f t="shared" si="10"/>
        <v>135500</v>
      </c>
      <c r="N85" s="72">
        <f>VLOOKUP(C85,'[2]Jahresübersicht 2025'!$C$5:$S$136,17,FALSE)</f>
        <v>0</v>
      </c>
      <c r="O85" s="72">
        <f t="shared" si="12"/>
        <v>-95826.22</v>
      </c>
      <c r="P85" s="55">
        <f t="shared" si="11"/>
        <v>-0.70720457564575645</v>
      </c>
      <c r="R85" s="72"/>
    </row>
    <row r="86" spans="1:18" x14ac:dyDescent="0.2">
      <c r="A86" s="30" t="s">
        <v>91</v>
      </c>
      <c r="B86" s="53">
        <v>45689</v>
      </c>
      <c r="C86" s="96">
        <v>522440</v>
      </c>
      <c r="D86" s="113" t="s">
        <v>186</v>
      </c>
      <c r="E86" s="31" t="s">
        <v>175</v>
      </c>
      <c r="F86" s="31" t="s">
        <v>100</v>
      </c>
      <c r="G86" s="31" t="s">
        <v>102</v>
      </c>
      <c r="H86" s="36">
        <f>VLOOKUP(C86,'[2]Jahresübersicht 2025'!$C$5:$O$136,13,FALSE)</f>
        <v>279891.77</v>
      </c>
      <c r="I86" s="73"/>
      <c r="J86" s="73">
        <f t="shared" si="8"/>
        <v>237891.77000000002</v>
      </c>
      <c r="K86" s="72">
        <f>IFERROR(VLOOKUP(C86,'[3]8. BAB DYN 02-2025 Rohdaten'!$A$7:$N$143,14,FALSE),0)*-1</f>
        <v>58657.55</v>
      </c>
      <c r="L86" s="72">
        <f>VLOOKUP(C86,'[2]Jahresübersicht 2025'!$C$5:$U$136,19,FALSE)</f>
        <v>42000</v>
      </c>
      <c r="M86" s="72">
        <f t="shared" si="10"/>
        <v>42000</v>
      </c>
      <c r="N86" s="72">
        <f>VLOOKUP(C86,'[2]Jahresübersicht 2025'!$C$5:$S$136,17,FALSE)</f>
        <v>0</v>
      </c>
      <c r="O86" s="72">
        <f t="shared" si="12"/>
        <v>-16657.550000000003</v>
      </c>
      <c r="P86" s="55">
        <f t="shared" si="11"/>
        <v>-0.3966083333333334</v>
      </c>
      <c r="R86" s="72"/>
    </row>
    <row r="87" spans="1:18" x14ac:dyDescent="0.2">
      <c r="A87" s="30" t="s">
        <v>91</v>
      </c>
      <c r="B87" s="53">
        <v>45689</v>
      </c>
      <c r="C87" s="49">
        <v>522441</v>
      </c>
      <c r="D87" s="51" t="s">
        <v>187</v>
      </c>
      <c r="E87" s="31" t="s">
        <v>93</v>
      </c>
      <c r="F87" s="31" t="s">
        <v>180</v>
      </c>
      <c r="G87" s="31" t="s">
        <v>102</v>
      </c>
      <c r="H87" s="36">
        <f>VLOOKUP(C87,'[2]Jahresübersicht 2025'!$C$5:$O$136,13,FALSE)</f>
        <v>244303.06</v>
      </c>
      <c r="I87" s="73"/>
      <c r="J87" s="73">
        <f t="shared" si="8"/>
        <v>151803.06</v>
      </c>
      <c r="K87" s="72">
        <f>IFERROR(VLOOKUP(C87,'[3]8. BAB DYN 02-2025 Rohdaten'!$A$7:$N$143,14,FALSE),0)*-1</f>
        <v>120922.64</v>
      </c>
      <c r="L87" s="72">
        <f>VLOOKUP(C87,'[2]Jahresübersicht 2025'!$C$5:$U$136,19,FALSE)</f>
        <v>92500</v>
      </c>
      <c r="M87" s="72">
        <f t="shared" si="10"/>
        <v>92500</v>
      </c>
      <c r="N87" s="72">
        <f>VLOOKUP(C87,'[2]Jahresübersicht 2025'!$C$5:$S$136,17,FALSE)</f>
        <v>0</v>
      </c>
      <c r="O87" s="72">
        <f t="shared" si="12"/>
        <v>-28422.639999999999</v>
      </c>
      <c r="P87" s="55">
        <f t="shared" si="11"/>
        <v>-0.30727178378378378</v>
      </c>
      <c r="R87" s="72"/>
    </row>
    <row r="88" spans="1:18" x14ac:dyDescent="0.2">
      <c r="A88" s="30" t="s">
        <v>91</v>
      </c>
      <c r="B88" s="53">
        <v>45689</v>
      </c>
      <c r="C88" s="49">
        <v>522505</v>
      </c>
      <c r="D88" s="51" t="s">
        <v>188</v>
      </c>
      <c r="E88" s="31" t="s">
        <v>93</v>
      </c>
      <c r="F88" s="31" t="s">
        <v>98</v>
      </c>
      <c r="G88" s="31" t="s">
        <v>102</v>
      </c>
      <c r="H88" s="36">
        <f>VLOOKUP(C88,'[2]Jahresübersicht 2025'!$C$5:$O$136,13,FALSE)</f>
        <v>0</v>
      </c>
      <c r="I88" s="73"/>
      <c r="J88" s="73">
        <f t="shared" si="8"/>
        <v>0</v>
      </c>
      <c r="K88" s="72">
        <f>IFERROR(VLOOKUP(C88,'[3]8. BAB DYN 02-2025 Rohdaten'!$A$7:$N$143,14,FALSE),0)*-1</f>
        <v>0</v>
      </c>
      <c r="L88" s="72">
        <f>VLOOKUP(C88,'[2]Jahresübersicht 2025'!$C$5:$U$136,19,FALSE)</f>
        <v>0</v>
      </c>
      <c r="M88" s="72">
        <f t="shared" si="10"/>
        <v>0</v>
      </c>
      <c r="N88" s="72">
        <f>VLOOKUP(C88,'[2]Jahresübersicht 2025'!$C$5:$S$136,17,FALSE)</f>
        <v>0</v>
      </c>
      <c r="O88" s="72">
        <f t="shared" si="12"/>
        <v>0</v>
      </c>
      <c r="P88" s="55">
        <f t="shared" si="11"/>
        <v>0</v>
      </c>
      <c r="R88" s="72"/>
    </row>
    <row r="89" spans="1:18" x14ac:dyDescent="0.2">
      <c r="A89" s="30" t="s">
        <v>91</v>
      </c>
      <c r="B89" s="53">
        <v>45689</v>
      </c>
      <c r="C89" s="49">
        <v>522521</v>
      </c>
      <c r="D89" s="51" t="s">
        <v>189</v>
      </c>
      <c r="E89" s="31" t="s">
        <v>93</v>
      </c>
      <c r="F89" s="31" t="s">
        <v>94</v>
      </c>
      <c r="G89" s="31" t="s">
        <v>102</v>
      </c>
      <c r="H89" s="36">
        <f>VLOOKUP(C89,'[2]Jahresübersicht 2025'!$C$5:$O$136,13,FALSE)</f>
        <v>0</v>
      </c>
      <c r="I89" s="73"/>
      <c r="J89" s="73">
        <f t="shared" si="8"/>
        <v>0</v>
      </c>
      <c r="K89" s="72">
        <f>IFERROR(VLOOKUP(C89,'[3]8. BAB DYN 02-2025 Rohdaten'!$A$7:$N$143,14,FALSE),0)*-1</f>
        <v>635.32000000000005</v>
      </c>
      <c r="L89" s="72">
        <f>VLOOKUP(C89,'[2]Jahresübersicht 2025'!$C$5:$U$136,19,FALSE)</f>
        <v>0</v>
      </c>
      <c r="M89" s="72">
        <f t="shared" si="10"/>
        <v>0</v>
      </c>
      <c r="N89" s="72">
        <f>VLOOKUP(C89,'[2]Jahresübersicht 2025'!$C$5:$S$136,17,FALSE)</f>
        <v>0</v>
      </c>
      <c r="O89" s="72">
        <f t="shared" si="12"/>
        <v>-635.32000000000005</v>
      </c>
      <c r="P89" s="55">
        <f t="shared" si="11"/>
        <v>0</v>
      </c>
      <c r="R89" s="72"/>
    </row>
    <row r="90" spans="1:18" x14ac:dyDescent="0.2">
      <c r="A90" s="30" t="s">
        <v>91</v>
      </c>
      <c r="B90" s="53">
        <v>45689</v>
      </c>
      <c r="C90" s="49">
        <v>522525</v>
      </c>
      <c r="D90" s="51" t="s">
        <v>190</v>
      </c>
      <c r="E90" s="31" t="s">
        <v>93</v>
      </c>
      <c r="F90" s="31" t="s">
        <v>98</v>
      </c>
      <c r="G90" s="31" t="s">
        <v>102</v>
      </c>
      <c r="H90" s="36">
        <f>VLOOKUP(C90,'[2]Jahresübersicht 2025'!$C$5:$O$136,13,FALSE)</f>
        <v>46173</v>
      </c>
      <c r="I90" s="73"/>
      <c r="J90" s="73">
        <f t="shared" si="8"/>
        <v>46173</v>
      </c>
      <c r="K90" s="72">
        <f>IFERROR(VLOOKUP(C90,'[3]8. BAB DYN 02-2025 Rohdaten'!$A$7:$N$143,14,FALSE),0)*-1</f>
        <v>0</v>
      </c>
      <c r="L90" s="72">
        <f>VLOOKUP(C90,'[2]Jahresübersicht 2025'!$C$5:$U$136,19,FALSE)</f>
        <v>0</v>
      </c>
      <c r="M90" s="72">
        <f t="shared" si="10"/>
        <v>0</v>
      </c>
      <c r="N90" s="72">
        <f>VLOOKUP(C90,'[2]Jahresübersicht 2025'!$C$5:$S$136,17,FALSE)</f>
        <v>0</v>
      </c>
      <c r="O90" s="72">
        <f t="shared" si="12"/>
        <v>0</v>
      </c>
      <c r="P90" s="55">
        <f t="shared" si="11"/>
        <v>0</v>
      </c>
      <c r="R90" s="72"/>
    </row>
    <row r="91" spans="1:18" x14ac:dyDescent="0.2">
      <c r="A91" s="30" t="s">
        <v>91</v>
      </c>
      <c r="B91" s="53">
        <v>45689</v>
      </c>
      <c r="C91" s="49">
        <v>522532</v>
      </c>
      <c r="D91" s="51" t="s">
        <v>191</v>
      </c>
      <c r="E91" s="31" t="s">
        <v>93</v>
      </c>
      <c r="F91" s="31" t="s">
        <v>180</v>
      </c>
      <c r="G91" s="31" t="s">
        <v>102</v>
      </c>
      <c r="H91" s="36">
        <f>VLOOKUP(C91,'[2]Jahresübersicht 2025'!$C$5:$O$136,13,FALSE)</f>
        <v>50000</v>
      </c>
      <c r="I91" s="115"/>
      <c r="J91" s="115">
        <f t="shared" si="8"/>
        <v>0</v>
      </c>
      <c r="K91" s="72">
        <f>IFERROR(VLOOKUP(C91,'[3]8. BAB DYN 02-2025 Rohdaten'!$A$7:$N$143,14,FALSE),0)*-1</f>
        <v>59024.6</v>
      </c>
      <c r="L91" s="72">
        <f>VLOOKUP(C91,'[2]Jahresübersicht 2025'!$C$5:$U$136,19,FALSE)</f>
        <v>50000</v>
      </c>
      <c r="M91" s="72">
        <f t="shared" si="10"/>
        <v>50000</v>
      </c>
      <c r="N91" s="72">
        <f>VLOOKUP(C91,'[2]Jahresübersicht 2025'!$C$5:$S$136,17,FALSE)</f>
        <v>0</v>
      </c>
      <c r="O91" s="72">
        <f t="shared" si="12"/>
        <v>-9024.5999999999985</v>
      </c>
      <c r="P91" s="116">
        <f t="shared" si="11"/>
        <v>-0.18049199999999996</v>
      </c>
      <c r="R91" s="72"/>
    </row>
    <row r="92" spans="1:18" x14ac:dyDescent="0.2">
      <c r="A92" s="88" t="s">
        <v>91</v>
      </c>
      <c r="B92" s="89">
        <v>45689</v>
      </c>
      <c r="C92" s="107">
        <v>529900</v>
      </c>
      <c r="D92" s="118" t="s">
        <v>192</v>
      </c>
      <c r="E92" s="90" t="s">
        <v>93</v>
      </c>
      <c r="F92" s="90" t="s">
        <v>159</v>
      </c>
      <c r="G92" s="90" t="s">
        <v>102</v>
      </c>
      <c r="H92" s="101">
        <f>VLOOKUP(C92,'[2]Jahresübersicht 2025'!$C$5:$O$136,13,FALSE)</f>
        <v>0</v>
      </c>
      <c r="I92" s="92"/>
      <c r="J92" s="92">
        <f t="shared" si="8"/>
        <v>0</v>
      </c>
      <c r="K92" s="91">
        <f>IFERROR(VLOOKUP(C92,'[3]8. BAB DYN 02-2025 Rohdaten'!$A$7:$N$143,14,FALSE),0)*-1</f>
        <v>84633.33</v>
      </c>
      <c r="L92" s="91">
        <f>VLOOKUP(C92,'[2]Jahresübersicht 2025'!$C$5:$U$136,19,FALSE)</f>
        <v>0</v>
      </c>
      <c r="M92" s="91">
        <f t="shared" si="10"/>
        <v>0</v>
      </c>
      <c r="N92" s="91">
        <f>VLOOKUP(C92,'[2]Jahresübersicht 2025'!$C$5:$S$136,17,FALSE)</f>
        <v>0</v>
      </c>
      <c r="O92" s="91">
        <f t="shared" si="12"/>
        <v>-84633.33</v>
      </c>
      <c r="P92" s="93">
        <f t="shared" si="11"/>
        <v>0</v>
      </c>
      <c r="Q92" s="94"/>
      <c r="R92" s="72"/>
    </row>
    <row r="93" spans="1:18" x14ac:dyDescent="0.2">
      <c r="A93" s="30" t="s">
        <v>91</v>
      </c>
      <c r="B93" s="53">
        <v>45689</v>
      </c>
      <c r="C93" s="49">
        <v>622301</v>
      </c>
      <c r="D93" s="51" t="s">
        <v>193</v>
      </c>
      <c r="E93" s="31" t="s">
        <v>93</v>
      </c>
      <c r="F93" s="31" t="s">
        <v>98</v>
      </c>
      <c r="G93" s="31" t="s">
        <v>102</v>
      </c>
      <c r="H93" s="36">
        <f>VLOOKUP(C93,'[2]Jahresübersicht 2025'!$C$5:$O$136,13,FALSE)</f>
        <v>52000</v>
      </c>
      <c r="I93" s="73"/>
      <c r="J93" s="73">
        <f t="shared" si="8"/>
        <v>1947.6999999999971</v>
      </c>
      <c r="K93" s="72">
        <f>IFERROR(VLOOKUP(C93,'[3]8. BAB DYN 02-2025 Rohdaten'!$A$7:$N$143,14,FALSE),0)*-1</f>
        <v>-1210.74</v>
      </c>
      <c r="L93" s="72">
        <f>VLOOKUP(C93,'[2]Jahresübersicht 2025'!$C$5:$U$136,19,FALSE)</f>
        <v>0</v>
      </c>
      <c r="M93" s="72">
        <f t="shared" si="10"/>
        <v>50052.3</v>
      </c>
      <c r="N93" s="72">
        <f>VLOOKUP(C93,'[2]Jahresübersicht 2025'!$C$5:$S$136,17,FALSE)</f>
        <v>50052.3</v>
      </c>
      <c r="O93" s="72">
        <f t="shared" si="12"/>
        <v>51263.040000000001</v>
      </c>
      <c r="P93" s="55">
        <f t="shared" si="11"/>
        <v>1.0241894977853165</v>
      </c>
      <c r="R93" s="72"/>
    </row>
    <row r="94" spans="1:18" x14ac:dyDescent="0.2">
      <c r="A94" s="30" t="s">
        <v>91</v>
      </c>
      <c r="B94" s="53">
        <v>45689</v>
      </c>
      <c r="C94" s="49">
        <v>622304</v>
      </c>
      <c r="D94" s="51" t="s">
        <v>194</v>
      </c>
      <c r="E94" s="31" t="s">
        <v>175</v>
      </c>
      <c r="F94" s="31" t="s">
        <v>98</v>
      </c>
      <c r="G94" s="31" t="s">
        <v>102</v>
      </c>
      <c r="H94" s="36">
        <f>VLOOKUP(C94,'[2]Jahresübersicht 2025'!$C$5:$O$136,13,FALSE)</f>
        <v>570000</v>
      </c>
      <c r="I94" s="73"/>
      <c r="J94" s="73">
        <f t="shared" si="8"/>
        <v>31000</v>
      </c>
      <c r="K94" s="72">
        <f>IFERROR(VLOOKUP(C94,'[3]8. BAB DYN 02-2025 Rohdaten'!$A$7:$N$143,14,FALSE),0)*-1</f>
        <v>653027.68000000005</v>
      </c>
      <c r="L94" s="72">
        <f>VLOOKUP(C94,'[2]Jahresübersicht 2025'!$C$5:$U$136,19,FALSE)</f>
        <v>139282.90999999997</v>
      </c>
      <c r="M94" s="72">
        <f t="shared" si="10"/>
        <v>539000</v>
      </c>
      <c r="N94" s="72">
        <f>VLOOKUP(C94,'[2]Jahresübersicht 2025'!$C$5:$S$136,17,FALSE)</f>
        <v>399717.09</v>
      </c>
      <c r="O94" s="72">
        <f t="shared" si="12"/>
        <v>-114027.68000000005</v>
      </c>
      <c r="P94" s="55">
        <f t="shared" si="11"/>
        <v>-0.21155413729128025</v>
      </c>
      <c r="R94" s="72"/>
    </row>
    <row r="95" spans="1:18" x14ac:dyDescent="0.2">
      <c r="A95" s="30" t="s">
        <v>91</v>
      </c>
      <c r="B95" s="53">
        <v>45689</v>
      </c>
      <c r="C95" s="49">
        <v>622310</v>
      </c>
      <c r="D95" s="51" t="s">
        <v>195</v>
      </c>
      <c r="E95" s="31" t="s">
        <v>93</v>
      </c>
      <c r="F95" s="31" t="s">
        <v>98</v>
      </c>
      <c r="G95" s="31" t="s">
        <v>102</v>
      </c>
      <c r="H95" s="36">
        <f>VLOOKUP(C95,'[2]Jahresübersicht 2025'!$C$5:$O$136,13,FALSE)</f>
        <v>463129</v>
      </c>
      <c r="I95" s="73"/>
      <c r="J95" s="73">
        <f t="shared" si="8"/>
        <v>458129</v>
      </c>
      <c r="K95" s="72">
        <f>IFERROR(VLOOKUP(C95,'[3]8. BAB DYN 02-2025 Rohdaten'!$A$7:$N$143,14,FALSE),0)*-1</f>
        <v>2806.66</v>
      </c>
      <c r="L95" s="72">
        <f>VLOOKUP(C95,'[2]Jahresübersicht 2025'!$C$5:$U$136,19,FALSE)</f>
        <v>5000</v>
      </c>
      <c r="M95" s="72">
        <f t="shared" si="10"/>
        <v>2456.66</v>
      </c>
      <c r="N95" s="72">
        <f>VLOOKUP(C95,'[2]Jahresübersicht 2025'!$C$5:$S$136,17,FALSE)</f>
        <v>0</v>
      </c>
      <c r="O95" s="72">
        <f t="shared" si="12"/>
        <v>2193.34</v>
      </c>
      <c r="P95" s="55">
        <f t="shared" si="11"/>
        <v>0.438668</v>
      </c>
      <c r="R95" s="72"/>
    </row>
    <row r="96" spans="1:18" x14ac:dyDescent="0.2">
      <c r="A96" s="30" t="s">
        <v>91</v>
      </c>
      <c r="B96" s="53">
        <v>45689</v>
      </c>
      <c r="C96" s="49">
        <v>622401</v>
      </c>
      <c r="D96" s="51" t="s">
        <v>196</v>
      </c>
      <c r="E96" s="31" t="s">
        <v>175</v>
      </c>
      <c r="F96" s="31" t="s">
        <v>98</v>
      </c>
      <c r="G96" s="31" t="s">
        <v>102</v>
      </c>
      <c r="H96" s="36">
        <f>VLOOKUP(C96,'[2]Jahresübersicht 2025'!$C$5:$O$136,13,FALSE)</f>
        <v>62000</v>
      </c>
      <c r="I96" s="73"/>
      <c r="J96" s="73">
        <f t="shared" si="8"/>
        <v>5888.7099999999991</v>
      </c>
      <c r="K96" s="72">
        <f>IFERROR(VLOOKUP(C96,'[3]8. BAB DYN 02-2025 Rohdaten'!$A$7:$N$143,14,FALSE),0)*-1</f>
        <v>52974.42</v>
      </c>
      <c r="L96" s="72">
        <f>VLOOKUP(C96,'[2]Jahresübersicht 2025'!$C$5:$U$136,19,FALSE)</f>
        <v>7499.9599999999991</v>
      </c>
      <c r="M96" s="72">
        <f t="shared" si="10"/>
        <v>55167.011768941906</v>
      </c>
      <c r="N96" s="72">
        <f>VLOOKUP(C96,'[2]Jahresübersicht 2025'!$C$5:$S$136,17,FALSE)</f>
        <v>48611.33</v>
      </c>
      <c r="O96" s="72">
        <f t="shared" si="12"/>
        <v>3136.8700000000026</v>
      </c>
      <c r="P96" s="55">
        <f t="shared" si="11"/>
        <v>5.5904435631403279E-2</v>
      </c>
      <c r="R96" s="72"/>
    </row>
    <row r="97" spans="1:18" x14ac:dyDescent="0.2">
      <c r="A97" s="30" t="s">
        <v>91</v>
      </c>
      <c r="B97" s="53">
        <v>45689</v>
      </c>
      <c r="C97" s="96">
        <v>622402</v>
      </c>
      <c r="D97" s="113" t="s">
        <v>197</v>
      </c>
      <c r="E97" s="31" t="s">
        <v>93</v>
      </c>
      <c r="F97" s="31" t="s">
        <v>98</v>
      </c>
      <c r="G97" s="31" t="s">
        <v>102</v>
      </c>
      <c r="H97" s="36">
        <f>VLOOKUP(C97,'[2]Jahresübersicht 2025'!$C$5:$O$136,13,FALSE)</f>
        <v>65000</v>
      </c>
      <c r="I97" s="73"/>
      <c r="J97" s="73">
        <f t="shared" si="8"/>
        <v>4136.0299999999988</v>
      </c>
      <c r="K97" s="72">
        <f>IFERROR(VLOOKUP(C97,'[3]8. BAB DYN 02-2025 Rohdaten'!$A$7:$N$143,14,FALSE),0)*-1</f>
        <v>72057.8</v>
      </c>
      <c r="L97" s="72">
        <f>VLOOKUP(C97,'[2]Jahresübersicht 2025'!$C$5:$U$136,19,FALSE)</f>
        <v>0</v>
      </c>
      <c r="M97" s="72">
        <f t="shared" si="10"/>
        <v>60863.97</v>
      </c>
      <c r="N97" s="72">
        <f>VLOOKUP(C97,'[2]Jahresübersicht 2025'!$C$5:$S$136,17,FALSE)</f>
        <v>60863.97</v>
      </c>
      <c r="O97" s="72">
        <f t="shared" si="12"/>
        <v>-11193.830000000002</v>
      </c>
      <c r="P97" s="55">
        <f t="shared" si="11"/>
        <v>-0.18391554149359632</v>
      </c>
      <c r="R97" s="72"/>
    </row>
    <row r="98" spans="1:18" x14ac:dyDescent="0.2">
      <c r="A98" s="30" t="s">
        <v>91</v>
      </c>
      <c r="B98" s="53">
        <v>45689</v>
      </c>
      <c r="C98" s="49">
        <v>622403</v>
      </c>
      <c r="D98" s="51" t="s">
        <v>198</v>
      </c>
      <c r="E98" s="31" t="s">
        <v>93</v>
      </c>
      <c r="F98" s="31" t="s">
        <v>98</v>
      </c>
      <c r="G98" s="31" t="s">
        <v>95</v>
      </c>
      <c r="H98" s="36">
        <f>VLOOKUP(C98,'[2]Jahresübersicht 2025'!$C$5:$O$136,13,FALSE)</f>
        <v>78309.440000000002</v>
      </c>
      <c r="I98" s="73"/>
      <c r="J98" s="73">
        <f t="shared" si="8"/>
        <v>0</v>
      </c>
      <c r="K98" s="72">
        <f>IFERROR(VLOOKUP(C98,'[3]8. BAB DYN 02-2025 Rohdaten'!$A$7:$N$143,14,FALSE),0)*-1</f>
        <v>116179.74</v>
      </c>
      <c r="L98" s="72">
        <f>VLOOKUP(C98,'[2]Jahresübersicht 2025'!$C$5:$U$136,19,FALSE)</f>
        <v>0</v>
      </c>
      <c r="M98" s="72">
        <f t="shared" si="10"/>
        <v>78309.440000000002</v>
      </c>
      <c r="N98" s="72">
        <f>VLOOKUP(C98,'[2]Jahresübersicht 2025'!$C$5:$S$136,17,FALSE)</f>
        <v>78309.440000000002</v>
      </c>
      <c r="O98" s="72">
        <f t="shared" si="12"/>
        <v>-37870.300000000003</v>
      </c>
      <c r="P98" s="55">
        <f t="shared" si="11"/>
        <v>-0.48359814602173123</v>
      </c>
      <c r="R98" s="72"/>
    </row>
    <row r="99" spans="1:18" x14ac:dyDescent="0.2">
      <c r="A99" s="30" t="s">
        <v>91</v>
      </c>
      <c r="B99" s="53">
        <v>45689</v>
      </c>
      <c r="C99" s="49">
        <v>622405</v>
      </c>
      <c r="D99" s="51" t="s">
        <v>199</v>
      </c>
      <c r="E99" s="31" t="s">
        <v>93</v>
      </c>
      <c r="F99" s="31" t="s">
        <v>98</v>
      </c>
      <c r="G99" s="31" t="s">
        <v>95</v>
      </c>
      <c r="H99" s="36">
        <f>VLOOKUP(C99,'[2]Jahresübersicht 2025'!$C$5:$O$136,13,FALSE)</f>
        <v>20032.57</v>
      </c>
      <c r="I99" s="73"/>
      <c r="J99" s="73">
        <f t="shared" si="8"/>
        <v>0</v>
      </c>
      <c r="K99" s="72">
        <f>IFERROR(VLOOKUP(C99,'[3]8. BAB DYN 02-2025 Rohdaten'!$A$7:$N$143,14,FALSE),0)*-1</f>
        <v>30413.21</v>
      </c>
      <c r="L99" s="72">
        <f>VLOOKUP(C99,'[2]Jahresübersicht 2025'!$C$5:$U$136,19,FALSE)</f>
        <v>0</v>
      </c>
      <c r="M99" s="72">
        <f t="shared" si="10"/>
        <v>20032.57</v>
      </c>
      <c r="N99" s="72">
        <f>VLOOKUP(C99,'[2]Jahresübersicht 2025'!$C$5:$S$136,17,FALSE)</f>
        <v>20032.57</v>
      </c>
      <c r="O99" s="72">
        <f t="shared" si="12"/>
        <v>-10380.64</v>
      </c>
      <c r="P99" s="55">
        <f t="shared" si="11"/>
        <v>-0.51818813062927016</v>
      </c>
      <c r="R99" s="72"/>
    </row>
    <row r="100" spans="1:18" x14ac:dyDescent="0.2">
      <c r="A100" s="30" t="s">
        <v>91</v>
      </c>
      <c r="B100" s="53">
        <v>45689</v>
      </c>
      <c r="C100" s="49">
        <v>622406</v>
      </c>
      <c r="D100" s="51" t="s">
        <v>200</v>
      </c>
      <c r="E100" s="31" t="s">
        <v>175</v>
      </c>
      <c r="F100" s="31" t="s">
        <v>98</v>
      </c>
      <c r="G100" s="31" t="s">
        <v>95</v>
      </c>
      <c r="H100" s="36">
        <f>VLOOKUP(C100,'[2]Jahresübersicht 2025'!$C$5:$O$136,13,FALSE)</f>
        <v>115191.27</v>
      </c>
      <c r="I100" s="73"/>
      <c r="J100" s="73">
        <f t="shared" si="8"/>
        <v>0</v>
      </c>
      <c r="K100" s="72">
        <f>IFERROR(VLOOKUP(C100,'[3]8. BAB DYN 02-2025 Rohdaten'!$A$7:$N$143,14,FALSE),0)*-1</f>
        <v>63324</v>
      </c>
      <c r="L100" s="72">
        <f>VLOOKUP(C100,'[2]Jahresübersicht 2025'!$C$5:$U$136,19,FALSE)</f>
        <v>0</v>
      </c>
      <c r="M100" s="72">
        <f t="shared" si="10"/>
        <v>115191.27</v>
      </c>
      <c r="N100" s="72">
        <f>VLOOKUP(C100,'[2]Jahresübersicht 2025'!$C$5:$S$136,17,FALSE)</f>
        <v>115191.27</v>
      </c>
      <c r="O100" s="72">
        <f t="shared" si="12"/>
        <v>51867.270000000004</v>
      </c>
      <c r="P100" s="55">
        <f t="shared" si="11"/>
        <v>0.45027084083715724</v>
      </c>
      <c r="R100" s="72"/>
    </row>
    <row r="101" spans="1:18" x14ac:dyDescent="0.2">
      <c r="A101" s="30" t="s">
        <v>91</v>
      </c>
      <c r="B101" s="53">
        <v>45689</v>
      </c>
      <c r="C101" s="49">
        <v>622407</v>
      </c>
      <c r="D101" s="51" t="s">
        <v>201</v>
      </c>
      <c r="E101" s="31" t="s">
        <v>93</v>
      </c>
      <c r="F101" s="31" t="s">
        <v>98</v>
      </c>
      <c r="G101" s="31" t="s">
        <v>102</v>
      </c>
      <c r="H101" s="36">
        <f>VLOOKUP(C101,'[2]Jahresübersicht 2025'!$C$5:$O$136,13,FALSE)</f>
        <v>166500</v>
      </c>
      <c r="I101" s="73"/>
      <c r="J101" s="73">
        <f t="shared" si="8"/>
        <v>91500</v>
      </c>
      <c r="K101" s="72">
        <f>IFERROR(VLOOKUP(C101,'[3]8. BAB DYN 02-2025 Rohdaten'!$A$7:$N$143,14,FALSE),0)*-1</f>
        <v>79881.919999999998</v>
      </c>
      <c r="L101" s="72">
        <f>VLOOKUP(C101,'[2]Jahresübersicht 2025'!$C$5:$U$136,19,FALSE)</f>
        <v>75000</v>
      </c>
      <c r="M101" s="72">
        <f t="shared" si="10"/>
        <v>75000</v>
      </c>
      <c r="N101" s="72">
        <f>VLOOKUP(C101,'[2]Jahresübersicht 2025'!$C$5:$S$136,17,FALSE)</f>
        <v>0</v>
      </c>
      <c r="O101" s="72">
        <f t="shared" si="12"/>
        <v>-4881.9199999999983</v>
      </c>
      <c r="P101" s="55">
        <f t="shared" si="11"/>
        <v>-6.5092266666666648E-2</v>
      </c>
      <c r="R101" s="72"/>
    </row>
    <row r="102" spans="1:18" x14ac:dyDescent="0.2">
      <c r="A102" s="30" t="s">
        <v>91</v>
      </c>
      <c r="B102" s="53">
        <v>45689</v>
      </c>
      <c r="C102" s="49">
        <v>622501</v>
      </c>
      <c r="D102" s="51" t="s">
        <v>202</v>
      </c>
      <c r="E102" s="31" t="s">
        <v>93</v>
      </c>
      <c r="F102" s="31" t="s">
        <v>98</v>
      </c>
      <c r="G102" s="31" t="s">
        <v>102</v>
      </c>
      <c r="H102" s="36">
        <f>VLOOKUP(C102,'[2]Jahresübersicht 2025'!$C$5:$O$136,13,FALSE)</f>
        <v>81581.27</v>
      </c>
      <c r="I102" s="115"/>
      <c r="J102" s="115">
        <f t="shared" ref="J102:J108" si="15">+H102+I102-L102-N102</f>
        <v>68581.27</v>
      </c>
      <c r="K102" s="72">
        <f>IFERROR(VLOOKUP(C102,'[3]8. BAB DYN 02-2025 Rohdaten'!$A$7:$N$143,14,FALSE),0)*-1</f>
        <v>15320.5</v>
      </c>
      <c r="L102" s="72">
        <f>VLOOKUP(C102,'[2]Jahresübersicht 2025'!$C$5:$U$136,19,FALSE)</f>
        <v>13000</v>
      </c>
      <c r="M102" s="72">
        <f t="shared" si="10"/>
        <v>13000</v>
      </c>
      <c r="N102" s="72">
        <f>VLOOKUP(C102,'[2]Jahresübersicht 2025'!$C$5:$S$136,17,FALSE)</f>
        <v>0</v>
      </c>
      <c r="O102" s="72">
        <f t="shared" si="12"/>
        <v>-2320.5</v>
      </c>
      <c r="P102" s="116">
        <f t="shared" si="11"/>
        <v>-0.17849999999999999</v>
      </c>
      <c r="R102" s="72"/>
    </row>
    <row r="103" spans="1:18" x14ac:dyDescent="0.2">
      <c r="A103" s="30" t="s">
        <v>91</v>
      </c>
      <c r="B103" s="53">
        <v>45689</v>
      </c>
      <c r="C103" s="49">
        <v>622502</v>
      </c>
      <c r="D103" s="51" t="s">
        <v>203</v>
      </c>
      <c r="E103" s="31" t="s">
        <v>175</v>
      </c>
      <c r="F103" s="31" t="s">
        <v>98</v>
      </c>
      <c r="G103" s="31" t="s">
        <v>102</v>
      </c>
      <c r="H103" s="36">
        <f>VLOOKUP(C103,'[2]Jahresübersicht 2025'!$C$5:$O$136,13,FALSE)</f>
        <v>56749.1</v>
      </c>
      <c r="I103" s="115"/>
      <c r="J103" s="115">
        <f t="shared" ref="J103" si="16">+H103+I103-L103-N103</f>
        <v>56749.1</v>
      </c>
      <c r="K103" s="72">
        <f>IFERROR(VLOOKUP(C103,'[3]8. BAB DYN 02-2025 Rohdaten'!$A$7:$N$143,14,FALSE),0)*-1</f>
        <v>0</v>
      </c>
      <c r="L103" s="72">
        <f>VLOOKUP(C103,'[2]Jahresübersicht 2025'!$C$5:$U$136,19,FALSE)</f>
        <v>0</v>
      </c>
      <c r="M103" s="72">
        <f t="shared" ref="M103" si="17">IF((L103+N103)&gt;K103,((L103+N103)-(O103*(1-(N103/(L103+N103))))-(L103*$D$2)),(L103+N103))</f>
        <v>0</v>
      </c>
      <c r="N103" s="72">
        <f>VLOOKUP(C103,'[2]Jahresübersicht 2025'!$C$5:$S$136,17,FALSE)</f>
        <v>0</v>
      </c>
      <c r="O103" s="72">
        <f t="shared" ref="O103" si="18">+N103+L103-K103</f>
        <v>0</v>
      </c>
      <c r="P103" s="116">
        <f t="shared" si="11"/>
        <v>0</v>
      </c>
      <c r="R103" s="72"/>
    </row>
    <row r="104" spans="1:18" x14ac:dyDescent="0.2">
      <c r="A104" s="30" t="s">
        <v>91</v>
      </c>
      <c r="B104" s="53">
        <v>45689</v>
      </c>
      <c r="C104" s="96">
        <v>622503</v>
      </c>
      <c r="D104" s="113" t="s">
        <v>204</v>
      </c>
      <c r="E104" s="31" t="s">
        <v>175</v>
      </c>
      <c r="F104" s="31" t="s">
        <v>98</v>
      </c>
      <c r="G104" s="31" t="s">
        <v>102</v>
      </c>
      <c r="H104" s="36">
        <f>VLOOKUP(C104,'[2]Jahresübersicht 2025'!$C$5:$O$136,13,FALSE)</f>
        <v>23173.4</v>
      </c>
      <c r="I104" s="115"/>
      <c r="J104" s="73">
        <f t="shared" si="15"/>
        <v>23173.4</v>
      </c>
      <c r="K104" s="72">
        <f>IFERROR(VLOOKUP(C104,'[3]8. BAB DYN 02-2025 Rohdaten'!$A$7:$N$143,14,FALSE),0)*-1</f>
        <v>0</v>
      </c>
      <c r="L104" s="72">
        <f>VLOOKUP(C104,'[2]Jahresübersicht 2025'!$C$5:$U$136,19,FALSE)</f>
        <v>0</v>
      </c>
      <c r="M104" s="72">
        <f t="shared" si="10"/>
        <v>0</v>
      </c>
      <c r="N104" s="72">
        <f>VLOOKUP(C104,'[2]Jahresübersicht 2025'!$C$5:$S$136,17,FALSE)</f>
        <v>0</v>
      </c>
      <c r="O104" s="72">
        <f t="shared" si="12"/>
        <v>0</v>
      </c>
      <c r="P104" s="116">
        <f t="shared" si="11"/>
        <v>0</v>
      </c>
      <c r="R104" s="72"/>
    </row>
    <row r="105" spans="1:18" x14ac:dyDescent="0.2">
      <c r="A105" s="30" t="s">
        <v>91</v>
      </c>
      <c r="B105" s="53">
        <v>45689</v>
      </c>
      <c r="C105" s="96">
        <v>622505</v>
      </c>
      <c r="D105" s="113" t="s">
        <v>205</v>
      </c>
      <c r="E105" s="31" t="s">
        <v>93</v>
      </c>
      <c r="F105" s="31" t="s">
        <v>98</v>
      </c>
      <c r="G105" s="31" t="s">
        <v>102</v>
      </c>
      <c r="H105" s="36">
        <f>VLOOKUP(C105,'[2]Jahresübersicht 2025'!$C$5:$O$136,13,FALSE)</f>
        <v>13000</v>
      </c>
      <c r="I105" s="73"/>
      <c r="J105" s="119">
        <f t="shared" si="15"/>
        <v>12783.54</v>
      </c>
      <c r="K105" s="72">
        <f>IFERROR(VLOOKUP(C105,'[3]8. BAB DYN 02-2025 Rohdaten'!$A$7:$N$143,14,FALSE),0)*-1</f>
        <v>282.69</v>
      </c>
      <c r="L105" s="72">
        <f>VLOOKUP(C105,'[2]Jahresübersicht 2025'!$C$5:$U$136,19,FALSE)</f>
        <v>0</v>
      </c>
      <c r="M105" s="72">
        <f t="shared" si="10"/>
        <v>216.46</v>
      </c>
      <c r="N105" s="72">
        <f>VLOOKUP(C105,'[2]Jahresübersicht 2025'!$C$5:$S$136,17,FALSE)</f>
        <v>216.46</v>
      </c>
      <c r="O105" s="72">
        <f t="shared" si="12"/>
        <v>-66.22999999999999</v>
      </c>
      <c r="P105" s="55">
        <f t="shared" si="11"/>
        <v>-0.30596877021158636</v>
      </c>
      <c r="R105" s="72"/>
    </row>
    <row r="106" spans="1:18" x14ac:dyDescent="0.2">
      <c r="A106" s="88" t="s">
        <v>91</v>
      </c>
      <c r="B106" s="89">
        <v>45689</v>
      </c>
      <c r="C106" s="107">
        <v>629900</v>
      </c>
      <c r="D106" s="118" t="s">
        <v>206</v>
      </c>
      <c r="E106" s="90" t="s">
        <v>93</v>
      </c>
      <c r="F106" s="90" t="s">
        <v>159</v>
      </c>
      <c r="G106" s="90" t="s">
        <v>102</v>
      </c>
      <c r="H106" s="101">
        <f>VLOOKUP(C106,'[2]Jahresübersicht 2025'!$C$5:$O$136,13,FALSE)</f>
        <v>0</v>
      </c>
      <c r="I106" s="92"/>
      <c r="J106" s="92">
        <f t="shared" si="15"/>
        <v>0</v>
      </c>
      <c r="K106" s="91">
        <f>IFERROR(VLOOKUP(C106,'[3]8. BAB DYN 02-2025 Rohdaten'!$A$7:$N$143,14,FALSE),0)*-1</f>
        <v>10823.84</v>
      </c>
      <c r="L106" s="91">
        <f>VLOOKUP(C106,'[2]Jahresübersicht 2025'!$C$5:$U$136,19,FALSE)</f>
        <v>0</v>
      </c>
      <c r="M106" s="91">
        <f t="shared" si="10"/>
        <v>0</v>
      </c>
      <c r="N106" s="91">
        <f>VLOOKUP(C106,'[2]Jahresübersicht 2025'!$C$5:$S$136,17,FALSE)</f>
        <v>0</v>
      </c>
      <c r="O106" s="91">
        <f t="shared" si="12"/>
        <v>-10823.84</v>
      </c>
      <c r="P106" s="93">
        <f t="shared" si="11"/>
        <v>0</v>
      </c>
      <c r="Q106" s="94"/>
      <c r="R106" s="72"/>
    </row>
    <row r="107" spans="1:18" x14ac:dyDescent="0.2">
      <c r="A107" s="30" t="s">
        <v>91</v>
      </c>
      <c r="B107" s="53">
        <v>45689</v>
      </c>
      <c r="C107" s="96">
        <v>122401</v>
      </c>
      <c r="D107" s="113" t="s">
        <v>207</v>
      </c>
      <c r="E107" s="31" t="s">
        <v>208</v>
      </c>
      <c r="F107" s="31" t="s">
        <v>98</v>
      </c>
      <c r="G107" s="31" t="s">
        <v>95</v>
      </c>
      <c r="H107" s="36">
        <f>VLOOKUP(C107,'[2]Jahresübersicht 2025'!$C$5:$O$136,13,FALSE)</f>
        <v>19802.650000000001</v>
      </c>
      <c r="I107" s="73"/>
      <c r="J107" s="73">
        <f t="shared" si="15"/>
        <v>0</v>
      </c>
      <c r="K107" s="72">
        <f>IFERROR(VLOOKUP(C107,'[3]8. BAB DYN 02-2025 Rohdaten'!$A$7:$N$143,14,FALSE),0)*-1</f>
        <v>19802.650000000001</v>
      </c>
      <c r="L107" s="72">
        <f>VLOOKUP(C107,'[2]Jahresübersicht 2025'!$C$5:$U$136,19,FALSE)</f>
        <v>0</v>
      </c>
      <c r="M107" s="72">
        <f t="shared" si="10"/>
        <v>19802.650000000001</v>
      </c>
      <c r="N107" s="72">
        <f>VLOOKUP(C107,'[2]Jahresübersicht 2025'!$C$5:$S$136,17,FALSE)</f>
        <v>19802.650000000001</v>
      </c>
      <c r="O107" s="72">
        <f t="shared" si="12"/>
        <v>0</v>
      </c>
      <c r="P107" s="55">
        <f t="shared" si="11"/>
        <v>0</v>
      </c>
      <c r="R107" s="72"/>
    </row>
    <row r="108" spans="1:18" x14ac:dyDescent="0.2">
      <c r="A108" s="30" t="s">
        <v>91</v>
      </c>
      <c r="B108" s="53">
        <v>45689</v>
      </c>
      <c r="C108" s="96">
        <v>122501</v>
      </c>
      <c r="D108" s="113" t="s">
        <v>209</v>
      </c>
      <c r="E108" s="31" t="s">
        <v>208</v>
      </c>
      <c r="F108" s="31" t="s">
        <v>98</v>
      </c>
      <c r="G108" s="31" t="s">
        <v>102</v>
      </c>
      <c r="H108" s="36">
        <f>VLOOKUP(C108,'[2]Jahresübersicht 2025'!$C$5:$O$136,13,FALSE)</f>
        <v>39736.15</v>
      </c>
      <c r="I108" s="73"/>
      <c r="J108" s="73">
        <f t="shared" si="15"/>
        <v>0</v>
      </c>
      <c r="K108" s="72">
        <f>IFERROR(VLOOKUP(C108,'[3]8. BAB DYN 02-2025 Rohdaten'!$A$7:$N$143,14,FALSE),0)*-1</f>
        <v>39736.15</v>
      </c>
      <c r="L108" s="72">
        <f>VLOOKUP(C108,'[2]Jahresübersicht 2025'!$C$5:$U$136,19,FALSE)</f>
        <v>0</v>
      </c>
      <c r="M108" s="72">
        <f t="shared" si="10"/>
        <v>39736.15</v>
      </c>
      <c r="N108" s="72">
        <f>VLOOKUP(C108,'[2]Jahresübersicht 2025'!$C$5:$S$136,17,FALSE)</f>
        <v>39736.15</v>
      </c>
      <c r="O108" s="72">
        <f t="shared" si="12"/>
        <v>0</v>
      </c>
      <c r="P108" s="55">
        <f t="shared" si="11"/>
        <v>0</v>
      </c>
      <c r="R108" s="72"/>
    </row>
    <row r="109" spans="1:18" x14ac:dyDescent="0.2">
      <c r="A109" s="30"/>
      <c r="B109" s="53"/>
      <c r="E109" s="31"/>
      <c r="F109" s="31"/>
      <c r="G109" s="31"/>
      <c r="I109" s="73"/>
      <c r="J109" s="73"/>
      <c r="K109" s="72"/>
      <c r="L109" s="72"/>
      <c r="M109" s="72"/>
      <c r="N109" s="72"/>
      <c r="O109" s="72"/>
      <c r="R109" s="72"/>
    </row>
    <row r="110" spans="1:18" x14ac:dyDescent="0.2">
      <c r="A110" s="30"/>
      <c r="B110" s="53"/>
      <c r="C110" s="97" t="s">
        <v>210</v>
      </c>
      <c r="D110" s="100"/>
      <c r="E110" s="31"/>
      <c r="F110" s="31"/>
      <c r="G110" s="31"/>
      <c r="H110" s="108">
        <f>SUM(H5:H109)</f>
        <v>69952153.719999999</v>
      </c>
      <c r="I110" s="74">
        <f>SUM(I5:I109)</f>
        <v>0</v>
      </c>
      <c r="J110" s="109">
        <f>SUM(J5:J109)</f>
        <v>20809833.055999994</v>
      </c>
      <c r="K110" s="74">
        <f>SUM(K5:K109)</f>
        <v>46397493.889999986</v>
      </c>
      <c r="L110" s="109">
        <f>SUM(L5:L109)</f>
        <v>16813512.120000001</v>
      </c>
      <c r="M110" s="74">
        <f>SUM(M5:M108)</f>
        <v>44687335.284774326</v>
      </c>
      <c r="N110" s="109">
        <f>SUM(N5:N108)</f>
        <v>32328808.543999992</v>
      </c>
      <c r="O110" s="74">
        <f>SUM(O5:O108)</f>
        <v>2744826.7740000011</v>
      </c>
      <c r="P110" s="74"/>
      <c r="Q110" s="38"/>
      <c r="R110" s="72"/>
    </row>
    <row r="111" spans="1:18" x14ac:dyDescent="0.2">
      <c r="D111" s="100"/>
      <c r="E111" s="31"/>
      <c r="F111" s="31"/>
      <c r="G111" s="31"/>
    </row>
    <row r="112" spans="1:18" x14ac:dyDescent="0.2">
      <c r="D112" s="127" t="s">
        <v>211</v>
      </c>
      <c r="E112" s="31"/>
      <c r="F112" s="31"/>
      <c r="G112" s="31"/>
      <c r="H112" s="120">
        <v>69952153.719999999</v>
      </c>
      <c r="J112" s="36">
        <v>21072052.350000001</v>
      </c>
      <c r="M112" s="36" t="s">
        <v>212</v>
      </c>
      <c r="N112" s="36">
        <v>32328808.539999999</v>
      </c>
    </row>
    <row r="113" spans="1:18" x14ac:dyDescent="0.2">
      <c r="D113" s="100"/>
      <c r="E113" s="31"/>
      <c r="F113" s="31"/>
      <c r="G113" s="31"/>
      <c r="I113" s="36" t="s">
        <v>213</v>
      </c>
      <c r="J113" s="122">
        <v>-262219.28999999998</v>
      </c>
    </row>
    <row r="114" spans="1:18" x14ac:dyDescent="0.2">
      <c r="D114" s="100"/>
      <c r="E114" s="31"/>
      <c r="F114" s="31"/>
      <c r="G114" s="31"/>
      <c r="J114" s="120">
        <f>SUM(J112:J113)</f>
        <v>20809833.060000002</v>
      </c>
    </row>
    <row r="115" spans="1:18" x14ac:dyDescent="0.2">
      <c r="D115" s="100"/>
      <c r="E115" s="31"/>
      <c r="F115" s="31"/>
      <c r="G115" s="31"/>
    </row>
    <row r="116" spans="1:18" x14ac:dyDescent="0.2">
      <c r="D116" s="100"/>
      <c r="E116" s="31"/>
      <c r="F116" s="31"/>
      <c r="G116" s="31"/>
    </row>
    <row r="117" spans="1:18" x14ac:dyDescent="0.2">
      <c r="D117" s="100"/>
      <c r="E117" s="31"/>
      <c r="F117" s="31"/>
      <c r="G117" s="31"/>
    </row>
    <row r="118" spans="1:18" x14ac:dyDescent="0.2">
      <c r="D118" s="100"/>
      <c r="E118" s="31"/>
      <c r="F118" s="31"/>
      <c r="G118" s="31"/>
    </row>
    <row r="119" spans="1:18" s="36" customFormat="1" x14ac:dyDescent="0.2">
      <c r="A119"/>
      <c r="B119" s="49"/>
      <c r="C119" s="49"/>
      <c r="D119" s="100"/>
      <c r="E119" s="31"/>
      <c r="F119" s="31"/>
      <c r="G119" s="31"/>
      <c r="O119"/>
      <c r="P119" s="55"/>
      <c r="Q119"/>
      <c r="R119"/>
    </row>
    <row r="120" spans="1:18" s="36" customFormat="1" x14ac:dyDescent="0.2">
      <c r="A120"/>
      <c r="B120" s="49"/>
      <c r="C120" s="49"/>
      <c r="D120" s="100"/>
      <c r="E120" s="31"/>
      <c r="F120" s="31"/>
      <c r="G120" s="31"/>
      <c r="O120"/>
      <c r="P120" s="55"/>
      <c r="Q120"/>
      <c r="R120"/>
    </row>
    <row r="121" spans="1:18" s="36" customFormat="1" x14ac:dyDescent="0.2">
      <c r="A121"/>
      <c r="B121" s="49"/>
      <c r="C121" s="49"/>
      <c r="D121" s="100"/>
      <c r="E121" s="31"/>
      <c r="F121" s="31"/>
      <c r="G121" s="31"/>
      <c r="O121"/>
      <c r="P121" s="55"/>
      <c r="Q121"/>
      <c r="R121"/>
    </row>
    <row r="122" spans="1:18" s="36" customFormat="1" x14ac:dyDescent="0.2">
      <c r="A122"/>
      <c r="B122" s="49"/>
      <c r="C122" s="49"/>
      <c r="D122" s="100"/>
      <c r="E122" s="31"/>
      <c r="F122" s="31"/>
      <c r="G122" s="31"/>
      <c r="L122" s="125"/>
      <c r="O122"/>
      <c r="P122" s="55"/>
      <c r="Q122"/>
      <c r="R122"/>
    </row>
    <row r="123" spans="1:18" s="36" customFormat="1" x14ac:dyDescent="0.2">
      <c r="A123"/>
      <c r="B123" s="49"/>
      <c r="C123" s="49"/>
      <c r="D123" s="100"/>
      <c r="E123" s="31"/>
      <c r="F123" s="31"/>
      <c r="G123" s="31"/>
      <c r="L123" s="126"/>
      <c r="M123" s="38"/>
      <c r="O123"/>
      <c r="P123" s="55"/>
      <c r="Q123"/>
      <c r="R123"/>
    </row>
    <row r="124" spans="1:18" s="36" customFormat="1" x14ac:dyDescent="0.2">
      <c r="A124"/>
      <c r="B124" s="49"/>
      <c r="C124" s="49"/>
      <c r="D124" s="100"/>
      <c r="E124" s="31"/>
      <c r="F124" s="31"/>
      <c r="G124" s="31"/>
      <c r="O124"/>
      <c r="P124" s="55"/>
      <c r="Q124"/>
      <c r="R124"/>
    </row>
    <row r="125" spans="1:18" s="36" customFormat="1" x14ac:dyDescent="0.2">
      <c r="A125"/>
      <c r="B125" s="49"/>
      <c r="C125" s="49"/>
      <c r="D125" s="100"/>
      <c r="E125" s="31"/>
      <c r="F125" s="31"/>
      <c r="G125" s="31"/>
      <c r="O125"/>
      <c r="P125" s="55"/>
      <c r="Q125"/>
      <c r="R125"/>
    </row>
    <row r="126" spans="1:18" s="36" customFormat="1" x14ac:dyDescent="0.2">
      <c r="A126"/>
      <c r="B126" s="49"/>
      <c r="C126" s="49"/>
      <c r="D126" s="100"/>
      <c r="E126" s="31"/>
      <c r="F126" s="31"/>
      <c r="G126" s="31"/>
      <c r="O126"/>
      <c r="P126" s="55"/>
      <c r="Q126"/>
      <c r="R126"/>
    </row>
    <row r="127" spans="1:18" s="36" customFormat="1" x14ac:dyDescent="0.2">
      <c r="A127"/>
      <c r="B127" s="49"/>
      <c r="C127" s="49"/>
      <c r="D127" s="100"/>
      <c r="E127" s="31"/>
      <c r="F127" s="31"/>
      <c r="G127" s="31"/>
      <c r="O127"/>
      <c r="P127" s="55"/>
      <c r="Q127"/>
      <c r="R127"/>
    </row>
    <row r="128" spans="1:18" s="36" customFormat="1" x14ac:dyDescent="0.2">
      <c r="A128"/>
      <c r="B128" s="49"/>
      <c r="C128" s="49"/>
      <c r="D128" s="100"/>
      <c r="E128" s="31"/>
      <c r="F128" s="31"/>
      <c r="G128" s="31"/>
      <c r="O128"/>
      <c r="P128" s="55"/>
      <c r="Q128"/>
      <c r="R128"/>
    </row>
    <row r="129" spans="1:18" s="36" customFormat="1" x14ac:dyDescent="0.2">
      <c r="A129"/>
      <c r="B129" s="49"/>
      <c r="C129" s="49"/>
      <c r="D129" s="100"/>
      <c r="E129" s="31"/>
      <c r="F129" s="31"/>
      <c r="G129" s="31"/>
      <c r="L129" s="125"/>
      <c r="O129"/>
      <c r="P129" s="55"/>
      <c r="Q129"/>
      <c r="R129"/>
    </row>
    <row r="130" spans="1:18" s="36" customFormat="1" x14ac:dyDescent="0.2">
      <c r="A130"/>
      <c r="B130" s="49"/>
      <c r="C130" s="49"/>
      <c r="D130" s="100"/>
      <c r="E130" s="31"/>
      <c r="F130" s="31"/>
      <c r="G130" s="31"/>
      <c r="L130" s="125"/>
      <c r="O130"/>
      <c r="P130" s="55"/>
      <c r="Q130"/>
      <c r="R130"/>
    </row>
    <row r="131" spans="1:18" s="36" customFormat="1" x14ac:dyDescent="0.2">
      <c r="A131"/>
      <c r="B131" s="49"/>
      <c r="C131" s="49"/>
      <c r="D131" s="100"/>
      <c r="E131" s="31"/>
      <c r="F131" s="31"/>
      <c r="G131" s="31"/>
      <c r="O131"/>
      <c r="P131" s="55"/>
      <c r="Q131"/>
      <c r="R131"/>
    </row>
    <row r="132" spans="1:18" s="36" customFormat="1" x14ac:dyDescent="0.2">
      <c r="A132"/>
      <c r="B132" s="49"/>
      <c r="C132" s="49"/>
      <c r="D132" s="100"/>
      <c r="E132" s="31"/>
      <c r="F132" s="31"/>
      <c r="G132" s="31"/>
      <c r="L132" s="125"/>
      <c r="O132"/>
      <c r="P132" s="55"/>
      <c r="Q132"/>
      <c r="R132"/>
    </row>
    <row r="133" spans="1:18" s="36" customFormat="1" x14ac:dyDescent="0.2">
      <c r="A133"/>
      <c r="B133" s="49"/>
      <c r="C133" s="49"/>
      <c r="D133" s="100"/>
      <c r="E133" s="31"/>
      <c r="F133" s="31"/>
      <c r="G133" s="31"/>
      <c r="O133"/>
      <c r="P133" s="55"/>
      <c r="Q133"/>
      <c r="R133"/>
    </row>
    <row r="134" spans="1:18" s="36" customFormat="1" x14ac:dyDescent="0.2">
      <c r="A134"/>
      <c r="B134" s="49"/>
      <c r="C134" s="49"/>
      <c r="D134" s="100"/>
      <c r="E134" s="31"/>
      <c r="F134" s="31"/>
      <c r="G134" s="31"/>
      <c r="L134" s="38"/>
      <c r="O134"/>
      <c r="P134" s="55"/>
      <c r="Q134"/>
      <c r="R134"/>
    </row>
    <row r="135" spans="1:18" s="36" customFormat="1" x14ac:dyDescent="0.2">
      <c r="A135"/>
      <c r="B135" s="49"/>
      <c r="C135" s="49"/>
      <c r="D135" s="100"/>
      <c r="E135" s="31"/>
      <c r="F135" s="31"/>
      <c r="G135" s="31"/>
      <c r="L135" s="125"/>
      <c r="O135"/>
      <c r="P135" s="55"/>
      <c r="Q135"/>
      <c r="R135"/>
    </row>
    <row r="136" spans="1:18" s="36" customFormat="1" x14ac:dyDescent="0.2">
      <c r="A136"/>
      <c r="B136" s="49"/>
      <c r="C136" s="49"/>
      <c r="D136" s="100"/>
      <c r="E136" s="31"/>
      <c r="F136" s="31"/>
      <c r="G136" s="31"/>
      <c r="O136"/>
      <c r="P136" s="55"/>
      <c r="Q136"/>
      <c r="R136"/>
    </row>
    <row r="137" spans="1:18" s="36" customFormat="1" x14ac:dyDescent="0.2">
      <c r="A137"/>
      <c r="B137" s="49"/>
      <c r="C137" s="49"/>
      <c r="D137" s="100"/>
      <c r="E137" s="31"/>
      <c r="F137" s="31"/>
      <c r="G137" s="31"/>
      <c r="O137"/>
      <c r="P137" s="55"/>
      <c r="Q137"/>
      <c r="R137"/>
    </row>
    <row r="138" spans="1:18" s="36" customFormat="1" x14ac:dyDescent="0.2">
      <c r="A138"/>
      <c r="B138" s="49"/>
      <c r="C138" s="49"/>
      <c r="D138" s="100"/>
      <c r="E138" s="31"/>
      <c r="F138" s="31"/>
      <c r="G138" s="31"/>
      <c r="O138"/>
      <c r="P138" s="55"/>
      <c r="Q138"/>
      <c r="R138"/>
    </row>
    <row r="139" spans="1:18" s="36" customFormat="1" x14ac:dyDescent="0.2">
      <c r="A139"/>
      <c r="B139" s="49"/>
      <c r="C139" s="49"/>
      <c r="D139" s="100"/>
      <c r="E139" s="31"/>
      <c r="F139" s="31"/>
      <c r="G139" s="31"/>
      <c r="O139"/>
      <c r="P139" s="55"/>
      <c r="Q139"/>
      <c r="R139"/>
    </row>
    <row r="140" spans="1:18" s="36" customFormat="1" x14ac:dyDescent="0.2">
      <c r="A140"/>
      <c r="B140" s="49"/>
      <c r="C140" s="49"/>
      <c r="D140" s="100"/>
      <c r="E140" s="31"/>
      <c r="F140"/>
      <c r="G140"/>
      <c r="O140"/>
      <c r="P140" s="55"/>
      <c r="Q140"/>
      <c r="R140"/>
    </row>
    <row r="141" spans="1:18" s="36" customFormat="1" x14ac:dyDescent="0.2">
      <c r="A141"/>
      <c r="B141" s="49"/>
      <c r="C141" s="49"/>
      <c r="D141" s="100"/>
      <c r="E141" s="31"/>
      <c r="F141"/>
      <c r="G141"/>
      <c r="L141" s="126"/>
      <c r="O141"/>
      <c r="P141" s="55"/>
      <c r="Q141"/>
      <c r="R141"/>
    </row>
    <row r="142" spans="1:18" s="36" customFormat="1" x14ac:dyDescent="0.2">
      <c r="A142"/>
      <c r="B142" s="49"/>
      <c r="C142" s="49"/>
      <c r="D142" s="100"/>
      <c r="E142" s="31"/>
      <c r="F142"/>
      <c r="G142"/>
      <c r="L142" s="125"/>
      <c r="O142"/>
      <c r="P142" s="55"/>
      <c r="Q142"/>
      <c r="R142"/>
    </row>
    <row r="143" spans="1:18" s="36" customFormat="1" x14ac:dyDescent="0.2">
      <c r="A143"/>
      <c r="B143" s="49"/>
      <c r="C143" s="49"/>
      <c r="D143" s="100"/>
      <c r="E143" s="31"/>
      <c r="F143"/>
      <c r="G143"/>
      <c r="L143" s="125"/>
      <c r="O143"/>
      <c r="P143" s="55"/>
      <c r="Q143"/>
      <c r="R143"/>
    </row>
    <row r="144" spans="1:18" s="36" customFormat="1" x14ac:dyDescent="0.2">
      <c r="A144"/>
      <c r="B144" s="49"/>
      <c r="C144" s="49"/>
      <c r="D144" s="100"/>
      <c r="E144" s="31"/>
      <c r="F144"/>
      <c r="G144"/>
      <c r="O144"/>
      <c r="P144" s="55"/>
      <c r="Q144"/>
      <c r="R144"/>
    </row>
    <row r="145" spans="1:18" s="36" customFormat="1" x14ac:dyDescent="0.2">
      <c r="A145"/>
      <c r="B145" s="49"/>
      <c r="C145" s="49"/>
      <c r="D145" s="100"/>
      <c r="E145" s="31"/>
      <c r="F145"/>
      <c r="G145"/>
      <c r="O145"/>
      <c r="P145" s="55"/>
      <c r="Q145"/>
      <c r="R145"/>
    </row>
    <row r="146" spans="1:18" s="36" customFormat="1" x14ac:dyDescent="0.2">
      <c r="A146"/>
      <c r="B146" s="49"/>
      <c r="C146" s="49"/>
      <c r="D146" s="100"/>
      <c r="E146" s="31"/>
      <c r="F146"/>
      <c r="G146"/>
      <c r="L146" s="125"/>
      <c r="O146"/>
      <c r="P146" s="55"/>
      <c r="Q146"/>
      <c r="R146"/>
    </row>
    <row r="147" spans="1:18" s="36" customFormat="1" x14ac:dyDescent="0.2">
      <c r="A147"/>
      <c r="B147" s="49"/>
      <c r="C147" s="49"/>
      <c r="D147" s="51"/>
      <c r="E147" s="31"/>
      <c r="F147"/>
      <c r="G147"/>
      <c r="O147"/>
      <c r="P147" s="55"/>
      <c r="Q147"/>
      <c r="R147"/>
    </row>
  </sheetData>
  <autoFilter ref="A4:Q110" xr:uid="{D5D2607A-FD8C-4188-89D5-D792073757EC}"/>
  <sortState xmlns:xlrd2="http://schemas.microsoft.com/office/spreadsheetml/2017/richdata2" ref="A5:R61">
    <sortCondition ref="C5:C61"/>
  </sortState>
  <mergeCells count="3">
    <mergeCell ref="H3:K3"/>
    <mergeCell ref="L3:M3"/>
    <mergeCell ref="N3:P3"/>
  </mergeCells>
  <conditionalFormatting sqref="P5:P108">
    <cfRule type="cellIs" dxfId="1" priority="2" operator="greaterThan">
      <formula>10</formula>
    </cfRule>
    <cfRule type="cellIs" dxfId="0" priority="3" operator="greaterThan">
      <formula>5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ED2301-FCC7-4714-9A77-2A2FF84E8070}">
          <x14:formula1>
            <xm:f>Config!$B$3:$B$32</xm:f>
          </x14:formula1>
          <xm:sqref>F9:F10 F88:F139 F12:F86</xm:sqref>
        </x14:dataValidation>
        <x14:dataValidation type="list" allowBlank="1" showInputMessage="1" showErrorMessage="1" xr:uid="{D33DA5F0-66F1-4198-A156-F1F04F183733}">
          <x14:formula1>
            <xm:f>Config!$A$3:$A$12</xm:f>
          </x14:formula1>
          <xm:sqref>E9:E137</xm:sqref>
        </x14:dataValidation>
        <x14:dataValidation type="list" allowBlank="1" showInputMessage="1" showErrorMessage="1" xr:uid="{9E2B267F-1B53-4449-8BDC-697B79A57BDB}">
          <x14:formula1>
            <xm:f>Config!$C$3:$C$7</xm:f>
          </x14:formula1>
          <xm:sqref>G9:G139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3669-C543-4B31-9F19-32119901A423}">
  <sheetPr>
    <tabColor rgb="FFFF0000"/>
  </sheetPr>
  <dimension ref="C3:X11"/>
  <sheetViews>
    <sheetView showGridLines="0" workbookViewId="0">
      <selection activeCell="E8" sqref="E8"/>
    </sheetView>
  </sheetViews>
  <sheetFormatPr baseColWidth="10" defaultColWidth="11.5" defaultRowHeight="15" x14ac:dyDescent="0.2"/>
  <cols>
    <col min="3" max="3" width="25.5" customWidth="1"/>
    <col min="4" max="23" width="50.5" customWidth="1"/>
  </cols>
  <sheetData>
    <row r="3" spans="3:24" x14ac:dyDescent="0.2">
      <c r="C3" t="s">
        <v>214</v>
      </c>
    </row>
    <row r="6" spans="3:24" ht="44" x14ac:dyDescent="0.2">
      <c r="C6" s="75" t="s">
        <v>215</v>
      </c>
      <c r="D6" s="76">
        <v>45658</v>
      </c>
      <c r="E6" s="76">
        <v>45689</v>
      </c>
      <c r="F6" s="76">
        <v>45717</v>
      </c>
      <c r="G6" s="76">
        <v>45748</v>
      </c>
      <c r="H6" s="76">
        <v>45778</v>
      </c>
      <c r="I6" s="76">
        <v>45809</v>
      </c>
      <c r="J6" s="76">
        <v>45839</v>
      </c>
      <c r="K6" s="76">
        <v>45870</v>
      </c>
      <c r="L6" s="76">
        <v>45901</v>
      </c>
      <c r="M6" s="76">
        <v>45931</v>
      </c>
      <c r="N6" s="76">
        <v>45962</v>
      </c>
      <c r="O6" s="76">
        <v>45992</v>
      </c>
      <c r="P6" s="77"/>
      <c r="Q6" s="77"/>
      <c r="R6" s="77"/>
      <c r="S6" s="77"/>
      <c r="T6" s="77"/>
      <c r="U6" s="77"/>
      <c r="V6" s="77"/>
      <c r="W6" s="77"/>
      <c r="X6" s="77"/>
    </row>
    <row r="7" spans="3:24" ht="150" customHeight="1" x14ac:dyDescent="0.2">
      <c r="C7" s="78" t="s">
        <v>216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80"/>
      <c r="Q7" s="80"/>
      <c r="R7" s="80"/>
      <c r="S7" s="80"/>
      <c r="T7" s="80"/>
      <c r="U7" s="80"/>
      <c r="V7" s="80"/>
      <c r="W7" s="80"/>
      <c r="X7" s="80"/>
    </row>
    <row r="8" spans="3:24" ht="150" customHeight="1" x14ac:dyDescent="0.2">
      <c r="C8" s="78" t="s">
        <v>217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80"/>
      <c r="Q8" s="80"/>
      <c r="R8" s="80"/>
      <c r="S8" s="80"/>
      <c r="T8" s="80"/>
      <c r="U8" s="80"/>
      <c r="V8" s="80"/>
      <c r="W8" s="80"/>
      <c r="X8" s="80"/>
    </row>
    <row r="9" spans="3:24" ht="150" customHeight="1" x14ac:dyDescent="0.2">
      <c r="C9" s="78" t="s">
        <v>218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80"/>
      <c r="Q9" s="80"/>
      <c r="R9" s="80"/>
      <c r="S9" s="80"/>
      <c r="T9" s="80"/>
      <c r="U9" s="80"/>
      <c r="V9" s="80"/>
      <c r="W9" s="80"/>
      <c r="X9" s="80"/>
    </row>
    <row r="10" spans="3:24" ht="150" customHeight="1" x14ac:dyDescent="0.2">
      <c r="C10" s="78" t="s">
        <v>219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0"/>
      <c r="Q10" s="80"/>
      <c r="R10" s="80"/>
      <c r="S10" s="80"/>
      <c r="T10" s="80"/>
      <c r="U10" s="80"/>
      <c r="V10" s="80"/>
      <c r="W10" s="80"/>
      <c r="X10" s="80"/>
    </row>
    <row r="11" spans="3:24" ht="150" customHeight="1" x14ac:dyDescent="0.2">
      <c r="C11" s="78" t="s">
        <v>220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80"/>
      <c r="Q11" s="80"/>
      <c r="R11" s="80"/>
      <c r="S11" s="80"/>
      <c r="T11" s="80"/>
      <c r="U11" s="80"/>
      <c r="V11" s="80"/>
      <c r="W11" s="80"/>
      <c r="X11" s="80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B556-1F7E-481A-9146-9009BB0B2CAF}">
  <dimension ref="A2:C31"/>
  <sheetViews>
    <sheetView workbookViewId="0">
      <selection activeCell="B28" sqref="B28"/>
    </sheetView>
  </sheetViews>
  <sheetFormatPr baseColWidth="10" defaultColWidth="11.5" defaultRowHeight="15" x14ac:dyDescent="0.2"/>
  <cols>
    <col min="1" max="3" width="20.33203125" customWidth="1"/>
  </cols>
  <sheetData>
    <row r="2" spans="1:3" x14ac:dyDescent="0.2">
      <c r="A2" s="27" t="s">
        <v>80</v>
      </c>
      <c r="B2" s="27" t="s">
        <v>81</v>
      </c>
      <c r="C2" s="27" t="s">
        <v>82</v>
      </c>
    </row>
    <row r="3" spans="1:3" x14ac:dyDescent="0.2">
      <c r="A3" s="31" t="s">
        <v>175</v>
      </c>
      <c r="B3" s="41" t="s">
        <v>221</v>
      </c>
      <c r="C3" s="31" t="s">
        <v>102</v>
      </c>
    </row>
    <row r="4" spans="1:3" x14ac:dyDescent="0.2">
      <c r="A4" s="31" t="s">
        <v>222</v>
      </c>
      <c r="B4" s="41" t="s">
        <v>223</v>
      </c>
      <c r="C4" s="31" t="s">
        <v>172</v>
      </c>
    </row>
    <row r="5" spans="1:3" x14ac:dyDescent="0.2">
      <c r="A5" s="31" t="s">
        <v>93</v>
      </c>
      <c r="B5" s="31" t="s">
        <v>224</v>
      </c>
      <c r="C5" s="31" t="s">
        <v>95</v>
      </c>
    </row>
    <row r="6" spans="1:3" x14ac:dyDescent="0.2">
      <c r="A6" s="31" t="s">
        <v>208</v>
      </c>
      <c r="B6" s="31" t="s">
        <v>225</v>
      </c>
    </row>
    <row r="7" spans="1:3" x14ac:dyDescent="0.2">
      <c r="A7" s="31"/>
      <c r="B7" s="31" t="s">
        <v>226</v>
      </c>
      <c r="C7" s="31"/>
    </row>
    <row r="8" spans="1:3" x14ac:dyDescent="0.2">
      <c r="A8" s="31"/>
      <c r="B8" s="31" t="s">
        <v>227</v>
      </c>
      <c r="C8" s="31"/>
    </row>
    <row r="9" spans="1:3" x14ac:dyDescent="0.2">
      <c r="A9" s="31"/>
      <c r="B9" s="31" t="s">
        <v>228</v>
      </c>
      <c r="C9" s="31"/>
    </row>
    <row r="10" spans="1:3" x14ac:dyDescent="0.2">
      <c r="A10" s="31"/>
      <c r="B10" s="31" t="s">
        <v>79</v>
      </c>
      <c r="C10" s="31"/>
    </row>
    <row r="11" spans="1:3" x14ac:dyDescent="0.2">
      <c r="A11" s="31"/>
      <c r="B11" s="31" t="s">
        <v>229</v>
      </c>
      <c r="C11" s="31"/>
    </row>
    <row r="12" spans="1:3" x14ac:dyDescent="0.2">
      <c r="A12" s="31"/>
      <c r="B12" s="31" t="s">
        <v>230</v>
      </c>
      <c r="C12" s="31"/>
    </row>
    <row r="13" spans="1:3" x14ac:dyDescent="0.2">
      <c r="B13" s="31" t="s">
        <v>231</v>
      </c>
    </row>
    <row r="14" spans="1:3" x14ac:dyDescent="0.2">
      <c r="B14" s="31" t="s">
        <v>232</v>
      </c>
    </row>
    <row r="15" spans="1:3" x14ac:dyDescent="0.2">
      <c r="B15" s="31" t="s">
        <v>233</v>
      </c>
    </row>
    <row r="16" spans="1:3" x14ac:dyDescent="0.2">
      <c r="B16" s="31" t="s">
        <v>234</v>
      </c>
    </row>
    <row r="17" spans="2:2" x14ac:dyDescent="0.2">
      <c r="B17" s="31" t="s">
        <v>235</v>
      </c>
    </row>
    <row r="18" spans="2:2" x14ac:dyDescent="0.2">
      <c r="B18" s="31" t="s">
        <v>236</v>
      </c>
    </row>
    <row r="19" spans="2:2" x14ac:dyDescent="0.2">
      <c r="B19" s="31" t="s">
        <v>237</v>
      </c>
    </row>
    <row r="20" spans="2:2" x14ac:dyDescent="0.2">
      <c r="B20" s="31" t="s">
        <v>238</v>
      </c>
    </row>
    <row r="21" spans="2:2" x14ac:dyDescent="0.2">
      <c r="B21" s="43" t="s">
        <v>239</v>
      </c>
    </row>
    <row r="22" spans="2:2" x14ac:dyDescent="0.2">
      <c r="B22" s="37" t="s">
        <v>240</v>
      </c>
    </row>
    <row r="23" spans="2:2" x14ac:dyDescent="0.2">
      <c r="B23" s="110" t="s">
        <v>94</v>
      </c>
    </row>
    <row r="24" spans="2:2" x14ac:dyDescent="0.2">
      <c r="B24" s="111" t="s">
        <v>180</v>
      </c>
    </row>
    <row r="25" spans="2:2" x14ac:dyDescent="0.2">
      <c r="B25" s="111" t="s">
        <v>241</v>
      </c>
    </row>
    <row r="26" spans="2:2" x14ac:dyDescent="0.2">
      <c r="B26" s="111" t="s">
        <v>137</v>
      </c>
    </row>
    <row r="27" spans="2:2" x14ac:dyDescent="0.2">
      <c r="B27" s="111" t="s">
        <v>110</v>
      </c>
    </row>
    <row r="28" spans="2:2" x14ac:dyDescent="0.2">
      <c r="B28" s="111" t="s">
        <v>168</v>
      </c>
    </row>
    <row r="29" spans="2:2" x14ac:dyDescent="0.2">
      <c r="B29" s="111" t="s">
        <v>242</v>
      </c>
    </row>
    <row r="30" spans="2:2" x14ac:dyDescent="0.2">
      <c r="B30" s="111" t="s">
        <v>100</v>
      </c>
    </row>
    <row r="31" spans="2:2" x14ac:dyDescent="0.2">
      <c r="B31" s="111" t="s">
        <v>159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00BE698FA51644849CE20A65712DAD" ma:contentTypeVersion="13" ma:contentTypeDescription="Ein neues Dokument erstellen." ma:contentTypeScope="" ma:versionID="3b7e48ccc0cc2a1d18f2cb9b809466a4">
  <xsd:schema xmlns:xsd="http://www.w3.org/2001/XMLSchema" xmlns:xs="http://www.w3.org/2001/XMLSchema" xmlns:p="http://schemas.microsoft.com/office/2006/metadata/properties" xmlns:ns2="853c06cb-e56f-44ef-a76d-05b9aa149d3b" xmlns:ns3="e68c06b5-c5ba-43b3-8aaf-64b291a0da77" targetNamespace="http://schemas.microsoft.com/office/2006/metadata/properties" ma:root="true" ma:fieldsID="77b258c9975c49133774963ef0a2135d" ns2:_="" ns3:_="">
    <xsd:import namespace="853c06cb-e56f-44ef-a76d-05b9aa149d3b"/>
    <xsd:import namespace="e68c06b5-c5ba-43b3-8aaf-64b291a0d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c06cb-e56f-44ef-a76d-05b9aa149d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Bildmarkierungen" ma:readOnly="false" ma:fieldId="{5cf76f15-5ced-4ddc-b409-7134ff3c332f}" ma:taxonomyMulti="true" ma:sspId="6844fc06-83ba-4b6e-a0f7-15e181fd21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8c06b5-c5ba-43b3-8aaf-64b291a0d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779d53d-17ca-4a2b-af13-c98e2154aa75}" ma:internalName="TaxCatchAll" ma:showField="CatchAllData" ma:web="e68c06b5-c5ba-43b3-8aaf-64b291a0da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7B1A9E-B84F-4455-84B7-AD61D7B88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3c06cb-e56f-44ef-a76d-05b9aa149d3b"/>
    <ds:schemaRef ds:uri="e68c06b5-c5ba-43b3-8aaf-64b291a0d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65F156-95B7-47B0-8B73-EF361263E9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Checkliste</vt:lpstr>
      <vt:lpstr>KPI</vt:lpstr>
      <vt:lpstr>Avale</vt:lpstr>
      <vt:lpstr>Finanzierungen</vt:lpstr>
      <vt:lpstr>Baustellenreporting 02-2025</vt:lpstr>
      <vt:lpstr>Baustellenrepoting 02-2025Basi</vt:lpstr>
      <vt:lpstr>Qualitatives Reporting</vt:lpstr>
      <vt:lpstr>Config</vt:lpstr>
      <vt:lpstr>Finanzierungen!Druckbereich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Letschert</dc:creator>
  <cp:keywords/>
  <dc:description/>
  <cp:lastModifiedBy>Philipp Blum</cp:lastModifiedBy>
  <cp:revision/>
  <dcterms:created xsi:type="dcterms:W3CDTF">2023-10-17T17:51:55Z</dcterms:created>
  <dcterms:modified xsi:type="dcterms:W3CDTF">2025-04-11T13:48:08Z</dcterms:modified>
  <cp:category/>
  <cp:contentStatus/>
</cp:coreProperties>
</file>