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8.xml" ContentType="application/vnd.openxmlformats-officedocument.drawingml.chartshapes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665" windowWidth="19170" windowHeight="4710" tabRatio="572"/>
  </bookViews>
  <sheets>
    <sheet name="GB#1-Aug21 (TS)" sheetId="15" r:id="rId1"/>
    <sheet name="GB#2-Sep08 (TS)" sheetId="19" r:id="rId2"/>
    <sheet name="GB#3-Sep17 (TS)" sheetId="20" r:id="rId3"/>
    <sheet name="GB#4-Oct01 (TS)" sheetId="23" r:id="rId4"/>
    <sheet name="GB#5-Oct6 (TS) " sheetId="24" r:id="rId5"/>
    <sheet name="GB#6-Oct18 (TS)" sheetId="26" r:id="rId6"/>
  </sheets>
  <definedNames>
    <definedName name="_xlnm.Print_Area" localSheetId="0">'GB#1-Aug21 (TS)'!$N$1:$AE$76</definedName>
    <definedName name="_xlnm.Print_Area" localSheetId="1">'GB#2-Sep08 (TS)'!$N$1:$AE$76</definedName>
    <definedName name="_xlnm.Print_Area" localSheetId="2">'GB#3-Sep17 (TS)'!$N$1:$AE$76</definedName>
    <definedName name="_xlnm.Print_Area" localSheetId="3">'GB#4-Oct01 (TS)'!$L$1:$P$76</definedName>
    <definedName name="_xlnm.Print_Area" localSheetId="4">'GB#5-Oct6 (TS) '!$N$1:$AE$76</definedName>
    <definedName name="_xlnm.Print_Area" localSheetId="5">'GB#6-Oct18 (TS)'!$L$1:$P$76</definedName>
  </definedNames>
  <calcPr calcId="145621"/>
</workbook>
</file>

<file path=xl/calcChain.xml><?xml version="1.0" encoding="utf-8"?>
<calcChain xmlns="http://schemas.openxmlformats.org/spreadsheetml/2006/main">
  <c r="I81" i="24" l="1"/>
  <c r="J81" i="24"/>
  <c r="K81" i="24"/>
  <c r="I82" i="24"/>
  <c r="J82" i="24"/>
  <c r="K82" i="24"/>
  <c r="I83" i="24"/>
  <c r="J83" i="24" s="1"/>
  <c r="K83" i="24"/>
  <c r="I84" i="24"/>
  <c r="J84" i="24" s="1"/>
  <c r="K84" i="24"/>
  <c r="I85" i="24"/>
  <c r="J85" i="24"/>
  <c r="K85" i="24"/>
  <c r="I86" i="24"/>
  <c r="J86" i="24"/>
  <c r="K86" i="24"/>
  <c r="I87" i="24"/>
  <c r="J87" i="24" s="1"/>
  <c r="K87" i="24"/>
  <c r="I88" i="24"/>
  <c r="J88" i="24"/>
  <c r="K88" i="24"/>
  <c r="I89" i="24"/>
  <c r="J89" i="24"/>
  <c r="K89" i="24"/>
  <c r="I90" i="24"/>
  <c r="J90" i="24"/>
  <c r="K90" i="24"/>
  <c r="I91" i="24"/>
  <c r="J91" i="24" s="1"/>
  <c r="K91" i="24"/>
  <c r="I92" i="24"/>
  <c r="J92" i="24"/>
  <c r="K92" i="24"/>
  <c r="I93" i="24"/>
  <c r="J93" i="24"/>
  <c r="K93" i="24"/>
  <c r="I94" i="24"/>
  <c r="J94" i="24"/>
  <c r="K94" i="24"/>
  <c r="I95" i="24"/>
  <c r="J95" i="24" s="1"/>
  <c r="K95" i="24"/>
  <c r="I96" i="24"/>
  <c r="J96" i="24"/>
  <c r="K96" i="24"/>
  <c r="I97" i="24"/>
  <c r="J97" i="24"/>
  <c r="K97" i="24"/>
  <c r="I98" i="24"/>
  <c r="J98" i="24"/>
  <c r="K98" i="24"/>
  <c r="I99" i="24"/>
  <c r="J99" i="24" s="1"/>
  <c r="K99" i="24"/>
  <c r="I100" i="24"/>
  <c r="J100" i="24"/>
  <c r="K100" i="24"/>
  <c r="I101" i="24"/>
  <c r="J101" i="24"/>
  <c r="K101" i="24"/>
  <c r="I102" i="24"/>
  <c r="J102" i="24"/>
  <c r="K102" i="24"/>
  <c r="I103" i="24"/>
  <c r="J103" i="24" s="1"/>
  <c r="K103" i="24"/>
  <c r="I104" i="24"/>
  <c r="J104" i="24"/>
  <c r="K104" i="24"/>
  <c r="I105" i="24"/>
  <c r="J105" i="24"/>
  <c r="K105" i="24"/>
  <c r="I106" i="24"/>
  <c r="J106" i="24"/>
  <c r="K106" i="24"/>
  <c r="I107" i="24"/>
  <c r="J107" i="24" s="1"/>
  <c r="K107" i="24"/>
  <c r="I108" i="24"/>
  <c r="J108" i="24"/>
  <c r="K108" i="24"/>
  <c r="I109" i="24"/>
  <c r="J109" i="24"/>
  <c r="K109" i="24"/>
  <c r="I110" i="24"/>
  <c r="J110" i="24"/>
  <c r="K110" i="24"/>
  <c r="I111" i="24"/>
  <c r="J111" i="24" s="1"/>
  <c r="K111" i="24"/>
  <c r="I112" i="24"/>
  <c r="J112" i="24"/>
  <c r="K112" i="24"/>
  <c r="I113" i="24"/>
  <c r="J113" i="24"/>
  <c r="K113" i="24"/>
  <c r="I114" i="24"/>
  <c r="J114" i="24"/>
  <c r="K114" i="24"/>
  <c r="I115" i="24"/>
  <c r="J115" i="24" s="1"/>
  <c r="K115" i="24"/>
  <c r="I116" i="24"/>
  <c r="J116" i="24"/>
  <c r="K116" i="24"/>
  <c r="I117" i="24"/>
  <c r="J117" i="24"/>
  <c r="K117" i="24"/>
  <c r="I118" i="24"/>
  <c r="J118" i="24"/>
  <c r="K118" i="24"/>
  <c r="I119" i="24"/>
  <c r="J119" i="24" s="1"/>
  <c r="K119" i="24"/>
  <c r="I120" i="24"/>
  <c r="J120" i="24"/>
  <c r="K120" i="24"/>
  <c r="I121" i="24"/>
  <c r="J121" i="24"/>
  <c r="K121" i="24"/>
  <c r="I122" i="24"/>
  <c r="J122" i="24"/>
  <c r="K122" i="24"/>
  <c r="I123" i="24"/>
  <c r="J123" i="24" s="1"/>
  <c r="K123" i="24"/>
  <c r="I124" i="24"/>
  <c r="J124" i="24"/>
  <c r="K124" i="24"/>
  <c r="I125" i="24"/>
  <c r="J125" i="24"/>
  <c r="K125" i="24"/>
  <c r="I126" i="24"/>
  <c r="J126" i="24"/>
  <c r="K126" i="24"/>
  <c r="I127" i="24"/>
  <c r="J127" i="24" s="1"/>
  <c r="K127" i="24"/>
  <c r="I128" i="24"/>
  <c r="J128" i="24"/>
  <c r="K128" i="24"/>
  <c r="I129" i="24"/>
  <c r="J129" i="24"/>
  <c r="K129" i="24"/>
  <c r="I130" i="24"/>
  <c r="J130" i="24"/>
  <c r="K130" i="24"/>
  <c r="I131" i="24"/>
  <c r="J131" i="24" s="1"/>
  <c r="K131" i="24"/>
  <c r="I132" i="24"/>
  <c r="J132" i="24"/>
  <c r="K132" i="24"/>
  <c r="I133" i="24"/>
  <c r="J133" i="24"/>
  <c r="K133" i="24"/>
  <c r="I134" i="24"/>
  <c r="J134" i="24"/>
  <c r="K134" i="24"/>
  <c r="I135" i="24"/>
  <c r="J135" i="24" s="1"/>
  <c r="K135" i="24"/>
  <c r="I136" i="24"/>
  <c r="J136" i="24"/>
  <c r="K136" i="24"/>
  <c r="I137" i="24"/>
  <c r="J137" i="24"/>
  <c r="K137" i="24"/>
  <c r="I138" i="24"/>
  <c r="J138" i="24"/>
  <c r="K138" i="24"/>
  <c r="I139" i="24"/>
  <c r="J139" i="24" s="1"/>
  <c r="K139" i="24"/>
  <c r="I140" i="24"/>
  <c r="J140" i="24"/>
  <c r="K140" i="24"/>
  <c r="I141" i="24"/>
  <c r="J141" i="24"/>
  <c r="K141" i="24"/>
  <c r="I142" i="24"/>
  <c r="J142" i="24"/>
  <c r="K142" i="24"/>
  <c r="I143" i="24"/>
  <c r="J143" i="24" s="1"/>
  <c r="K143" i="24"/>
  <c r="I144" i="24"/>
  <c r="J144" i="24"/>
  <c r="K144" i="24"/>
  <c r="I145" i="24"/>
  <c r="J145" i="24"/>
  <c r="K145" i="24"/>
  <c r="I146" i="24"/>
  <c r="J146" i="24"/>
  <c r="K146" i="24"/>
  <c r="I147" i="24"/>
  <c r="J147" i="24" s="1"/>
  <c r="K147" i="24"/>
  <c r="I148" i="24"/>
  <c r="J148" i="24"/>
  <c r="K148" i="24"/>
  <c r="I149" i="24"/>
  <c r="J149" i="24"/>
  <c r="K149" i="24"/>
  <c r="I150" i="24"/>
  <c r="J150" i="24"/>
  <c r="K150" i="24"/>
  <c r="I151" i="24"/>
  <c r="J151" i="24" s="1"/>
  <c r="K151" i="24"/>
  <c r="I152" i="24"/>
  <c r="J152" i="24"/>
  <c r="K152" i="24"/>
  <c r="I153" i="24"/>
  <c r="J153" i="24"/>
  <c r="K153" i="24"/>
  <c r="I154" i="24"/>
  <c r="J154" i="24"/>
  <c r="K154" i="24"/>
  <c r="I155" i="24"/>
  <c r="J155" i="24" s="1"/>
  <c r="K155" i="24"/>
  <c r="I156" i="24"/>
  <c r="J156" i="24"/>
  <c r="K156" i="24"/>
  <c r="I157" i="24"/>
  <c r="J157" i="24"/>
  <c r="K157" i="24"/>
  <c r="I158" i="24"/>
  <c r="J158" i="24"/>
  <c r="K158" i="24"/>
  <c r="I159" i="24"/>
  <c r="J159" i="24" s="1"/>
  <c r="K159" i="24"/>
  <c r="I160" i="24"/>
  <c r="J160" i="24"/>
  <c r="K160" i="24"/>
  <c r="I161" i="24"/>
  <c r="J161" i="24"/>
  <c r="K161" i="24"/>
  <c r="I162" i="24"/>
  <c r="J162" i="24"/>
  <c r="K162" i="24"/>
  <c r="I163" i="24"/>
  <c r="J163" i="24" s="1"/>
  <c r="K163" i="24"/>
  <c r="I164" i="24"/>
  <c r="J164" i="24"/>
  <c r="K164" i="24"/>
  <c r="I165" i="24"/>
  <c r="J165" i="24"/>
  <c r="K165" i="24"/>
  <c r="I166" i="24"/>
  <c r="J166" i="24"/>
  <c r="K166" i="24"/>
  <c r="I167" i="24"/>
  <c r="J167" i="24" s="1"/>
  <c r="K167" i="24"/>
  <c r="I168" i="24"/>
  <c r="J168" i="24"/>
  <c r="K168" i="24"/>
  <c r="I169" i="24"/>
  <c r="J169" i="24"/>
  <c r="K169" i="24"/>
  <c r="I170" i="24"/>
  <c r="J170" i="24"/>
  <c r="K170" i="24"/>
  <c r="I171" i="24"/>
  <c r="J171" i="24" s="1"/>
  <c r="K171" i="24"/>
  <c r="I172" i="24"/>
  <c r="J172" i="24"/>
  <c r="K172" i="24"/>
  <c r="I173" i="24"/>
  <c r="J173" i="24"/>
  <c r="K173" i="24"/>
  <c r="I174" i="24"/>
  <c r="J174" i="24"/>
  <c r="K174" i="24"/>
  <c r="I175" i="24"/>
  <c r="J175" i="24" s="1"/>
  <c r="K175" i="24"/>
  <c r="I176" i="24"/>
  <c r="J176" i="24"/>
  <c r="K176" i="24"/>
  <c r="I177" i="24"/>
  <c r="J177" i="24"/>
  <c r="K177" i="24"/>
  <c r="I178" i="24"/>
  <c r="J178" i="24"/>
  <c r="K178" i="24"/>
  <c r="I179" i="24"/>
  <c r="J179" i="24" s="1"/>
  <c r="K179" i="24"/>
  <c r="I180" i="24"/>
  <c r="J180" i="24"/>
  <c r="K180" i="24"/>
  <c r="I181" i="24"/>
  <c r="J181" i="24"/>
  <c r="K181" i="24"/>
  <c r="I182" i="24"/>
  <c r="J182" i="24"/>
  <c r="K182" i="24"/>
  <c r="I183" i="24"/>
  <c r="J183" i="24" s="1"/>
  <c r="K183" i="24"/>
  <c r="I184" i="24"/>
  <c r="J184" i="24"/>
  <c r="K184" i="24"/>
  <c r="AE124" i="24"/>
  <c r="AF124" i="24"/>
  <c r="AG124" i="24" s="1"/>
  <c r="AH124" i="24" s="1"/>
  <c r="AE125" i="24"/>
  <c r="AF125" i="24"/>
  <c r="AG125" i="24" s="1"/>
  <c r="AH125" i="24" s="1"/>
  <c r="Q102" i="24"/>
  <c r="Q103" i="24"/>
  <c r="Q104" i="24"/>
  <c r="P102" i="24"/>
  <c r="T102" i="24" s="1"/>
  <c r="P103" i="24"/>
  <c r="P104" i="24"/>
  <c r="AA119" i="24"/>
  <c r="AA125" i="24"/>
  <c r="P187" i="24"/>
  <c r="O187" i="24"/>
  <c r="N187" i="24"/>
  <c r="AB140" i="24"/>
  <c r="AA140" i="24"/>
  <c r="AB139" i="24"/>
  <c r="AA139" i="24"/>
  <c r="N133" i="24"/>
  <c r="M133" i="24"/>
  <c r="X131" i="24"/>
  <c r="Z131" i="24" s="1"/>
  <c r="V131" i="24"/>
  <c r="R131" i="24"/>
  <c r="Q131" i="24"/>
  <c r="P131" i="24"/>
  <c r="AA131" i="24" s="1"/>
  <c r="AA130" i="24"/>
  <c r="V130" i="24"/>
  <c r="S130" i="24"/>
  <c r="R130" i="24"/>
  <c r="T130" i="24" s="1"/>
  <c r="Q130" i="24"/>
  <c r="P130" i="24"/>
  <c r="V129" i="24"/>
  <c r="R129" i="24"/>
  <c r="T129" i="24" s="1"/>
  <c r="Q129" i="24"/>
  <c r="P129" i="24"/>
  <c r="AA129" i="24" s="1"/>
  <c r="X128" i="24"/>
  <c r="Z128" i="24" s="1"/>
  <c r="V128" i="24"/>
  <c r="R128" i="24"/>
  <c r="Q128" i="24"/>
  <c r="P128" i="24"/>
  <c r="T128" i="24" s="1"/>
  <c r="X127" i="24"/>
  <c r="Z127" i="24" s="1"/>
  <c r="V127" i="24"/>
  <c r="S127" i="24"/>
  <c r="R127" i="24"/>
  <c r="Q127" i="24"/>
  <c r="P127" i="24"/>
  <c r="AA126" i="24"/>
  <c r="V126" i="24"/>
  <c r="S126" i="24"/>
  <c r="R126" i="24"/>
  <c r="T126" i="24" s="1"/>
  <c r="Q126" i="24"/>
  <c r="P126" i="24"/>
  <c r="V125" i="24"/>
  <c r="X125" i="24" s="1"/>
  <c r="Z125" i="24" s="1"/>
  <c r="R125" i="24"/>
  <c r="X124" i="24"/>
  <c r="Z124" i="24" s="1"/>
  <c r="V124" i="24"/>
  <c r="R124" i="24"/>
  <c r="T124" i="24"/>
  <c r="V123" i="24"/>
  <c r="X123" i="24" s="1"/>
  <c r="Z123" i="24" s="1"/>
  <c r="R123" i="24"/>
  <c r="AA123" i="24"/>
  <c r="AA122" i="24"/>
  <c r="V122" i="24"/>
  <c r="X122" i="24" s="1"/>
  <c r="Z122" i="24" s="1"/>
  <c r="AC122" i="24" s="1"/>
  <c r="S122" i="24"/>
  <c r="R122" i="24"/>
  <c r="T122" i="24" s="1"/>
  <c r="V121" i="24"/>
  <c r="X121" i="24" s="1"/>
  <c r="Z121" i="24" s="1"/>
  <c r="R121" i="24"/>
  <c r="V120" i="24"/>
  <c r="X120" i="24" s="1"/>
  <c r="Z120" i="24" s="1"/>
  <c r="S120" i="24"/>
  <c r="R120" i="24"/>
  <c r="V119" i="24"/>
  <c r="R119" i="24"/>
  <c r="AA118" i="24"/>
  <c r="V118" i="24"/>
  <c r="X118" i="24" s="1"/>
  <c r="Z118" i="24" s="1"/>
  <c r="S118" i="24"/>
  <c r="R118" i="24"/>
  <c r="T118" i="24" s="1"/>
  <c r="V117" i="24"/>
  <c r="R117" i="24"/>
  <c r="V116" i="24"/>
  <c r="X116" i="24" s="1"/>
  <c r="Z116" i="24" s="1"/>
  <c r="R116" i="24"/>
  <c r="AA116" i="24"/>
  <c r="AA115" i="24"/>
  <c r="X115" i="24"/>
  <c r="Z115" i="24" s="1"/>
  <c r="AC115" i="24" s="1"/>
  <c r="V115" i="24"/>
  <c r="S115" i="24"/>
  <c r="R115" i="24"/>
  <c r="T115" i="24" s="1"/>
  <c r="AA114" i="24"/>
  <c r="V114" i="24"/>
  <c r="X114" i="24" s="1"/>
  <c r="Z114" i="24" s="1"/>
  <c r="S114" i="24"/>
  <c r="R114" i="24"/>
  <c r="T114" i="24" s="1"/>
  <c r="V113" i="24"/>
  <c r="X113" i="24" s="1"/>
  <c r="Z113" i="24" s="1"/>
  <c r="R113" i="24"/>
  <c r="T113" i="24" s="1"/>
  <c r="AA112" i="24"/>
  <c r="V112" i="24"/>
  <c r="X112" i="24" s="1"/>
  <c r="Z112" i="24" s="1"/>
  <c r="AC112" i="24" s="1"/>
  <c r="S112" i="24"/>
  <c r="R112" i="24"/>
  <c r="T112" i="24"/>
  <c r="V111" i="24"/>
  <c r="X111" i="24" s="1"/>
  <c r="Z111" i="24" s="1"/>
  <c r="R111" i="24"/>
  <c r="S111" i="24"/>
  <c r="AA110" i="24"/>
  <c r="V110" i="24"/>
  <c r="X110" i="24" s="1"/>
  <c r="Z110" i="24" s="1"/>
  <c r="AC110" i="24" s="1"/>
  <c r="S110" i="24"/>
  <c r="R110" i="24"/>
  <c r="T110" i="24" s="1"/>
  <c r="V109" i="24"/>
  <c r="X109" i="24" s="1"/>
  <c r="Z109" i="24" s="1"/>
  <c r="R109" i="24"/>
  <c r="T109" i="24" s="1"/>
  <c r="V108" i="24"/>
  <c r="X108" i="24" s="1"/>
  <c r="Z108" i="24" s="1"/>
  <c r="S108" i="24"/>
  <c r="R108" i="24"/>
  <c r="T108" i="24"/>
  <c r="AA107" i="24"/>
  <c r="V107" i="24"/>
  <c r="X107" i="24" s="1"/>
  <c r="Z107" i="24" s="1"/>
  <c r="R107" i="24"/>
  <c r="T107" i="24" s="1"/>
  <c r="S107" i="24"/>
  <c r="AA106" i="24"/>
  <c r="V106" i="24"/>
  <c r="X106" i="24" s="1"/>
  <c r="Z106" i="24" s="1"/>
  <c r="S106" i="24"/>
  <c r="R106" i="24"/>
  <c r="T106" i="24" s="1"/>
  <c r="V105" i="24"/>
  <c r="X105" i="24" s="1"/>
  <c r="Z105" i="24" s="1"/>
  <c r="S105" i="24"/>
  <c r="R105" i="24"/>
  <c r="T105" i="24" s="1"/>
  <c r="AA105" i="24"/>
  <c r="V104" i="24"/>
  <c r="X104" i="24" s="1"/>
  <c r="Z104" i="24" s="1"/>
  <c r="R104" i="24"/>
  <c r="T104" i="24" s="1"/>
  <c r="AA104" i="24"/>
  <c r="X103" i="24"/>
  <c r="Z103" i="24" s="1"/>
  <c r="V103" i="24"/>
  <c r="R103" i="24"/>
  <c r="X102" i="24"/>
  <c r="Z102" i="24" s="1"/>
  <c r="V102" i="24"/>
  <c r="R102" i="24"/>
  <c r="AA101" i="24"/>
  <c r="V101" i="24"/>
  <c r="S101" i="24"/>
  <c r="R101" i="24"/>
  <c r="T101" i="24" s="1"/>
  <c r="Q101" i="24"/>
  <c r="P101" i="24"/>
  <c r="V100" i="24"/>
  <c r="X100" i="24" s="1"/>
  <c r="Z100" i="24" s="1"/>
  <c r="AC100" i="24" s="1"/>
  <c r="R100" i="24"/>
  <c r="T100" i="24" s="1"/>
  <c r="Q100" i="24"/>
  <c r="P100" i="24"/>
  <c r="AA100" i="24" s="1"/>
  <c r="AA99" i="24"/>
  <c r="V99" i="24"/>
  <c r="S99" i="24"/>
  <c r="R99" i="24"/>
  <c r="T99" i="24" s="1"/>
  <c r="Q99" i="24"/>
  <c r="P99" i="24"/>
  <c r="V98" i="24"/>
  <c r="R98" i="24"/>
  <c r="T98" i="24" s="1"/>
  <c r="Q98" i="24"/>
  <c r="P98" i="24"/>
  <c r="AA98" i="24" s="1"/>
  <c r="X97" i="24"/>
  <c r="Z97" i="24" s="1"/>
  <c r="V97" i="24"/>
  <c r="R97" i="24"/>
  <c r="Q97" i="24"/>
  <c r="P97" i="24"/>
  <c r="X96" i="24"/>
  <c r="Z96" i="24" s="1"/>
  <c r="V96" i="24"/>
  <c r="R96" i="24"/>
  <c r="Q96" i="24"/>
  <c r="P96" i="24"/>
  <c r="T96" i="24" s="1"/>
  <c r="AA95" i="24"/>
  <c r="V95" i="24"/>
  <c r="S95" i="24"/>
  <c r="R95" i="24"/>
  <c r="T95" i="24" s="1"/>
  <c r="Q95" i="24"/>
  <c r="P95" i="24"/>
  <c r="V94" i="24"/>
  <c r="X94" i="24" s="1"/>
  <c r="Z94" i="24" s="1"/>
  <c r="R94" i="24"/>
  <c r="T94" i="24" s="1"/>
  <c r="Q94" i="24"/>
  <c r="P94" i="24"/>
  <c r="AA94" i="24" s="1"/>
  <c r="X93" i="24"/>
  <c r="Z93" i="24" s="1"/>
  <c r="V93" i="24"/>
  <c r="R93" i="24"/>
  <c r="Q93" i="24"/>
  <c r="P93" i="24"/>
  <c r="T93" i="24" s="1"/>
  <c r="X92" i="24"/>
  <c r="Z92" i="24" s="1"/>
  <c r="V92" i="24"/>
  <c r="R92" i="24"/>
  <c r="Q92" i="24"/>
  <c r="P92" i="24"/>
  <c r="S92" i="24" s="1"/>
  <c r="AA91" i="24"/>
  <c r="V91" i="24"/>
  <c r="S91" i="24"/>
  <c r="R91" i="24"/>
  <c r="T91" i="24" s="1"/>
  <c r="Q91" i="24"/>
  <c r="P91" i="24"/>
  <c r="V90" i="24"/>
  <c r="X90" i="24" s="1"/>
  <c r="Z90" i="24" s="1"/>
  <c r="R90" i="24"/>
  <c r="T90" i="24" s="1"/>
  <c r="Q90" i="24"/>
  <c r="P90" i="24"/>
  <c r="AA89" i="24"/>
  <c r="X89" i="24"/>
  <c r="Z89" i="24" s="1"/>
  <c r="V89" i="24"/>
  <c r="T89" i="24"/>
  <c r="S89" i="24"/>
  <c r="R89" i="24"/>
  <c r="Q89" i="24"/>
  <c r="Q133" i="24" s="1"/>
  <c r="AE88" i="24"/>
  <c r="T84" i="24"/>
  <c r="K80" i="24"/>
  <c r="I80" i="24"/>
  <c r="J80" i="24" s="1"/>
  <c r="K79" i="24"/>
  <c r="I79" i="24"/>
  <c r="J79" i="24" s="1"/>
  <c r="K78" i="24"/>
  <c r="I78" i="24"/>
  <c r="J78" i="24" s="1"/>
  <c r="K77" i="24"/>
  <c r="I77" i="24"/>
  <c r="J77" i="24" s="1"/>
  <c r="K76" i="24"/>
  <c r="I76" i="24"/>
  <c r="J76" i="24" s="1"/>
  <c r="K75" i="24"/>
  <c r="I75" i="24"/>
  <c r="J75" i="24" s="1"/>
  <c r="K74" i="24"/>
  <c r="J74" i="24"/>
  <c r="I74" i="24"/>
  <c r="K73" i="24"/>
  <c r="I73" i="24"/>
  <c r="J73" i="24" s="1"/>
  <c r="K72" i="24"/>
  <c r="I72" i="24"/>
  <c r="J72" i="24" s="1"/>
  <c r="T71" i="24"/>
  <c r="K71" i="24"/>
  <c r="I71" i="24"/>
  <c r="J71" i="24" s="1"/>
  <c r="K70" i="24"/>
  <c r="I70" i="24"/>
  <c r="J70" i="24" s="1"/>
  <c r="U69" i="24"/>
  <c r="U71" i="24" s="1"/>
  <c r="O69" i="24"/>
  <c r="K69" i="24"/>
  <c r="I69" i="24"/>
  <c r="J69" i="24" s="1"/>
  <c r="K68" i="24"/>
  <c r="I68" i="24"/>
  <c r="J68" i="24" s="1"/>
  <c r="K67" i="24"/>
  <c r="I67" i="24"/>
  <c r="J67" i="24" s="1"/>
  <c r="K66" i="24"/>
  <c r="J66" i="24"/>
  <c r="I66" i="24"/>
  <c r="K65" i="24"/>
  <c r="I65" i="24"/>
  <c r="J65" i="24" s="1"/>
  <c r="K64" i="24"/>
  <c r="J64" i="24"/>
  <c r="I64" i="24"/>
  <c r="K63" i="24"/>
  <c r="I63" i="24"/>
  <c r="J63" i="24" s="1"/>
  <c r="K62" i="24"/>
  <c r="I62" i="24"/>
  <c r="J62" i="24" s="1"/>
  <c r="K61" i="24"/>
  <c r="I61" i="24"/>
  <c r="J61" i="24" s="1"/>
  <c r="K60" i="24"/>
  <c r="I60" i="24"/>
  <c r="J60" i="24" s="1"/>
  <c r="K59" i="24"/>
  <c r="I59" i="24"/>
  <c r="J59" i="24" s="1"/>
  <c r="K58" i="24"/>
  <c r="J58" i="24"/>
  <c r="I58" i="24"/>
  <c r="K57" i="24"/>
  <c r="I57" i="24"/>
  <c r="J57" i="24" s="1"/>
  <c r="K56" i="24"/>
  <c r="J56" i="24"/>
  <c r="I56" i="24"/>
  <c r="K55" i="24"/>
  <c r="I55" i="24"/>
  <c r="J55" i="24" s="1"/>
  <c r="K54" i="24"/>
  <c r="I54" i="24"/>
  <c r="J54" i="24" s="1"/>
  <c r="K53" i="24"/>
  <c r="I53" i="24"/>
  <c r="J53" i="24" s="1"/>
  <c r="K52" i="24"/>
  <c r="I52" i="24"/>
  <c r="J52" i="24" s="1"/>
  <c r="K51" i="24"/>
  <c r="I51" i="24"/>
  <c r="J51" i="24" s="1"/>
  <c r="K50" i="24"/>
  <c r="J50" i="24"/>
  <c r="I50" i="24"/>
  <c r="K49" i="24"/>
  <c r="I49" i="24"/>
  <c r="J49" i="24" s="1"/>
  <c r="K48" i="24"/>
  <c r="J48" i="24"/>
  <c r="I48" i="24"/>
  <c r="K47" i="24"/>
  <c r="I47" i="24"/>
  <c r="J47" i="24" s="1"/>
  <c r="K46" i="24"/>
  <c r="I46" i="24"/>
  <c r="J46" i="24" s="1"/>
  <c r="K45" i="24"/>
  <c r="I45" i="24"/>
  <c r="J45" i="24" s="1"/>
  <c r="K44" i="24"/>
  <c r="I44" i="24"/>
  <c r="J44" i="24" s="1"/>
  <c r="K43" i="24"/>
  <c r="I43" i="24"/>
  <c r="J43" i="24" s="1"/>
  <c r="K42" i="24"/>
  <c r="J42" i="24"/>
  <c r="I42" i="24"/>
  <c r="K41" i="24"/>
  <c r="I41" i="24"/>
  <c r="J41" i="24" s="1"/>
  <c r="K40" i="24"/>
  <c r="J40" i="24"/>
  <c r="I40" i="24"/>
  <c r="K39" i="24"/>
  <c r="I39" i="24"/>
  <c r="J39" i="24" s="1"/>
  <c r="K38" i="24"/>
  <c r="I38" i="24"/>
  <c r="J38" i="24" s="1"/>
  <c r="K37" i="24"/>
  <c r="I37" i="24"/>
  <c r="J37" i="24" s="1"/>
  <c r="K36" i="24"/>
  <c r="I36" i="24"/>
  <c r="J36" i="24" s="1"/>
  <c r="K35" i="24"/>
  <c r="I35" i="24"/>
  <c r="J35" i="24" s="1"/>
  <c r="K34" i="24"/>
  <c r="J34" i="24"/>
  <c r="I34" i="24"/>
  <c r="K33" i="24"/>
  <c r="I33" i="24"/>
  <c r="J33" i="24" s="1"/>
  <c r="K32" i="24"/>
  <c r="J32" i="24"/>
  <c r="I32" i="24"/>
  <c r="K31" i="24"/>
  <c r="I31" i="24"/>
  <c r="J31" i="24" s="1"/>
  <c r="K30" i="24"/>
  <c r="I30" i="24"/>
  <c r="J30" i="24" s="1"/>
  <c r="K29" i="24"/>
  <c r="I29" i="24"/>
  <c r="J29" i="24" s="1"/>
  <c r="K28" i="24"/>
  <c r="I28" i="24"/>
  <c r="J28" i="24" s="1"/>
  <c r="K27" i="24"/>
  <c r="I27" i="24"/>
  <c r="J27" i="24" s="1"/>
  <c r="K26" i="24"/>
  <c r="J26" i="24"/>
  <c r="I26" i="24"/>
  <c r="K25" i="24"/>
  <c r="I25" i="24"/>
  <c r="J25" i="24" s="1"/>
  <c r="K24" i="24"/>
  <c r="J24" i="24"/>
  <c r="I24" i="24"/>
  <c r="K23" i="24"/>
  <c r="I23" i="24"/>
  <c r="J23" i="24" s="1"/>
  <c r="K22" i="24"/>
  <c r="I22" i="24"/>
  <c r="J22" i="24" s="1"/>
  <c r="K21" i="24"/>
  <c r="I21" i="24"/>
  <c r="J21" i="24" s="1"/>
  <c r="K20" i="24"/>
  <c r="I20" i="24"/>
  <c r="J20" i="24" s="1"/>
  <c r="K19" i="24"/>
  <c r="I19" i="24"/>
  <c r="J19" i="24" s="1"/>
  <c r="K18" i="24"/>
  <c r="I18" i="24"/>
  <c r="J18" i="24" s="1"/>
  <c r="K17" i="24"/>
  <c r="I17" i="24"/>
  <c r="J17" i="24" s="1"/>
  <c r="K16" i="24"/>
  <c r="I16" i="24"/>
  <c r="J16" i="24" s="1"/>
  <c r="K15" i="24"/>
  <c r="I15" i="24"/>
  <c r="J15" i="24" s="1"/>
  <c r="K14" i="24"/>
  <c r="I14" i="24"/>
  <c r="J14" i="24" s="1"/>
  <c r="K13" i="24"/>
  <c r="I13" i="24"/>
  <c r="J13" i="24" s="1"/>
  <c r="K12" i="24"/>
  <c r="I12" i="24"/>
  <c r="J12" i="24" s="1"/>
  <c r="K11" i="24"/>
  <c r="I11" i="24"/>
  <c r="J11" i="24" s="1"/>
  <c r="K10" i="24"/>
  <c r="I10" i="24"/>
  <c r="J10" i="24" s="1"/>
  <c r="W9" i="24"/>
  <c r="K9" i="24"/>
  <c r="I9" i="24"/>
  <c r="J9" i="24" s="1"/>
  <c r="W8" i="24"/>
  <c r="K8" i="24"/>
  <c r="J8" i="24"/>
  <c r="I8" i="24"/>
  <c r="W7" i="24"/>
  <c r="K7" i="24"/>
  <c r="I7" i="24"/>
  <c r="J7" i="24" s="1"/>
  <c r="K6" i="24"/>
  <c r="I6" i="24"/>
  <c r="J6" i="24" s="1"/>
  <c r="Q5" i="24"/>
  <c r="K5" i="24"/>
  <c r="I5" i="24"/>
  <c r="J5" i="24" s="1"/>
  <c r="Q4" i="24"/>
  <c r="K4" i="24"/>
  <c r="I4" i="24"/>
  <c r="J4" i="24" s="1"/>
  <c r="P3" i="24"/>
  <c r="R143" i="24" s="1"/>
  <c r="AE102" i="20"/>
  <c r="AF102" i="20"/>
  <c r="AG102" i="20" s="1"/>
  <c r="AH102" i="20" s="1"/>
  <c r="O86" i="19"/>
  <c r="I99" i="19"/>
  <c r="J99" i="19" s="1"/>
  <c r="K99" i="19"/>
  <c r="I100" i="19"/>
  <c r="J100" i="19" s="1"/>
  <c r="K100" i="19"/>
  <c r="I101" i="19"/>
  <c r="J101" i="19" s="1"/>
  <c r="K101" i="19"/>
  <c r="I102" i="19"/>
  <c r="J102" i="19"/>
  <c r="K102" i="19"/>
  <c r="I103" i="19"/>
  <c r="J103" i="19"/>
  <c r="K103" i="19"/>
  <c r="I104" i="19"/>
  <c r="J104" i="19" s="1"/>
  <c r="K104" i="19"/>
  <c r="I105" i="19"/>
  <c r="J105" i="19" s="1"/>
  <c r="K105" i="19"/>
  <c r="I106" i="19"/>
  <c r="J106" i="19"/>
  <c r="K106" i="19"/>
  <c r="I107" i="19"/>
  <c r="J107" i="19"/>
  <c r="K107" i="19"/>
  <c r="I108" i="19"/>
  <c r="J108" i="19" s="1"/>
  <c r="K108" i="19"/>
  <c r="I109" i="19"/>
  <c r="J109" i="19" s="1"/>
  <c r="K109" i="19"/>
  <c r="I110" i="19"/>
  <c r="J110" i="19"/>
  <c r="K110" i="19"/>
  <c r="I111" i="19"/>
  <c r="J111" i="19"/>
  <c r="K111" i="19"/>
  <c r="I112" i="19"/>
  <c r="J112" i="19" s="1"/>
  <c r="K112" i="19"/>
  <c r="I113" i="19"/>
  <c r="J113" i="19" s="1"/>
  <c r="K113" i="19"/>
  <c r="I114" i="19"/>
  <c r="J114" i="19"/>
  <c r="K114" i="19"/>
  <c r="I115" i="19"/>
  <c r="J115" i="19"/>
  <c r="K115" i="19"/>
  <c r="I116" i="19"/>
  <c r="J116" i="19" s="1"/>
  <c r="K116" i="19"/>
  <c r="I117" i="19"/>
  <c r="J117" i="19" s="1"/>
  <c r="K117" i="19"/>
  <c r="I118" i="19"/>
  <c r="J118" i="19"/>
  <c r="K118" i="19"/>
  <c r="I119" i="19"/>
  <c r="J119" i="19"/>
  <c r="K119" i="19"/>
  <c r="I120" i="19"/>
  <c r="J120" i="19" s="1"/>
  <c r="K120" i="19"/>
  <c r="I121" i="19"/>
  <c r="J121" i="19" s="1"/>
  <c r="K121" i="19"/>
  <c r="I122" i="19"/>
  <c r="J122" i="19"/>
  <c r="K122" i="19"/>
  <c r="I123" i="19"/>
  <c r="J123" i="19"/>
  <c r="K123" i="19"/>
  <c r="I124" i="19"/>
  <c r="J124" i="19" s="1"/>
  <c r="K124" i="19"/>
  <c r="I125" i="19"/>
  <c r="J125" i="19" s="1"/>
  <c r="K125" i="19"/>
  <c r="I126" i="19"/>
  <c r="J126" i="19"/>
  <c r="K126" i="19"/>
  <c r="I127" i="19"/>
  <c r="J127" i="19"/>
  <c r="K127" i="19"/>
  <c r="I128" i="19"/>
  <c r="J128" i="19" s="1"/>
  <c r="K128" i="19"/>
  <c r="I129" i="19"/>
  <c r="J129" i="19" s="1"/>
  <c r="K129" i="19"/>
  <c r="I130" i="19"/>
  <c r="J130" i="19"/>
  <c r="K130" i="19"/>
  <c r="I131" i="19"/>
  <c r="J131" i="19"/>
  <c r="K131" i="19"/>
  <c r="I132" i="19"/>
  <c r="J132" i="19" s="1"/>
  <c r="K132" i="19"/>
  <c r="I133" i="19"/>
  <c r="J133" i="19" s="1"/>
  <c r="K133" i="19"/>
  <c r="I134" i="19"/>
  <c r="J134" i="19"/>
  <c r="K134" i="19"/>
  <c r="I135" i="19"/>
  <c r="J135" i="19"/>
  <c r="K135" i="19"/>
  <c r="I136" i="19"/>
  <c r="J136" i="19"/>
  <c r="K136" i="19"/>
  <c r="I137" i="19"/>
  <c r="J137" i="19" s="1"/>
  <c r="K137" i="19"/>
  <c r="I138" i="19"/>
  <c r="J138" i="19"/>
  <c r="K138" i="19"/>
  <c r="I139" i="19"/>
  <c r="J139" i="19"/>
  <c r="K139" i="19"/>
  <c r="I140" i="19"/>
  <c r="J140" i="19"/>
  <c r="K140" i="19"/>
  <c r="I141" i="19"/>
  <c r="J141" i="19" s="1"/>
  <c r="K141" i="19"/>
  <c r="I142" i="19"/>
  <c r="J142" i="19"/>
  <c r="K142" i="19"/>
  <c r="I143" i="19"/>
  <c r="J143" i="19"/>
  <c r="K143" i="19"/>
  <c r="I144" i="19"/>
  <c r="J144" i="19"/>
  <c r="K144" i="19"/>
  <c r="I145" i="19"/>
  <c r="J145" i="19" s="1"/>
  <c r="K145" i="19"/>
  <c r="I146" i="19"/>
  <c r="J146" i="19"/>
  <c r="K146" i="19"/>
  <c r="I147" i="19"/>
  <c r="J147" i="19"/>
  <c r="K147" i="19"/>
  <c r="I148" i="19"/>
  <c r="J148" i="19"/>
  <c r="K148" i="19"/>
  <c r="I149" i="19"/>
  <c r="J149" i="19" s="1"/>
  <c r="K149" i="19"/>
  <c r="I150" i="19"/>
  <c r="J150" i="19"/>
  <c r="K150" i="19"/>
  <c r="I151" i="19"/>
  <c r="J151" i="19"/>
  <c r="K151" i="19"/>
  <c r="I152" i="19"/>
  <c r="J152" i="19"/>
  <c r="K152" i="19"/>
  <c r="I153" i="19"/>
  <c r="J153" i="19" s="1"/>
  <c r="K153" i="19"/>
  <c r="I154" i="19"/>
  <c r="J154" i="19"/>
  <c r="K154" i="19"/>
  <c r="I155" i="19"/>
  <c r="J155" i="19"/>
  <c r="K155" i="19"/>
  <c r="O84" i="15"/>
  <c r="W92" i="24" l="1"/>
  <c r="Y92" i="24" s="1"/>
  <c r="AA102" i="24"/>
  <c r="S102" i="24"/>
  <c r="P133" i="24"/>
  <c r="U90" i="24" s="1"/>
  <c r="AC102" i="24"/>
  <c r="AC106" i="24"/>
  <c r="AC114" i="24"/>
  <c r="AC118" i="24"/>
  <c r="AC116" i="24"/>
  <c r="T125" i="24"/>
  <c r="AC125" i="24"/>
  <c r="T119" i="24"/>
  <c r="T121" i="24"/>
  <c r="AC107" i="24"/>
  <c r="AC105" i="24"/>
  <c r="AC93" i="24"/>
  <c r="U4" i="24"/>
  <c r="AC89" i="24"/>
  <c r="U97" i="24"/>
  <c r="U103" i="24"/>
  <c r="AC104" i="24"/>
  <c r="U129" i="24"/>
  <c r="U125" i="24"/>
  <c r="U100" i="24"/>
  <c r="U98" i="24"/>
  <c r="U105" i="24"/>
  <c r="U91" i="24"/>
  <c r="U118" i="24"/>
  <c r="AA93" i="24"/>
  <c r="S93" i="24"/>
  <c r="U93" i="24"/>
  <c r="W131" i="24"/>
  <c r="W128" i="24"/>
  <c r="Y128" i="24" s="1"/>
  <c r="W124" i="24"/>
  <c r="Y124" i="24" s="1"/>
  <c r="W129" i="24"/>
  <c r="Y129" i="24" s="1"/>
  <c r="W125" i="24"/>
  <c r="Y125" i="24" s="1"/>
  <c r="W121" i="24"/>
  <c r="Y121" i="24" s="1"/>
  <c r="W117" i="24"/>
  <c r="W113" i="24"/>
  <c r="Y113" i="24" s="1"/>
  <c r="W130" i="24"/>
  <c r="W127" i="24"/>
  <c r="W114" i="24"/>
  <c r="Y114" i="24" s="1"/>
  <c r="W109" i="24"/>
  <c r="Y109" i="24" s="1"/>
  <c r="W105" i="24"/>
  <c r="Y105" i="24" s="1"/>
  <c r="W112" i="24"/>
  <c r="Y112" i="24" s="1"/>
  <c r="W107" i="24"/>
  <c r="W101" i="24"/>
  <c r="Y101" i="24" s="1"/>
  <c r="W99" i="24"/>
  <c r="Y99" i="24" s="1"/>
  <c r="W95" i="24"/>
  <c r="Y95" i="24" s="1"/>
  <c r="W126" i="24"/>
  <c r="W123" i="24"/>
  <c r="Y123" i="24" s="1"/>
  <c r="W118" i="24"/>
  <c r="Y118" i="24" s="1"/>
  <c r="W110" i="24"/>
  <c r="Y110" i="24" s="1"/>
  <c r="W108" i="24"/>
  <c r="Y108" i="24" s="1"/>
  <c r="W102" i="24"/>
  <c r="Y102" i="24" s="1"/>
  <c r="W96" i="24"/>
  <c r="W122" i="24"/>
  <c r="Y122" i="24" s="1"/>
  <c r="W119" i="24"/>
  <c r="Y119" i="24" s="1"/>
  <c r="W116" i="24"/>
  <c r="Y116" i="24" s="1"/>
  <c r="W115" i="24"/>
  <c r="W106" i="24"/>
  <c r="Y106" i="24" s="1"/>
  <c r="W103" i="24"/>
  <c r="Y103" i="24" s="1"/>
  <c r="W97" i="24"/>
  <c r="Y97" i="24" s="1"/>
  <c r="W93" i="24"/>
  <c r="Y93" i="24" s="1"/>
  <c r="W120" i="24"/>
  <c r="Y120" i="24" s="1"/>
  <c r="W111" i="24"/>
  <c r="W104" i="24"/>
  <c r="Y104" i="24" s="1"/>
  <c r="W100" i="24"/>
  <c r="Y100" i="24" s="1"/>
  <c r="W98" i="24"/>
  <c r="Y98" i="24" s="1"/>
  <c r="W94" i="24"/>
  <c r="Y94" i="24" s="1"/>
  <c r="W90" i="24"/>
  <c r="Y90" i="24" s="1"/>
  <c r="X91" i="24"/>
  <c r="Z91" i="24" s="1"/>
  <c r="AC91" i="24" s="1"/>
  <c r="AC92" i="24"/>
  <c r="Y96" i="24"/>
  <c r="W89" i="24"/>
  <c r="W91" i="24"/>
  <c r="Y91" i="24" s="1"/>
  <c r="T92" i="24"/>
  <c r="AA92" i="24"/>
  <c r="AC94" i="24"/>
  <c r="S90" i="24"/>
  <c r="AA90" i="24"/>
  <c r="S94" i="24"/>
  <c r="X95" i="24"/>
  <c r="Z95" i="24" s="1"/>
  <c r="AC95" i="24" s="1"/>
  <c r="U96" i="24"/>
  <c r="S98" i="24"/>
  <c r="X99" i="24"/>
  <c r="Z99" i="24" s="1"/>
  <c r="AC99" i="24" s="1"/>
  <c r="S100" i="24"/>
  <c r="X101" i="24"/>
  <c r="Z101" i="24" s="1"/>
  <c r="AC101" i="24" s="1"/>
  <c r="S104" i="24"/>
  <c r="U108" i="24"/>
  <c r="Y115" i="24"/>
  <c r="T117" i="24"/>
  <c r="U119" i="24"/>
  <c r="S119" i="24"/>
  <c r="X119" i="24"/>
  <c r="Z119" i="24" s="1"/>
  <c r="AC119" i="24" s="1"/>
  <c r="T123" i="24"/>
  <c r="S97" i="24"/>
  <c r="AA97" i="24"/>
  <c r="X98" i="24"/>
  <c r="Z98" i="24" s="1"/>
  <c r="AC98" i="24" s="1"/>
  <c r="S103" i="24"/>
  <c r="AA103" i="24"/>
  <c r="U107" i="24"/>
  <c r="AA108" i="24"/>
  <c r="AC108" i="24" s="1"/>
  <c r="S116" i="24"/>
  <c r="AA121" i="24"/>
  <c r="S121" i="24"/>
  <c r="U123" i="24"/>
  <c r="S123" i="24"/>
  <c r="AA124" i="24"/>
  <c r="AC124" i="24" s="1"/>
  <c r="S124" i="24"/>
  <c r="U124" i="24"/>
  <c r="Y126" i="24"/>
  <c r="X126" i="24"/>
  <c r="Z126" i="24" s="1"/>
  <c r="AC126" i="24" s="1"/>
  <c r="U127" i="24"/>
  <c r="S96" i="24"/>
  <c r="AA96" i="24"/>
  <c r="T97" i="24"/>
  <c r="T103" i="24"/>
  <c r="Y107" i="24"/>
  <c r="AA109" i="24"/>
  <c r="S109" i="24"/>
  <c r="U109" i="24"/>
  <c r="U111" i="24"/>
  <c r="T111" i="24"/>
  <c r="T116" i="24"/>
  <c r="AA117" i="24"/>
  <c r="S117" i="24"/>
  <c r="Y117" i="24"/>
  <c r="T120" i="24"/>
  <c r="AA120" i="24"/>
  <c r="Y111" i="24"/>
  <c r="AA111" i="24"/>
  <c r="U116" i="24"/>
  <c r="X117" i="24"/>
  <c r="Z117" i="24" s="1"/>
  <c r="AC117" i="24" s="1"/>
  <c r="AA113" i="24"/>
  <c r="S113" i="24"/>
  <c r="U113" i="24"/>
  <c r="U115" i="24"/>
  <c r="AC123" i="24"/>
  <c r="Y127" i="24"/>
  <c r="Y130" i="24"/>
  <c r="AA128" i="24"/>
  <c r="AC128" i="24" s="1"/>
  <c r="S128" i="24"/>
  <c r="U128" i="24"/>
  <c r="X129" i="24"/>
  <c r="Z129" i="24" s="1"/>
  <c r="AC129" i="24" s="1"/>
  <c r="Y131" i="24"/>
  <c r="AC131" i="24"/>
  <c r="T127" i="24"/>
  <c r="AA127" i="24"/>
  <c r="T131" i="24"/>
  <c r="S125" i="24"/>
  <c r="S129" i="24"/>
  <c r="X130" i="24"/>
  <c r="Z130" i="24" s="1"/>
  <c r="AC130" i="24" s="1"/>
  <c r="S131" i="24"/>
  <c r="AI125" i="24" l="1"/>
  <c r="AI124" i="24"/>
  <c r="P138" i="24"/>
  <c r="Q143" i="24" s="1"/>
  <c r="U92" i="24"/>
  <c r="U94" i="24"/>
  <c r="U101" i="24"/>
  <c r="U122" i="24"/>
  <c r="U95" i="24"/>
  <c r="U112" i="24"/>
  <c r="U104" i="24"/>
  <c r="U126" i="24"/>
  <c r="U117" i="24"/>
  <c r="U89" i="24"/>
  <c r="U131" i="24"/>
  <c r="U120" i="24"/>
  <c r="U121" i="24"/>
  <c r="U102" i="24"/>
  <c r="U110" i="24"/>
  <c r="U99" i="24"/>
  <c r="U114" i="24"/>
  <c r="U106" i="24"/>
  <c r="U130" i="24"/>
  <c r="S14" i="24" s="1"/>
  <c r="T133" i="24"/>
  <c r="T134" i="24" s="1"/>
  <c r="AC127" i="24"/>
  <c r="T15" i="24"/>
  <c r="T13" i="24"/>
  <c r="Y89" i="24"/>
  <c r="AC120" i="24"/>
  <c r="AC103" i="24"/>
  <c r="AC97" i="24"/>
  <c r="V143" i="24"/>
  <c r="U6" i="24"/>
  <c r="T14" i="24"/>
  <c r="T12" i="24"/>
  <c r="AC96" i="24"/>
  <c r="S133" i="24"/>
  <c r="S134" i="24" s="1"/>
  <c r="AA133" i="24"/>
  <c r="AC113" i="24"/>
  <c r="Z133" i="24"/>
  <c r="AC111" i="24"/>
  <c r="AC90" i="24"/>
  <c r="AC109" i="24"/>
  <c r="AC121" i="24"/>
  <c r="AE93" i="15"/>
  <c r="AF93" i="15"/>
  <c r="AG93" i="15" s="1"/>
  <c r="AH93" i="15" s="1"/>
  <c r="AE94" i="15"/>
  <c r="AF94" i="15"/>
  <c r="AG94" i="15" s="1"/>
  <c r="AH94" i="15" s="1"/>
  <c r="AE95" i="15"/>
  <c r="AF95" i="15"/>
  <c r="AG95" i="15" s="1"/>
  <c r="AH95" i="15" s="1"/>
  <c r="AE96" i="15"/>
  <c r="AF96" i="15"/>
  <c r="AG96" i="15" s="1"/>
  <c r="AH96" i="15" s="1"/>
  <c r="AE97" i="15"/>
  <c r="AF97" i="15"/>
  <c r="AG97" i="15" s="1"/>
  <c r="AH97" i="15" s="1"/>
  <c r="AE98" i="15"/>
  <c r="AF98" i="15"/>
  <c r="AG98" i="15" s="1"/>
  <c r="AH98" i="15" s="1"/>
  <c r="AE99" i="15"/>
  <c r="AF99" i="15"/>
  <c r="AG99" i="15" s="1"/>
  <c r="AH99" i="15" s="1"/>
  <c r="AE100" i="15"/>
  <c r="AF100" i="15"/>
  <c r="AG100" i="15" s="1"/>
  <c r="AH100" i="15" s="1"/>
  <c r="AE101" i="15"/>
  <c r="AF101" i="15"/>
  <c r="AG101" i="15" s="1"/>
  <c r="AH101" i="15" s="1"/>
  <c r="AE102" i="15"/>
  <c r="AF102" i="15"/>
  <c r="AG102" i="15" s="1"/>
  <c r="AH102" i="15" s="1"/>
  <c r="P187" i="15"/>
  <c r="O187" i="15"/>
  <c r="N187" i="15"/>
  <c r="S15" i="24" l="1"/>
  <c r="U133" i="24"/>
  <c r="S13" i="24"/>
  <c r="S12" i="24"/>
  <c r="AC133" i="24"/>
  <c r="AD107" i="24" s="1"/>
  <c r="AE107" i="24" s="1"/>
  <c r="AF107" i="24" s="1"/>
  <c r="AG107" i="24" s="1"/>
  <c r="AH107" i="24" s="1"/>
  <c r="AI107" i="24" s="1"/>
  <c r="AB105" i="24"/>
  <c r="AB89" i="24"/>
  <c r="AB107" i="24"/>
  <c r="AB123" i="24"/>
  <c r="AB95" i="24"/>
  <c r="AB94" i="24"/>
  <c r="AB101" i="24"/>
  <c r="AB119" i="24"/>
  <c r="V134" i="24"/>
  <c r="AB91" i="24"/>
  <c r="AB104" i="24"/>
  <c r="AB99" i="24"/>
  <c r="AB115" i="24"/>
  <c r="AB116" i="24"/>
  <c r="AB106" i="24"/>
  <c r="AB110" i="24"/>
  <c r="AB125" i="24"/>
  <c r="AB122" i="24"/>
  <c r="AB118" i="24"/>
  <c r="AB129" i="24"/>
  <c r="AB112" i="24"/>
  <c r="AB98" i="24"/>
  <c r="AB100" i="24"/>
  <c r="AB114" i="24"/>
  <c r="AB130" i="24"/>
  <c r="AB131" i="24"/>
  <c r="AB126" i="24"/>
  <c r="AB102" i="24"/>
  <c r="AB109" i="24"/>
  <c r="AB111" i="24"/>
  <c r="AB108" i="24"/>
  <c r="P137" i="24"/>
  <c r="S4" i="24"/>
  <c r="T16" i="24"/>
  <c r="AB113" i="24"/>
  <c r="AB90" i="24"/>
  <c r="U19" i="24"/>
  <c r="AB97" i="24"/>
  <c r="AB121" i="24"/>
  <c r="AB96" i="24"/>
  <c r="AB128" i="24"/>
  <c r="AB103" i="24"/>
  <c r="U21" i="24"/>
  <c r="AB117" i="24"/>
  <c r="AB120" i="24"/>
  <c r="W134" i="24"/>
  <c r="AB124" i="24"/>
  <c r="AB127" i="24"/>
  <c r="W143" i="24"/>
  <c r="U9" i="24"/>
  <c r="U7" i="24"/>
  <c r="U8" i="24"/>
  <c r="AB93" i="24"/>
  <c r="AB92" i="24"/>
  <c r="U18" i="24"/>
  <c r="U20" i="24"/>
  <c r="S16" i="24" l="1"/>
  <c r="AD106" i="24"/>
  <c r="AE106" i="24" s="1"/>
  <c r="AF106" i="24" s="1"/>
  <c r="AG106" i="24" s="1"/>
  <c r="AH106" i="24" s="1"/>
  <c r="AI106" i="24" s="1"/>
  <c r="AD104" i="24"/>
  <c r="AD97" i="24"/>
  <c r="AD109" i="24"/>
  <c r="AE109" i="24" s="1"/>
  <c r="AF109" i="24" s="1"/>
  <c r="AG109" i="24" s="1"/>
  <c r="AH109" i="24" s="1"/>
  <c r="AI109" i="24" s="1"/>
  <c r="AD119" i="24"/>
  <c r="AE119" i="24" s="1"/>
  <c r="AF119" i="24" s="1"/>
  <c r="AG119" i="24" s="1"/>
  <c r="AH119" i="24" s="1"/>
  <c r="AI119" i="24" s="1"/>
  <c r="AD127" i="24"/>
  <c r="AD111" i="24"/>
  <c r="AE111" i="24" s="1"/>
  <c r="AF111" i="24" s="1"/>
  <c r="AG111" i="24" s="1"/>
  <c r="AH111" i="24" s="1"/>
  <c r="AI111" i="24" s="1"/>
  <c r="AD89" i="24"/>
  <c r="AD108" i="24"/>
  <c r="AE108" i="24" s="1"/>
  <c r="AF108" i="24" s="1"/>
  <c r="AG108" i="24" s="1"/>
  <c r="AH108" i="24" s="1"/>
  <c r="AI108" i="24" s="1"/>
  <c r="AD113" i="24"/>
  <c r="AE113" i="24" s="1"/>
  <c r="AF113" i="24" s="1"/>
  <c r="AG113" i="24" s="1"/>
  <c r="AH113" i="24" s="1"/>
  <c r="AI113" i="24" s="1"/>
  <c r="AD117" i="24"/>
  <c r="AE117" i="24" s="1"/>
  <c r="AF117" i="24" s="1"/>
  <c r="AG117" i="24" s="1"/>
  <c r="AH117" i="24" s="1"/>
  <c r="AI117" i="24" s="1"/>
  <c r="AD129" i="24"/>
  <c r="AD116" i="24"/>
  <c r="AE116" i="24" s="1"/>
  <c r="AF116" i="24" s="1"/>
  <c r="AG116" i="24" s="1"/>
  <c r="AH116" i="24" s="1"/>
  <c r="AI116" i="24" s="1"/>
  <c r="AD114" i="24"/>
  <c r="AE114" i="24" s="1"/>
  <c r="AF114" i="24" s="1"/>
  <c r="AG114" i="24" s="1"/>
  <c r="AH114" i="24" s="1"/>
  <c r="AI114" i="24" s="1"/>
  <c r="AD131" i="24"/>
  <c r="AD95" i="24"/>
  <c r="AD105" i="24"/>
  <c r="AE105" i="24" s="1"/>
  <c r="AF105" i="24" s="1"/>
  <c r="AG105" i="24" s="1"/>
  <c r="AH105" i="24" s="1"/>
  <c r="AI105" i="24" s="1"/>
  <c r="AD102" i="24"/>
  <c r="AD101" i="24"/>
  <c r="AD93" i="24"/>
  <c r="AD112" i="24"/>
  <c r="AE112" i="24" s="1"/>
  <c r="AF112" i="24" s="1"/>
  <c r="AG112" i="24" s="1"/>
  <c r="AH112" i="24" s="1"/>
  <c r="AI112" i="24" s="1"/>
  <c r="AD125" i="24"/>
  <c r="AD103" i="24"/>
  <c r="AD90" i="24"/>
  <c r="AD120" i="24"/>
  <c r="AE120" i="24" s="1"/>
  <c r="AF120" i="24" s="1"/>
  <c r="AG120" i="24" s="1"/>
  <c r="AH120" i="24" s="1"/>
  <c r="AI120" i="24" s="1"/>
  <c r="AD121" i="24"/>
  <c r="AE121" i="24" s="1"/>
  <c r="AF121" i="24" s="1"/>
  <c r="AG121" i="24" s="1"/>
  <c r="AH121" i="24" s="1"/>
  <c r="AI121" i="24" s="1"/>
  <c r="AD96" i="24"/>
  <c r="AD92" i="24"/>
  <c r="AD128" i="24"/>
  <c r="AD130" i="24"/>
  <c r="AD99" i="24"/>
  <c r="AD124" i="24"/>
  <c r="AD115" i="24"/>
  <c r="AE115" i="24" s="1"/>
  <c r="AF115" i="24" s="1"/>
  <c r="AG115" i="24" s="1"/>
  <c r="AH115" i="24" s="1"/>
  <c r="AI115" i="24" s="1"/>
  <c r="AD122" i="24"/>
  <c r="AE122" i="24" s="1"/>
  <c r="AF122" i="24" s="1"/>
  <c r="AG122" i="24" s="1"/>
  <c r="AH122" i="24" s="1"/>
  <c r="AI122" i="24" s="1"/>
  <c r="AD118" i="24"/>
  <c r="AE118" i="24" s="1"/>
  <c r="AF118" i="24" s="1"/>
  <c r="AG118" i="24" s="1"/>
  <c r="AH118" i="24" s="1"/>
  <c r="AI118" i="24" s="1"/>
  <c r="AD94" i="24"/>
  <c r="AD98" i="24"/>
  <c r="AD123" i="24"/>
  <c r="AE123" i="24" s="1"/>
  <c r="AF123" i="24" s="1"/>
  <c r="AG123" i="24" s="1"/>
  <c r="AH123" i="24" s="1"/>
  <c r="AI123" i="24" s="1"/>
  <c r="AD126" i="24"/>
  <c r="AD91" i="24"/>
  <c r="AD100" i="24"/>
  <c r="AD110" i="24"/>
  <c r="AE110" i="24" s="1"/>
  <c r="AF110" i="24" s="1"/>
  <c r="AG110" i="24" s="1"/>
  <c r="AH110" i="24" s="1"/>
  <c r="AI110" i="24" s="1"/>
  <c r="S143" i="24"/>
  <c r="S5" i="24"/>
  <c r="AB133" i="24"/>
  <c r="Z140" i="24"/>
  <c r="AC140" i="24" s="1"/>
  <c r="AD140" i="24" s="1"/>
  <c r="Z139" i="24"/>
  <c r="AC139" i="24" s="1"/>
  <c r="U22" i="24"/>
  <c r="AC102" i="19"/>
  <c r="I135" i="15"/>
  <c r="J135" i="15" s="1"/>
  <c r="K135" i="15"/>
  <c r="I136" i="15"/>
  <c r="J136" i="15" s="1"/>
  <c r="K136" i="15"/>
  <c r="I137" i="15"/>
  <c r="J137" i="15"/>
  <c r="K137" i="15"/>
  <c r="I138" i="15"/>
  <c r="J138" i="15" s="1"/>
  <c r="K138" i="15"/>
  <c r="I139" i="15"/>
  <c r="J139" i="15"/>
  <c r="K139" i="15"/>
  <c r="I140" i="15"/>
  <c r="J140" i="15" s="1"/>
  <c r="K140" i="15"/>
  <c r="I141" i="15"/>
  <c r="J141" i="15" s="1"/>
  <c r="K141" i="15"/>
  <c r="I142" i="15"/>
  <c r="J142" i="15"/>
  <c r="K142" i="15"/>
  <c r="I143" i="15"/>
  <c r="J143" i="15"/>
  <c r="K143" i="15"/>
  <c r="I144" i="15"/>
  <c r="J144" i="15" s="1"/>
  <c r="K144" i="15"/>
  <c r="I145" i="15"/>
  <c r="J145" i="15"/>
  <c r="K145" i="15"/>
  <c r="I146" i="15"/>
  <c r="J146" i="15"/>
  <c r="K146" i="15"/>
  <c r="I147" i="15"/>
  <c r="J147" i="15"/>
  <c r="K147" i="15"/>
  <c r="I148" i="15"/>
  <c r="J148" i="15" s="1"/>
  <c r="K148" i="15"/>
  <c r="I149" i="15"/>
  <c r="J149" i="15"/>
  <c r="K149" i="15"/>
  <c r="I150" i="15"/>
  <c r="J150" i="15"/>
  <c r="K150" i="15"/>
  <c r="I151" i="15"/>
  <c r="J151" i="15" s="1"/>
  <c r="K151" i="15"/>
  <c r="I152" i="15"/>
  <c r="J152" i="15" s="1"/>
  <c r="K152" i="15"/>
  <c r="I153" i="15"/>
  <c r="J153" i="15"/>
  <c r="K153" i="15"/>
  <c r="I154" i="15"/>
  <c r="J154" i="15" s="1"/>
  <c r="K154" i="15"/>
  <c r="I155" i="15"/>
  <c r="J155" i="15"/>
  <c r="K155" i="15"/>
  <c r="I156" i="15"/>
  <c r="J156" i="15" s="1"/>
  <c r="K156" i="15"/>
  <c r="I157" i="15"/>
  <c r="J157" i="15" s="1"/>
  <c r="K157" i="15"/>
  <c r="I158" i="15"/>
  <c r="J158" i="15"/>
  <c r="K158" i="15"/>
  <c r="I159" i="15"/>
  <c r="J159" i="15"/>
  <c r="K159" i="15"/>
  <c r="I160" i="15"/>
  <c r="J160" i="15" s="1"/>
  <c r="K160" i="15"/>
  <c r="I161" i="15"/>
  <c r="J161" i="15"/>
  <c r="K161" i="15"/>
  <c r="I162" i="15"/>
  <c r="J162" i="15"/>
  <c r="K162" i="15"/>
  <c r="I163" i="15"/>
  <c r="J163" i="15"/>
  <c r="K163" i="15"/>
  <c r="I164" i="15"/>
  <c r="J164" i="15" s="1"/>
  <c r="K164" i="15"/>
  <c r="I165" i="15"/>
  <c r="J165" i="15"/>
  <c r="K165" i="15"/>
  <c r="I166" i="15"/>
  <c r="J166" i="15"/>
  <c r="K166" i="15"/>
  <c r="I167" i="15"/>
  <c r="J167" i="15" s="1"/>
  <c r="K167" i="15"/>
  <c r="I168" i="15"/>
  <c r="J168" i="15" s="1"/>
  <c r="K168" i="15"/>
  <c r="I169" i="15"/>
  <c r="J169" i="15"/>
  <c r="K169" i="15"/>
  <c r="I170" i="15"/>
  <c r="J170" i="15" s="1"/>
  <c r="K170" i="15"/>
  <c r="I171" i="15"/>
  <c r="J171" i="15" s="1"/>
  <c r="K171" i="15"/>
  <c r="I172" i="15"/>
  <c r="J172" i="15" s="1"/>
  <c r="K172" i="15"/>
  <c r="I173" i="15"/>
  <c r="J173" i="15" s="1"/>
  <c r="K173" i="15"/>
  <c r="I174" i="15"/>
  <c r="J174" i="15"/>
  <c r="K174" i="15"/>
  <c r="I175" i="15"/>
  <c r="J175" i="15" s="1"/>
  <c r="K175" i="15"/>
  <c r="I176" i="15"/>
  <c r="J176" i="15" s="1"/>
  <c r="K176" i="15"/>
  <c r="I177" i="15"/>
  <c r="J177" i="15"/>
  <c r="K177" i="15"/>
  <c r="I178" i="15"/>
  <c r="J178" i="15" s="1"/>
  <c r="K178" i="15"/>
  <c r="I179" i="15"/>
  <c r="J179" i="15" s="1"/>
  <c r="K179" i="15"/>
  <c r="I180" i="15"/>
  <c r="J180" i="15" s="1"/>
  <c r="K180" i="15"/>
  <c r="I181" i="15"/>
  <c r="J181" i="15"/>
  <c r="K181" i="15"/>
  <c r="I182" i="15"/>
  <c r="J182" i="15"/>
  <c r="K182" i="15"/>
  <c r="I183" i="15"/>
  <c r="J183" i="15" s="1"/>
  <c r="K183" i="15"/>
  <c r="I184" i="15"/>
  <c r="J184" i="15" s="1"/>
  <c r="K184" i="15"/>
  <c r="I185" i="15"/>
  <c r="J185" i="15"/>
  <c r="K185" i="15"/>
  <c r="I186" i="15"/>
  <c r="J186" i="15" s="1"/>
  <c r="K186" i="15"/>
  <c r="I187" i="15"/>
  <c r="J187" i="15" s="1"/>
  <c r="K187" i="15"/>
  <c r="I188" i="15"/>
  <c r="J188" i="15" s="1"/>
  <c r="K188" i="15"/>
  <c r="I189" i="15"/>
  <c r="J189" i="15" s="1"/>
  <c r="K189" i="15"/>
  <c r="I190" i="15"/>
  <c r="J190" i="15"/>
  <c r="K190" i="15"/>
  <c r="I191" i="15"/>
  <c r="J191" i="15" s="1"/>
  <c r="K191" i="15"/>
  <c r="I192" i="15"/>
  <c r="J192" i="15" s="1"/>
  <c r="K192" i="15"/>
  <c r="I193" i="15"/>
  <c r="J193" i="15"/>
  <c r="K193" i="15"/>
  <c r="I194" i="15"/>
  <c r="J194" i="15" s="1"/>
  <c r="K194" i="15"/>
  <c r="I195" i="15"/>
  <c r="J195" i="15" s="1"/>
  <c r="K195" i="15"/>
  <c r="I196" i="15"/>
  <c r="J196" i="15" s="1"/>
  <c r="K196" i="15"/>
  <c r="I197" i="15"/>
  <c r="J197" i="15" s="1"/>
  <c r="K197" i="15"/>
  <c r="I198" i="15"/>
  <c r="J198" i="15"/>
  <c r="K198" i="15"/>
  <c r="I199" i="15"/>
  <c r="J199" i="15" s="1"/>
  <c r="K199" i="15"/>
  <c r="I200" i="15"/>
  <c r="J200" i="15" s="1"/>
  <c r="K200" i="15"/>
  <c r="I201" i="15"/>
  <c r="J201" i="15"/>
  <c r="K201" i="15"/>
  <c r="I202" i="15"/>
  <c r="J202" i="15" s="1"/>
  <c r="K202" i="15"/>
  <c r="I203" i="15"/>
  <c r="J203" i="15" s="1"/>
  <c r="K203" i="15"/>
  <c r="I204" i="15"/>
  <c r="J204" i="15" s="1"/>
  <c r="K204" i="15"/>
  <c r="I205" i="15"/>
  <c r="J205" i="15" s="1"/>
  <c r="K205" i="15"/>
  <c r="T69" i="15"/>
  <c r="P69" i="15"/>
  <c r="P187" i="20"/>
  <c r="O187" i="20"/>
  <c r="N187" i="20"/>
  <c r="AB140" i="20"/>
  <c r="AA140" i="20"/>
  <c r="AB139" i="20"/>
  <c r="AA139" i="20"/>
  <c r="N133" i="20"/>
  <c r="M133" i="20"/>
  <c r="AC131" i="20"/>
  <c r="AA131" i="20"/>
  <c r="V131" i="20"/>
  <c r="X131" i="20" s="1"/>
  <c r="Z131" i="20" s="1"/>
  <c r="S131" i="20"/>
  <c r="R131" i="20"/>
  <c r="T131" i="20" s="1"/>
  <c r="Q131" i="20"/>
  <c r="P131" i="20"/>
  <c r="X130" i="20"/>
  <c r="Z130" i="20" s="1"/>
  <c r="V130" i="20"/>
  <c r="S130" i="20"/>
  <c r="R130" i="20"/>
  <c r="Q130" i="20"/>
  <c r="P130" i="20"/>
  <c r="AA129" i="20"/>
  <c r="Z129" i="20"/>
  <c r="AC129" i="20" s="1"/>
  <c r="V129" i="20"/>
  <c r="X129" i="20" s="1"/>
  <c r="S129" i="20"/>
  <c r="R129" i="20"/>
  <c r="T129" i="20" s="1"/>
  <c r="Q129" i="20"/>
  <c r="P129" i="20"/>
  <c r="AA128" i="20"/>
  <c r="X128" i="20"/>
  <c r="Z128" i="20" s="1"/>
  <c r="V128" i="20"/>
  <c r="T128" i="20"/>
  <c r="R128" i="20"/>
  <c r="Q128" i="20"/>
  <c r="P128" i="20"/>
  <c r="V127" i="20"/>
  <c r="X127" i="20" s="1"/>
  <c r="Z127" i="20" s="1"/>
  <c r="R127" i="20"/>
  <c r="Q127" i="20"/>
  <c r="P127" i="20"/>
  <c r="AA127" i="20" s="1"/>
  <c r="AC127" i="20" s="1"/>
  <c r="X126" i="20"/>
  <c r="Z126" i="20" s="1"/>
  <c r="V126" i="20"/>
  <c r="R126" i="20"/>
  <c r="Q126" i="20"/>
  <c r="P126" i="20"/>
  <c r="S126" i="20" s="1"/>
  <c r="Z125" i="20"/>
  <c r="V125" i="20"/>
  <c r="X125" i="20" s="1"/>
  <c r="R125" i="20"/>
  <c r="Q125" i="20"/>
  <c r="P125" i="20"/>
  <c r="S125" i="20" s="1"/>
  <c r="X124" i="20"/>
  <c r="Z124" i="20" s="1"/>
  <c r="V124" i="20"/>
  <c r="R124" i="20"/>
  <c r="Q124" i="20"/>
  <c r="P124" i="20"/>
  <c r="V123" i="20"/>
  <c r="X123" i="20" s="1"/>
  <c r="Z123" i="20" s="1"/>
  <c r="R123" i="20"/>
  <c r="Q123" i="20"/>
  <c r="P123" i="20"/>
  <c r="S123" i="20" s="1"/>
  <c r="X122" i="20"/>
  <c r="Z122" i="20" s="1"/>
  <c r="V122" i="20"/>
  <c r="R122" i="20"/>
  <c r="Q122" i="20"/>
  <c r="P122" i="20"/>
  <c r="S122" i="20" s="1"/>
  <c r="Z121" i="20"/>
  <c r="V121" i="20"/>
  <c r="X121" i="20" s="1"/>
  <c r="R121" i="20"/>
  <c r="Q121" i="20"/>
  <c r="P121" i="20"/>
  <c r="AA121" i="20" s="1"/>
  <c r="AA120" i="20"/>
  <c r="X120" i="20"/>
  <c r="Z120" i="20" s="1"/>
  <c r="V120" i="20"/>
  <c r="T120" i="20"/>
  <c r="R120" i="20"/>
  <c r="Q120" i="20"/>
  <c r="P120" i="20"/>
  <c r="V119" i="20"/>
  <c r="X119" i="20" s="1"/>
  <c r="Z119" i="20" s="1"/>
  <c r="R119" i="20"/>
  <c r="Q119" i="20"/>
  <c r="P119" i="20"/>
  <c r="AA119" i="20" s="1"/>
  <c r="AC119" i="20" s="1"/>
  <c r="X118" i="20"/>
  <c r="Z118" i="20" s="1"/>
  <c r="V118" i="20"/>
  <c r="R118" i="20"/>
  <c r="Q118" i="20"/>
  <c r="P118" i="20"/>
  <c r="S118" i="20" s="1"/>
  <c r="Z117" i="20"/>
  <c r="V117" i="20"/>
  <c r="X117" i="20" s="1"/>
  <c r="R117" i="20"/>
  <c r="Q117" i="20"/>
  <c r="P117" i="20"/>
  <c r="AA117" i="20" s="1"/>
  <c r="AA116" i="20"/>
  <c r="X116" i="20"/>
  <c r="Z116" i="20" s="1"/>
  <c r="V116" i="20"/>
  <c r="R116" i="20"/>
  <c r="T116" i="20" s="1"/>
  <c r="Q116" i="20"/>
  <c r="P116" i="20"/>
  <c r="S116" i="20" s="1"/>
  <c r="Z115" i="20"/>
  <c r="X115" i="20"/>
  <c r="V115" i="20"/>
  <c r="R115" i="20"/>
  <c r="Q115" i="20"/>
  <c r="P115" i="20"/>
  <c r="T115" i="20" s="1"/>
  <c r="V114" i="20"/>
  <c r="R114" i="20"/>
  <c r="Q114" i="20"/>
  <c r="P114" i="20"/>
  <c r="V113" i="20"/>
  <c r="R113" i="20"/>
  <c r="Q113" i="20"/>
  <c r="P113" i="20"/>
  <c r="X112" i="20"/>
  <c r="Z112" i="20" s="1"/>
  <c r="V112" i="20"/>
  <c r="R112" i="20"/>
  <c r="Q112" i="20"/>
  <c r="P112" i="20"/>
  <c r="AA112" i="20" s="1"/>
  <c r="X111" i="20"/>
  <c r="Z111" i="20" s="1"/>
  <c r="V111" i="20"/>
  <c r="R111" i="20"/>
  <c r="Q111" i="20"/>
  <c r="P111" i="20"/>
  <c r="T111" i="20" s="1"/>
  <c r="V110" i="20"/>
  <c r="R110" i="20"/>
  <c r="Q110" i="20"/>
  <c r="P110" i="20"/>
  <c r="AA110" i="20" s="1"/>
  <c r="X109" i="20"/>
  <c r="Z109" i="20" s="1"/>
  <c r="V109" i="20"/>
  <c r="R109" i="20"/>
  <c r="Q109" i="20"/>
  <c r="P109" i="20"/>
  <c r="T109" i="20" s="1"/>
  <c r="V108" i="20"/>
  <c r="R108" i="20"/>
  <c r="Q108" i="20"/>
  <c r="P108" i="20"/>
  <c r="S108" i="20" s="1"/>
  <c r="X107" i="20"/>
  <c r="Z107" i="20" s="1"/>
  <c r="V107" i="20"/>
  <c r="R107" i="20"/>
  <c r="Q107" i="20"/>
  <c r="P107" i="20"/>
  <c r="T107" i="20" s="1"/>
  <c r="Z106" i="20"/>
  <c r="V106" i="20"/>
  <c r="X106" i="20" s="1"/>
  <c r="R106" i="20"/>
  <c r="Q106" i="20"/>
  <c r="P106" i="20"/>
  <c r="AA106" i="20" s="1"/>
  <c r="X105" i="20"/>
  <c r="Z105" i="20" s="1"/>
  <c r="V105" i="20"/>
  <c r="R105" i="20"/>
  <c r="Q105" i="20"/>
  <c r="P105" i="20"/>
  <c r="Z104" i="20"/>
  <c r="V104" i="20"/>
  <c r="X104" i="20" s="1"/>
  <c r="R104" i="20"/>
  <c r="Q104" i="20"/>
  <c r="P104" i="20"/>
  <c r="S104" i="20" s="1"/>
  <c r="V103" i="20"/>
  <c r="R103" i="20"/>
  <c r="Q103" i="20"/>
  <c r="P103" i="20"/>
  <c r="S103" i="20" s="1"/>
  <c r="AA102" i="20"/>
  <c r="AC102" i="20" s="1"/>
  <c r="Z102" i="20"/>
  <c r="V102" i="20"/>
  <c r="X102" i="20" s="1"/>
  <c r="S102" i="20"/>
  <c r="R102" i="20"/>
  <c r="T102" i="20" s="1"/>
  <c r="Q102" i="20"/>
  <c r="P102" i="20"/>
  <c r="X101" i="20"/>
  <c r="Z101" i="20" s="1"/>
  <c r="V101" i="20"/>
  <c r="R101" i="20"/>
  <c r="Q101" i="20"/>
  <c r="P101" i="20"/>
  <c r="T101" i="20" s="1"/>
  <c r="AC100" i="20"/>
  <c r="AA100" i="20"/>
  <c r="Z100" i="20"/>
  <c r="V100" i="20"/>
  <c r="X100" i="20" s="1"/>
  <c r="S100" i="20"/>
  <c r="R100" i="20"/>
  <c r="T100" i="20" s="1"/>
  <c r="Q100" i="20"/>
  <c r="P100" i="20"/>
  <c r="AC99" i="20"/>
  <c r="AA99" i="20"/>
  <c r="V99" i="20"/>
  <c r="X99" i="20" s="1"/>
  <c r="Z99" i="20" s="1"/>
  <c r="S99" i="20"/>
  <c r="R99" i="20"/>
  <c r="T99" i="20" s="1"/>
  <c r="Q99" i="20"/>
  <c r="P99" i="20"/>
  <c r="AA98" i="20"/>
  <c r="X98" i="20"/>
  <c r="Z98" i="20" s="1"/>
  <c r="AC98" i="20" s="1"/>
  <c r="V98" i="20"/>
  <c r="S98" i="20"/>
  <c r="R98" i="20"/>
  <c r="Q98" i="20"/>
  <c r="P98" i="20"/>
  <c r="T98" i="20" s="1"/>
  <c r="AA97" i="20"/>
  <c r="V97" i="20"/>
  <c r="X97" i="20" s="1"/>
  <c r="Z97" i="20" s="1"/>
  <c r="AC97" i="20" s="1"/>
  <c r="S97" i="20"/>
  <c r="R97" i="20"/>
  <c r="T97" i="20" s="1"/>
  <c r="Q97" i="20"/>
  <c r="P97" i="20"/>
  <c r="AA96" i="20"/>
  <c r="X96" i="20"/>
  <c r="Z96" i="20" s="1"/>
  <c r="V96" i="20"/>
  <c r="S96" i="20"/>
  <c r="R96" i="20"/>
  <c r="Q96" i="20"/>
  <c r="P96" i="20"/>
  <c r="T96" i="20" s="1"/>
  <c r="AC95" i="20"/>
  <c r="AA95" i="20"/>
  <c r="V95" i="20"/>
  <c r="X95" i="20" s="1"/>
  <c r="Z95" i="20" s="1"/>
  <c r="S95" i="20"/>
  <c r="R95" i="20"/>
  <c r="T95" i="20" s="1"/>
  <c r="Q95" i="20"/>
  <c r="P95" i="20"/>
  <c r="AA94" i="20"/>
  <c r="X94" i="20"/>
  <c r="Z94" i="20" s="1"/>
  <c r="AC94" i="20" s="1"/>
  <c r="V94" i="20"/>
  <c r="S94" i="20"/>
  <c r="R94" i="20"/>
  <c r="Q94" i="20"/>
  <c r="P94" i="20"/>
  <c r="T94" i="20" s="1"/>
  <c r="AC93" i="20"/>
  <c r="AA93" i="20"/>
  <c r="V93" i="20"/>
  <c r="X93" i="20" s="1"/>
  <c r="Z93" i="20" s="1"/>
  <c r="S93" i="20"/>
  <c r="R93" i="20"/>
  <c r="T93" i="20" s="1"/>
  <c r="Q93" i="20"/>
  <c r="P93" i="20"/>
  <c r="AA92" i="20"/>
  <c r="X92" i="20"/>
  <c r="Z92" i="20" s="1"/>
  <c r="AC92" i="20" s="1"/>
  <c r="V92" i="20"/>
  <c r="S92" i="20"/>
  <c r="R92" i="20"/>
  <c r="Q92" i="20"/>
  <c r="P92" i="20"/>
  <c r="AC91" i="20"/>
  <c r="AA91" i="20"/>
  <c r="V91" i="20"/>
  <c r="X91" i="20" s="1"/>
  <c r="Z91" i="20" s="1"/>
  <c r="S91" i="20"/>
  <c r="R91" i="20"/>
  <c r="T91" i="20" s="1"/>
  <c r="Q91" i="20"/>
  <c r="P91" i="20"/>
  <c r="AA90" i="20"/>
  <c r="X90" i="20"/>
  <c r="Z90" i="20" s="1"/>
  <c r="AC90" i="20" s="1"/>
  <c r="V90" i="20"/>
  <c r="S90" i="20"/>
  <c r="R90" i="20"/>
  <c r="Q90" i="20"/>
  <c r="P90" i="20"/>
  <c r="AA89" i="20"/>
  <c r="V89" i="20"/>
  <c r="S89" i="20"/>
  <c r="R89" i="20"/>
  <c r="T89" i="20" s="1"/>
  <c r="Q89" i="20"/>
  <c r="AE88" i="20"/>
  <c r="T84" i="20"/>
  <c r="K80" i="20"/>
  <c r="I80" i="20"/>
  <c r="J80" i="20" s="1"/>
  <c r="K79" i="20"/>
  <c r="I79" i="20"/>
  <c r="J79" i="20" s="1"/>
  <c r="K78" i="20"/>
  <c r="I78" i="20"/>
  <c r="J78" i="20" s="1"/>
  <c r="K77" i="20"/>
  <c r="I77" i="20"/>
  <c r="J77" i="20" s="1"/>
  <c r="K76" i="20"/>
  <c r="I76" i="20"/>
  <c r="J76" i="20" s="1"/>
  <c r="K75" i="20"/>
  <c r="I75" i="20"/>
  <c r="J75" i="20" s="1"/>
  <c r="K74" i="20"/>
  <c r="I74" i="20"/>
  <c r="J74" i="20" s="1"/>
  <c r="K73" i="20"/>
  <c r="I73" i="20"/>
  <c r="J73" i="20" s="1"/>
  <c r="K72" i="20"/>
  <c r="I72" i="20"/>
  <c r="J72" i="20" s="1"/>
  <c r="T71" i="20"/>
  <c r="K71" i="20"/>
  <c r="I71" i="20"/>
  <c r="J71" i="20" s="1"/>
  <c r="K70" i="20"/>
  <c r="I70" i="20"/>
  <c r="J70" i="20" s="1"/>
  <c r="U69" i="20"/>
  <c r="U71" i="20" s="1"/>
  <c r="O69" i="20"/>
  <c r="K69" i="20"/>
  <c r="I69" i="20"/>
  <c r="J69" i="20" s="1"/>
  <c r="K68" i="20"/>
  <c r="I68" i="20"/>
  <c r="J68" i="20" s="1"/>
  <c r="K67" i="20"/>
  <c r="I67" i="20"/>
  <c r="J67" i="20" s="1"/>
  <c r="K66" i="20"/>
  <c r="I66" i="20"/>
  <c r="J66" i="20" s="1"/>
  <c r="K65" i="20"/>
  <c r="I65" i="20"/>
  <c r="J65" i="20" s="1"/>
  <c r="K64" i="20"/>
  <c r="I64" i="20"/>
  <c r="J64" i="20" s="1"/>
  <c r="K63" i="20"/>
  <c r="I63" i="20"/>
  <c r="J63" i="20" s="1"/>
  <c r="K62" i="20"/>
  <c r="I62" i="20"/>
  <c r="J62" i="20" s="1"/>
  <c r="K61" i="20"/>
  <c r="I61" i="20"/>
  <c r="J61" i="20" s="1"/>
  <c r="K60" i="20"/>
  <c r="I60" i="20"/>
  <c r="J60" i="20" s="1"/>
  <c r="K59" i="20"/>
  <c r="I59" i="20"/>
  <c r="J59" i="20" s="1"/>
  <c r="K58" i="20"/>
  <c r="I58" i="20"/>
  <c r="J58" i="20" s="1"/>
  <c r="K57" i="20"/>
  <c r="I57" i="20"/>
  <c r="J57" i="20" s="1"/>
  <c r="K56" i="20"/>
  <c r="I56" i="20"/>
  <c r="J56" i="20" s="1"/>
  <c r="K55" i="20"/>
  <c r="I55" i="20"/>
  <c r="J55" i="20" s="1"/>
  <c r="K54" i="20"/>
  <c r="I54" i="20"/>
  <c r="J54" i="20" s="1"/>
  <c r="K53" i="20"/>
  <c r="I53" i="20"/>
  <c r="J53" i="20" s="1"/>
  <c r="K52" i="20"/>
  <c r="I52" i="20"/>
  <c r="J52" i="20" s="1"/>
  <c r="K51" i="20"/>
  <c r="I51" i="20"/>
  <c r="J51" i="20" s="1"/>
  <c r="K50" i="20"/>
  <c r="I50" i="20"/>
  <c r="J50" i="20" s="1"/>
  <c r="K49" i="20"/>
  <c r="I49" i="20"/>
  <c r="J49" i="20" s="1"/>
  <c r="K48" i="20"/>
  <c r="J48" i="20"/>
  <c r="I48" i="20"/>
  <c r="K47" i="20"/>
  <c r="I47" i="20"/>
  <c r="J47" i="20" s="1"/>
  <c r="K46" i="20"/>
  <c r="I46" i="20"/>
  <c r="J46" i="20" s="1"/>
  <c r="K45" i="20"/>
  <c r="I45" i="20"/>
  <c r="J45" i="20" s="1"/>
  <c r="K44" i="20"/>
  <c r="I44" i="20"/>
  <c r="J44" i="20" s="1"/>
  <c r="K43" i="20"/>
  <c r="I43" i="20"/>
  <c r="J43" i="20" s="1"/>
  <c r="K42" i="20"/>
  <c r="I42" i="20"/>
  <c r="J42" i="20" s="1"/>
  <c r="K41" i="20"/>
  <c r="I41" i="20"/>
  <c r="J41" i="20" s="1"/>
  <c r="K40" i="20"/>
  <c r="J40" i="20"/>
  <c r="I40" i="20"/>
  <c r="K39" i="20"/>
  <c r="I39" i="20"/>
  <c r="J39" i="20" s="1"/>
  <c r="K38" i="20"/>
  <c r="I38" i="20"/>
  <c r="J38" i="20" s="1"/>
  <c r="K37" i="20"/>
  <c r="I37" i="20"/>
  <c r="J37" i="20" s="1"/>
  <c r="K36" i="20"/>
  <c r="I36" i="20"/>
  <c r="J36" i="20" s="1"/>
  <c r="K35" i="20"/>
  <c r="J35" i="20"/>
  <c r="I35" i="20"/>
  <c r="K34" i="20"/>
  <c r="I34" i="20"/>
  <c r="J34" i="20" s="1"/>
  <c r="K33" i="20"/>
  <c r="I33" i="20"/>
  <c r="J33" i="20" s="1"/>
  <c r="K32" i="20"/>
  <c r="I32" i="20"/>
  <c r="J32" i="20" s="1"/>
  <c r="K31" i="20"/>
  <c r="I31" i="20"/>
  <c r="J31" i="20" s="1"/>
  <c r="K30" i="20"/>
  <c r="I30" i="20"/>
  <c r="J30" i="20" s="1"/>
  <c r="K29" i="20"/>
  <c r="I29" i="20"/>
  <c r="J29" i="20" s="1"/>
  <c r="K28" i="20"/>
  <c r="I28" i="20"/>
  <c r="J28" i="20" s="1"/>
  <c r="K27" i="20"/>
  <c r="I27" i="20"/>
  <c r="J27" i="20" s="1"/>
  <c r="K26" i="20"/>
  <c r="I26" i="20"/>
  <c r="J26" i="20" s="1"/>
  <c r="K25" i="20"/>
  <c r="I25" i="20"/>
  <c r="J25" i="20" s="1"/>
  <c r="K24" i="20"/>
  <c r="I24" i="20"/>
  <c r="J24" i="20" s="1"/>
  <c r="K23" i="20"/>
  <c r="I23" i="20"/>
  <c r="J23" i="20" s="1"/>
  <c r="K22" i="20"/>
  <c r="I22" i="20"/>
  <c r="J22" i="20" s="1"/>
  <c r="K21" i="20"/>
  <c r="I21" i="20"/>
  <c r="J21" i="20" s="1"/>
  <c r="K20" i="20"/>
  <c r="I20" i="20"/>
  <c r="J20" i="20" s="1"/>
  <c r="K19" i="20"/>
  <c r="I19" i="20"/>
  <c r="J19" i="20" s="1"/>
  <c r="K18" i="20"/>
  <c r="I18" i="20"/>
  <c r="J18" i="20" s="1"/>
  <c r="K17" i="20"/>
  <c r="J17" i="20"/>
  <c r="I17" i="20"/>
  <c r="K16" i="20"/>
  <c r="I16" i="20"/>
  <c r="J16" i="20" s="1"/>
  <c r="K15" i="20"/>
  <c r="I15" i="20"/>
  <c r="J15" i="20" s="1"/>
  <c r="K14" i="20"/>
  <c r="I14" i="20"/>
  <c r="J14" i="20" s="1"/>
  <c r="K13" i="20"/>
  <c r="I13" i="20"/>
  <c r="J13" i="20" s="1"/>
  <c r="K12" i="20"/>
  <c r="I12" i="20"/>
  <c r="J12" i="20" s="1"/>
  <c r="K11" i="20"/>
  <c r="I11" i="20"/>
  <c r="J11" i="20" s="1"/>
  <c r="K10" i="20"/>
  <c r="I10" i="20"/>
  <c r="J10" i="20" s="1"/>
  <c r="W9" i="20"/>
  <c r="K9" i="20"/>
  <c r="I9" i="20"/>
  <c r="J9" i="20" s="1"/>
  <c r="W8" i="20"/>
  <c r="K8" i="20"/>
  <c r="I8" i="20"/>
  <c r="J8" i="20" s="1"/>
  <c r="W7" i="20"/>
  <c r="K7" i="20"/>
  <c r="I7" i="20"/>
  <c r="J7" i="20" s="1"/>
  <c r="K6" i="20"/>
  <c r="I6" i="20"/>
  <c r="J6" i="20" s="1"/>
  <c r="Q5" i="20"/>
  <c r="K5" i="20"/>
  <c r="I5" i="20"/>
  <c r="J5" i="20" s="1"/>
  <c r="Q4" i="20"/>
  <c r="W122" i="20" s="1"/>
  <c r="Y122" i="20" s="1"/>
  <c r="K4" i="20"/>
  <c r="I4" i="20"/>
  <c r="J4" i="20" s="1"/>
  <c r="P3" i="20"/>
  <c r="R143" i="20" s="1"/>
  <c r="P187" i="19"/>
  <c r="O187" i="19"/>
  <c r="N187" i="19"/>
  <c r="AB140" i="19"/>
  <c r="AA140" i="19"/>
  <c r="AB139" i="19"/>
  <c r="AA139" i="19"/>
  <c r="N133" i="19"/>
  <c r="M133" i="19"/>
  <c r="AA131" i="19"/>
  <c r="V131" i="19"/>
  <c r="S131" i="19"/>
  <c r="R131" i="19"/>
  <c r="T131" i="19" s="1"/>
  <c r="Q131" i="19"/>
  <c r="P131" i="19"/>
  <c r="X130" i="19"/>
  <c r="Z130" i="19" s="1"/>
  <c r="V130" i="19"/>
  <c r="T130" i="19"/>
  <c r="R130" i="19"/>
  <c r="Q130" i="19"/>
  <c r="P130" i="19"/>
  <c r="AA129" i="19"/>
  <c r="V129" i="19"/>
  <c r="S129" i="19"/>
  <c r="R129" i="19"/>
  <c r="T129" i="19" s="1"/>
  <c r="Q129" i="19"/>
  <c r="P129" i="19"/>
  <c r="X128" i="19"/>
  <c r="Z128" i="19" s="1"/>
  <c r="V128" i="19"/>
  <c r="R128" i="19"/>
  <c r="Q128" i="19"/>
  <c r="P128" i="19"/>
  <c r="T128" i="19" s="1"/>
  <c r="V127" i="19"/>
  <c r="S127" i="19"/>
  <c r="R127" i="19"/>
  <c r="T127" i="19" s="1"/>
  <c r="Q127" i="19"/>
  <c r="P127" i="19"/>
  <c r="AA127" i="19" s="1"/>
  <c r="X126" i="19"/>
  <c r="Z126" i="19" s="1"/>
  <c r="V126" i="19"/>
  <c r="R126" i="19"/>
  <c r="Q126" i="19"/>
  <c r="P126" i="19"/>
  <c r="T126" i="19" s="1"/>
  <c r="V125" i="19"/>
  <c r="S125" i="19"/>
  <c r="R125" i="19"/>
  <c r="T125" i="19" s="1"/>
  <c r="Q125" i="19"/>
  <c r="P125" i="19"/>
  <c r="AA125" i="19" s="1"/>
  <c r="X124" i="19"/>
  <c r="Z124" i="19" s="1"/>
  <c r="V124" i="19"/>
  <c r="R124" i="19"/>
  <c r="Q124" i="19"/>
  <c r="P124" i="19"/>
  <c r="T124" i="19" s="1"/>
  <c r="V123" i="19"/>
  <c r="R123" i="19"/>
  <c r="Q123" i="19"/>
  <c r="P123" i="19"/>
  <c r="AA123" i="19" s="1"/>
  <c r="X122" i="19"/>
  <c r="Z122" i="19" s="1"/>
  <c r="V122" i="19"/>
  <c r="R122" i="19"/>
  <c r="Q122" i="19"/>
  <c r="P122" i="19"/>
  <c r="T122" i="19" s="1"/>
  <c r="V121" i="19"/>
  <c r="S121" i="19"/>
  <c r="R121" i="19"/>
  <c r="Q121" i="19"/>
  <c r="P121" i="19"/>
  <c r="AA121" i="19" s="1"/>
  <c r="X120" i="19"/>
  <c r="Z120" i="19" s="1"/>
  <c r="V120" i="19"/>
  <c r="R120" i="19"/>
  <c r="Q120" i="19"/>
  <c r="P120" i="19"/>
  <c r="T120" i="19" s="1"/>
  <c r="Z119" i="19"/>
  <c r="V119" i="19"/>
  <c r="X119" i="19" s="1"/>
  <c r="R119" i="19"/>
  <c r="Q119" i="19"/>
  <c r="P119" i="19"/>
  <c r="S119" i="19" s="1"/>
  <c r="X118" i="19"/>
  <c r="Z118" i="19" s="1"/>
  <c r="V118" i="19"/>
  <c r="R118" i="19"/>
  <c r="Q118" i="19"/>
  <c r="P118" i="19"/>
  <c r="S118" i="19" s="1"/>
  <c r="V117" i="19"/>
  <c r="R117" i="19"/>
  <c r="Q117" i="19"/>
  <c r="P117" i="19"/>
  <c r="S117" i="19" s="1"/>
  <c r="X116" i="19"/>
  <c r="Z116" i="19" s="1"/>
  <c r="V116" i="19"/>
  <c r="R116" i="19"/>
  <c r="Q116" i="19"/>
  <c r="P116" i="19"/>
  <c r="T116" i="19" s="1"/>
  <c r="V115" i="19"/>
  <c r="X115" i="19" s="1"/>
  <c r="Z115" i="19" s="1"/>
  <c r="R115" i="19"/>
  <c r="Q115" i="19"/>
  <c r="P115" i="19"/>
  <c r="S115" i="19" s="1"/>
  <c r="X114" i="19"/>
  <c r="Z114" i="19" s="1"/>
  <c r="V114" i="19"/>
  <c r="T114" i="19"/>
  <c r="R114" i="19"/>
  <c r="Q114" i="19"/>
  <c r="P114" i="19"/>
  <c r="AA113" i="19"/>
  <c r="V113" i="19"/>
  <c r="R113" i="19"/>
  <c r="Q113" i="19"/>
  <c r="P113" i="19"/>
  <c r="S113" i="19" s="1"/>
  <c r="X112" i="19"/>
  <c r="Z112" i="19" s="1"/>
  <c r="V112" i="19"/>
  <c r="S112" i="19"/>
  <c r="R112" i="19"/>
  <c r="Q112" i="19"/>
  <c r="P112" i="19"/>
  <c r="T112" i="19" s="1"/>
  <c r="V111" i="19"/>
  <c r="X111" i="19" s="1"/>
  <c r="Z111" i="19" s="1"/>
  <c r="R111" i="19"/>
  <c r="Q111" i="19"/>
  <c r="P111" i="19"/>
  <c r="AA111" i="19" s="1"/>
  <c r="X110" i="19"/>
  <c r="Z110" i="19" s="1"/>
  <c r="V110" i="19"/>
  <c r="R110" i="19"/>
  <c r="Q110" i="19"/>
  <c r="P110" i="19"/>
  <c r="T110" i="19" s="1"/>
  <c r="V109" i="19"/>
  <c r="R109" i="19"/>
  <c r="Q109" i="19"/>
  <c r="P109" i="19"/>
  <c r="S109" i="19" s="1"/>
  <c r="AA108" i="19"/>
  <c r="X108" i="19"/>
  <c r="Z108" i="19" s="1"/>
  <c r="V108" i="19"/>
  <c r="R108" i="19"/>
  <c r="Q108" i="19"/>
  <c r="P108" i="19"/>
  <c r="T108" i="19" s="1"/>
  <c r="X107" i="19"/>
  <c r="Z107" i="19" s="1"/>
  <c r="V107" i="19"/>
  <c r="R107" i="19"/>
  <c r="Q107" i="19"/>
  <c r="P107" i="19"/>
  <c r="T107" i="19" s="1"/>
  <c r="V106" i="19"/>
  <c r="R106" i="19"/>
  <c r="Q106" i="19"/>
  <c r="P106" i="19"/>
  <c r="S106" i="19" s="1"/>
  <c r="X105" i="19"/>
  <c r="Z105" i="19" s="1"/>
  <c r="V105" i="19"/>
  <c r="R105" i="19"/>
  <c r="Q105" i="19"/>
  <c r="P105" i="19"/>
  <c r="T105" i="19" s="1"/>
  <c r="V104" i="19"/>
  <c r="R104" i="19"/>
  <c r="Q104" i="19"/>
  <c r="P104" i="19"/>
  <c r="S104" i="19" s="1"/>
  <c r="V103" i="19"/>
  <c r="R103" i="19"/>
  <c r="T103" i="19" s="1"/>
  <c r="Q103" i="19"/>
  <c r="P103" i="19"/>
  <c r="S103" i="19" s="1"/>
  <c r="AA102" i="19"/>
  <c r="V102" i="19"/>
  <c r="S102" i="19"/>
  <c r="R102" i="19"/>
  <c r="T102" i="19" s="1"/>
  <c r="Q102" i="19"/>
  <c r="P102" i="19"/>
  <c r="X101" i="19"/>
  <c r="Z101" i="19" s="1"/>
  <c r="V101" i="19"/>
  <c r="R101" i="19"/>
  <c r="Q101" i="19"/>
  <c r="P101" i="19"/>
  <c r="T101" i="19" s="1"/>
  <c r="AA100" i="19"/>
  <c r="V100" i="19"/>
  <c r="S100" i="19"/>
  <c r="R100" i="19"/>
  <c r="T100" i="19" s="1"/>
  <c r="Q100" i="19"/>
  <c r="P100" i="19"/>
  <c r="AA99" i="19"/>
  <c r="V99" i="19"/>
  <c r="S99" i="19"/>
  <c r="R99" i="19"/>
  <c r="T99" i="19" s="1"/>
  <c r="Q99" i="19"/>
  <c r="P99" i="19"/>
  <c r="X98" i="19"/>
  <c r="Z98" i="19" s="1"/>
  <c r="V98" i="19"/>
  <c r="R98" i="19"/>
  <c r="Q98" i="19"/>
  <c r="P98" i="19"/>
  <c r="K98" i="19"/>
  <c r="I98" i="19"/>
  <c r="J98" i="19" s="1"/>
  <c r="AA97" i="19"/>
  <c r="V97" i="19"/>
  <c r="S97" i="19"/>
  <c r="R97" i="19"/>
  <c r="T97" i="19" s="1"/>
  <c r="Q97" i="19"/>
  <c r="P97" i="19"/>
  <c r="K97" i="19"/>
  <c r="I97" i="19"/>
  <c r="J97" i="19" s="1"/>
  <c r="X96" i="19"/>
  <c r="Z96" i="19" s="1"/>
  <c r="V96" i="19"/>
  <c r="R96" i="19"/>
  <c r="Q96" i="19"/>
  <c r="P96" i="19"/>
  <c r="K96" i="19"/>
  <c r="I96" i="19"/>
  <c r="J96" i="19" s="1"/>
  <c r="AA95" i="19"/>
  <c r="V95" i="19"/>
  <c r="S95" i="19"/>
  <c r="R95" i="19"/>
  <c r="T95" i="19" s="1"/>
  <c r="Q95" i="19"/>
  <c r="P95" i="19"/>
  <c r="K95" i="19"/>
  <c r="I95" i="19"/>
  <c r="J95" i="19" s="1"/>
  <c r="X94" i="19"/>
  <c r="Z94" i="19" s="1"/>
  <c r="V94" i="19"/>
  <c r="R94" i="19"/>
  <c r="Q94" i="19"/>
  <c r="P94" i="19"/>
  <c r="K94" i="19"/>
  <c r="I94" i="19"/>
  <c r="J94" i="19" s="1"/>
  <c r="AA93" i="19"/>
  <c r="V93" i="19"/>
  <c r="S93" i="19"/>
  <c r="R93" i="19"/>
  <c r="T93" i="19" s="1"/>
  <c r="Q93" i="19"/>
  <c r="P93" i="19"/>
  <c r="K93" i="19"/>
  <c r="I93" i="19"/>
  <c r="J93" i="19" s="1"/>
  <c r="X92" i="19"/>
  <c r="Z92" i="19" s="1"/>
  <c r="V92" i="19"/>
  <c r="R92" i="19"/>
  <c r="Q92" i="19"/>
  <c r="P92" i="19"/>
  <c r="K92" i="19"/>
  <c r="I92" i="19"/>
  <c r="J92" i="19" s="1"/>
  <c r="AA91" i="19"/>
  <c r="V91" i="19"/>
  <c r="S91" i="19"/>
  <c r="R91" i="19"/>
  <c r="T91" i="19" s="1"/>
  <c r="Q91" i="19"/>
  <c r="P91" i="19"/>
  <c r="K91" i="19"/>
  <c r="I91" i="19"/>
  <c r="J91" i="19" s="1"/>
  <c r="X90" i="19"/>
  <c r="Z90" i="19" s="1"/>
  <c r="V90" i="19"/>
  <c r="R90" i="19"/>
  <c r="Q90" i="19"/>
  <c r="P90" i="19"/>
  <c r="K90" i="19"/>
  <c r="I90" i="19"/>
  <c r="J90" i="19" s="1"/>
  <c r="AA89" i="19"/>
  <c r="V89" i="19"/>
  <c r="S89" i="19"/>
  <c r="R89" i="19"/>
  <c r="T89" i="19" s="1"/>
  <c r="Q89" i="19"/>
  <c r="K89" i="19"/>
  <c r="J89" i="19"/>
  <c r="I89" i="19"/>
  <c r="K88" i="19"/>
  <c r="I88" i="19"/>
  <c r="J88" i="19" s="1"/>
  <c r="K87" i="19"/>
  <c r="I87" i="19"/>
  <c r="J87" i="19" s="1"/>
  <c r="K86" i="19"/>
  <c r="I86" i="19"/>
  <c r="J86" i="19" s="1"/>
  <c r="K85" i="19"/>
  <c r="J85" i="19"/>
  <c r="I85" i="19"/>
  <c r="T84" i="19"/>
  <c r="K84" i="19"/>
  <c r="J84" i="19"/>
  <c r="I84" i="19"/>
  <c r="K83" i="19"/>
  <c r="I83" i="19"/>
  <c r="J83" i="19" s="1"/>
  <c r="K82" i="19"/>
  <c r="I82" i="19"/>
  <c r="J82" i="19" s="1"/>
  <c r="K81" i="19"/>
  <c r="I81" i="19"/>
  <c r="J81" i="19" s="1"/>
  <c r="K80" i="19"/>
  <c r="I80" i="19"/>
  <c r="J80" i="19" s="1"/>
  <c r="K79" i="19"/>
  <c r="I79" i="19"/>
  <c r="J79" i="19" s="1"/>
  <c r="K78" i="19"/>
  <c r="I78" i="19"/>
  <c r="J78" i="19" s="1"/>
  <c r="K77" i="19"/>
  <c r="J77" i="19"/>
  <c r="I77" i="19"/>
  <c r="K76" i="19"/>
  <c r="I76" i="19"/>
  <c r="J76" i="19" s="1"/>
  <c r="K75" i="19"/>
  <c r="J75" i="19"/>
  <c r="I75" i="19"/>
  <c r="K74" i="19"/>
  <c r="I74" i="19"/>
  <c r="J74" i="19" s="1"/>
  <c r="K73" i="19"/>
  <c r="I73" i="19"/>
  <c r="J73" i="19" s="1"/>
  <c r="K72" i="19"/>
  <c r="J72" i="19"/>
  <c r="I72" i="19"/>
  <c r="T71" i="19"/>
  <c r="K71" i="19"/>
  <c r="I71" i="19"/>
  <c r="J71" i="19" s="1"/>
  <c r="K70" i="19"/>
  <c r="I70" i="19"/>
  <c r="J70" i="19" s="1"/>
  <c r="U69" i="19"/>
  <c r="U71" i="19" s="1"/>
  <c r="O69" i="19"/>
  <c r="K69" i="19"/>
  <c r="I69" i="19"/>
  <c r="J69" i="19" s="1"/>
  <c r="K68" i="19"/>
  <c r="J68" i="19"/>
  <c r="I68" i="19"/>
  <c r="K67" i="19"/>
  <c r="I67" i="19"/>
  <c r="J67" i="19" s="1"/>
  <c r="K66" i="19"/>
  <c r="I66" i="19"/>
  <c r="J66" i="19" s="1"/>
  <c r="K65" i="19"/>
  <c r="I65" i="19"/>
  <c r="J65" i="19" s="1"/>
  <c r="K64" i="19"/>
  <c r="I64" i="19"/>
  <c r="J64" i="19" s="1"/>
  <c r="K63" i="19"/>
  <c r="J63" i="19"/>
  <c r="I63" i="19"/>
  <c r="K62" i="19"/>
  <c r="I62" i="19"/>
  <c r="J62" i="19" s="1"/>
  <c r="K61" i="19"/>
  <c r="I61" i="19"/>
  <c r="J61" i="19" s="1"/>
  <c r="K60" i="19"/>
  <c r="I60" i="19"/>
  <c r="J60" i="19" s="1"/>
  <c r="K59" i="19"/>
  <c r="I59" i="19"/>
  <c r="J59" i="19" s="1"/>
  <c r="K58" i="19"/>
  <c r="I58" i="19"/>
  <c r="J58" i="19" s="1"/>
  <c r="K57" i="19"/>
  <c r="I57" i="19"/>
  <c r="J57" i="19" s="1"/>
  <c r="K56" i="19"/>
  <c r="I56" i="19"/>
  <c r="J56" i="19" s="1"/>
  <c r="K55" i="19"/>
  <c r="I55" i="19"/>
  <c r="J55" i="19" s="1"/>
  <c r="K54" i="19"/>
  <c r="I54" i="19"/>
  <c r="J54" i="19" s="1"/>
  <c r="K53" i="19"/>
  <c r="I53" i="19"/>
  <c r="J53" i="19" s="1"/>
  <c r="K52" i="19"/>
  <c r="I52" i="19"/>
  <c r="J52" i="19" s="1"/>
  <c r="K51" i="19"/>
  <c r="I51" i="19"/>
  <c r="J51" i="19" s="1"/>
  <c r="K50" i="19"/>
  <c r="I50" i="19"/>
  <c r="J50" i="19" s="1"/>
  <c r="K49" i="19"/>
  <c r="I49" i="19"/>
  <c r="J49" i="19" s="1"/>
  <c r="K48" i="19"/>
  <c r="I48" i="19"/>
  <c r="J48" i="19" s="1"/>
  <c r="K47" i="19"/>
  <c r="I47" i="19"/>
  <c r="J47" i="19" s="1"/>
  <c r="K46" i="19"/>
  <c r="I46" i="19"/>
  <c r="J46" i="19" s="1"/>
  <c r="K45" i="19"/>
  <c r="I45" i="19"/>
  <c r="J45" i="19" s="1"/>
  <c r="K44" i="19"/>
  <c r="I44" i="19"/>
  <c r="J44" i="19" s="1"/>
  <c r="K43" i="19"/>
  <c r="I43" i="19"/>
  <c r="J43" i="19" s="1"/>
  <c r="K42" i="19"/>
  <c r="I42" i="19"/>
  <c r="J42" i="19" s="1"/>
  <c r="K41" i="19"/>
  <c r="I41" i="19"/>
  <c r="J41" i="19" s="1"/>
  <c r="K40" i="19"/>
  <c r="J40" i="19"/>
  <c r="I40" i="19"/>
  <c r="K39" i="19"/>
  <c r="I39" i="19"/>
  <c r="J39" i="19" s="1"/>
  <c r="K38" i="19"/>
  <c r="I38" i="19"/>
  <c r="J38" i="19" s="1"/>
  <c r="K37" i="19"/>
  <c r="I37" i="19"/>
  <c r="J37" i="19" s="1"/>
  <c r="K36" i="19"/>
  <c r="I36" i="19"/>
  <c r="J36" i="19" s="1"/>
  <c r="K35" i="19"/>
  <c r="I35" i="19"/>
  <c r="J35" i="19" s="1"/>
  <c r="K34" i="19"/>
  <c r="I34" i="19"/>
  <c r="J34" i="19" s="1"/>
  <c r="K33" i="19"/>
  <c r="I33" i="19"/>
  <c r="J33" i="19" s="1"/>
  <c r="K32" i="19"/>
  <c r="I32" i="19"/>
  <c r="J32" i="19" s="1"/>
  <c r="K31" i="19"/>
  <c r="I31" i="19"/>
  <c r="J31" i="19" s="1"/>
  <c r="K30" i="19"/>
  <c r="I30" i="19"/>
  <c r="J30" i="19" s="1"/>
  <c r="K29" i="19"/>
  <c r="I29" i="19"/>
  <c r="J29" i="19" s="1"/>
  <c r="K28" i="19"/>
  <c r="I28" i="19"/>
  <c r="J28" i="19" s="1"/>
  <c r="K27" i="19"/>
  <c r="I27" i="19"/>
  <c r="J27" i="19" s="1"/>
  <c r="K26" i="19"/>
  <c r="I26" i="19"/>
  <c r="J26" i="19" s="1"/>
  <c r="K25" i="19"/>
  <c r="I25" i="19"/>
  <c r="J25" i="19" s="1"/>
  <c r="K24" i="19"/>
  <c r="J24" i="19"/>
  <c r="I24" i="19"/>
  <c r="K23" i="19"/>
  <c r="I23" i="19"/>
  <c r="J23" i="19" s="1"/>
  <c r="K22" i="19"/>
  <c r="I22" i="19"/>
  <c r="J22" i="19" s="1"/>
  <c r="K21" i="19"/>
  <c r="I21" i="19"/>
  <c r="J21" i="19" s="1"/>
  <c r="K20" i="19"/>
  <c r="I20" i="19"/>
  <c r="J20" i="19" s="1"/>
  <c r="K19" i="19"/>
  <c r="I19" i="19"/>
  <c r="J19" i="19" s="1"/>
  <c r="K18" i="19"/>
  <c r="I18" i="19"/>
  <c r="J18" i="19" s="1"/>
  <c r="K17" i="19"/>
  <c r="J17" i="19"/>
  <c r="I17" i="19"/>
  <c r="K16" i="19"/>
  <c r="I16" i="19"/>
  <c r="J16" i="19" s="1"/>
  <c r="K15" i="19"/>
  <c r="J15" i="19"/>
  <c r="I15" i="19"/>
  <c r="K14" i="19"/>
  <c r="I14" i="19"/>
  <c r="J14" i="19" s="1"/>
  <c r="K13" i="19"/>
  <c r="I13" i="19"/>
  <c r="J13" i="19" s="1"/>
  <c r="K12" i="19"/>
  <c r="I12" i="19"/>
  <c r="J12" i="19" s="1"/>
  <c r="K11" i="19"/>
  <c r="I11" i="19"/>
  <c r="J11" i="19" s="1"/>
  <c r="K10" i="19"/>
  <c r="I10" i="19"/>
  <c r="J10" i="19" s="1"/>
  <c r="W9" i="19"/>
  <c r="K9" i="19"/>
  <c r="I9" i="19"/>
  <c r="J9" i="19" s="1"/>
  <c r="W8" i="19"/>
  <c r="K8" i="19"/>
  <c r="I8" i="19"/>
  <c r="J8" i="19" s="1"/>
  <c r="W7" i="19"/>
  <c r="K7" i="19"/>
  <c r="I7" i="19"/>
  <c r="J7" i="19" s="1"/>
  <c r="K6" i="19"/>
  <c r="I6" i="19"/>
  <c r="J6" i="19" s="1"/>
  <c r="Q5" i="19"/>
  <c r="K5" i="19"/>
  <c r="J5" i="19"/>
  <c r="I5" i="19"/>
  <c r="Q4" i="19"/>
  <c r="K4" i="19"/>
  <c r="J4" i="19"/>
  <c r="I4" i="19"/>
  <c r="Q3" i="19"/>
  <c r="R143" i="19" s="1"/>
  <c r="AJ125" i="24" l="1"/>
  <c r="AJ124" i="24"/>
  <c r="AD133" i="24"/>
  <c r="V19" i="24"/>
  <c r="V20" i="24"/>
  <c r="V21" i="24"/>
  <c r="AE133" i="24"/>
  <c r="AE134" i="24" s="1"/>
  <c r="AJ122" i="24"/>
  <c r="AJ118" i="24"/>
  <c r="AJ114" i="24"/>
  <c r="AJ120" i="24"/>
  <c r="AJ117" i="24"/>
  <c r="AJ115" i="24"/>
  <c r="AJ110" i="24"/>
  <c r="AJ106" i="24"/>
  <c r="AJ113" i="24"/>
  <c r="AJ111" i="24"/>
  <c r="AJ121" i="24"/>
  <c r="AJ116" i="24"/>
  <c r="AJ112" i="24"/>
  <c r="AJ109" i="24"/>
  <c r="AJ107" i="24"/>
  <c r="AJ123" i="24"/>
  <c r="AJ119" i="24"/>
  <c r="AJ108" i="24"/>
  <c r="AJ105" i="24"/>
  <c r="AD139" i="24"/>
  <c r="T143" i="24"/>
  <c r="U14" i="24"/>
  <c r="U15" i="24"/>
  <c r="U12" i="24"/>
  <c r="U13" i="24"/>
  <c r="AG133" i="24"/>
  <c r="U16" i="24"/>
  <c r="S6" i="24"/>
  <c r="W94" i="20"/>
  <c r="Y94" i="20" s="1"/>
  <c r="W92" i="20"/>
  <c r="Y92" i="20" s="1"/>
  <c r="S127" i="20"/>
  <c r="S106" i="20"/>
  <c r="S112" i="20"/>
  <c r="T113" i="20"/>
  <c r="S117" i="20"/>
  <c r="S119" i="20"/>
  <c r="AA123" i="20"/>
  <c r="AC123" i="20" s="1"/>
  <c r="S110" i="20"/>
  <c r="AC116" i="20"/>
  <c r="S121" i="20"/>
  <c r="T123" i="20"/>
  <c r="T112" i="20"/>
  <c r="T119" i="20"/>
  <c r="S111" i="19"/>
  <c r="AA115" i="19"/>
  <c r="T113" i="19"/>
  <c r="T115" i="19"/>
  <c r="AA116" i="19"/>
  <c r="AA103" i="19"/>
  <c r="AC103" i="19" s="1"/>
  <c r="S123" i="19"/>
  <c r="W100" i="20"/>
  <c r="Y100" i="20" s="1"/>
  <c r="W112" i="20"/>
  <c r="W106" i="20"/>
  <c r="Y106" i="20" s="1"/>
  <c r="W130" i="20"/>
  <c r="Y130" i="20" s="1"/>
  <c r="U4" i="20"/>
  <c r="W96" i="20"/>
  <c r="Y96" i="20" s="1"/>
  <c r="AA103" i="20"/>
  <c r="AC103" i="20" s="1"/>
  <c r="AA108" i="20"/>
  <c r="T103" i="20"/>
  <c r="T104" i="20"/>
  <c r="AA104" i="20"/>
  <c r="T108" i="20"/>
  <c r="AC117" i="20"/>
  <c r="AC121" i="20"/>
  <c r="T125" i="20"/>
  <c r="AA125" i="20"/>
  <c r="AC125" i="20" s="1"/>
  <c r="AC104" i="20"/>
  <c r="Q133" i="20"/>
  <c r="T106" i="20"/>
  <c r="AC106" i="20"/>
  <c r="T110" i="20"/>
  <c r="AC112" i="20"/>
  <c r="T117" i="20"/>
  <c r="T121" i="20"/>
  <c r="T127" i="20"/>
  <c r="AA117" i="19"/>
  <c r="T104" i="19"/>
  <c r="T106" i="19"/>
  <c r="S108" i="19"/>
  <c r="T109" i="19"/>
  <c r="T117" i="19"/>
  <c r="T119" i="19"/>
  <c r="AA119" i="19"/>
  <c r="AC119" i="19" s="1"/>
  <c r="AA104" i="19"/>
  <c r="AA106" i="19"/>
  <c r="AA109" i="19"/>
  <c r="AC111" i="19"/>
  <c r="T111" i="19"/>
  <c r="AA112" i="19"/>
  <c r="AC112" i="19" s="1"/>
  <c r="AC115" i="19"/>
  <c r="AC116" i="19"/>
  <c r="T121" i="19"/>
  <c r="T123" i="19"/>
  <c r="AC101" i="20"/>
  <c r="V143" i="20"/>
  <c r="U6" i="20"/>
  <c r="X103" i="20"/>
  <c r="Z103" i="20" s="1"/>
  <c r="W103" i="20"/>
  <c r="Y103" i="20" s="1"/>
  <c r="S105" i="20"/>
  <c r="AA105" i="20"/>
  <c r="S124" i="20"/>
  <c r="T124" i="20"/>
  <c r="AA124" i="20"/>
  <c r="AC124" i="20" s="1"/>
  <c r="X108" i="20"/>
  <c r="Z108" i="20" s="1"/>
  <c r="AC108" i="20" s="1"/>
  <c r="W108" i="20"/>
  <c r="Y108" i="20" s="1"/>
  <c r="X114" i="20"/>
  <c r="Z114" i="20" s="1"/>
  <c r="W90" i="20"/>
  <c r="Y90" i="20" s="1"/>
  <c r="AC96" i="20"/>
  <c r="W98" i="20"/>
  <c r="Y98" i="20" s="1"/>
  <c r="S101" i="20"/>
  <c r="AA101" i="20"/>
  <c r="W102" i="20"/>
  <c r="T105" i="20"/>
  <c r="X110" i="20"/>
  <c r="Z110" i="20" s="1"/>
  <c r="AC110" i="20" s="1"/>
  <c r="W110" i="20"/>
  <c r="Y110" i="20" s="1"/>
  <c r="S114" i="20"/>
  <c r="T114" i="20"/>
  <c r="AA114" i="20"/>
  <c r="P133" i="20"/>
  <c r="U94" i="20" s="1"/>
  <c r="T90" i="20"/>
  <c r="T92" i="20"/>
  <c r="W131" i="20"/>
  <c r="Y131" i="20" s="1"/>
  <c r="W129" i="20"/>
  <c r="Y129" i="20" s="1"/>
  <c r="W127" i="20"/>
  <c r="Y127" i="20" s="1"/>
  <c r="W125" i="20"/>
  <c r="Y125" i="20" s="1"/>
  <c r="W123" i="20"/>
  <c r="Y123" i="20" s="1"/>
  <c r="W121" i="20"/>
  <c r="Y121" i="20" s="1"/>
  <c r="W119" i="20"/>
  <c r="Y119" i="20" s="1"/>
  <c r="W117" i="20"/>
  <c r="Y117" i="20" s="1"/>
  <c r="W115" i="20"/>
  <c r="Y115" i="20" s="1"/>
  <c r="W113" i="20"/>
  <c r="Y113" i="20" s="1"/>
  <c r="W111" i="20"/>
  <c r="Y111" i="20" s="1"/>
  <c r="W109" i="20"/>
  <c r="Y109" i="20" s="1"/>
  <c r="W107" i="20"/>
  <c r="Y107" i="20" s="1"/>
  <c r="W128" i="20"/>
  <c r="Y128" i="20" s="1"/>
  <c r="W124" i="20"/>
  <c r="Y124" i="20" s="1"/>
  <c r="W120" i="20"/>
  <c r="Y120" i="20" s="1"/>
  <c r="W114" i="20"/>
  <c r="Y114" i="20" s="1"/>
  <c r="W89" i="20"/>
  <c r="W91" i="20"/>
  <c r="Y91" i="20" s="1"/>
  <c r="W93" i="20"/>
  <c r="Y93" i="20" s="1"/>
  <c r="W95" i="20"/>
  <c r="Y95" i="20" s="1"/>
  <c r="W97" i="20"/>
  <c r="Y97" i="20" s="1"/>
  <c r="W99" i="20"/>
  <c r="Y99" i="20" s="1"/>
  <c r="W104" i="20"/>
  <c r="AA115" i="20"/>
  <c r="AC115" i="20" s="1"/>
  <c r="S115" i="20"/>
  <c r="W118" i="20"/>
  <c r="Y118" i="20" s="1"/>
  <c r="U120" i="20"/>
  <c r="S120" i="20"/>
  <c r="W126" i="20"/>
  <c r="Y126" i="20" s="1"/>
  <c r="S128" i="20"/>
  <c r="X89" i="20"/>
  <c r="Z89" i="20" s="1"/>
  <c r="W101" i="20"/>
  <c r="Y101" i="20" s="1"/>
  <c r="Y104" i="20"/>
  <c r="W105" i="20"/>
  <c r="Y105" i="20" s="1"/>
  <c r="AA107" i="20"/>
  <c r="S107" i="20"/>
  <c r="AA109" i="20"/>
  <c r="S109" i="20"/>
  <c r="AA111" i="20"/>
  <c r="S111" i="20"/>
  <c r="X113" i="20"/>
  <c r="Z113" i="20" s="1"/>
  <c r="W116" i="20"/>
  <c r="Y116" i="20" s="1"/>
  <c r="T118" i="20"/>
  <c r="AA118" i="20"/>
  <c r="T122" i="20"/>
  <c r="AA122" i="20"/>
  <c r="T126" i="20"/>
  <c r="AA126" i="20"/>
  <c r="U130" i="20"/>
  <c r="T130" i="20"/>
  <c r="AA130" i="20"/>
  <c r="Y112" i="20"/>
  <c r="AA113" i="20"/>
  <c r="S113" i="20"/>
  <c r="AC120" i="20"/>
  <c r="AC128" i="20"/>
  <c r="W130" i="19"/>
  <c r="Y130" i="19" s="1"/>
  <c r="W128" i="19"/>
  <c r="Y128" i="19" s="1"/>
  <c r="W126" i="19"/>
  <c r="Y126" i="19" s="1"/>
  <c r="W124" i="19"/>
  <c r="Y124" i="19" s="1"/>
  <c r="W122" i="19"/>
  <c r="Y122" i="19" s="1"/>
  <c r="W120" i="19"/>
  <c r="Y120" i="19" s="1"/>
  <c r="W118" i="19"/>
  <c r="Y118" i="19" s="1"/>
  <c r="W127" i="19"/>
  <c r="Y127" i="19" s="1"/>
  <c r="W125" i="19"/>
  <c r="Y125" i="19" s="1"/>
  <c r="W123" i="19"/>
  <c r="Y123" i="19" s="1"/>
  <c r="W121" i="19"/>
  <c r="Y121" i="19" s="1"/>
  <c r="W119" i="19"/>
  <c r="Y119" i="19" s="1"/>
  <c r="W114" i="19"/>
  <c r="Y114" i="19" s="1"/>
  <c r="W110" i="19"/>
  <c r="Y110" i="19" s="1"/>
  <c r="W107" i="19"/>
  <c r="Y107" i="19" s="1"/>
  <c r="W105" i="19"/>
  <c r="Y105" i="19" s="1"/>
  <c r="W101" i="19"/>
  <c r="Y101" i="19" s="1"/>
  <c r="W98" i="19"/>
  <c r="Y98" i="19" s="1"/>
  <c r="W96" i="19"/>
  <c r="Y96" i="19" s="1"/>
  <c r="W94" i="19"/>
  <c r="Y94" i="19" s="1"/>
  <c r="W92" i="19"/>
  <c r="Y92" i="19" s="1"/>
  <c r="W90" i="19"/>
  <c r="Y90" i="19" s="1"/>
  <c r="W131" i="19"/>
  <c r="Y131" i="19" s="1"/>
  <c r="W116" i="19"/>
  <c r="Y116" i="19" s="1"/>
  <c r="W113" i="19"/>
  <c r="Y113" i="19" s="1"/>
  <c r="W109" i="19"/>
  <c r="Y109" i="19" s="1"/>
  <c r="P133" i="19"/>
  <c r="U96" i="19" s="1"/>
  <c r="AA90" i="19"/>
  <c r="S90" i="19"/>
  <c r="X106" i="19"/>
  <c r="Z106" i="19" s="1"/>
  <c r="AC106" i="19" s="1"/>
  <c r="X109" i="19"/>
  <c r="Z109" i="19" s="1"/>
  <c r="AC109" i="19" s="1"/>
  <c r="X89" i="19"/>
  <c r="Z89" i="19" s="1"/>
  <c r="X91" i="19"/>
  <c r="Z91" i="19" s="1"/>
  <c r="AC91" i="19" s="1"/>
  <c r="X93" i="19"/>
  <c r="Z93" i="19" s="1"/>
  <c r="AC93" i="19" s="1"/>
  <c r="X95" i="19"/>
  <c r="Z95" i="19" s="1"/>
  <c r="AC95" i="19" s="1"/>
  <c r="X97" i="19"/>
  <c r="Z97" i="19" s="1"/>
  <c r="AC97" i="19" s="1"/>
  <c r="X99" i="19"/>
  <c r="Z99" i="19" s="1"/>
  <c r="AC99" i="19" s="1"/>
  <c r="AA101" i="19"/>
  <c r="S101" i="19"/>
  <c r="X103" i="19"/>
  <c r="Z103" i="19" s="1"/>
  <c r="W104" i="19"/>
  <c r="Y104" i="19" s="1"/>
  <c r="W106" i="19"/>
  <c r="Y106" i="19" s="1"/>
  <c r="S110" i="19"/>
  <c r="AA110" i="19"/>
  <c r="W111" i="19"/>
  <c r="Y111" i="19" s="1"/>
  <c r="X113" i="19"/>
  <c r="Z113" i="19" s="1"/>
  <c r="AC113" i="19" s="1"/>
  <c r="W117" i="19"/>
  <c r="AE88" i="19"/>
  <c r="W89" i="19"/>
  <c r="Y89" i="19" s="1"/>
  <c r="W91" i="19"/>
  <c r="Y91" i="19" s="1"/>
  <c r="W93" i="19"/>
  <c r="Y93" i="19" s="1"/>
  <c r="W95" i="19"/>
  <c r="Y95" i="19" s="1"/>
  <c r="W97" i="19"/>
  <c r="Y97" i="19" s="1"/>
  <c r="W99" i="19"/>
  <c r="Y99" i="19" s="1"/>
  <c r="X100" i="19"/>
  <c r="Z100" i="19" s="1"/>
  <c r="AC100" i="19" s="1"/>
  <c r="X102" i="19"/>
  <c r="Z102" i="19" s="1"/>
  <c r="W103" i="19"/>
  <c r="Y103" i="19" s="1"/>
  <c r="W108" i="19"/>
  <c r="Y108" i="19" s="1"/>
  <c r="S114" i="19"/>
  <c r="AA114" i="19"/>
  <c r="W115" i="19"/>
  <c r="Y115" i="19" s="1"/>
  <c r="AA92" i="19"/>
  <c r="S92" i="19"/>
  <c r="AA94" i="19"/>
  <c r="S94" i="19"/>
  <c r="AA96" i="19"/>
  <c r="S96" i="19"/>
  <c r="AA98" i="19"/>
  <c r="S98" i="19"/>
  <c r="X104" i="19"/>
  <c r="Z104" i="19" s="1"/>
  <c r="AC104" i="19" s="1"/>
  <c r="U4" i="19"/>
  <c r="T90" i="19"/>
  <c r="T92" i="19"/>
  <c r="T94" i="19"/>
  <c r="T96" i="19"/>
  <c r="T98" i="19"/>
  <c r="W100" i="19"/>
  <c r="Y100" i="19" s="1"/>
  <c r="W102" i="19"/>
  <c r="Y102" i="19" s="1"/>
  <c r="AA105" i="19"/>
  <c r="S105" i="19"/>
  <c r="AA107" i="19"/>
  <c r="AC107" i="19" s="1"/>
  <c r="S107" i="19"/>
  <c r="AC108" i="19"/>
  <c r="W112" i="19"/>
  <c r="Y112" i="19" s="1"/>
  <c r="S116" i="19"/>
  <c r="W129" i="19"/>
  <c r="Y129" i="19" s="1"/>
  <c r="AC128" i="19"/>
  <c r="AA130" i="19"/>
  <c r="S130" i="19"/>
  <c r="U130" i="19"/>
  <c r="T118" i="19"/>
  <c r="Q133" i="19"/>
  <c r="X117" i="19"/>
  <c r="Z117" i="19" s="1"/>
  <c r="Y117" i="19"/>
  <c r="AA118" i="19"/>
  <c r="AC118" i="19" s="1"/>
  <c r="AA120" i="19"/>
  <c r="AC120" i="19" s="1"/>
  <c r="S120" i="19"/>
  <c r="AA122" i="19"/>
  <c r="S122" i="19"/>
  <c r="AA124" i="19"/>
  <c r="AC124" i="19" s="1"/>
  <c r="S124" i="19"/>
  <c r="AA126" i="19"/>
  <c r="S126" i="19"/>
  <c r="AA128" i="19"/>
  <c r="S128" i="19"/>
  <c r="AC130" i="19"/>
  <c r="X121" i="19"/>
  <c r="Z121" i="19" s="1"/>
  <c r="AC121" i="19" s="1"/>
  <c r="X123" i="19"/>
  <c r="Z123" i="19" s="1"/>
  <c r="AC123" i="19" s="1"/>
  <c r="X125" i="19"/>
  <c r="Z125" i="19" s="1"/>
  <c r="AC125" i="19" s="1"/>
  <c r="X127" i="19"/>
  <c r="Z127" i="19" s="1"/>
  <c r="AC127" i="19" s="1"/>
  <c r="X129" i="19"/>
  <c r="Z129" i="19" s="1"/>
  <c r="AC129" i="19" s="1"/>
  <c r="X131" i="19"/>
  <c r="Z131" i="19" s="1"/>
  <c r="AC131" i="19" s="1"/>
  <c r="U69" i="15"/>
  <c r="O69" i="15"/>
  <c r="AB140" i="15"/>
  <c r="AB139" i="15"/>
  <c r="AE88" i="15" s="1"/>
  <c r="AA140" i="15"/>
  <c r="AA139" i="15"/>
  <c r="I84" i="15"/>
  <c r="J84" i="15" s="1"/>
  <c r="K84" i="15"/>
  <c r="I85" i="15"/>
  <c r="J85" i="15" s="1"/>
  <c r="K85" i="15"/>
  <c r="I86" i="15"/>
  <c r="J86" i="15" s="1"/>
  <c r="K86" i="15"/>
  <c r="I87" i="15"/>
  <c r="J87" i="15" s="1"/>
  <c r="K87" i="15"/>
  <c r="I88" i="15"/>
  <c r="J88" i="15" s="1"/>
  <c r="K88" i="15"/>
  <c r="I89" i="15"/>
  <c r="J89" i="15" s="1"/>
  <c r="K89" i="15"/>
  <c r="I90" i="15"/>
  <c r="J90" i="15" s="1"/>
  <c r="K90" i="15"/>
  <c r="I91" i="15"/>
  <c r="J91" i="15" s="1"/>
  <c r="K91" i="15"/>
  <c r="I92" i="15"/>
  <c r="J92" i="15" s="1"/>
  <c r="K92" i="15"/>
  <c r="I93" i="15"/>
  <c r="J93" i="15" s="1"/>
  <c r="K93" i="15"/>
  <c r="I94" i="15"/>
  <c r="J94" i="15" s="1"/>
  <c r="K94" i="15"/>
  <c r="I95" i="15"/>
  <c r="J95" i="15" s="1"/>
  <c r="K95" i="15"/>
  <c r="I96" i="15"/>
  <c r="J96" i="15" s="1"/>
  <c r="K96" i="15"/>
  <c r="I97" i="15"/>
  <c r="J97" i="15" s="1"/>
  <c r="K97" i="15"/>
  <c r="I98" i="15"/>
  <c r="J98" i="15" s="1"/>
  <c r="K98" i="15"/>
  <c r="I99" i="15"/>
  <c r="J99" i="15" s="1"/>
  <c r="K99" i="15"/>
  <c r="I100" i="15"/>
  <c r="J100" i="15" s="1"/>
  <c r="K100" i="15"/>
  <c r="I101" i="15"/>
  <c r="J101" i="15" s="1"/>
  <c r="K101" i="15"/>
  <c r="I102" i="15"/>
  <c r="J102" i="15" s="1"/>
  <c r="K102" i="15"/>
  <c r="I103" i="15"/>
  <c r="J103" i="15" s="1"/>
  <c r="K103" i="15"/>
  <c r="I104" i="15"/>
  <c r="J104" i="15" s="1"/>
  <c r="K104" i="15"/>
  <c r="I105" i="15"/>
  <c r="J105" i="15" s="1"/>
  <c r="K105" i="15"/>
  <c r="I106" i="15"/>
  <c r="J106" i="15" s="1"/>
  <c r="K106" i="15"/>
  <c r="I107" i="15"/>
  <c r="J107" i="15" s="1"/>
  <c r="K107" i="15"/>
  <c r="I108" i="15"/>
  <c r="J108" i="15" s="1"/>
  <c r="K108" i="15"/>
  <c r="I109" i="15"/>
  <c r="J109" i="15" s="1"/>
  <c r="K109" i="15"/>
  <c r="I110" i="15"/>
  <c r="J110" i="15" s="1"/>
  <c r="K110" i="15"/>
  <c r="I111" i="15"/>
  <c r="J111" i="15" s="1"/>
  <c r="K111" i="15"/>
  <c r="I112" i="15"/>
  <c r="J112" i="15" s="1"/>
  <c r="K112" i="15"/>
  <c r="I113" i="15"/>
  <c r="J113" i="15" s="1"/>
  <c r="K113" i="15"/>
  <c r="I114" i="15"/>
  <c r="J114" i="15" s="1"/>
  <c r="K114" i="15"/>
  <c r="I115" i="15"/>
  <c r="J115" i="15" s="1"/>
  <c r="K115" i="15"/>
  <c r="I116" i="15"/>
  <c r="J116" i="15" s="1"/>
  <c r="K116" i="15"/>
  <c r="I117" i="15"/>
  <c r="J117" i="15" s="1"/>
  <c r="K117" i="15"/>
  <c r="I118" i="15"/>
  <c r="J118" i="15" s="1"/>
  <c r="K118" i="15"/>
  <c r="I119" i="15"/>
  <c r="J119" i="15" s="1"/>
  <c r="K119" i="15"/>
  <c r="I120" i="15"/>
  <c r="J120" i="15" s="1"/>
  <c r="K120" i="15"/>
  <c r="I121" i="15"/>
  <c r="J121" i="15" s="1"/>
  <c r="K121" i="15"/>
  <c r="I122" i="15"/>
  <c r="J122" i="15" s="1"/>
  <c r="K122" i="15"/>
  <c r="I123" i="15"/>
  <c r="J123" i="15" s="1"/>
  <c r="K123" i="15"/>
  <c r="I124" i="15"/>
  <c r="J124" i="15" s="1"/>
  <c r="K124" i="15"/>
  <c r="I125" i="15"/>
  <c r="J125" i="15" s="1"/>
  <c r="K125" i="15"/>
  <c r="I126" i="15"/>
  <c r="J126" i="15" s="1"/>
  <c r="K126" i="15"/>
  <c r="I127" i="15"/>
  <c r="J127" i="15" s="1"/>
  <c r="K127" i="15"/>
  <c r="I128" i="15"/>
  <c r="J128" i="15" s="1"/>
  <c r="K128" i="15"/>
  <c r="I129" i="15"/>
  <c r="J129" i="15" s="1"/>
  <c r="K129" i="15"/>
  <c r="I130" i="15"/>
  <c r="J130" i="15" s="1"/>
  <c r="K130" i="15"/>
  <c r="I131" i="15"/>
  <c r="J131" i="15" s="1"/>
  <c r="K131" i="15"/>
  <c r="I132" i="15"/>
  <c r="J132" i="15" s="1"/>
  <c r="K132" i="15"/>
  <c r="I133" i="15"/>
  <c r="J133" i="15" s="1"/>
  <c r="K133" i="15"/>
  <c r="I134" i="15"/>
  <c r="J134" i="15" s="1"/>
  <c r="K134" i="15"/>
  <c r="T84" i="15"/>
  <c r="I32" i="15"/>
  <c r="J32" i="15" s="1"/>
  <c r="K32" i="15"/>
  <c r="I33" i="15"/>
  <c r="J33" i="15" s="1"/>
  <c r="K33" i="15"/>
  <c r="I34" i="15"/>
  <c r="J34" i="15" s="1"/>
  <c r="K34" i="15"/>
  <c r="I35" i="15"/>
  <c r="J35" i="15" s="1"/>
  <c r="K35" i="15"/>
  <c r="I36" i="15"/>
  <c r="J36" i="15" s="1"/>
  <c r="K36" i="15"/>
  <c r="I37" i="15"/>
  <c r="J37" i="15" s="1"/>
  <c r="K37" i="15"/>
  <c r="I38" i="15"/>
  <c r="J38" i="15" s="1"/>
  <c r="K38" i="15"/>
  <c r="I39" i="15"/>
  <c r="J39" i="15" s="1"/>
  <c r="K39" i="15"/>
  <c r="I40" i="15"/>
  <c r="J40" i="15" s="1"/>
  <c r="K40" i="15"/>
  <c r="I41" i="15"/>
  <c r="J41" i="15" s="1"/>
  <c r="K41" i="15"/>
  <c r="I42" i="15"/>
  <c r="J42" i="15" s="1"/>
  <c r="K42" i="15"/>
  <c r="I43" i="15"/>
  <c r="J43" i="15" s="1"/>
  <c r="K43" i="15"/>
  <c r="I44" i="15"/>
  <c r="J44" i="15" s="1"/>
  <c r="K44" i="15"/>
  <c r="I45" i="15"/>
  <c r="J45" i="15" s="1"/>
  <c r="K45" i="15"/>
  <c r="I46" i="15"/>
  <c r="J46" i="15" s="1"/>
  <c r="K46" i="15"/>
  <c r="I47" i="15"/>
  <c r="J47" i="15" s="1"/>
  <c r="K47" i="15"/>
  <c r="I48" i="15"/>
  <c r="J48" i="15" s="1"/>
  <c r="K48" i="15"/>
  <c r="I49" i="15"/>
  <c r="J49" i="15" s="1"/>
  <c r="K49" i="15"/>
  <c r="I50" i="15"/>
  <c r="J50" i="15" s="1"/>
  <c r="K50" i="15"/>
  <c r="I51" i="15"/>
  <c r="J51" i="15" s="1"/>
  <c r="K51" i="15"/>
  <c r="I52" i="15"/>
  <c r="J52" i="15" s="1"/>
  <c r="K52" i="15"/>
  <c r="I53" i="15"/>
  <c r="J53" i="15" s="1"/>
  <c r="K53" i="15"/>
  <c r="I54" i="15"/>
  <c r="J54" i="15" s="1"/>
  <c r="K54" i="15"/>
  <c r="I55" i="15"/>
  <c r="J55" i="15" s="1"/>
  <c r="K55" i="15"/>
  <c r="I56" i="15"/>
  <c r="J56" i="15" s="1"/>
  <c r="K56" i="15"/>
  <c r="I57" i="15"/>
  <c r="J57" i="15" s="1"/>
  <c r="K57" i="15"/>
  <c r="I58" i="15"/>
  <c r="J58" i="15" s="1"/>
  <c r="K58" i="15"/>
  <c r="I59" i="15"/>
  <c r="J59" i="15" s="1"/>
  <c r="K59" i="15"/>
  <c r="I60" i="15"/>
  <c r="J60" i="15" s="1"/>
  <c r="K60" i="15"/>
  <c r="I61" i="15"/>
  <c r="J61" i="15" s="1"/>
  <c r="K61" i="15"/>
  <c r="I62" i="15"/>
  <c r="J62" i="15" s="1"/>
  <c r="K62" i="15"/>
  <c r="I63" i="15"/>
  <c r="J63" i="15" s="1"/>
  <c r="K63" i="15"/>
  <c r="I64" i="15"/>
  <c r="J64" i="15" s="1"/>
  <c r="K64" i="15"/>
  <c r="I65" i="15"/>
  <c r="J65" i="15" s="1"/>
  <c r="K65" i="15"/>
  <c r="I66" i="15"/>
  <c r="J66" i="15" s="1"/>
  <c r="K66" i="15"/>
  <c r="I67" i="15"/>
  <c r="J67" i="15" s="1"/>
  <c r="K67" i="15"/>
  <c r="I68" i="15"/>
  <c r="J68" i="15" s="1"/>
  <c r="K68" i="15"/>
  <c r="I69" i="15"/>
  <c r="J69" i="15" s="1"/>
  <c r="K69" i="15"/>
  <c r="I70" i="15"/>
  <c r="J70" i="15" s="1"/>
  <c r="K70" i="15"/>
  <c r="I71" i="15"/>
  <c r="J71" i="15" s="1"/>
  <c r="K71" i="15"/>
  <c r="I72" i="15"/>
  <c r="J72" i="15" s="1"/>
  <c r="K72" i="15"/>
  <c r="I73" i="15"/>
  <c r="J73" i="15" s="1"/>
  <c r="K73" i="15"/>
  <c r="I74" i="15"/>
  <c r="J74" i="15" s="1"/>
  <c r="K74" i="15"/>
  <c r="I75" i="15"/>
  <c r="J75" i="15" s="1"/>
  <c r="K75" i="15"/>
  <c r="I76" i="15"/>
  <c r="J76" i="15" s="1"/>
  <c r="K76" i="15"/>
  <c r="I77" i="15"/>
  <c r="J77" i="15" s="1"/>
  <c r="K77" i="15"/>
  <c r="I78" i="15"/>
  <c r="J78" i="15" s="1"/>
  <c r="K78" i="15"/>
  <c r="I79" i="15"/>
  <c r="J79" i="15" s="1"/>
  <c r="K79" i="15"/>
  <c r="I80" i="15"/>
  <c r="J80" i="15" s="1"/>
  <c r="K80" i="15"/>
  <c r="I81" i="15"/>
  <c r="J81" i="15" s="1"/>
  <c r="K81" i="15"/>
  <c r="I82" i="15"/>
  <c r="J82" i="15" s="1"/>
  <c r="K82" i="15"/>
  <c r="I83" i="15"/>
  <c r="J83" i="15" s="1"/>
  <c r="K83" i="15"/>
  <c r="I7" i="15"/>
  <c r="J7" i="15" s="1"/>
  <c r="K7" i="15"/>
  <c r="I8" i="15"/>
  <c r="J8" i="15" s="1"/>
  <c r="K8" i="15"/>
  <c r="I9" i="15"/>
  <c r="J9" i="15" s="1"/>
  <c r="K9" i="15"/>
  <c r="I10" i="15"/>
  <c r="J10" i="15" s="1"/>
  <c r="K10" i="15"/>
  <c r="I11" i="15"/>
  <c r="J11" i="15" s="1"/>
  <c r="K11" i="15"/>
  <c r="I12" i="15"/>
  <c r="J12" i="15" s="1"/>
  <c r="K12" i="15"/>
  <c r="I13" i="15"/>
  <c r="J13" i="15" s="1"/>
  <c r="K13" i="15"/>
  <c r="I14" i="15"/>
  <c r="J14" i="15" s="1"/>
  <c r="K14" i="15"/>
  <c r="I15" i="15"/>
  <c r="J15" i="15" s="1"/>
  <c r="K15" i="15"/>
  <c r="I16" i="15"/>
  <c r="J16" i="15" s="1"/>
  <c r="K16" i="15"/>
  <c r="I17" i="15"/>
  <c r="J17" i="15" s="1"/>
  <c r="K17" i="15"/>
  <c r="I18" i="15"/>
  <c r="J18" i="15" s="1"/>
  <c r="K18" i="15"/>
  <c r="I19" i="15"/>
  <c r="J19" i="15" s="1"/>
  <c r="K19" i="15"/>
  <c r="I20" i="15"/>
  <c r="J20" i="15" s="1"/>
  <c r="K20" i="15"/>
  <c r="I21" i="15"/>
  <c r="J21" i="15" s="1"/>
  <c r="K21" i="15"/>
  <c r="I22" i="15"/>
  <c r="J22" i="15" s="1"/>
  <c r="K22" i="15"/>
  <c r="I23" i="15"/>
  <c r="J23" i="15" s="1"/>
  <c r="K23" i="15"/>
  <c r="I24" i="15"/>
  <c r="J24" i="15" s="1"/>
  <c r="K24" i="15"/>
  <c r="I25" i="15"/>
  <c r="J25" i="15" s="1"/>
  <c r="K25" i="15"/>
  <c r="I26" i="15"/>
  <c r="J26" i="15" s="1"/>
  <c r="K26" i="15"/>
  <c r="I27" i="15"/>
  <c r="J27" i="15" s="1"/>
  <c r="K27" i="15"/>
  <c r="I28" i="15"/>
  <c r="J28" i="15" s="1"/>
  <c r="K28" i="15"/>
  <c r="I29" i="15"/>
  <c r="J29" i="15" s="1"/>
  <c r="K29" i="15"/>
  <c r="I30" i="15"/>
  <c r="J30" i="15" s="1"/>
  <c r="K30" i="15"/>
  <c r="I31" i="15"/>
  <c r="J31" i="15" s="1"/>
  <c r="K31" i="15"/>
  <c r="Q4" i="15"/>
  <c r="Q5" i="15"/>
  <c r="P131" i="15"/>
  <c r="P94" i="15"/>
  <c r="P95" i="15"/>
  <c r="P96" i="15"/>
  <c r="AA96" i="15" s="1"/>
  <c r="P97" i="15"/>
  <c r="AA97" i="15" s="1"/>
  <c r="P98" i="15"/>
  <c r="S98" i="15" s="1"/>
  <c r="P99" i="15"/>
  <c r="AA99" i="15" s="1"/>
  <c r="P100" i="15"/>
  <c r="P101" i="15"/>
  <c r="S101" i="15" s="1"/>
  <c r="P102" i="15"/>
  <c r="P103" i="15"/>
  <c r="S103" i="15" s="1"/>
  <c r="P104" i="15"/>
  <c r="AA104" i="15" s="1"/>
  <c r="P105" i="15"/>
  <c r="AA105" i="15" s="1"/>
  <c r="P106" i="15"/>
  <c r="S106" i="15" s="1"/>
  <c r="P107" i="15"/>
  <c r="AA107" i="15" s="1"/>
  <c r="P108" i="15"/>
  <c r="AA108" i="15" s="1"/>
  <c r="AC108" i="15" s="1"/>
  <c r="P109" i="15"/>
  <c r="S109" i="15" s="1"/>
  <c r="P110" i="15"/>
  <c r="S110" i="15" s="1"/>
  <c r="P111" i="15"/>
  <c r="AA111" i="15" s="1"/>
  <c r="P112" i="15"/>
  <c r="P113" i="15"/>
  <c r="AA113" i="15" s="1"/>
  <c r="P114" i="15"/>
  <c r="P115" i="15"/>
  <c r="AA115" i="15" s="1"/>
  <c r="P116" i="15"/>
  <c r="P117" i="15"/>
  <c r="AA117" i="15" s="1"/>
  <c r="P118" i="15"/>
  <c r="P119" i="15"/>
  <c r="S119" i="15" s="1"/>
  <c r="P120" i="15"/>
  <c r="AA120" i="15" s="1"/>
  <c r="P121" i="15"/>
  <c r="S121" i="15" s="1"/>
  <c r="P122" i="15"/>
  <c r="P123" i="15"/>
  <c r="AA123" i="15" s="1"/>
  <c r="P124" i="15"/>
  <c r="T124" i="15" s="1"/>
  <c r="P125" i="15"/>
  <c r="S125" i="15" s="1"/>
  <c r="P126" i="15"/>
  <c r="S126" i="15" s="1"/>
  <c r="P127" i="15"/>
  <c r="P128" i="15"/>
  <c r="P129" i="15"/>
  <c r="P130" i="15"/>
  <c r="AA130" i="15" s="1"/>
  <c r="M133" i="15"/>
  <c r="N133" i="15"/>
  <c r="P93" i="15"/>
  <c r="I4" i="15"/>
  <c r="J4" i="15" s="1"/>
  <c r="I5" i="15"/>
  <c r="J5" i="15" s="1"/>
  <c r="I6" i="15"/>
  <c r="J6" i="15" s="1"/>
  <c r="V96" i="15"/>
  <c r="V97" i="15"/>
  <c r="X97" i="15" s="1"/>
  <c r="Z97" i="15" s="1"/>
  <c r="V98" i="15"/>
  <c r="X98" i="15" s="1"/>
  <c r="Z98" i="15" s="1"/>
  <c r="V99" i="15"/>
  <c r="X99" i="15" s="1"/>
  <c r="Z99" i="15" s="1"/>
  <c r="V100" i="15"/>
  <c r="X100" i="15" s="1"/>
  <c r="Z100" i="15" s="1"/>
  <c r="V101" i="15"/>
  <c r="X101" i="15" s="1"/>
  <c r="Z101" i="15" s="1"/>
  <c r="V102" i="15"/>
  <c r="X102" i="15" s="1"/>
  <c r="Z102" i="15" s="1"/>
  <c r="V103" i="15"/>
  <c r="V104" i="15"/>
  <c r="X104" i="15" s="1"/>
  <c r="Z104" i="15" s="1"/>
  <c r="V105" i="15"/>
  <c r="V106" i="15"/>
  <c r="X106" i="15" s="1"/>
  <c r="Z106" i="15" s="1"/>
  <c r="V107" i="15"/>
  <c r="X107" i="15" s="1"/>
  <c r="Z107" i="15" s="1"/>
  <c r="V108" i="15"/>
  <c r="X108" i="15" s="1"/>
  <c r="Z108" i="15" s="1"/>
  <c r="V109" i="15"/>
  <c r="X109" i="15" s="1"/>
  <c r="Z109" i="15" s="1"/>
  <c r="V110" i="15"/>
  <c r="X110" i="15" s="1"/>
  <c r="Z110" i="15" s="1"/>
  <c r="V111" i="15"/>
  <c r="X111" i="15" s="1"/>
  <c r="Z111" i="15" s="1"/>
  <c r="V112" i="15"/>
  <c r="X112" i="15" s="1"/>
  <c r="Z112" i="15" s="1"/>
  <c r="V113" i="15"/>
  <c r="X113" i="15" s="1"/>
  <c r="Z113" i="15" s="1"/>
  <c r="V114" i="15"/>
  <c r="V115" i="15"/>
  <c r="X115" i="15" s="1"/>
  <c r="Z115" i="15" s="1"/>
  <c r="V116" i="15"/>
  <c r="X116" i="15" s="1"/>
  <c r="Z116" i="15" s="1"/>
  <c r="V117" i="15"/>
  <c r="V118" i="15"/>
  <c r="V119" i="15"/>
  <c r="X119" i="15" s="1"/>
  <c r="Z119" i="15" s="1"/>
  <c r="V120" i="15"/>
  <c r="X120" i="15" s="1"/>
  <c r="Z120" i="15" s="1"/>
  <c r="V121" i="15"/>
  <c r="X121" i="15" s="1"/>
  <c r="Z121" i="15" s="1"/>
  <c r="V122" i="15"/>
  <c r="X122" i="15" s="1"/>
  <c r="Z122" i="15" s="1"/>
  <c r="V123" i="15"/>
  <c r="V124" i="15"/>
  <c r="X124" i="15" s="1"/>
  <c r="Z124" i="15" s="1"/>
  <c r="V125" i="15"/>
  <c r="X125" i="15" s="1"/>
  <c r="Z125" i="15" s="1"/>
  <c r="V126" i="15"/>
  <c r="V127" i="15"/>
  <c r="X127" i="15" s="1"/>
  <c r="Z127" i="15" s="1"/>
  <c r="V128" i="15"/>
  <c r="X128" i="15" s="1"/>
  <c r="Z128" i="15" s="1"/>
  <c r="V129" i="15"/>
  <c r="X129" i="15" s="1"/>
  <c r="Z129" i="15" s="1"/>
  <c r="V130" i="15"/>
  <c r="X130" i="15" s="1"/>
  <c r="Z130" i="15" s="1"/>
  <c r="V131" i="15"/>
  <c r="X131" i="15" s="1"/>
  <c r="Z131" i="15" s="1"/>
  <c r="V89" i="15"/>
  <c r="X89" i="15" s="1"/>
  <c r="Z89" i="15" s="1"/>
  <c r="V90" i="15"/>
  <c r="V91" i="15"/>
  <c r="V92" i="15"/>
  <c r="X92" i="15" s="1"/>
  <c r="Z92" i="15" s="1"/>
  <c r="V93" i="15"/>
  <c r="X93" i="15" s="1"/>
  <c r="Z93" i="15" s="1"/>
  <c r="V94" i="15"/>
  <c r="V95" i="15"/>
  <c r="X95" i="15" s="1"/>
  <c r="Z95" i="15" s="1"/>
  <c r="AA89" i="15"/>
  <c r="P90" i="15"/>
  <c r="S90" i="15" s="1"/>
  <c r="P91" i="15"/>
  <c r="S91" i="15" s="1"/>
  <c r="P92" i="15"/>
  <c r="AA92" i="15" s="1"/>
  <c r="Q3" i="15"/>
  <c r="R143" i="15" s="1"/>
  <c r="K4" i="15"/>
  <c r="S89" i="15"/>
  <c r="K5" i="15"/>
  <c r="K6" i="15"/>
  <c r="W7" i="15"/>
  <c r="W8" i="15"/>
  <c r="W9" i="15"/>
  <c r="Q89" i="15"/>
  <c r="R89" i="15"/>
  <c r="T89" i="15" s="1"/>
  <c r="Q90" i="15"/>
  <c r="R90" i="15"/>
  <c r="Q91" i="15"/>
  <c r="R91" i="15"/>
  <c r="T91" i="15" s="1"/>
  <c r="Q92" i="15"/>
  <c r="R92" i="15"/>
  <c r="T92" i="15" s="1"/>
  <c r="Q93" i="15"/>
  <c r="R93" i="15"/>
  <c r="Q94" i="15"/>
  <c r="R94" i="15"/>
  <c r="Q95" i="15"/>
  <c r="R95" i="15"/>
  <c r="Q96" i="15"/>
  <c r="R96" i="15"/>
  <c r="Q97" i="15"/>
  <c r="R97" i="15"/>
  <c r="Q98" i="15"/>
  <c r="R98" i="15"/>
  <c r="Q99" i="15"/>
  <c r="R99" i="15"/>
  <c r="Q100" i="15"/>
  <c r="R100" i="15"/>
  <c r="Q101" i="15"/>
  <c r="R101" i="15"/>
  <c r="Q102" i="15"/>
  <c r="R102" i="15"/>
  <c r="Q103" i="15"/>
  <c r="R103" i="15"/>
  <c r="Q104" i="15"/>
  <c r="R104" i="15"/>
  <c r="Q105" i="15"/>
  <c r="R105" i="15"/>
  <c r="Q106" i="15"/>
  <c r="R106" i="15"/>
  <c r="Q107" i="15"/>
  <c r="R107" i="15"/>
  <c r="Q108" i="15"/>
  <c r="R108" i="15"/>
  <c r="Q109" i="15"/>
  <c r="R109" i="15"/>
  <c r="Q110" i="15"/>
  <c r="R110" i="15"/>
  <c r="Q111" i="15"/>
  <c r="R111" i="15"/>
  <c r="Q112" i="15"/>
  <c r="R112" i="15"/>
  <c r="Q113" i="15"/>
  <c r="R113" i="15"/>
  <c r="Q114" i="15"/>
  <c r="R114" i="15"/>
  <c r="Q115" i="15"/>
  <c r="R115" i="15"/>
  <c r="Q116" i="15"/>
  <c r="R116" i="15"/>
  <c r="Q117" i="15"/>
  <c r="R117" i="15"/>
  <c r="Q118" i="15"/>
  <c r="R118" i="15"/>
  <c r="Q119" i="15"/>
  <c r="R119" i="15"/>
  <c r="Q120" i="15"/>
  <c r="R120" i="15"/>
  <c r="Q121" i="15"/>
  <c r="R121" i="15"/>
  <c r="Q122" i="15"/>
  <c r="R122" i="15"/>
  <c r="Q123" i="15"/>
  <c r="R123" i="15"/>
  <c r="Q124" i="15"/>
  <c r="R124" i="15"/>
  <c r="Q125" i="15"/>
  <c r="R125" i="15"/>
  <c r="Q126" i="15"/>
  <c r="R126" i="15"/>
  <c r="Q127" i="15"/>
  <c r="R127" i="15"/>
  <c r="T127" i="15" s="1"/>
  <c r="Q128" i="15"/>
  <c r="R128" i="15"/>
  <c r="Q129" i="15"/>
  <c r="R129" i="15"/>
  <c r="Q130" i="15"/>
  <c r="R130" i="15"/>
  <c r="Q131" i="15"/>
  <c r="R131" i="15"/>
  <c r="S99" i="15"/>
  <c r="X118" i="15"/>
  <c r="Z118" i="15" s="1"/>
  <c r="S105" i="15"/>
  <c r="S96" i="15"/>
  <c r="AA90" i="15"/>
  <c r="X105" i="15"/>
  <c r="Z105" i="15" s="1"/>
  <c r="AA116" i="15"/>
  <c r="AC116" i="15" s="1"/>
  <c r="S107" i="15"/>
  <c r="X90" i="15"/>
  <c r="Z90" i="15" s="1"/>
  <c r="AA91" i="15"/>
  <c r="X91" i="15"/>
  <c r="Z91" i="15" s="1"/>
  <c r="T119" i="15"/>
  <c r="S97" i="15"/>
  <c r="X96" i="15"/>
  <c r="Z96" i="15" s="1"/>
  <c r="AC96" i="15" s="1"/>
  <c r="AK124" i="24" l="1"/>
  <c r="AL124" i="24"/>
  <c r="AK125" i="24"/>
  <c r="AL125" i="24"/>
  <c r="AH133" i="24"/>
  <c r="AL123" i="24"/>
  <c r="AK123" i="24"/>
  <c r="AL112" i="24"/>
  <c r="AK112" i="24"/>
  <c r="AK111" i="24"/>
  <c r="AL111" i="24"/>
  <c r="AL110" i="24"/>
  <c r="AK110" i="24"/>
  <c r="AL114" i="24"/>
  <c r="AK114" i="24"/>
  <c r="AL105" i="24"/>
  <c r="AK105" i="24"/>
  <c r="AL116" i="24"/>
  <c r="AK116" i="24"/>
  <c r="AJ133" i="24"/>
  <c r="AK115" i="24"/>
  <c r="AL115" i="24"/>
  <c r="AL118" i="24"/>
  <c r="AK118" i="24"/>
  <c r="U143" i="24"/>
  <c r="S8" i="24"/>
  <c r="S9" i="24"/>
  <c r="S7" i="24"/>
  <c r="AL108" i="24"/>
  <c r="AK108" i="24"/>
  <c r="AK107" i="24"/>
  <c r="AL107" i="24"/>
  <c r="AL121" i="24"/>
  <c r="AK121" i="24"/>
  <c r="AK113" i="24"/>
  <c r="AL113" i="24"/>
  <c r="AL117" i="24"/>
  <c r="AK117" i="24"/>
  <c r="AK122" i="24"/>
  <c r="AL122" i="24"/>
  <c r="AK119" i="24"/>
  <c r="AL119" i="24"/>
  <c r="AL109" i="24"/>
  <c r="AK109" i="24"/>
  <c r="AK106" i="24"/>
  <c r="AL106" i="24"/>
  <c r="AL120" i="24"/>
  <c r="AK120" i="24"/>
  <c r="Y102" i="20"/>
  <c r="AI102" i="20"/>
  <c r="U118" i="20"/>
  <c r="T14" i="20"/>
  <c r="U115" i="20"/>
  <c r="AC117" i="19"/>
  <c r="U122" i="19"/>
  <c r="W97" i="15"/>
  <c r="S113" i="15"/>
  <c r="S111" i="15"/>
  <c r="T121" i="15"/>
  <c r="T117" i="15"/>
  <c r="T115" i="15"/>
  <c r="T113" i="15"/>
  <c r="T111" i="15"/>
  <c r="T109" i="15"/>
  <c r="T107" i="15"/>
  <c r="T105" i="15"/>
  <c r="T103" i="15"/>
  <c r="T95" i="15"/>
  <c r="S115" i="15"/>
  <c r="AA103" i="15"/>
  <c r="AC103" i="15" s="1"/>
  <c r="AA119" i="15"/>
  <c r="AA109" i="15"/>
  <c r="T102" i="15"/>
  <c r="AA133" i="20"/>
  <c r="AB112" i="20" s="1"/>
  <c r="U96" i="20"/>
  <c r="U90" i="20"/>
  <c r="T133" i="20"/>
  <c r="T134" i="20" s="1"/>
  <c r="S133" i="20"/>
  <c r="S134" i="20" s="1"/>
  <c r="P137" i="20" s="1"/>
  <c r="U114" i="20"/>
  <c r="U124" i="20"/>
  <c r="T133" i="19"/>
  <c r="U128" i="19"/>
  <c r="U120" i="19"/>
  <c r="U118" i="19"/>
  <c r="T134" i="19"/>
  <c r="S133" i="19"/>
  <c r="S134" i="19" s="1"/>
  <c r="P137" i="19" s="1"/>
  <c r="AA133" i="19"/>
  <c r="AB112" i="19" s="1"/>
  <c r="U92" i="19"/>
  <c r="W128" i="15"/>
  <c r="Y128" i="15" s="1"/>
  <c r="AA110" i="15"/>
  <c r="AA126" i="15"/>
  <c r="T16" i="20"/>
  <c r="AB117" i="20"/>
  <c r="AB100" i="20"/>
  <c r="AB92" i="20"/>
  <c r="AB94" i="20"/>
  <c r="AB120" i="20"/>
  <c r="AB91" i="20"/>
  <c r="AB121" i="20"/>
  <c r="AB106" i="20"/>
  <c r="AB110" i="20"/>
  <c r="AB123" i="20"/>
  <c r="AB131" i="20"/>
  <c r="AB90" i="20"/>
  <c r="AB98" i="20"/>
  <c r="AB97" i="20"/>
  <c r="AB96" i="20"/>
  <c r="AB129" i="20"/>
  <c r="AB103" i="20"/>
  <c r="AB119" i="20"/>
  <c r="AB127" i="20"/>
  <c r="AB122" i="20"/>
  <c r="T15" i="20"/>
  <c r="T13" i="20"/>
  <c r="AB109" i="20"/>
  <c r="AC109" i="20"/>
  <c r="AC122" i="20"/>
  <c r="U113" i="20"/>
  <c r="AB130" i="20"/>
  <c r="U122" i="20"/>
  <c r="U116" i="20"/>
  <c r="AC113" i="20"/>
  <c r="AC130" i="20"/>
  <c r="AB115" i="20"/>
  <c r="U98" i="20"/>
  <c r="AB101" i="20"/>
  <c r="T12" i="20"/>
  <c r="AB105" i="20"/>
  <c r="AC105" i="20"/>
  <c r="AB113" i="20"/>
  <c r="AB126" i="20"/>
  <c r="AC126" i="20"/>
  <c r="AC111" i="20"/>
  <c r="AB107" i="20"/>
  <c r="AC107" i="20"/>
  <c r="Z133" i="20"/>
  <c r="AC89" i="20"/>
  <c r="P138" i="20"/>
  <c r="Q143" i="20" s="1"/>
  <c r="U131" i="20"/>
  <c r="U127" i="20"/>
  <c r="U123" i="20"/>
  <c r="U119" i="20"/>
  <c r="U110" i="20"/>
  <c r="U108" i="20"/>
  <c r="U121" i="20"/>
  <c r="U103" i="20"/>
  <c r="U129" i="20"/>
  <c r="U117" i="20"/>
  <c r="U106" i="20"/>
  <c r="U102" i="20"/>
  <c r="U100" i="20"/>
  <c r="U125" i="20"/>
  <c r="U97" i="20"/>
  <c r="U89" i="20"/>
  <c r="U95" i="20"/>
  <c r="U93" i="20"/>
  <c r="U104" i="20"/>
  <c r="U99" i="20"/>
  <c r="U91" i="20"/>
  <c r="AB114" i="20"/>
  <c r="U92" i="20"/>
  <c r="AB124" i="20"/>
  <c r="U126" i="20"/>
  <c r="AB118" i="20"/>
  <c r="U112" i="20"/>
  <c r="AC118" i="20"/>
  <c r="U111" i="20"/>
  <c r="U109" i="20"/>
  <c r="U107" i="20"/>
  <c r="U128" i="20"/>
  <c r="U20" i="20"/>
  <c r="W134" i="20"/>
  <c r="Y89" i="20"/>
  <c r="U101" i="20"/>
  <c r="AC114" i="20"/>
  <c r="U105" i="20"/>
  <c r="U9" i="20"/>
  <c r="U7" i="20"/>
  <c r="U8" i="20"/>
  <c r="W143" i="20"/>
  <c r="AB89" i="19"/>
  <c r="AB113" i="19"/>
  <c r="AB97" i="19"/>
  <c r="AB104" i="19"/>
  <c r="AB91" i="19"/>
  <c r="AB131" i="19"/>
  <c r="AC98" i="19"/>
  <c r="AB90" i="19"/>
  <c r="AC90" i="19"/>
  <c r="T14" i="19"/>
  <c r="AB107" i="19"/>
  <c r="U124" i="19"/>
  <c r="AC126" i="19"/>
  <c r="AC96" i="19"/>
  <c r="AC92" i="19"/>
  <c r="U110" i="19"/>
  <c r="U101" i="19"/>
  <c r="U90" i="19"/>
  <c r="T12" i="19"/>
  <c r="AC101" i="19"/>
  <c r="AC114" i="19"/>
  <c r="AB124" i="19"/>
  <c r="T15" i="19"/>
  <c r="T13" i="19"/>
  <c r="AC94" i="19"/>
  <c r="Z133" i="19"/>
  <c r="AC89" i="19"/>
  <c r="AC105" i="19"/>
  <c r="P138" i="19"/>
  <c r="Q143" i="19" s="1"/>
  <c r="U131" i="19"/>
  <c r="U129" i="19"/>
  <c r="U127" i="19"/>
  <c r="U125" i="19"/>
  <c r="U123" i="19"/>
  <c r="U121" i="19"/>
  <c r="U112" i="19"/>
  <c r="U108" i="19"/>
  <c r="U106" i="19"/>
  <c r="U104" i="19"/>
  <c r="U103" i="19"/>
  <c r="U102" i="19"/>
  <c r="U100" i="19"/>
  <c r="U99" i="19"/>
  <c r="U97" i="19"/>
  <c r="U95" i="19"/>
  <c r="U93" i="19"/>
  <c r="U91" i="19"/>
  <c r="U89" i="19"/>
  <c r="U117" i="19"/>
  <c r="U115" i="19"/>
  <c r="U111" i="19"/>
  <c r="U109" i="19"/>
  <c r="U119" i="19"/>
  <c r="U113" i="19"/>
  <c r="U98" i="19"/>
  <c r="U126" i="19"/>
  <c r="AC122" i="19"/>
  <c r="U116" i="19"/>
  <c r="U107" i="19"/>
  <c r="U105" i="19"/>
  <c r="V143" i="19"/>
  <c r="U6" i="19"/>
  <c r="U114" i="19"/>
  <c r="AC110" i="19"/>
  <c r="U94" i="19"/>
  <c r="W112" i="15"/>
  <c r="Y112" i="15" s="1"/>
  <c r="W101" i="15"/>
  <c r="W102" i="15"/>
  <c r="W116" i="15"/>
  <c r="Y116" i="15" s="1"/>
  <c r="W93" i="15"/>
  <c r="W115" i="15"/>
  <c r="Y115" i="15" s="1"/>
  <c r="AC91" i="15"/>
  <c r="AA98" i="15"/>
  <c r="AC98" i="15" s="1"/>
  <c r="T122" i="15"/>
  <c r="T120" i="15"/>
  <c r="T118" i="15"/>
  <c r="T108" i="15"/>
  <c r="T104" i="15"/>
  <c r="AC130" i="15"/>
  <c r="Q133" i="15"/>
  <c r="W130" i="15"/>
  <c r="Y130" i="15" s="1"/>
  <c r="W96" i="15"/>
  <c r="W105" i="15"/>
  <c r="Y105" i="15" s="1"/>
  <c r="W111" i="15"/>
  <c r="Y111" i="15" s="1"/>
  <c r="W90" i="15"/>
  <c r="Y90" i="15" s="1"/>
  <c r="U4" i="15"/>
  <c r="U6" i="15" s="1"/>
  <c r="W143" i="15" s="1"/>
  <c r="W113" i="15"/>
  <c r="Y113" i="15" s="1"/>
  <c r="T101" i="15"/>
  <c r="S130" i="15"/>
  <c r="AC115" i="15"/>
  <c r="AA101" i="15"/>
  <c r="AC101" i="15" s="1"/>
  <c r="S117" i="15"/>
  <c r="T99" i="15"/>
  <c r="S123" i="15"/>
  <c r="AA125" i="15"/>
  <c r="AA121" i="15"/>
  <c r="T130" i="15"/>
  <c r="T128" i="15"/>
  <c r="T126" i="15"/>
  <c r="T125" i="15"/>
  <c r="T123" i="15"/>
  <c r="T98" i="15"/>
  <c r="T96" i="15"/>
  <c r="T94" i="15"/>
  <c r="T90" i="15"/>
  <c r="AC92" i="15"/>
  <c r="W91" i="15"/>
  <c r="Y91" i="15" s="1"/>
  <c r="AC120" i="15"/>
  <c r="T116" i="15"/>
  <c r="T112" i="15"/>
  <c r="AC104" i="15"/>
  <c r="W107" i="15"/>
  <c r="Y107" i="15" s="1"/>
  <c r="AC110" i="15"/>
  <c r="AC113" i="15"/>
  <c r="W118" i="15"/>
  <c r="Y118" i="15" s="1"/>
  <c r="W89" i="15"/>
  <c r="Y89" i="15" s="1"/>
  <c r="W108" i="15"/>
  <c r="Y108" i="15" s="1"/>
  <c r="W109" i="15"/>
  <c r="Y109" i="15" s="1"/>
  <c r="W122" i="15"/>
  <c r="Y122" i="15" s="1"/>
  <c r="W100" i="15"/>
  <c r="W129" i="15"/>
  <c r="Y129" i="15" s="1"/>
  <c r="W106" i="15"/>
  <c r="Y106" i="15" s="1"/>
  <c r="W104" i="15"/>
  <c r="Y104" i="15" s="1"/>
  <c r="W125" i="15"/>
  <c r="Y125" i="15" s="1"/>
  <c r="W119" i="15"/>
  <c r="Y119" i="15" s="1"/>
  <c r="W131" i="15"/>
  <c r="Y131" i="15" s="1"/>
  <c r="W124" i="15"/>
  <c r="Y124" i="15" s="1"/>
  <c r="T110" i="15"/>
  <c r="P133" i="15"/>
  <c r="U89" i="15" s="1"/>
  <c r="S116" i="15"/>
  <c r="T131" i="15"/>
  <c r="T114" i="15"/>
  <c r="T97" i="15"/>
  <c r="AC107" i="15"/>
  <c r="AC97" i="15"/>
  <c r="X126" i="15"/>
  <c r="Z126" i="15" s="1"/>
  <c r="AC126" i="15" s="1"/>
  <c r="W126" i="15"/>
  <c r="Y126" i="15" s="1"/>
  <c r="X117" i="15"/>
  <c r="Z117" i="15" s="1"/>
  <c r="W117" i="15"/>
  <c r="Y117" i="15" s="1"/>
  <c r="X103" i="15"/>
  <c r="Z103" i="15" s="1"/>
  <c r="W103" i="15"/>
  <c r="AA93" i="15"/>
  <c r="AC93" i="15" s="1"/>
  <c r="S93" i="15"/>
  <c r="AA129" i="15"/>
  <c r="AC129" i="15" s="1"/>
  <c r="S129" i="15"/>
  <c r="AA127" i="15"/>
  <c r="AC127" i="15" s="1"/>
  <c r="S127" i="15"/>
  <c r="AA124" i="15"/>
  <c r="AC124" i="15" s="1"/>
  <c r="S124" i="15"/>
  <c r="S120" i="15"/>
  <c r="AA114" i="15"/>
  <c r="S114" i="15"/>
  <c r="S112" i="15"/>
  <c r="AA112" i="15"/>
  <c r="S108" i="15"/>
  <c r="AA106" i="15"/>
  <c r="AC106" i="15" s="1"/>
  <c r="T106" i="15"/>
  <c r="S104" i="15"/>
  <c r="AA100" i="15"/>
  <c r="AC100" i="15" s="1"/>
  <c r="S100" i="15"/>
  <c r="T100" i="15"/>
  <c r="AA95" i="15"/>
  <c r="AC95" i="15" s="1"/>
  <c r="S95" i="15"/>
  <c r="AA131" i="15"/>
  <c r="AC131" i="15" s="1"/>
  <c r="S131" i="15"/>
  <c r="W110" i="15"/>
  <c r="Y110" i="15" s="1"/>
  <c r="W98" i="15"/>
  <c r="W92" i="15"/>
  <c r="Y92" i="15" s="1"/>
  <c r="W99" i="15"/>
  <c r="W121" i="15"/>
  <c r="Y121" i="15" s="1"/>
  <c r="W95" i="15"/>
  <c r="W120" i="15"/>
  <c r="Y120" i="15" s="1"/>
  <c r="S92" i="15"/>
  <c r="X94" i="15"/>
  <c r="Z94" i="15" s="1"/>
  <c r="Z133" i="15" s="1"/>
  <c r="W94" i="15"/>
  <c r="AC89" i="15"/>
  <c r="AC125" i="15"/>
  <c r="X123" i="15"/>
  <c r="Z123" i="15" s="1"/>
  <c r="W123" i="15"/>
  <c r="Y123" i="15" s="1"/>
  <c r="X114" i="15"/>
  <c r="Z114" i="15" s="1"/>
  <c r="W114" i="15"/>
  <c r="Y114" i="15" s="1"/>
  <c r="AC112" i="15"/>
  <c r="AC109" i="15"/>
  <c r="AA94" i="15"/>
  <c r="S94" i="15"/>
  <c r="T129" i="15"/>
  <c r="T93" i="15"/>
  <c r="AC121" i="15"/>
  <c r="AC90" i="15"/>
  <c r="AC119" i="15"/>
  <c r="AA128" i="15"/>
  <c r="AC128" i="15" s="1"/>
  <c r="S128" i="15"/>
  <c r="AA122" i="15"/>
  <c r="AC122" i="15" s="1"/>
  <c r="S122" i="15"/>
  <c r="AA118" i="15"/>
  <c r="AC118" i="15" s="1"/>
  <c r="S118" i="15"/>
  <c r="AA102" i="15"/>
  <c r="AC102" i="15" s="1"/>
  <c r="S102" i="15"/>
  <c r="W127" i="15"/>
  <c r="Y127" i="15" s="1"/>
  <c r="AC123" i="15"/>
  <c r="AC117" i="15"/>
  <c r="AC111" i="15"/>
  <c r="AC99" i="15"/>
  <c r="AC105" i="15"/>
  <c r="U91" i="15"/>
  <c r="V14" i="24" l="1"/>
  <c r="AL133" i="24"/>
  <c r="AN99" i="24"/>
  <c r="V16" i="24"/>
  <c r="W16" i="24" s="1"/>
  <c r="V12" i="24"/>
  <c r="AI133" i="24"/>
  <c r="V18" i="24"/>
  <c r="V15" i="24"/>
  <c r="V13" i="24"/>
  <c r="S4" i="20"/>
  <c r="AB111" i="20"/>
  <c r="AB89" i="20"/>
  <c r="AB102" i="20"/>
  <c r="AB93" i="20"/>
  <c r="AB108" i="20"/>
  <c r="AB125" i="20"/>
  <c r="V134" i="20"/>
  <c r="Z139" i="20" s="1"/>
  <c r="AC139" i="20" s="1"/>
  <c r="AJ102" i="20" s="1"/>
  <c r="AB128" i="20"/>
  <c r="AB116" i="20"/>
  <c r="S14" i="20"/>
  <c r="AB104" i="20"/>
  <c r="AB95" i="20"/>
  <c r="AB99" i="20"/>
  <c r="AB110" i="19"/>
  <c r="AB130" i="19"/>
  <c r="AB105" i="19"/>
  <c r="AB94" i="19"/>
  <c r="AB92" i="19"/>
  <c r="AB120" i="19"/>
  <c r="AB101" i="19"/>
  <c r="AB121" i="19"/>
  <c r="AB102" i="19"/>
  <c r="AB129" i="19"/>
  <c r="AB99" i="19"/>
  <c r="AB111" i="19"/>
  <c r="AB93" i="19"/>
  <c r="AB95" i="19"/>
  <c r="AB118" i="19"/>
  <c r="AB126" i="19"/>
  <c r="AB114" i="19"/>
  <c r="AB119" i="19"/>
  <c r="AB100" i="19"/>
  <c r="AB123" i="19"/>
  <c r="AB109" i="19"/>
  <c r="AB117" i="19"/>
  <c r="AB108" i="19"/>
  <c r="AB116" i="19"/>
  <c r="AB122" i="19"/>
  <c r="W134" i="19"/>
  <c r="AB96" i="19"/>
  <c r="AB128" i="19"/>
  <c r="AB98" i="19"/>
  <c r="AB127" i="19"/>
  <c r="AB103" i="19"/>
  <c r="AB106" i="19"/>
  <c r="V134" i="19"/>
  <c r="Z140" i="19" s="1"/>
  <c r="AC140" i="19" s="1"/>
  <c r="AD140" i="19" s="1"/>
  <c r="AB125" i="19"/>
  <c r="AB115" i="19"/>
  <c r="Y94" i="15"/>
  <c r="AI94" i="15"/>
  <c r="Y98" i="15"/>
  <c r="AI98" i="15"/>
  <c r="Y96" i="15"/>
  <c r="AI96" i="15"/>
  <c r="Y93" i="15"/>
  <c r="AI93" i="15"/>
  <c r="Y99" i="15"/>
  <c r="AI99" i="15"/>
  <c r="Y100" i="15"/>
  <c r="AI100" i="15"/>
  <c r="Y102" i="15"/>
  <c r="AI102" i="15"/>
  <c r="Y95" i="15"/>
  <c r="AI95" i="15"/>
  <c r="Y101" i="15"/>
  <c r="AI101" i="15"/>
  <c r="Y97" i="15"/>
  <c r="AI97" i="15"/>
  <c r="U105" i="15"/>
  <c r="U131" i="15"/>
  <c r="U127" i="15"/>
  <c r="U111" i="15"/>
  <c r="P138" i="15"/>
  <c r="Q143" i="15" s="1"/>
  <c r="U98" i="15"/>
  <c r="U129" i="15"/>
  <c r="U97" i="15"/>
  <c r="U112" i="15"/>
  <c r="T13" i="15"/>
  <c r="U130" i="15"/>
  <c r="U96" i="15"/>
  <c r="U115" i="15"/>
  <c r="U102" i="15"/>
  <c r="U93" i="15"/>
  <c r="U110" i="15"/>
  <c r="U94" i="15"/>
  <c r="U109" i="15"/>
  <c r="U125" i="15"/>
  <c r="U116" i="15"/>
  <c r="U106" i="15"/>
  <c r="U107" i="15"/>
  <c r="U90" i="15"/>
  <c r="U100" i="15"/>
  <c r="U92" i="15"/>
  <c r="U114" i="15"/>
  <c r="U101" i="15"/>
  <c r="U117" i="15"/>
  <c r="U121" i="15"/>
  <c r="U118" i="15"/>
  <c r="U119" i="15"/>
  <c r="T12" i="15"/>
  <c r="U18" i="15" s="1"/>
  <c r="U95" i="15"/>
  <c r="U122" i="15"/>
  <c r="U123" i="15"/>
  <c r="S4" i="19"/>
  <c r="S14" i="19"/>
  <c r="T16" i="19"/>
  <c r="U22" i="19" s="1"/>
  <c r="U9" i="15"/>
  <c r="U8" i="15"/>
  <c r="Y103" i="15"/>
  <c r="U7" i="15"/>
  <c r="V143" i="15"/>
  <c r="U128" i="15"/>
  <c r="U126" i="15"/>
  <c r="U99" i="15"/>
  <c r="U104" i="15"/>
  <c r="U108" i="15"/>
  <c r="U21" i="20"/>
  <c r="U133" i="20"/>
  <c r="S12" i="20"/>
  <c r="S143" i="20"/>
  <c r="S5" i="20"/>
  <c r="U15" i="20" s="1"/>
  <c r="S15" i="20"/>
  <c r="S13" i="20"/>
  <c r="AC133" i="20"/>
  <c r="U18" i="20"/>
  <c r="U22" i="20"/>
  <c r="U19" i="20"/>
  <c r="U21" i="19"/>
  <c r="W143" i="19"/>
  <c r="U9" i="19"/>
  <c r="U7" i="19"/>
  <c r="U8" i="19"/>
  <c r="U18" i="19"/>
  <c r="U20" i="19"/>
  <c r="AC133" i="19"/>
  <c r="AD110" i="19" s="1"/>
  <c r="AE110" i="19" s="1"/>
  <c r="AF110" i="19" s="1"/>
  <c r="AG110" i="19" s="1"/>
  <c r="AH110" i="19" s="1"/>
  <c r="AI110" i="19" s="1"/>
  <c r="Z139" i="19"/>
  <c r="AC139" i="19" s="1"/>
  <c r="S13" i="19"/>
  <c r="S15" i="19"/>
  <c r="U133" i="19"/>
  <c r="S12" i="19"/>
  <c r="U19" i="19"/>
  <c r="AB133" i="19"/>
  <c r="S143" i="19"/>
  <c r="S5" i="19"/>
  <c r="T143" i="19" s="1"/>
  <c r="AC114" i="15"/>
  <c r="AA133" i="15"/>
  <c r="AB123" i="15" s="1"/>
  <c r="S133" i="15"/>
  <c r="S134" i="15" s="1"/>
  <c r="P137" i="15" s="1"/>
  <c r="T14" i="15"/>
  <c r="U20" i="15" s="1"/>
  <c r="U120" i="15"/>
  <c r="T15" i="15"/>
  <c r="U21" i="15" s="1"/>
  <c r="T133" i="15"/>
  <c r="T134" i="15" s="1"/>
  <c r="AC94" i="15"/>
  <c r="AC133" i="15" s="1"/>
  <c r="U113" i="15"/>
  <c r="U103" i="15"/>
  <c r="U124" i="15"/>
  <c r="U19" i="15"/>
  <c r="AB131" i="15"/>
  <c r="AB122" i="15"/>
  <c r="AB115" i="15"/>
  <c r="AO99" i="24" l="1"/>
  <c r="W13" i="24"/>
  <c r="W14" i="24"/>
  <c r="W15" i="24"/>
  <c r="W12" i="24"/>
  <c r="V22" i="24"/>
  <c r="W18" i="24" s="1"/>
  <c r="AL102" i="20"/>
  <c r="AK102" i="20"/>
  <c r="AB133" i="20"/>
  <c r="Z140" i="20"/>
  <c r="AC140" i="20" s="1"/>
  <c r="AD140" i="20" s="1"/>
  <c r="V134" i="15"/>
  <c r="Z140" i="15" s="1"/>
  <c r="AC140" i="15" s="1"/>
  <c r="AD140" i="15" s="1"/>
  <c r="AB102" i="15"/>
  <c r="AB117" i="15"/>
  <c r="AB90" i="15"/>
  <c r="AB89" i="15"/>
  <c r="S12" i="15"/>
  <c r="S15" i="15"/>
  <c r="AB92" i="15"/>
  <c r="AB98" i="15"/>
  <c r="AB93" i="15"/>
  <c r="AB96" i="15"/>
  <c r="AD102" i="20"/>
  <c r="AD103" i="20"/>
  <c r="AE103" i="20" s="1"/>
  <c r="AF103" i="20" s="1"/>
  <c r="AG103" i="20" s="1"/>
  <c r="AH103" i="20" s="1"/>
  <c r="AI103" i="20" s="1"/>
  <c r="U13" i="20"/>
  <c r="S6" i="20"/>
  <c r="S9" i="20" s="1"/>
  <c r="U12" i="20"/>
  <c r="U16" i="20"/>
  <c r="AD105" i="19"/>
  <c r="AE105" i="19" s="1"/>
  <c r="AF105" i="19" s="1"/>
  <c r="AG105" i="19" s="1"/>
  <c r="AH105" i="19" s="1"/>
  <c r="AI105" i="19" s="1"/>
  <c r="AD126" i="19"/>
  <c r="AD89" i="19"/>
  <c r="AD101" i="19"/>
  <c r="AD102" i="19"/>
  <c r="AD103" i="19"/>
  <c r="AE103" i="19" s="1"/>
  <c r="AF103" i="19" s="1"/>
  <c r="AG103" i="19" s="1"/>
  <c r="AH103" i="19" s="1"/>
  <c r="AI103" i="19" s="1"/>
  <c r="AD90" i="19"/>
  <c r="AD114" i="19"/>
  <c r="AE114" i="19" s="1"/>
  <c r="AF114" i="19" s="1"/>
  <c r="AG114" i="19" s="1"/>
  <c r="AH114" i="19" s="1"/>
  <c r="AI114" i="19" s="1"/>
  <c r="AD92" i="19"/>
  <c r="S6" i="19"/>
  <c r="U143" i="19" s="1"/>
  <c r="AD96" i="19"/>
  <c r="U13" i="19"/>
  <c r="AD94" i="19"/>
  <c r="U14" i="19"/>
  <c r="AD102" i="15"/>
  <c r="AD103" i="15"/>
  <c r="AE103" i="15" s="1"/>
  <c r="AF103" i="15" s="1"/>
  <c r="AG103" i="15" s="1"/>
  <c r="AH103" i="15" s="1"/>
  <c r="AI103" i="15" s="1"/>
  <c r="S4" i="15"/>
  <c r="S13" i="15"/>
  <c r="AB130" i="15"/>
  <c r="AB110" i="15"/>
  <c r="AB100" i="15"/>
  <c r="AB121" i="15"/>
  <c r="AB126" i="15"/>
  <c r="AB124" i="15"/>
  <c r="AB129" i="15"/>
  <c r="AB97" i="15"/>
  <c r="AB101" i="15"/>
  <c r="AB91" i="15"/>
  <c r="T16" i="15"/>
  <c r="AD139" i="20"/>
  <c r="AD112" i="20"/>
  <c r="AE112" i="20" s="1"/>
  <c r="AF112" i="20" s="1"/>
  <c r="AG112" i="20" s="1"/>
  <c r="AH112" i="20" s="1"/>
  <c r="AI112" i="20" s="1"/>
  <c r="AD106" i="20"/>
  <c r="AE106" i="20" s="1"/>
  <c r="AF106" i="20" s="1"/>
  <c r="AG106" i="20" s="1"/>
  <c r="AH106" i="20" s="1"/>
  <c r="AI106" i="20" s="1"/>
  <c r="AD97" i="20"/>
  <c r="AD90" i="20"/>
  <c r="AD98" i="20"/>
  <c r="AD93" i="20"/>
  <c r="AD119" i="20"/>
  <c r="AE119" i="20" s="1"/>
  <c r="AF119" i="20" s="1"/>
  <c r="AG119" i="20" s="1"/>
  <c r="AH119" i="20" s="1"/>
  <c r="AI119" i="20" s="1"/>
  <c r="AD94" i="20"/>
  <c r="AD121" i="20"/>
  <c r="AE121" i="20" s="1"/>
  <c r="AF121" i="20" s="1"/>
  <c r="AG121" i="20" s="1"/>
  <c r="AH121" i="20" s="1"/>
  <c r="AI121" i="20" s="1"/>
  <c r="AD100" i="20"/>
  <c r="AD92" i="20"/>
  <c r="AD116" i="20"/>
  <c r="AE116" i="20" s="1"/>
  <c r="AF116" i="20" s="1"/>
  <c r="AG116" i="20" s="1"/>
  <c r="AH116" i="20" s="1"/>
  <c r="AI116" i="20" s="1"/>
  <c r="AD91" i="20"/>
  <c r="AD99" i="20"/>
  <c r="AD127" i="20"/>
  <c r="AD95" i="20"/>
  <c r="AD125" i="20"/>
  <c r="AD123" i="20"/>
  <c r="AE123" i="20" s="1"/>
  <c r="AF123" i="20" s="1"/>
  <c r="AG123" i="20" s="1"/>
  <c r="AH123" i="20" s="1"/>
  <c r="AI123" i="20" s="1"/>
  <c r="AD104" i="20"/>
  <c r="AE104" i="20" s="1"/>
  <c r="AF104" i="20" s="1"/>
  <c r="AG104" i="20" s="1"/>
  <c r="AH104" i="20" s="1"/>
  <c r="AI104" i="20" s="1"/>
  <c r="AD131" i="20"/>
  <c r="AD117" i="20"/>
  <c r="AE117" i="20" s="1"/>
  <c r="AF117" i="20" s="1"/>
  <c r="AG117" i="20" s="1"/>
  <c r="AH117" i="20" s="1"/>
  <c r="AI117" i="20" s="1"/>
  <c r="AD129" i="20"/>
  <c r="AD108" i="20"/>
  <c r="AE108" i="20" s="1"/>
  <c r="AF108" i="20" s="1"/>
  <c r="AG108" i="20" s="1"/>
  <c r="AH108" i="20" s="1"/>
  <c r="AI108" i="20" s="1"/>
  <c r="AD120" i="20"/>
  <c r="AE120" i="20" s="1"/>
  <c r="AF120" i="20" s="1"/>
  <c r="AG120" i="20" s="1"/>
  <c r="AH120" i="20" s="1"/>
  <c r="AI120" i="20" s="1"/>
  <c r="AD96" i="20"/>
  <c r="AD124" i="20"/>
  <c r="AD101" i="20"/>
  <c r="AD110" i="20"/>
  <c r="AE110" i="20" s="1"/>
  <c r="AF110" i="20" s="1"/>
  <c r="AG110" i="20" s="1"/>
  <c r="AH110" i="20" s="1"/>
  <c r="AI110" i="20" s="1"/>
  <c r="AD128" i="20"/>
  <c r="AD115" i="20"/>
  <c r="AE115" i="20" s="1"/>
  <c r="AF115" i="20" s="1"/>
  <c r="AG115" i="20" s="1"/>
  <c r="AH115" i="20" s="1"/>
  <c r="AI115" i="20" s="1"/>
  <c r="AD122" i="20"/>
  <c r="AE122" i="20" s="1"/>
  <c r="AF122" i="20" s="1"/>
  <c r="AG122" i="20" s="1"/>
  <c r="AH122" i="20" s="1"/>
  <c r="AI122" i="20" s="1"/>
  <c r="AD130" i="20"/>
  <c r="AD118" i="20"/>
  <c r="AE118" i="20" s="1"/>
  <c r="AF118" i="20" s="1"/>
  <c r="AG118" i="20" s="1"/>
  <c r="AH118" i="20" s="1"/>
  <c r="AI118" i="20" s="1"/>
  <c r="AD111" i="20"/>
  <c r="AE111" i="20" s="1"/>
  <c r="AF111" i="20" s="1"/>
  <c r="AG111" i="20" s="1"/>
  <c r="AH111" i="20" s="1"/>
  <c r="AI111" i="20" s="1"/>
  <c r="AD113" i="20"/>
  <c r="AE113" i="20" s="1"/>
  <c r="AF113" i="20" s="1"/>
  <c r="AG113" i="20" s="1"/>
  <c r="AH113" i="20" s="1"/>
  <c r="AI113" i="20" s="1"/>
  <c r="AD105" i="20"/>
  <c r="AE105" i="20" s="1"/>
  <c r="AF105" i="20" s="1"/>
  <c r="AG105" i="20" s="1"/>
  <c r="AH105" i="20" s="1"/>
  <c r="AI105" i="20" s="1"/>
  <c r="AD114" i="20"/>
  <c r="AE114" i="20" s="1"/>
  <c r="AF114" i="20" s="1"/>
  <c r="AG114" i="20" s="1"/>
  <c r="AH114" i="20" s="1"/>
  <c r="AI114" i="20" s="1"/>
  <c r="AD89" i="20"/>
  <c r="T143" i="20"/>
  <c r="U14" i="20"/>
  <c r="S16" i="20"/>
  <c r="AD126" i="20"/>
  <c r="U143" i="20"/>
  <c r="S8" i="20"/>
  <c r="AD109" i="20"/>
  <c r="AE109" i="20" s="1"/>
  <c r="AF109" i="20" s="1"/>
  <c r="AG109" i="20" s="1"/>
  <c r="AH109" i="20" s="1"/>
  <c r="AI109" i="20" s="1"/>
  <c r="AD107" i="20"/>
  <c r="AE107" i="20" s="1"/>
  <c r="AF107" i="20" s="1"/>
  <c r="AG107" i="20" s="1"/>
  <c r="AH107" i="20" s="1"/>
  <c r="AI107" i="20" s="1"/>
  <c r="S16" i="19"/>
  <c r="AJ105" i="19"/>
  <c r="AJ110" i="19"/>
  <c r="AJ114" i="19"/>
  <c r="AD139" i="19"/>
  <c r="AD119" i="19"/>
  <c r="AE119" i="19" s="1"/>
  <c r="AF119" i="19" s="1"/>
  <c r="AG119" i="19" s="1"/>
  <c r="AH119" i="19" s="1"/>
  <c r="AI119" i="19" s="1"/>
  <c r="AD116" i="19"/>
  <c r="AE116" i="19" s="1"/>
  <c r="AF116" i="19" s="1"/>
  <c r="AG116" i="19" s="1"/>
  <c r="AH116" i="19" s="1"/>
  <c r="AI116" i="19" s="1"/>
  <c r="AD112" i="19"/>
  <c r="AE112" i="19" s="1"/>
  <c r="AF112" i="19" s="1"/>
  <c r="AG112" i="19" s="1"/>
  <c r="AH112" i="19" s="1"/>
  <c r="AI112" i="19" s="1"/>
  <c r="AD115" i="19"/>
  <c r="AE115" i="19" s="1"/>
  <c r="AF115" i="19" s="1"/>
  <c r="AG115" i="19" s="1"/>
  <c r="AH115" i="19" s="1"/>
  <c r="AI115" i="19" s="1"/>
  <c r="AD111" i="19"/>
  <c r="AE111" i="19" s="1"/>
  <c r="AF111" i="19" s="1"/>
  <c r="AG111" i="19" s="1"/>
  <c r="AH111" i="19" s="1"/>
  <c r="AI111" i="19" s="1"/>
  <c r="AD124" i="19"/>
  <c r="AE124" i="19" s="1"/>
  <c r="AF124" i="19" s="1"/>
  <c r="AG124" i="19" s="1"/>
  <c r="AH124" i="19" s="1"/>
  <c r="AI124" i="19" s="1"/>
  <c r="AD129" i="19"/>
  <c r="AD104" i="19"/>
  <c r="AE104" i="19" s="1"/>
  <c r="AF104" i="19" s="1"/>
  <c r="AG104" i="19" s="1"/>
  <c r="AH104" i="19" s="1"/>
  <c r="AI104" i="19" s="1"/>
  <c r="AD113" i="19"/>
  <c r="AE113" i="19" s="1"/>
  <c r="AF113" i="19" s="1"/>
  <c r="AG113" i="19" s="1"/>
  <c r="AH113" i="19" s="1"/>
  <c r="AI113" i="19" s="1"/>
  <c r="AD109" i="19"/>
  <c r="AE109" i="19" s="1"/>
  <c r="AF109" i="19" s="1"/>
  <c r="AG109" i="19" s="1"/>
  <c r="AH109" i="19" s="1"/>
  <c r="AI109" i="19" s="1"/>
  <c r="AD130" i="19"/>
  <c r="AD100" i="19"/>
  <c r="AD118" i="19"/>
  <c r="AE118" i="19" s="1"/>
  <c r="AF118" i="19" s="1"/>
  <c r="AG118" i="19" s="1"/>
  <c r="AH118" i="19" s="1"/>
  <c r="AI118" i="19" s="1"/>
  <c r="AD121" i="19"/>
  <c r="AE121" i="19" s="1"/>
  <c r="AF121" i="19" s="1"/>
  <c r="AG121" i="19" s="1"/>
  <c r="AH121" i="19" s="1"/>
  <c r="AI121" i="19" s="1"/>
  <c r="AD131" i="19"/>
  <c r="AD108" i="19"/>
  <c r="AE108" i="19" s="1"/>
  <c r="AF108" i="19" s="1"/>
  <c r="AG108" i="19" s="1"/>
  <c r="AH108" i="19" s="1"/>
  <c r="AI108" i="19" s="1"/>
  <c r="AD99" i="19"/>
  <c r="AD125" i="19"/>
  <c r="AD93" i="19"/>
  <c r="AD127" i="19"/>
  <c r="AD95" i="19"/>
  <c r="AD107" i="19"/>
  <c r="AE107" i="19" s="1"/>
  <c r="AF107" i="19" s="1"/>
  <c r="AG107" i="19" s="1"/>
  <c r="AH107" i="19" s="1"/>
  <c r="AI107" i="19" s="1"/>
  <c r="AD128" i="19"/>
  <c r="AD120" i="19"/>
  <c r="AE120" i="19" s="1"/>
  <c r="AF120" i="19" s="1"/>
  <c r="AG120" i="19" s="1"/>
  <c r="AH120" i="19" s="1"/>
  <c r="AI120" i="19" s="1"/>
  <c r="AD123" i="19"/>
  <c r="AE123" i="19" s="1"/>
  <c r="AF123" i="19" s="1"/>
  <c r="AG123" i="19" s="1"/>
  <c r="AH123" i="19" s="1"/>
  <c r="AI123" i="19" s="1"/>
  <c r="AD117" i="19"/>
  <c r="AE117" i="19" s="1"/>
  <c r="AF117" i="19" s="1"/>
  <c r="AG117" i="19" s="1"/>
  <c r="AH117" i="19" s="1"/>
  <c r="AI117" i="19" s="1"/>
  <c r="AD91" i="19"/>
  <c r="AD97" i="19"/>
  <c r="AD106" i="19"/>
  <c r="AE106" i="19" s="1"/>
  <c r="AF106" i="19" s="1"/>
  <c r="AG106" i="19" s="1"/>
  <c r="AH106" i="19" s="1"/>
  <c r="AI106" i="19" s="1"/>
  <c r="U12" i="19"/>
  <c r="U16" i="19"/>
  <c r="U15" i="19"/>
  <c r="AD98" i="19"/>
  <c r="AD122" i="19"/>
  <c r="AE122" i="19" s="1"/>
  <c r="AF122" i="19" s="1"/>
  <c r="AG122" i="19" s="1"/>
  <c r="AH122" i="19" s="1"/>
  <c r="AI122" i="19" s="1"/>
  <c r="U133" i="15"/>
  <c r="S14" i="15"/>
  <c r="AB105" i="15"/>
  <c r="W134" i="15"/>
  <c r="Z139" i="15" s="1"/>
  <c r="AC139" i="15" s="1"/>
  <c r="AB99" i="15"/>
  <c r="AB103" i="15"/>
  <c r="AB106" i="15"/>
  <c r="AB116" i="15"/>
  <c r="AB119" i="15"/>
  <c r="AB112" i="15"/>
  <c r="AB111" i="15"/>
  <c r="AB107" i="15"/>
  <c r="AB104" i="15"/>
  <c r="AB114" i="15"/>
  <c r="AB109" i="15"/>
  <c r="AB108" i="15"/>
  <c r="AB125" i="15"/>
  <c r="AB128" i="15"/>
  <c r="AB94" i="15"/>
  <c r="AB120" i="15"/>
  <c r="AB127" i="15"/>
  <c r="AB95" i="15"/>
  <c r="AB118" i="15"/>
  <c r="AB113" i="15"/>
  <c r="S143" i="15"/>
  <c r="S5" i="15"/>
  <c r="S6" i="15" s="1"/>
  <c r="AD93" i="15"/>
  <c r="AD104" i="15"/>
  <c r="AE104" i="15" s="1"/>
  <c r="AF104" i="15" s="1"/>
  <c r="AG104" i="15" s="1"/>
  <c r="AH104" i="15" s="1"/>
  <c r="AI104" i="15" s="1"/>
  <c r="AD128" i="15"/>
  <c r="AD98" i="15"/>
  <c r="AD101" i="15"/>
  <c r="AD115" i="15"/>
  <c r="AE115" i="15" s="1"/>
  <c r="AF115" i="15" s="1"/>
  <c r="AG115" i="15" s="1"/>
  <c r="AH115" i="15" s="1"/>
  <c r="AI115" i="15" s="1"/>
  <c r="AD89" i="15"/>
  <c r="AD130" i="15"/>
  <c r="AD129" i="15"/>
  <c r="AD90" i="15"/>
  <c r="AD118" i="15"/>
  <c r="AE118" i="15" s="1"/>
  <c r="AF118" i="15" s="1"/>
  <c r="AG118" i="15" s="1"/>
  <c r="AH118" i="15" s="1"/>
  <c r="AI118" i="15" s="1"/>
  <c r="AD96" i="15"/>
  <c r="AD125" i="15"/>
  <c r="AD97" i="15"/>
  <c r="AD121" i="15"/>
  <c r="AE121" i="15" s="1"/>
  <c r="AF121" i="15" s="1"/>
  <c r="AG121" i="15" s="1"/>
  <c r="AH121" i="15" s="1"/>
  <c r="AI121" i="15" s="1"/>
  <c r="AD112" i="15"/>
  <c r="AE112" i="15" s="1"/>
  <c r="AF112" i="15" s="1"/>
  <c r="AG112" i="15" s="1"/>
  <c r="AH112" i="15" s="1"/>
  <c r="AI112" i="15" s="1"/>
  <c r="AD109" i="15"/>
  <c r="AE109" i="15" s="1"/>
  <c r="AF109" i="15" s="1"/>
  <c r="AG109" i="15" s="1"/>
  <c r="AH109" i="15" s="1"/>
  <c r="AI109" i="15" s="1"/>
  <c r="AD94" i="15"/>
  <c r="AD95" i="15"/>
  <c r="AD91" i="15"/>
  <c r="AD126" i="15"/>
  <c r="AD131" i="15"/>
  <c r="AD92" i="15"/>
  <c r="AD127" i="15"/>
  <c r="AD122" i="15"/>
  <c r="AE122" i="15" s="1"/>
  <c r="AF122" i="15" s="1"/>
  <c r="AG122" i="15" s="1"/>
  <c r="AH122" i="15" s="1"/>
  <c r="AI122" i="15" s="1"/>
  <c r="AD107" i="15"/>
  <c r="AE107" i="15" s="1"/>
  <c r="AF107" i="15" s="1"/>
  <c r="AG107" i="15" s="1"/>
  <c r="AH107" i="15" s="1"/>
  <c r="AI107" i="15" s="1"/>
  <c r="AD106" i="15"/>
  <c r="AE106" i="15" s="1"/>
  <c r="AF106" i="15" s="1"/>
  <c r="AG106" i="15" s="1"/>
  <c r="AH106" i="15" s="1"/>
  <c r="AI106" i="15" s="1"/>
  <c r="AD114" i="15"/>
  <c r="AE114" i="15" s="1"/>
  <c r="AF114" i="15" s="1"/>
  <c r="AG114" i="15" s="1"/>
  <c r="AH114" i="15" s="1"/>
  <c r="AI114" i="15" s="1"/>
  <c r="AD113" i="15"/>
  <c r="AE113" i="15" s="1"/>
  <c r="AF113" i="15" s="1"/>
  <c r="AG113" i="15" s="1"/>
  <c r="AH113" i="15" s="1"/>
  <c r="AI113" i="15" s="1"/>
  <c r="AD99" i="15"/>
  <c r="AD100" i="15"/>
  <c r="AD120" i="15"/>
  <c r="AE120" i="15" s="1"/>
  <c r="AF120" i="15" s="1"/>
  <c r="AG120" i="15" s="1"/>
  <c r="AH120" i="15" s="1"/>
  <c r="AI120" i="15" s="1"/>
  <c r="AD111" i="15"/>
  <c r="AE111" i="15" s="1"/>
  <c r="AF111" i="15" s="1"/>
  <c r="AG111" i="15" s="1"/>
  <c r="AH111" i="15" s="1"/>
  <c r="AI111" i="15" s="1"/>
  <c r="AD124" i="15"/>
  <c r="AE124" i="15" s="1"/>
  <c r="AF124" i="15" s="1"/>
  <c r="AG124" i="15" s="1"/>
  <c r="AH124" i="15" s="1"/>
  <c r="AI124" i="15" s="1"/>
  <c r="AD119" i="15"/>
  <c r="AE119" i="15" s="1"/>
  <c r="AF119" i="15" s="1"/>
  <c r="AG119" i="15" s="1"/>
  <c r="AH119" i="15" s="1"/>
  <c r="AI119" i="15" s="1"/>
  <c r="AD123" i="15"/>
  <c r="AE123" i="15" s="1"/>
  <c r="AF123" i="15" s="1"/>
  <c r="AG123" i="15" s="1"/>
  <c r="AH123" i="15" s="1"/>
  <c r="AI123" i="15" s="1"/>
  <c r="AD110" i="15"/>
  <c r="AE110" i="15" s="1"/>
  <c r="AF110" i="15" s="1"/>
  <c r="AG110" i="15" s="1"/>
  <c r="AH110" i="15" s="1"/>
  <c r="AI110" i="15" s="1"/>
  <c r="AD108" i="15"/>
  <c r="AE108" i="15" s="1"/>
  <c r="AF108" i="15" s="1"/>
  <c r="AG108" i="15" s="1"/>
  <c r="AH108" i="15" s="1"/>
  <c r="AI108" i="15" s="1"/>
  <c r="AD117" i="15"/>
  <c r="AE117" i="15" s="1"/>
  <c r="AF117" i="15" s="1"/>
  <c r="AG117" i="15" s="1"/>
  <c r="AH117" i="15" s="1"/>
  <c r="AI117" i="15" s="1"/>
  <c r="AD116" i="15"/>
  <c r="AE116" i="15" s="1"/>
  <c r="AF116" i="15" s="1"/>
  <c r="AG116" i="15" s="1"/>
  <c r="AH116" i="15" s="1"/>
  <c r="AI116" i="15" s="1"/>
  <c r="U22" i="15"/>
  <c r="AD105" i="15"/>
  <c r="AE105" i="15" s="1"/>
  <c r="AF105" i="15" s="1"/>
  <c r="AG105" i="15" s="1"/>
  <c r="AH105" i="15" s="1"/>
  <c r="AI105" i="15" s="1"/>
  <c r="W22" i="24" l="1"/>
  <c r="W20" i="24"/>
  <c r="W19" i="24"/>
  <c r="W21" i="24"/>
  <c r="AJ103" i="20"/>
  <c r="S7" i="20"/>
  <c r="AJ109" i="20"/>
  <c r="AK109" i="20" s="1"/>
  <c r="AJ115" i="19"/>
  <c r="AJ103" i="19"/>
  <c r="AJ103" i="15"/>
  <c r="AL103" i="15" s="1"/>
  <c r="AJ94" i="15"/>
  <c r="AJ98" i="15"/>
  <c r="AJ102" i="15"/>
  <c r="AJ93" i="15"/>
  <c r="AJ97" i="15"/>
  <c r="AJ101" i="15"/>
  <c r="AJ96" i="15"/>
  <c r="AJ100" i="15"/>
  <c r="AJ95" i="15"/>
  <c r="AJ99" i="15"/>
  <c r="AJ107" i="20"/>
  <c r="AL107" i="20" s="1"/>
  <c r="AJ110" i="20"/>
  <c r="AK110" i="20" s="1"/>
  <c r="AJ113" i="20"/>
  <c r="AL113" i="20" s="1"/>
  <c r="AJ120" i="20"/>
  <c r="AK120" i="20" s="1"/>
  <c r="AJ122" i="20"/>
  <c r="AL122" i="20" s="1"/>
  <c r="AJ116" i="20"/>
  <c r="AL116" i="20" s="1"/>
  <c r="AJ104" i="20"/>
  <c r="AL104" i="20" s="1"/>
  <c r="AJ121" i="20"/>
  <c r="AL121" i="20" s="1"/>
  <c r="S8" i="19"/>
  <c r="S9" i="19"/>
  <c r="V21" i="19"/>
  <c r="S7" i="19"/>
  <c r="V19" i="19"/>
  <c r="AD133" i="19"/>
  <c r="AJ109" i="19"/>
  <c r="AL109" i="19" s="1"/>
  <c r="S16" i="15"/>
  <c r="AB133" i="15"/>
  <c r="AD133" i="20"/>
  <c r="AK122" i="20"/>
  <c r="AJ112" i="20"/>
  <c r="AJ123" i="20"/>
  <c r="V19" i="20"/>
  <c r="V21" i="20"/>
  <c r="V20" i="20"/>
  <c r="AJ105" i="20"/>
  <c r="AJ106" i="20"/>
  <c r="AJ117" i="20"/>
  <c r="AE133" i="20"/>
  <c r="AE134" i="20" s="1"/>
  <c r="AJ114" i="20"/>
  <c r="AJ115" i="20"/>
  <c r="AJ111" i="20"/>
  <c r="AJ108" i="20"/>
  <c r="AJ118" i="20"/>
  <c r="AJ119" i="20"/>
  <c r="AG133" i="19"/>
  <c r="AJ106" i="19"/>
  <c r="AL115" i="19"/>
  <c r="AK115" i="19"/>
  <c r="AE133" i="19"/>
  <c r="AE134" i="19" s="1"/>
  <c r="AJ118" i="19"/>
  <c r="AJ120" i="19"/>
  <c r="AJ108" i="19"/>
  <c r="AJ111" i="19"/>
  <c r="AJ117" i="19"/>
  <c r="AL105" i="19"/>
  <c r="AK105" i="19"/>
  <c r="AJ122" i="19"/>
  <c r="AJ112" i="19"/>
  <c r="AJ113" i="19"/>
  <c r="AJ119" i="19"/>
  <c r="AL110" i="19"/>
  <c r="AK110" i="19"/>
  <c r="AJ123" i="19"/>
  <c r="V20" i="19"/>
  <c r="AL114" i="19"/>
  <c r="AK114" i="19"/>
  <c r="AJ104" i="19"/>
  <c r="AJ124" i="19"/>
  <c r="AJ107" i="19"/>
  <c r="AJ116" i="19"/>
  <c r="AJ121" i="19"/>
  <c r="V19" i="15"/>
  <c r="AD133" i="15"/>
  <c r="U16" i="15"/>
  <c r="AJ117" i="15"/>
  <c r="AJ115" i="15"/>
  <c r="AJ104" i="15"/>
  <c r="AJ116" i="15"/>
  <c r="AJ107" i="15"/>
  <c r="AJ118" i="15"/>
  <c r="AD139" i="15"/>
  <c r="AJ114" i="15"/>
  <c r="AJ109" i="15"/>
  <c r="AJ120" i="15"/>
  <c r="AJ124" i="15"/>
  <c r="AJ110" i="15"/>
  <c r="AJ123" i="15"/>
  <c r="AJ105" i="15"/>
  <c r="AJ106" i="15"/>
  <c r="AJ111" i="15"/>
  <c r="AJ121" i="15"/>
  <c r="AJ113" i="15"/>
  <c r="AJ112" i="15"/>
  <c r="AJ108" i="15"/>
  <c r="AJ122" i="15"/>
  <c r="AJ119" i="15"/>
  <c r="T143" i="15"/>
  <c r="U12" i="15"/>
  <c r="U13" i="15"/>
  <c r="U15" i="15"/>
  <c r="U14" i="15"/>
  <c r="S8" i="15"/>
  <c r="S7" i="15"/>
  <c r="S9" i="15"/>
  <c r="U143" i="15"/>
  <c r="AL120" i="20" l="1"/>
  <c r="AL109" i="20"/>
  <c r="AK107" i="20"/>
  <c r="AK104" i="20"/>
  <c r="AK103" i="20"/>
  <c r="AL103" i="20"/>
  <c r="V12" i="20" s="1"/>
  <c r="AL110" i="20"/>
  <c r="AK103" i="19"/>
  <c r="AL103" i="19"/>
  <c r="AK93" i="15"/>
  <c r="AL93" i="15"/>
  <c r="AK103" i="15"/>
  <c r="AK96" i="15"/>
  <c r="AL96" i="15"/>
  <c r="AK102" i="15"/>
  <c r="AL102" i="15"/>
  <c r="AK99" i="15"/>
  <c r="AL99" i="15"/>
  <c r="AK101" i="15"/>
  <c r="AL101" i="15"/>
  <c r="AK98" i="15"/>
  <c r="AL98" i="15"/>
  <c r="AK95" i="15"/>
  <c r="AL95" i="15"/>
  <c r="AK97" i="15"/>
  <c r="AL97" i="15"/>
  <c r="AK94" i="15"/>
  <c r="AL94" i="15"/>
  <c r="AK100" i="15"/>
  <c r="AL100" i="15"/>
  <c r="AG133" i="15"/>
  <c r="AK113" i="20"/>
  <c r="AK121" i="20"/>
  <c r="AK116" i="20"/>
  <c r="AK109" i="19"/>
  <c r="V20" i="15"/>
  <c r="V21" i="15"/>
  <c r="AE133" i="15"/>
  <c r="AE134" i="15" s="1"/>
  <c r="AK114" i="20"/>
  <c r="AL114" i="20"/>
  <c r="AK108" i="20"/>
  <c r="AL108" i="20"/>
  <c r="AL118" i="20"/>
  <c r="AK118" i="20"/>
  <c r="AL117" i="20"/>
  <c r="AK117" i="20"/>
  <c r="AG133" i="20"/>
  <c r="AJ133" i="20"/>
  <c r="AL123" i="20"/>
  <c r="AK123" i="20"/>
  <c r="AL111" i="20"/>
  <c r="AK111" i="20"/>
  <c r="AL105" i="20"/>
  <c r="AK105" i="20"/>
  <c r="AK112" i="20"/>
  <c r="AL112" i="20"/>
  <c r="AL119" i="20"/>
  <c r="AK119" i="20"/>
  <c r="AL115" i="20"/>
  <c r="AK115" i="20"/>
  <c r="AK106" i="20"/>
  <c r="AL106" i="20"/>
  <c r="AK121" i="19"/>
  <c r="AL121" i="19"/>
  <c r="AK123" i="19"/>
  <c r="AL123" i="19"/>
  <c r="AL113" i="19"/>
  <c r="AK113" i="19"/>
  <c r="AL116" i="19"/>
  <c r="AK116" i="19"/>
  <c r="AL120" i="19"/>
  <c r="AK120" i="19"/>
  <c r="AH133" i="19"/>
  <c r="AL107" i="19"/>
  <c r="AK107" i="19"/>
  <c r="AL122" i="19"/>
  <c r="AK122" i="19"/>
  <c r="AK117" i="19"/>
  <c r="AL117" i="19"/>
  <c r="AL118" i="19"/>
  <c r="AK118" i="19"/>
  <c r="AK104" i="19"/>
  <c r="AL104" i="19"/>
  <c r="AL108" i="19"/>
  <c r="AK108" i="19"/>
  <c r="AK106" i="19"/>
  <c r="AL106" i="19"/>
  <c r="AL112" i="19"/>
  <c r="AK112" i="19"/>
  <c r="AL124" i="19"/>
  <c r="AK124" i="19"/>
  <c r="AL119" i="19"/>
  <c r="AK119" i="19"/>
  <c r="AJ133" i="19"/>
  <c r="AL111" i="19"/>
  <c r="AK111" i="19"/>
  <c r="AH133" i="15"/>
  <c r="AL122" i="15"/>
  <c r="AK122" i="15"/>
  <c r="AL112" i="15"/>
  <c r="AK112" i="15"/>
  <c r="AK113" i="15"/>
  <c r="AL113" i="15"/>
  <c r="AL111" i="15"/>
  <c r="AK111" i="15"/>
  <c r="AK105" i="15"/>
  <c r="AL105" i="15"/>
  <c r="AL123" i="15"/>
  <c r="AK123" i="15"/>
  <c r="AK110" i="15"/>
  <c r="AL110" i="15"/>
  <c r="AK120" i="15"/>
  <c r="AL120" i="15"/>
  <c r="AK107" i="15"/>
  <c r="AL107" i="15"/>
  <c r="AL116" i="15"/>
  <c r="AK116" i="15"/>
  <c r="AK115" i="15"/>
  <c r="AL115" i="15"/>
  <c r="AK119" i="15"/>
  <c r="AL119" i="15"/>
  <c r="AL108" i="15"/>
  <c r="AK108" i="15"/>
  <c r="AK121" i="15"/>
  <c r="AL121" i="15"/>
  <c r="AL106" i="15"/>
  <c r="AK106" i="15"/>
  <c r="AK124" i="15"/>
  <c r="AL124" i="15"/>
  <c r="AL109" i="15"/>
  <c r="AK109" i="15"/>
  <c r="AL114" i="15"/>
  <c r="AK114" i="15"/>
  <c r="AL118" i="15"/>
  <c r="AK118" i="15"/>
  <c r="AJ133" i="15"/>
  <c r="AK104" i="15"/>
  <c r="AL104" i="15"/>
  <c r="AK117" i="15"/>
  <c r="AL117" i="15"/>
  <c r="AN99" i="20" l="1"/>
  <c r="V14" i="20"/>
  <c r="V16" i="20"/>
  <c r="W16" i="20" s="1"/>
  <c r="AL133" i="20"/>
  <c r="V15" i="19"/>
  <c r="V16" i="19"/>
  <c r="W16" i="19" s="1"/>
  <c r="AH133" i="20"/>
  <c r="V13" i="20"/>
  <c r="V15" i="20"/>
  <c r="AN99" i="19"/>
  <c r="AL133" i="19"/>
  <c r="AI133" i="19"/>
  <c r="V18" i="19"/>
  <c r="V13" i="19"/>
  <c r="W13" i="19" s="1"/>
  <c r="V12" i="19"/>
  <c r="V14" i="19"/>
  <c r="V14" i="15"/>
  <c r="V12" i="15"/>
  <c r="AL133" i="15"/>
  <c r="AN99" i="15"/>
  <c r="V16" i="15"/>
  <c r="W16" i="15" s="1"/>
  <c r="V15" i="15"/>
  <c r="V13" i="15"/>
  <c r="V18" i="15"/>
  <c r="AI133" i="15"/>
  <c r="W12" i="20" l="1"/>
  <c r="AO99" i="20"/>
  <c r="W12" i="19"/>
  <c r="W15" i="20"/>
  <c r="W13" i="20"/>
  <c r="W14" i="20"/>
  <c r="W14" i="19"/>
  <c r="AO99" i="19"/>
  <c r="W15" i="19"/>
  <c r="W13" i="15"/>
  <c r="AI133" i="20"/>
  <c r="V18" i="20"/>
  <c r="V22" i="19"/>
  <c r="W15" i="15"/>
  <c r="W14" i="15"/>
  <c r="AO99" i="15"/>
  <c r="V22" i="15"/>
  <c r="W12" i="15"/>
  <c r="V22" i="20" l="1"/>
  <c r="W22" i="19"/>
  <c r="W19" i="19"/>
  <c r="W21" i="19"/>
  <c r="W20" i="19"/>
  <c r="W18" i="19"/>
  <c r="W22" i="15"/>
  <c r="W20" i="15"/>
  <c r="W19" i="15"/>
  <c r="W21" i="15"/>
  <c r="W18" i="15"/>
  <c r="W22" i="20" l="1"/>
  <c r="W21" i="20"/>
  <c r="W19" i="20"/>
  <c r="W20" i="20"/>
  <c r="W18" i="20"/>
</calcChain>
</file>

<file path=xl/sharedStrings.xml><?xml version="1.0" encoding="utf-8"?>
<sst xmlns="http://schemas.openxmlformats.org/spreadsheetml/2006/main" count="1111" uniqueCount="222">
  <si>
    <t>Stratum</t>
  </si>
  <si>
    <t>Average</t>
  </si>
  <si>
    <t>Weighted</t>
  </si>
  <si>
    <t>Biomass</t>
  </si>
  <si>
    <t xml:space="preserve">Strata </t>
  </si>
  <si>
    <t>Standard</t>
  </si>
  <si>
    <t>Layer 1</t>
  </si>
  <si>
    <t xml:space="preserve">TS     </t>
  </si>
  <si>
    <t xml:space="preserve">Area   </t>
  </si>
  <si>
    <t xml:space="preserve">Mean Sa </t>
  </si>
  <si>
    <t>Density</t>
  </si>
  <si>
    <t xml:space="preserve"> Error  </t>
  </si>
  <si>
    <t xml:space="preserve">       </t>
  </si>
  <si>
    <t>(dB/kg)</t>
  </si>
  <si>
    <t xml:space="preserve"> (kmý) </t>
  </si>
  <si>
    <t xml:space="preserve">(/mý)   </t>
  </si>
  <si>
    <t>(kg/mý)</t>
  </si>
  <si>
    <t xml:space="preserve">(tons) </t>
  </si>
  <si>
    <t xml:space="preserve"> (tons) </t>
  </si>
  <si>
    <t xml:space="preserve">  (%)   </t>
  </si>
  <si>
    <t>Strength</t>
  </si>
  <si>
    <t>Total</t>
  </si>
  <si>
    <t>Regression results and TS calc. Using frozen sample length-weight data</t>
  </si>
  <si>
    <t>Len(mm) for SABS or Midlen for Industry</t>
  </si>
  <si>
    <t>SAMPLID</t>
  </si>
  <si>
    <t>AREA</t>
  </si>
  <si>
    <t>LAT</t>
  </si>
  <si>
    <t>LON</t>
  </si>
  <si>
    <t>SDATE</t>
  </si>
  <si>
    <t>FishNo</t>
  </si>
  <si>
    <t>LEN</t>
  </si>
  <si>
    <t>WT</t>
  </si>
  <si>
    <t>MidLen(mm)</t>
  </si>
  <si>
    <t>Log length with adjustment for freezing applied to frozen sabs samples</t>
  </si>
  <si>
    <t>Log wt</t>
  </si>
  <si>
    <t xml:space="preserve">Number of Fish </t>
  </si>
  <si>
    <t>TS based on survey sample data</t>
  </si>
  <si>
    <t>weight(g)/len(cm)</t>
  </si>
  <si>
    <t>x=</t>
  </si>
  <si>
    <t>Mean length (mm)</t>
  </si>
  <si>
    <t>L28cm weight (kg)</t>
  </si>
  <si>
    <t>intercept</t>
  </si>
  <si>
    <t>Mean weight (kg)</t>
  </si>
  <si>
    <t>TS for 28cm &amp; sample mean wt</t>
  </si>
  <si>
    <t>Based  on 28cm std only (no samples)</t>
  </si>
  <si>
    <t>Target Strength (38kHz) =</t>
  </si>
  <si>
    <t>TS for 28cm (38Khz)</t>
  </si>
  <si>
    <t>Standard TS for 28cm (38Khz)</t>
  </si>
  <si>
    <t>Target Strength (50kHz) =</t>
  </si>
  <si>
    <t>TS for 28cm (50Khz)</t>
  </si>
  <si>
    <t>Standard TS for 28cm (50Khz)</t>
  </si>
  <si>
    <t>Target Strength (75kHz) =</t>
  </si>
  <si>
    <t>TS for 28cm (75Khz)</t>
  </si>
  <si>
    <t>Standard TS for 28cm (75Khz)</t>
  </si>
  <si>
    <t>Target Strength (120kHz) =</t>
  </si>
  <si>
    <t>TS for 28cm (120Khz)</t>
  </si>
  <si>
    <t>Standard TS for 28cm (120Khz)</t>
  </si>
  <si>
    <t>Length Grouping</t>
  </si>
  <si>
    <t>% by Size</t>
  </si>
  <si>
    <t>Mean length by group</t>
  </si>
  <si>
    <t>TS (wt)</t>
  </si>
  <si>
    <t>Biomass TS wt</t>
  </si>
  <si>
    <t>% Biomass TS wt</t>
  </si>
  <si>
    <t>Proportion &lt;23.0cm =</t>
  </si>
  <si>
    <t>Proportion 23-30cm=</t>
  </si>
  <si>
    <t>Proportion &gt;30.0cm =</t>
  </si>
  <si>
    <t>Proportion &gt;23.0cm =</t>
  </si>
  <si>
    <t>TS #</t>
  </si>
  <si>
    <t>Biomass TS #</t>
  </si>
  <si>
    <t>% biomass TS #</t>
  </si>
  <si>
    <t>Note: place regression results in cell below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</si>
  <si>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</si>
  <si>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</si>
  <si>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</si>
  <si>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</si>
  <si>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</si>
  <si>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</si>
  <si>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</si>
  <si>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</si>
  <si>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</si>
  <si>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</si>
  <si>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</si>
  <si>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</si>
  <si>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</si>
  <si>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</si>
  <si>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</si>
  <si>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</si>
  <si>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</si>
  <si>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</si>
  <si>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</si>
  <si>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</si>
  <si>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</si>
  <si>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</si>
  <si>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</si>
  <si>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</si>
  <si>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Measured</t>
  </si>
  <si>
    <t>TS(number) midpoint</t>
  </si>
  <si>
    <t>TS(weight)</t>
  </si>
  <si>
    <t>Input latest</t>
  </si>
  <si>
    <t>Prop of overall Sa by length</t>
  </si>
  <si>
    <t>SA proportioned</t>
  </si>
  <si>
    <t>Calculate</t>
  </si>
  <si>
    <t>Compute</t>
  </si>
  <si>
    <t>Multiply Avg Density</t>
  </si>
  <si>
    <t>Matches Allen</t>
  </si>
  <si>
    <t>Copy LF here for transfer after fix rows</t>
  </si>
  <si>
    <t>Midpoint</t>
  </si>
  <si>
    <t>TS=(20*LOG(LENcm)-71.9)</t>
  </si>
  <si>
    <t>TS using wt</t>
  </si>
  <si>
    <t>Sample</t>
  </si>
  <si>
    <t>TS x # meas</t>
  </si>
  <si>
    <t>% of TS x # meas</t>
  </si>
  <si>
    <t>Convert SA to arith</t>
  </si>
  <si>
    <t>by TS x # meas</t>
  </si>
  <si>
    <t>Density in nos</t>
  </si>
  <si>
    <t>Overall</t>
  </si>
  <si>
    <t>x TS% # meas</t>
  </si>
  <si>
    <t>Convert to log</t>
  </si>
  <si>
    <t>Biomass by length</t>
  </si>
  <si>
    <t>Length</t>
  </si>
  <si>
    <t>Nosamp</t>
  </si>
  <si>
    <t>LENGTH_MM</t>
  </si>
  <si>
    <t>NOSAMP</t>
  </si>
  <si>
    <t>Len/cm</t>
  </si>
  <si>
    <t>len_mm x freq</t>
  </si>
  <si>
    <t>lencm x freq</t>
  </si>
  <si>
    <t>Proportions by size</t>
  </si>
  <si>
    <t>CalcWt</t>
  </si>
  <si>
    <t>TS by length not using l/w</t>
  </si>
  <si>
    <t>to arithmetic</t>
  </si>
  <si>
    <t>No_Meas</t>
  </si>
  <si>
    <t>% no meas</t>
  </si>
  <si>
    <t>10^((SA-TS)/10)</t>
  </si>
  <si>
    <t>Nos x area</t>
  </si>
  <si>
    <t>Wt by area</t>
  </si>
  <si>
    <t>Density x %</t>
  </si>
  <si>
    <t>Density x Area</t>
  </si>
  <si>
    <t>sum</t>
  </si>
  <si>
    <t>Sum</t>
  </si>
  <si>
    <t>Mean</t>
  </si>
  <si>
    <t>SSB total</t>
  </si>
  <si>
    <t>Adds up to avg density</t>
  </si>
  <si>
    <t>This adds up to Overall SSB</t>
  </si>
  <si>
    <t>mean length</t>
  </si>
  <si>
    <t>mean wt</t>
  </si>
  <si>
    <t>Overall results</t>
  </si>
  <si>
    <t>Check Sa back to log</t>
  </si>
  <si>
    <t>Wted by TS#</t>
  </si>
  <si>
    <t>Wted by TS wt</t>
  </si>
  <si>
    <t>Note: LF avg calculated by sql job should be the same as in cells below</t>
  </si>
  <si>
    <t>avg</t>
  </si>
  <si>
    <t>in wt=</t>
  </si>
  <si>
    <t>biomass(t)</t>
  </si>
  <si>
    <t>in nos=</t>
  </si>
  <si>
    <t>numbers(x1000)</t>
  </si>
  <si>
    <t xml:space="preserve">copy and adjust lf groups here then move above </t>
  </si>
  <si>
    <t>Number</t>
  </si>
  <si>
    <t>Min</t>
  </si>
  <si>
    <t>Max</t>
  </si>
  <si>
    <t>FISHING_VESSEL_1</t>
  </si>
  <si>
    <t>Fish</t>
  </si>
  <si>
    <t>Len</t>
  </si>
  <si>
    <t>Wt</t>
  </si>
  <si>
    <t xml:space="preserve">Mean </t>
  </si>
  <si>
    <t>Target</t>
  </si>
  <si>
    <t>Wt 28 cm</t>
  </si>
  <si>
    <t>TS 28 cm</t>
  </si>
  <si>
    <t>Samples</t>
  </si>
  <si>
    <t>Len/Wt</t>
  </si>
  <si>
    <t>Length (mm)</t>
  </si>
  <si>
    <t xml:space="preserve">Weight </t>
  </si>
  <si>
    <t>(gm)</t>
  </si>
  <si>
    <t>dB/kg</t>
  </si>
  <si>
    <t>Data ready to copy to sample summary table; just fill in number of samples</t>
  </si>
  <si>
    <t>NAFO</t>
  </si>
  <si>
    <t>Area</t>
  </si>
  <si>
    <t>Lady Janice II</t>
  </si>
  <si>
    <t>Lady Melissa</t>
  </si>
  <si>
    <t>WTED No</t>
  </si>
  <si>
    <t>WTED NO</t>
  </si>
  <si>
    <t>Sealife II</t>
  </si>
  <si>
    <t>No Measured</t>
  </si>
  <si>
    <t>Wt#Measured</t>
  </si>
  <si>
    <t>NoSamp</t>
  </si>
  <si>
    <t>Catch_MT</t>
  </si>
  <si>
    <t>German_outbox</t>
  </si>
  <si>
    <t>German_inbox</t>
  </si>
  <si>
    <t>Morning Star</t>
  </si>
  <si>
    <t>Total_2013_09_17</t>
  </si>
  <si>
    <t>Using all near date samples to increase the l/w relationship</t>
  </si>
  <si>
    <t>&lt;23cm</t>
  </si>
  <si>
    <t>%</t>
  </si>
  <si>
    <t>Leroy and Barry II</t>
  </si>
  <si>
    <t>Margaret Elizabeth</t>
  </si>
  <si>
    <t>Dual Venture I</t>
  </si>
  <si>
    <t>Silver Harvester I</t>
  </si>
  <si>
    <t>Tue Jan 24                                                                                 page    1</t>
  </si>
  <si>
    <t xml:space="preserve">                        German Bank detail samples for survey on 21-aug-2016</t>
  </si>
  <si>
    <t>Canada 100</t>
  </si>
  <si>
    <t>Tasha Marie</t>
  </si>
  <si>
    <t>Brunswick Provider</t>
  </si>
  <si>
    <t>Mon Jan 15                                                                                 page    1</t>
  </si>
  <si>
    <t xml:space="preserve">    German Bank survey box purse seine lf samples German Bank box collected on dates 21-aug-2017</t>
  </si>
  <si>
    <t>German Bank - SAMPLE collected close to Aug 21, 2017 survey FOR LENGTH - WEIGHT</t>
  </si>
  <si>
    <t>7 samples near Aug 21</t>
  </si>
  <si>
    <t>on Jan 15                                                                                 page    1</t>
  </si>
  <si>
    <t xml:space="preserve">    German Bank survey WEIGHTED ps lf samples for German Bank box collected on dates 09-sep-2017</t>
  </si>
  <si>
    <t>_x000C_Mon Jan 15                                                                                 page    1</t>
  </si>
  <si>
    <t xml:space="preserve">                   2017 German Bank detail samples close to survey on 8-sep-2017</t>
  </si>
  <si>
    <t xml:space="preserve">    German Bank survey box purse seine lf samples German Bank box collected on dates 18-sep-2017</t>
  </si>
  <si>
    <t xml:space="preserve">                   2017 German Bank detail samples close to survey on 17-sep-2017</t>
  </si>
  <si>
    <t>No Samples close to Oct 1 2017 survey</t>
  </si>
  <si>
    <t>German Bank - SAMPLE collected close to Sep 08, 2017 survey FOR LENGTH - WEIGHT</t>
  </si>
  <si>
    <t xml:space="preserve">6 samples near Sep 08 </t>
  </si>
  <si>
    <t>German Bank - SAMPLE collected close to Sep 17, 2017 survey FOR LENGTH - WEIGHT</t>
  </si>
  <si>
    <t>3 samples near Sep 17, 2017</t>
  </si>
  <si>
    <t>German Bank - SAMPLE collected close to Oct 06, 2017 survey FOR LENGTH - WEIGHT</t>
  </si>
  <si>
    <t>Tue Jan 16                                                                                 page    1</t>
  </si>
  <si>
    <t xml:space="preserve">    German Bank survey box purse seine lf samples German Bank box collected on dates 07-oct-2017</t>
  </si>
  <si>
    <t xml:space="preserve">                   2017 German Bank detail samples close to survey on 6-oct-2017</t>
  </si>
  <si>
    <t>1 sample near Oct 6</t>
  </si>
  <si>
    <t>No Samples close to Oct 18, 2017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</si>
</sst>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0.0000"/>
    <numFmt numFmtId="167" formatCode="0.000"/>
    <numFmt numFmtId="168" formatCode="0.0%"/>
    <numFmt numFmtId="169" formatCode="0.0"/>
    <numFmt numFmtId="170" formatCode="0.000000"/>
    <numFmt numFmtId="171" formatCode="_(* #,##0_);_(* \(#,##0\);_(* &quot;-&quot;??_);_(@_)"/>
    <numFmt numFmtId="172" formatCode="_(* #,##0.00000000_);_(* \(#,##0.00000000\);_(* &quot;-&quot;??_);_(@_)"/>
    <numFmt numFmtId="173" formatCode="[$-1009]d\-mmm\-yy;@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u/>
      <sz val="20"/>
      <color rgb="FFFF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9" fontId="1" fillId="3" borderId="4" xfId="3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167" fontId="0" fillId="0" borderId="0" xfId="0" applyNumberFormat="1" applyFill="1" applyBorder="1"/>
    <xf numFmtId="0" fontId="2" fillId="0" borderId="0" xfId="0" applyFont="1" applyBorder="1"/>
    <xf numFmtId="0" fontId="0" fillId="0" borderId="4" xfId="0" applyBorder="1"/>
    <xf numFmtId="0" fontId="0" fillId="0" borderId="0" xfId="0" quotePrefix="1"/>
    <xf numFmtId="0" fontId="0" fillId="0" borderId="10" xfId="0" applyFill="1" applyBorder="1"/>
    <xf numFmtId="167" fontId="0" fillId="0" borderId="11" xfId="0" applyNumberFormat="1" applyFill="1" applyBorder="1"/>
    <xf numFmtId="15" fontId="0" fillId="0" borderId="0" xfId="0" applyNumberFormat="1"/>
    <xf numFmtId="165" fontId="0" fillId="3" borderId="0" xfId="0" applyNumberFormat="1" applyFill="1"/>
    <xf numFmtId="165" fontId="0" fillId="0" borderId="0" xfId="0" applyNumberFormat="1"/>
    <xf numFmtId="0" fontId="0" fillId="0" borderId="12" xfId="0" applyBorder="1"/>
    <xf numFmtId="1" fontId="0" fillId="0" borderId="13" xfId="0" applyNumberFormat="1" applyBorder="1"/>
    <xf numFmtId="0" fontId="0" fillId="0" borderId="14" xfId="0" applyBorder="1"/>
    <xf numFmtId="167" fontId="0" fillId="0" borderId="13" xfId="0" applyNumberFormat="1" applyBorder="1"/>
    <xf numFmtId="170" fontId="0" fillId="0" borderId="0" xfId="0" applyNumberFormat="1" applyFill="1" applyBorder="1"/>
    <xf numFmtId="0" fontId="0" fillId="0" borderId="15" xfId="0" applyBorder="1"/>
    <xf numFmtId="167" fontId="0" fillId="0" borderId="16" xfId="0" applyNumberFormat="1" applyBorder="1"/>
    <xf numFmtId="0" fontId="0" fillId="0" borderId="13" xfId="0" applyBorder="1"/>
    <xf numFmtId="1" fontId="0" fillId="0" borderId="0" xfId="0" applyNumberFormat="1"/>
    <xf numFmtId="0" fontId="0" fillId="0" borderId="12" xfId="0" applyFill="1" applyBorder="1"/>
    <xf numFmtId="167" fontId="0" fillId="0" borderId="13" xfId="0" applyNumberFormat="1" applyFill="1" applyBorder="1"/>
    <xf numFmtId="0" fontId="0" fillId="0" borderId="7" xfId="0" applyBorder="1"/>
    <xf numFmtId="167" fontId="0" fillId="0" borderId="17" xfId="0" applyNumberFormat="1" applyBorder="1"/>
    <xf numFmtId="0" fontId="0" fillId="0" borderId="18" xfId="0" applyBorder="1"/>
    <xf numFmtId="165" fontId="0" fillId="0" borderId="0" xfId="0" applyNumberFormat="1" applyBorder="1"/>
    <xf numFmtId="0" fontId="0" fillId="0" borderId="15" xfId="0" applyFill="1" applyBorder="1"/>
    <xf numFmtId="167" fontId="0" fillId="0" borderId="16" xfId="0" applyNumberFormat="1" applyFill="1" applyBorder="1"/>
    <xf numFmtId="0" fontId="0" fillId="0" borderId="19" xfId="0" applyFill="1" applyBorder="1"/>
    <xf numFmtId="167" fontId="0" fillId="0" borderId="20" xfId="0" applyNumberFormat="1" applyFill="1" applyBorder="1"/>
    <xf numFmtId="0" fontId="0" fillId="0" borderId="21" xfId="0" applyBorder="1"/>
    <xf numFmtId="0" fontId="0" fillId="0" borderId="19" xfId="0" applyBorder="1"/>
    <xf numFmtId="165" fontId="0" fillId="0" borderId="0" xfId="0" applyNumberForma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23" xfId="0" applyFill="1" applyBorder="1"/>
    <xf numFmtId="0" fontId="0" fillId="3" borderId="24" xfId="0" applyFill="1" applyBorder="1"/>
    <xf numFmtId="0" fontId="0" fillId="0" borderId="25" xfId="0" applyBorder="1"/>
    <xf numFmtId="168" fontId="0" fillId="0" borderId="2" xfId="0" applyNumberFormat="1" applyBorder="1"/>
    <xf numFmtId="169" fontId="0" fillId="0" borderId="2" xfId="0" applyNumberFormat="1" applyBorder="1"/>
    <xf numFmtId="167" fontId="0" fillId="0" borderId="26" xfId="0" applyNumberFormat="1" applyFill="1" applyBorder="1"/>
    <xf numFmtId="171" fontId="1" fillId="3" borderId="2" xfId="2" applyNumberFormat="1" applyFill="1" applyBorder="1"/>
    <xf numFmtId="9" fontId="1" fillId="3" borderId="26" xfId="3" applyFill="1" applyBorder="1"/>
    <xf numFmtId="168" fontId="0" fillId="0" borderId="4" xfId="0" applyNumberFormat="1" applyBorder="1"/>
    <xf numFmtId="169" fontId="0" fillId="0" borderId="4" xfId="0" applyNumberFormat="1" applyBorder="1"/>
    <xf numFmtId="167" fontId="0" fillId="0" borderId="27" xfId="0" applyNumberFormat="1" applyFill="1" applyBorder="1"/>
    <xf numFmtId="171" fontId="1" fillId="3" borderId="4" xfId="2" applyNumberFormat="1" applyFill="1" applyBorder="1"/>
    <xf numFmtId="0" fontId="0" fillId="0" borderId="28" xfId="0" applyBorder="1"/>
    <xf numFmtId="0" fontId="0" fillId="0" borderId="29" xfId="0" applyBorder="1"/>
    <xf numFmtId="9" fontId="1" fillId="0" borderId="30" xfId="3" applyFont="1" applyFill="1" applyBorder="1"/>
    <xf numFmtId="0" fontId="0" fillId="0" borderId="30" xfId="0" applyFill="1" applyBorder="1"/>
    <xf numFmtId="0" fontId="0" fillId="0" borderId="0" xfId="0" applyFill="1" applyBorder="1" applyAlignment="1"/>
    <xf numFmtId="171" fontId="1" fillId="0" borderId="31" xfId="2" applyNumberFormat="1" applyBorder="1"/>
    <xf numFmtId="9" fontId="1" fillId="0" borderId="26" xfId="3" applyFill="1" applyBorder="1"/>
    <xf numFmtId="171" fontId="1" fillId="0" borderId="32" xfId="2" applyNumberFormat="1" applyFill="1" applyBorder="1"/>
    <xf numFmtId="9" fontId="1" fillId="0" borderId="4" xfId="3" applyFill="1" applyBorder="1"/>
    <xf numFmtId="0" fontId="3" fillId="0" borderId="0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Continuous"/>
    </xf>
    <xf numFmtId="0" fontId="0" fillId="0" borderId="21" xfId="0" applyFill="1" applyBorder="1" applyAlignment="1"/>
    <xf numFmtId="0" fontId="3" fillId="0" borderId="33" xfId="0" applyFont="1" applyFill="1" applyBorder="1" applyAlignment="1">
      <alignment horizontal="center"/>
    </xf>
    <xf numFmtId="15" fontId="2" fillId="0" borderId="0" xfId="0" applyNumberFormat="1" applyFont="1"/>
    <xf numFmtId="15" fontId="0" fillId="0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169" fontId="0" fillId="0" borderId="0" xfId="0" applyNumberFormat="1" applyFill="1"/>
    <xf numFmtId="168" fontId="1" fillId="3" borderId="0" xfId="3" applyNumberFormat="1" applyFill="1"/>
    <xf numFmtId="167" fontId="0" fillId="0" borderId="0" xfId="0" applyNumberFormat="1" applyBorder="1"/>
    <xf numFmtId="168" fontId="1" fillId="0" borderId="0" xfId="3" applyNumberFormat="1"/>
    <xf numFmtId="169" fontId="0" fillId="0" borderId="0" xfId="0" applyNumberFormat="1"/>
    <xf numFmtId="168" fontId="1" fillId="2" borderId="0" xfId="3" applyNumberFormat="1" applyFill="1"/>
    <xf numFmtId="9" fontId="1" fillId="0" borderId="0" xfId="3"/>
    <xf numFmtId="172" fontId="1" fillId="3" borderId="0" xfId="2" applyNumberFormat="1" applyFill="1"/>
    <xf numFmtId="168" fontId="0" fillId="0" borderId="0" xfId="0" applyNumberFormat="1"/>
    <xf numFmtId="0" fontId="1" fillId="0" borderId="0" xfId="3" applyNumberFormat="1" applyFont="1"/>
    <xf numFmtId="171" fontId="1" fillId="0" borderId="0" xfId="2" applyNumberFormat="1"/>
    <xf numFmtId="164" fontId="1" fillId="0" borderId="0" xfId="2" applyFill="1"/>
    <xf numFmtId="164" fontId="1" fillId="3" borderId="0" xfId="2" applyFill="1"/>
    <xf numFmtId="0" fontId="4" fillId="3" borderId="0" xfId="0" applyFont="1" applyFill="1"/>
    <xf numFmtId="166" fontId="0" fillId="0" borderId="0" xfId="0" applyNumberFormat="1" applyFill="1" applyBorder="1"/>
    <xf numFmtId="0" fontId="5" fillId="2" borderId="0" xfId="0" applyFont="1" applyFill="1"/>
    <xf numFmtId="166" fontId="0" fillId="0" borderId="0" xfId="0" applyNumberFormat="1"/>
    <xf numFmtId="171" fontId="1" fillId="0" borderId="0" xfId="2" applyNumberFormat="1" applyFill="1"/>
    <xf numFmtId="166" fontId="0" fillId="0" borderId="0" xfId="0" applyNumberFormat="1" applyBorder="1"/>
    <xf numFmtId="0" fontId="5" fillId="2" borderId="0" xfId="0" applyFont="1" applyFill="1" applyBorder="1"/>
    <xf numFmtId="0" fontId="0" fillId="0" borderId="34" xfId="0" applyFill="1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5" xfId="0" applyBorder="1"/>
    <xf numFmtId="0" fontId="0" fillId="0" borderId="6" xfId="0" applyBorder="1"/>
    <xf numFmtId="0" fontId="0" fillId="0" borderId="36" xfId="0" applyBorder="1"/>
    <xf numFmtId="164" fontId="1" fillId="0" borderId="0" xfId="1"/>
    <xf numFmtId="15" fontId="4" fillId="0" borderId="0" xfId="0" applyNumberFormat="1" applyFont="1"/>
    <xf numFmtId="0" fontId="4" fillId="0" borderId="0" xfId="0" applyFont="1"/>
    <xf numFmtId="0" fontId="6" fillId="0" borderId="5" xfId="0" applyFont="1" applyBorder="1" applyAlignment="1">
      <alignment vertical="top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1" fontId="6" fillId="3" borderId="4" xfId="0" applyNumberFormat="1" applyFont="1" applyFill="1" applyBorder="1" applyAlignment="1">
      <alignment horizontal="left" vertical="center" wrapText="1"/>
    </xf>
    <xf numFmtId="167" fontId="6" fillId="3" borderId="4" xfId="0" applyNumberFormat="1" applyFont="1" applyFill="1" applyBorder="1" applyAlignment="1">
      <alignment horizontal="left" vertical="center" wrapText="1"/>
    </xf>
    <xf numFmtId="0" fontId="0" fillId="4" borderId="0" xfId="0" applyFill="1"/>
    <xf numFmtId="173" fontId="0" fillId="0" borderId="0" xfId="0" applyNumberFormat="1"/>
    <xf numFmtId="2" fontId="0" fillId="0" borderId="0" xfId="3" applyNumberFormat="1" applyFont="1" applyBorder="1"/>
    <xf numFmtId="0" fontId="4" fillId="0" borderId="0" xfId="0" applyFont="1" applyBorder="1"/>
    <xf numFmtId="43" fontId="0" fillId="0" borderId="0" xfId="0" applyNumberFormat="1"/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" fillId="0" borderId="0" xfId="0" applyFont="1"/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/>
  </cellXfs>
  <cellStyles count="4">
    <cellStyle name="Comma" xfId="1" builtinId="3"/>
    <cellStyle name="Comma_Scots_2009_08_12_acoustics" xfId="2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Catch wted Samples Aug 21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19 samples; 3,561 measured</a:t>
            </a:r>
            <a:endParaRPr lang="en-CA" sz="1175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Length = 26.2 cm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weight = 164g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Percent # &lt;23cm = 8.5%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Percent # &gt;30 = 2.9%</a:t>
            </a:r>
          </a:p>
        </c:rich>
      </c:tx>
      <c:layout>
        <c:manualLayout>
          <c:xMode val="edge"/>
          <c:yMode val="edge"/>
          <c:x val="0.10782421428090719"/>
          <c:y val="4.10368205200842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808153505698666"/>
          <c:y val="3.6717101356959284E-2"/>
          <c:w val="0.86903496791407864"/>
          <c:h val="0.844493331210063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5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3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4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5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6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7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8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'GB#1-Aug21 (TS)'!$R$89:$R$131</c:f>
              <c:numCache>
                <c:formatCode>0.0</c:formatCode>
                <c:ptCount val="43"/>
                <c:pt idx="0">
                  <c:v>15</c:v>
                </c:pt>
                <c:pt idx="1">
                  <c:v>15.5</c:v>
                </c:pt>
                <c:pt idx="2">
                  <c:v>16</c:v>
                </c:pt>
                <c:pt idx="3">
                  <c:v>16.5</c:v>
                </c:pt>
                <c:pt idx="4">
                  <c:v>17</c:v>
                </c:pt>
                <c:pt idx="5">
                  <c:v>17.5</c:v>
                </c:pt>
                <c:pt idx="6">
                  <c:v>18</c:v>
                </c:pt>
                <c:pt idx="7">
                  <c:v>18.5</c:v>
                </c:pt>
                <c:pt idx="8">
                  <c:v>19</c:v>
                </c:pt>
                <c:pt idx="9">
                  <c:v>19.5</c:v>
                </c:pt>
                <c:pt idx="10">
                  <c:v>20</c:v>
                </c:pt>
                <c:pt idx="11">
                  <c:v>20.5</c:v>
                </c:pt>
                <c:pt idx="12">
                  <c:v>21</c:v>
                </c:pt>
                <c:pt idx="13">
                  <c:v>21.5</c:v>
                </c:pt>
                <c:pt idx="14">
                  <c:v>22</c:v>
                </c:pt>
                <c:pt idx="15">
                  <c:v>22.5</c:v>
                </c:pt>
                <c:pt idx="16">
                  <c:v>23</c:v>
                </c:pt>
                <c:pt idx="17">
                  <c:v>23.5</c:v>
                </c:pt>
                <c:pt idx="18">
                  <c:v>24</c:v>
                </c:pt>
                <c:pt idx="19">
                  <c:v>24.5</c:v>
                </c:pt>
                <c:pt idx="20">
                  <c:v>25</c:v>
                </c:pt>
                <c:pt idx="21">
                  <c:v>25.5</c:v>
                </c:pt>
                <c:pt idx="22">
                  <c:v>26</c:v>
                </c:pt>
                <c:pt idx="23">
                  <c:v>26.5</c:v>
                </c:pt>
                <c:pt idx="24">
                  <c:v>27</c:v>
                </c:pt>
                <c:pt idx="25">
                  <c:v>27.5</c:v>
                </c:pt>
                <c:pt idx="26">
                  <c:v>28</c:v>
                </c:pt>
                <c:pt idx="27">
                  <c:v>28.5</c:v>
                </c:pt>
                <c:pt idx="28">
                  <c:v>29</c:v>
                </c:pt>
                <c:pt idx="29">
                  <c:v>29.5</c:v>
                </c:pt>
                <c:pt idx="30">
                  <c:v>30</c:v>
                </c:pt>
                <c:pt idx="31">
                  <c:v>30.5</c:v>
                </c:pt>
                <c:pt idx="32">
                  <c:v>31</c:v>
                </c:pt>
                <c:pt idx="33">
                  <c:v>31.5</c:v>
                </c:pt>
                <c:pt idx="34">
                  <c:v>32</c:v>
                </c:pt>
                <c:pt idx="35">
                  <c:v>32.5</c:v>
                </c:pt>
                <c:pt idx="36">
                  <c:v>33</c:v>
                </c:pt>
                <c:pt idx="37">
                  <c:v>33.5</c:v>
                </c:pt>
                <c:pt idx="38">
                  <c:v>34</c:v>
                </c:pt>
                <c:pt idx="39">
                  <c:v>34.5</c:v>
                </c:pt>
                <c:pt idx="40">
                  <c:v>35</c:v>
                </c:pt>
                <c:pt idx="41">
                  <c:v>35.5</c:v>
                </c:pt>
                <c:pt idx="42">
                  <c:v>36</c:v>
                </c:pt>
              </c:numCache>
            </c:numRef>
          </c:cat>
          <c:val>
            <c:numRef>
              <c:f>'GB#1-Aug21 (TS)'!$P$89:$P$131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55</c:v>
                </c:pt>
                <c:pt idx="5">
                  <c:v>53</c:v>
                </c:pt>
                <c:pt idx="6">
                  <c:v>161</c:v>
                </c:pt>
                <c:pt idx="7">
                  <c:v>270</c:v>
                </c:pt>
                <c:pt idx="8">
                  <c:v>483</c:v>
                </c:pt>
                <c:pt idx="9">
                  <c:v>270</c:v>
                </c:pt>
                <c:pt idx="10">
                  <c:v>268</c:v>
                </c:pt>
                <c:pt idx="11">
                  <c:v>644</c:v>
                </c:pt>
                <c:pt idx="12">
                  <c:v>2209</c:v>
                </c:pt>
                <c:pt idx="13">
                  <c:v>5089</c:v>
                </c:pt>
                <c:pt idx="14">
                  <c:v>4868</c:v>
                </c:pt>
                <c:pt idx="15">
                  <c:v>4184</c:v>
                </c:pt>
                <c:pt idx="16">
                  <c:v>5177</c:v>
                </c:pt>
                <c:pt idx="17">
                  <c:v>6880</c:v>
                </c:pt>
                <c:pt idx="18">
                  <c:v>9287</c:v>
                </c:pt>
                <c:pt idx="19">
                  <c:v>16717</c:v>
                </c:pt>
                <c:pt idx="20">
                  <c:v>17400</c:v>
                </c:pt>
                <c:pt idx="21">
                  <c:v>15897</c:v>
                </c:pt>
                <c:pt idx="22">
                  <c:v>22630</c:v>
                </c:pt>
                <c:pt idx="23">
                  <c:v>15229</c:v>
                </c:pt>
                <c:pt idx="24">
                  <c:v>13920</c:v>
                </c:pt>
                <c:pt idx="25">
                  <c:v>11860</c:v>
                </c:pt>
                <c:pt idx="26">
                  <c:v>14123</c:v>
                </c:pt>
                <c:pt idx="27">
                  <c:v>15068</c:v>
                </c:pt>
                <c:pt idx="28">
                  <c:v>14403</c:v>
                </c:pt>
                <c:pt idx="29">
                  <c:v>8683</c:v>
                </c:pt>
                <c:pt idx="30">
                  <c:v>6456</c:v>
                </c:pt>
                <c:pt idx="31">
                  <c:v>2378</c:v>
                </c:pt>
                <c:pt idx="32">
                  <c:v>1774</c:v>
                </c:pt>
                <c:pt idx="33">
                  <c:v>1199</c:v>
                </c:pt>
                <c:pt idx="34">
                  <c:v>734</c:v>
                </c:pt>
                <c:pt idx="35">
                  <c:v>205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48966272"/>
        <c:axId val="94257920"/>
      </c:barChart>
      <c:catAx>
        <c:axId val="4896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Total Length (cm)</a:t>
                </a:r>
              </a:p>
            </c:rich>
          </c:tx>
          <c:layout>
            <c:manualLayout>
              <c:xMode val="edge"/>
              <c:yMode val="edge"/>
              <c:x val="0.47129909365558914"/>
              <c:y val="0.9287266089578974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257920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94257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3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Catch weighted numbers</a:t>
                </a:r>
              </a:p>
            </c:rich>
          </c:tx>
          <c:layout>
            <c:manualLayout>
              <c:xMode val="edge"/>
              <c:yMode val="edge"/>
              <c:x val="9.5639402540745756E-3"/>
              <c:y val="0.185019300265340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9662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458650857324"/>
          <c:y val="4.6242839825178128E-2"/>
          <c:w val="0.86295244181249542"/>
          <c:h val="0.77456756707173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-0.69552479624257491"/>
                  <c:y val="0.2614495280022455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3175">
                  <a:solidFill>
                    <a:srgbClr val="000000"/>
                  </a:solidFill>
                  <a:prstDash val="solid"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'GB#1-Aug21 (TS)'!$I$4:$I$205</c:f>
              <c:numCache>
                <c:formatCode>General</c:formatCode>
                <c:ptCount val="202"/>
                <c:pt idx="0">
                  <c:v>212</c:v>
                </c:pt>
                <c:pt idx="1">
                  <c:v>218</c:v>
                </c:pt>
                <c:pt idx="2">
                  <c:v>201</c:v>
                </c:pt>
                <c:pt idx="3">
                  <c:v>206</c:v>
                </c:pt>
                <c:pt idx="4">
                  <c:v>238</c:v>
                </c:pt>
                <c:pt idx="5">
                  <c:v>227</c:v>
                </c:pt>
                <c:pt idx="6">
                  <c:v>243</c:v>
                </c:pt>
                <c:pt idx="7">
                  <c:v>234</c:v>
                </c:pt>
                <c:pt idx="8">
                  <c:v>261</c:v>
                </c:pt>
                <c:pt idx="9">
                  <c:v>249</c:v>
                </c:pt>
                <c:pt idx="10">
                  <c:v>256</c:v>
                </c:pt>
                <c:pt idx="11">
                  <c:v>244</c:v>
                </c:pt>
                <c:pt idx="12">
                  <c:v>251</c:v>
                </c:pt>
                <c:pt idx="13">
                  <c:v>276</c:v>
                </c:pt>
                <c:pt idx="14">
                  <c:v>268</c:v>
                </c:pt>
                <c:pt idx="15">
                  <c:v>277</c:v>
                </c:pt>
                <c:pt idx="16">
                  <c:v>266</c:v>
                </c:pt>
                <c:pt idx="17">
                  <c:v>264</c:v>
                </c:pt>
                <c:pt idx="18">
                  <c:v>287</c:v>
                </c:pt>
                <c:pt idx="19">
                  <c:v>288</c:v>
                </c:pt>
                <c:pt idx="20">
                  <c:v>280</c:v>
                </c:pt>
                <c:pt idx="21">
                  <c:v>303</c:v>
                </c:pt>
                <c:pt idx="22">
                  <c:v>305</c:v>
                </c:pt>
                <c:pt idx="23">
                  <c:v>291</c:v>
                </c:pt>
                <c:pt idx="24">
                  <c:v>301</c:v>
                </c:pt>
                <c:pt idx="25">
                  <c:v>308</c:v>
                </c:pt>
                <c:pt idx="26">
                  <c:v>295</c:v>
                </c:pt>
                <c:pt idx="27">
                  <c:v>278</c:v>
                </c:pt>
                <c:pt idx="28">
                  <c:v>218</c:v>
                </c:pt>
                <c:pt idx="29">
                  <c:v>222</c:v>
                </c:pt>
                <c:pt idx="30">
                  <c:v>248</c:v>
                </c:pt>
                <c:pt idx="31">
                  <c:v>228</c:v>
                </c:pt>
                <c:pt idx="32">
                  <c:v>244</c:v>
                </c:pt>
                <c:pt idx="33">
                  <c:v>248</c:v>
                </c:pt>
                <c:pt idx="34">
                  <c:v>236</c:v>
                </c:pt>
                <c:pt idx="35">
                  <c:v>230</c:v>
                </c:pt>
                <c:pt idx="36">
                  <c:v>264</c:v>
                </c:pt>
                <c:pt idx="37">
                  <c:v>214</c:v>
                </c:pt>
                <c:pt idx="38">
                  <c:v>266</c:v>
                </c:pt>
                <c:pt idx="39">
                  <c:v>254</c:v>
                </c:pt>
                <c:pt idx="40">
                  <c:v>267</c:v>
                </c:pt>
                <c:pt idx="41">
                  <c:v>259</c:v>
                </c:pt>
                <c:pt idx="42">
                  <c:v>274</c:v>
                </c:pt>
                <c:pt idx="43">
                  <c:v>250</c:v>
                </c:pt>
                <c:pt idx="44">
                  <c:v>257</c:v>
                </c:pt>
                <c:pt idx="45">
                  <c:v>272</c:v>
                </c:pt>
                <c:pt idx="46">
                  <c:v>260</c:v>
                </c:pt>
                <c:pt idx="47">
                  <c:v>262</c:v>
                </c:pt>
                <c:pt idx="48">
                  <c:v>298</c:v>
                </c:pt>
                <c:pt idx="49">
                  <c:v>288</c:v>
                </c:pt>
                <c:pt idx="50">
                  <c:v>284</c:v>
                </c:pt>
                <c:pt idx="51">
                  <c:v>287</c:v>
                </c:pt>
                <c:pt idx="52">
                  <c:v>277</c:v>
                </c:pt>
                <c:pt idx="53">
                  <c:v>297</c:v>
                </c:pt>
                <c:pt idx="54">
                  <c:v>307</c:v>
                </c:pt>
                <c:pt idx="55">
                  <c:v>300</c:v>
                </c:pt>
                <c:pt idx="56">
                  <c:v>274</c:v>
                </c:pt>
                <c:pt idx="57">
                  <c:v>281</c:v>
                </c:pt>
                <c:pt idx="58">
                  <c:v>227</c:v>
                </c:pt>
                <c:pt idx="59">
                  <c:v>216</c:v>
                </c:pt>
                <c:pt idx="60">
                  <c:v>240</c:v>
                </c:pt>
                <c:pt idx="61">
                  <c:v>231</c:v>
                </c:pt>
                <c:pt idx="62">
                  <c:v>237</c:v>
                </c:pt>
                <c:pt idx="63">
                  <c:v>249</c:v>
                </c:pt>
                <c:pt idx="64">
                  <c:v>247</c:v>
                </c:pt>
                <c:pt idx="65">
                  <c:v>267</c:v>
                </c:pt>
                <c:pt idx="66">
                  <c:v>223</c:v>
                </c:pt>
                <c:pt idx="67">
                  <c:v>250</c:v>
                </c:pt>
                <c:pt idx="68">
                  <c:v>262</c:v>
                </c:pt>
                <c:pt idx="69">
                  <c:v>247</c:v>
                </c:pt>
                <c:pt idx="70">
                  <c:v>273</c:v>
                </c:pt>
                <c:pt idx="71">
                  <c:v>257</c:v>
                </c:pt>
                <c:pt idx="72">
                  <c:v>269</c:v>
                </c:pt>
                <c:pt idx="73">
                  <c:v>271</c:v>
                </c:pt>
                <c:pt idx="74">
                  <c:v>262</c:v>
                </c:pt>
                <c:pt idx="75">
                  <c:v>260</c:v>
                </c:pt>
                <c:pt idx="76">
                  <c:v>279</c:v>
                </c:pt>
                <c:pt idx="77">
                  <c:v>289</c:v>
                </c:pt>
                <c:pt idx="78">
                  <c:v>297</c:v>
                </c:pt>
                <c:pt idx="79">
                  <c:v>297</c:v>
                </c:pt>
                <c:pt idx="80">
                  <c:v>288</c:v>
                </c:pt>
                <c:pt idx="81">
                  <c:v>273</c:v>
                </c:pt>
                <c:pt idx="82">
                  <c:v>287</c:v>
                </c:pt>
                <c:pt idx="83">
                  <c:v>283</c:v>
                </c:pt>
                <c:pt idx="84">
                  <c:v>292</c:v>
                </c:pt>
                <c:pt idx="85">
                  <c:v>290</c:v>
                </c:pt>
                <c:pt idx="86">
                  <c:v>298</c:v>
                </c:pt>
                <c:pt idx="87">
                  <c:v>310</c:v>
                </c:pt>
                <c:pt idx="88">
                  <c:v>316</c:v>
                </c:pt>
                <c:pt idx="89">
                  <c:v>300</c:v>
                </c:pt>
                <c:pt idx="90">
                  <c:v>228</c:v>
                </c:pt>
                <c:pt idx="91">
                  <c:v>242</c:v>
                </c:pt>
                <c:pt idx="92">
                  <c:v>233</c:v>
                </c:pt>
                <c:pt idx="93">
                  <c:v>249</c:v>
                </c:pt>
                <c:pt idx="94">
                  <c:v>247</c:v>
                </c:pt>
                <c:pt idx="95">
                  <c:v>239</c:v>
                </c:pt>
                <c:pt idx="96">
                  <c:v>251</c:v>
                </c:pt>
                <c:pt idx="97">
                  <c:v>262</c:v>
                </c:pt>
                <c:pt idx="98">
                  <c:v>257</c:v>
                </c:pt>
                <c:pt idx="99">
                  <c:v>258</c:v>
                </c:pt>
                <c:pt idx="100">
                  <c:v>252</c:v>
                </c:pt>
                <c:pt idx="101">
                  <c:v>262</c:v>
                </c:pt>
                <c:pt idx="102">
                  <c:v>278</c:v>
                </c:pt>
                <c:pt idx="103">
                  <c:v>288</c:v>
                </c:pt>
                <c:pt idx="104">
                  <c:v>282</c:v>
                </c:pt>
                <c:pt idx="105">
                  <c:v>278</c:v>
                </c:pt>
                <c:pt idx="106">
                  <c:v>272</c:v>
                </c:pt>
                <c:pt idx="107">
                  <c:v>282</c:v>
                </c:pt>
                <c:pt idx="108">
                  <c:v>273</c:v>
                </c:pt>
                <c:pt idx="109">
                  <c:v>266</c:v>
                </c:pt>
                <c:pt idx="110">
                  <c:v>268</c:v>
                </c:pt>
                <c:pt idx="111">
                  <c:v>296</c:v>
                </c:pt>
                <c:pt idx="112">
                  <c:v>285</c:v>
                </c:pt>
                <c:pt idx="113">
                  <c:v>302</c:v>
                </c:pt>
                <c:pt idx="114">
                  <c:v>296</c:v>
                </c:pt>
                <c:pt idx="115">
                  <c:v>291</c:v>
                </c:pt>
                <c:pt idx="116">
                  <c:v>290</c:v>
                </c:pt>
                <c:pt idx="117">
                  <c:v>299</c:v>
                </c:pt>
                <c:pt idx="118">
                  <c:v>236</c:v>
                </c:pt>
                <c:pt idx="119">
                  <c:v>241</c:v>
                </c:pt>
                <c:pt idx="120">
                  <c:v>249</c:v>
                </c:pt>
                <c:pt idx="121">
                  <c:v>227</c:v>
                </c:pt>
                <c:pt idx="122">
                  <c:v>247</c:v>
                </c:pt>
                <c:pt idx="123">
                  <c:v>214</c:v>
                </c:pt>
                <c:pt idx="124">
                  <c:v>234</c:v>
                </c:pt>
                <c:pt idx="125">
                  <c:v>215</c:v>
                </c:pt>
                <c:pt idx="126">
                  <c:v>252</c:v>
                </c:pt>
                <c:pt idx="127">
                  <c:v>253</c:v>
                </c:pt>
                <c:pt idx="128">
                  <c:v>263</c:v>
                </c:pt>
                <c:pt idx="129">
                  <c:v>258</c:v>
                </c:pt>
                <c:pt idx="130">
                  <c:v>263</c:v>
                </c:pt>
                <c:pt idx="131">
                  <c:v>273</c:v>
                </c:pt>
                <c:pt idx="132">
                  <c:v>258</c:v>
                </c:pt>
                <c:pt idx="133">
                  <c:v>273</c:v>
                </c:pt>
                <c:pt idx="134">
                  <c:v>267</c:v>
                </c:pt>
                <c:pt idx="135">
                  <c:v>276</c:v>
                </c:pt>
                <c:pt idx="136">
                  <c:v>268</c:v>
                </c:pt>
                <c:pt idx="137">
                  <c:v>298</c:v>
                </c:pt>
                <c:pt idx="138">
                  <c:v>303</c:v>
                </c:pt>
                <c:pt idx="139">
                  <c:v>284</c:v>
                </c:pt>
                <c:pt idx="140">
                  <c:v>293</c:v>
                </c:pt>
                <c:pt idx="141">
                  <c:v>277</c:v>
                </c:pt>
                <c:pt idx="142">
                  <c:v>284</c:v>
                </c:pt>
                <c:pt idx="143">
                  <c:v>287</c:v>
                </c:pt>
                <c:pt idx="144">
                  <c:v>291</c:v>
                </c:pt>
                <c:pt idx="145">
                  <c:v>301</c:v>
                </c:pt>
                <c:pt idx="146">
                  <c:v>298</c:v>
                </c:pt>
                <c:pt idx="147">
                  <c:v>241</c:v>
                </c:pt>
                <c:pt idx="148">
                  <c:v>247</c:v>
                </c:pt>
                <c:pt idx="149">
                  <c:v>256</c:v>
                </c:pt>
                <c:pt idx="150">
                  <c:v>258</c:v>
                </c:pt>
                <c:pt idx="151">
                  <c:v>232</c:v>
                </c:pt>
                <c:pt idx="152">
                  <c:v>251</c:v>
                </c:pt>
                <c:pt idx="153">
                  <c:v>247</c:v>
                </c:pt>
                <c:pt idx="154">
                  <c:v>237</c:v>
                </c:pt>
                <c:pt idx="155">
                  <c:v>253</c:v>
                </c:pt>
                <c:pt idx="156">
                  <c:v>277</c:v>
                </c:pt>
                <c:pt idx="157">
                  <c:v>266</c:v>
                </c:pt>
                <c:pt idx="158">
                  <c:v>261</c:v>
                </c:pt>
                <c:pt idx="159">
                  <c:v>265</c:v>
                </c:pt>
                <c:pt idx="160">
                  <c:v>260</c:v>
                </c:pt>
                <c:pt idx="161">
                  <c:v>277</c:v>
                </c:pt>
                <c:pt idx="162">
                  <c:v>286</c:v>
                </c:pt>
                <c:pt idx="163">
                  <c:v>272</c:v>
                </c:pt>
                <c:pt idx="164">
                  <c:v>281</c:v>
                </c:pt>
                <c:pt idx="165">
                  <c:v>290</c:v>
                </c:pt>
                <c:pt idx="166">
                  <c:v>287</c:v>
                </c:pt>
                <c:pt idx="167">
                  <c:v>229</c:v>
                </c:pt>
                <c:pt idx="168">
                  <c:v>270</c:v>
                </c:pt>
                <c:pt idx="169">
                  <c:v>281</c:v>
                </c:pt>
                <c:pt idx="170">
                  <c:v>291</c:v>
                </c:pt>
                <c:pt idx="171">
                  <c:v>298</c:v>
                </c:pt>
                <c:pt idx="172">
                  <c:v>295</c:v>
                </c:pt>
                <c:pt idx="173">
                  <c:v>211</c:v>
                </c:pt>
                <c:pt idx="174">
                  <c:v>240</c:v>
                </c:pt>
                <c:pt idx="175">
                  <c:v>231</c:v>
                </c:pt>
                <c:pt idx="176">
                  <c:v>247</c:v>
                </c:pt>
                <c:pt idx="177">
                  <c:v>251</c:v>
                </c:pt>
                <c:pt idx="178">
                  <c:v>251</c:v>
                </c:pt>
                <c:pt idx="179">
                  <c:v>248</c:v>
                </c:pt>
                <c:pt idx="180">
                  <c:v>256</c:v>
                </c:pt>
                <c:pt idx="181">
                  <c:v>239</c:v>
                </c:pt>
                <c:pt idx="182">
                  <c:v>262</c:v>
                </c:pt>
                <c:pt idx="183">
                  <c:v>256</c:v>
                </c:pt>
                <c:pt idx="184">
                  <c:v>216</c:v>
                </c:pt>
                <c:pt idx="185">
                  <c:v>268</c:v>
                </c:pt>
                <c:pt idx="186">
                  <c:v>266</c:v>
                </c:pt>
                <c:pt idx="187">
                  <c:v>262</c:v>
                </c:pt>
                <c:pt idx="188">
                  <c:v>221</c:v>
                </c:pt>
                <c:pt idx="189">
                  <c:v>284</c:v>
                </c:pt>
                <c:pt idx="190">
                  <c:v>276</c:v>
                </c:pt>
                <c:pt idx="191">
                  <c:v>275</c:v>
                </c:pt>
                <c:pt idx="192">
                  <c:v>281</c:v>
                </c:pt>
                <c:pt idx="193">
                  <c:v>271</c:v>
                </c:pt>
                <c:pt idx="194">
                  <c:v>270</c:v>
                </c:pt>
                <c:pt idx="195">
                  <c:v>295</c:v>
                </c:pt>
                <c:pt idx="196">
                  <c:v>290</c:v>
                </c:pt>
                <c:pt idx="197">
                  <c:v>288</c:v>
                </c:pt>
                <c:pt idx="198">
                  <c:v>292</c:v>
                </c:pt>
                <c:pt idx="199">
                  <c:v>286</c:v>
                </c:pt>
                <c:pt idx="200">
                  <c:v>298</c:v>
                </c:pt>
                <c:pt idx="201">
                  <c:v>300</c:v>
                </c:pt>
              </c:numCache>
            </c:numRef>
          </c:xVal>
          <c:yVal>
            <c:numRef>
              <c:f>'GB#1-Aug21 (TS)'!$H$4:$H$205</c:f>
              <c:numCache>
                <c:formatCode>General</c:formatCode>
                <c:ptCount val="202"/>
                <c:pt idx="0">
                  <c:v>59.7</c:v>
                </c:pt>
                <c:pt idx="1">
                  <c:v>63.2</c:v>
                </c:pt>
                <c:pt idx="2">
                  <c:v>58.6</c:v>
                </c:pt>
                <c:pt idx="3">
                  <c:v>60.1</c:v>
                </c:pt>
                <c:pt idx="4">
                  <c:v>102.4</c:v>
                </c:pt>
                <c:pt idx="5">
                  <c:v>77.3</c:v>
                </c:pt>
                <c:pt idx="6">
                  <c:v>102.9</c:v>
                </c:pt>
                <c:pt idx="7">
                  <c:v>92.9</c:v>
                </c:pt>
                <c:pt idx="8">
                  <c:v>146.1</c:v>
                </c:pt>
                <c:pt idx="9">
                  <c:v>120.6</c:v>
                </c:pt>
                <c:pt idx="10">
                  <c:v>137.5</c:v>
                </c:pt>
                <c:pt idx="11">
                  <c:v>113.8</c:v>
                </c:pt>
                <c:pt idx="12">
                  <c:v>131.9</c:v>
                </c:pt>
                <c:pt idx="13">
                  <c:v>160.80000000000001</c:v>
                </c:pt>
                <c:pt idx="14">
                  <c:v>159.4</c:v>
                </c:pt>
                <c:pt idx="15">
                  <c:v>145.80000000000001</c:v>
                </c:pt>
                <c:pt idx="16">
                  <c:v>157.4</c:v>
                </c:pt>
                <c:pt idx="17">
                  <c:v>137.69999999999999</c:v>
                </c:pt>
                <c:pt idx="18">
                  <c:v>184.1</c:v>
                </c:pt>
                <c:pt idx="19">
                  <c:v>184.8</c:v>
                </c:pt>
                <c:pt idx="20">
                  <c:v>176.3</c:v>
                </c:pt>
                <c:pt idx="21">
                  <c:v>224.4</c:v>
                </c:pt>
                <c:pt idx="22">
                  <c:v>215.1</c:v>
                </c:pt>
                <c:pt idx="23">
                  <c:v>204.3</c:v>
                </c:pt>
                <c:pt idx="24">
                  <c:v>225.1</c:v>
                </c:pt>
                <c:pt idx="25">
                  <c:v>245.5</c:v>
                </c:pt>
                <c:pt idx="26">
                  <c:v>220.4</c:v>
                </c:pt>
                <c:pt idx="27">
                  <c:v>186.9</c:v>
                </c:pt>
                <c:pt idx="28">
                  <c:v>69.5</c:v>
                </c:pt>
                <c:pt idx="29">
                  <c:v>75.099999999999994</c:v>
                </c:pt>
                <c:pt idx="30">
                  <c:v>115.8</c:v>
                </c:pt>
                <c:pt idx="31">
                  <c:v>89.9</c:v>
                </c:pt>
                <c:pt idx="32">
                  <c:v>114.7</c:v>
                </c:pt>
                <c:pt idx="33">
                  <c:v>104.1</c:v>
                </c:pt>
                <c:pt idx="34">
                  <c:v>98.8</c:v>
                </c:pt>
                <c:pt idx="35">
                  <c:v>86.5</c:v>
                </c:pt>
                <c:pt idx="36">
                  <c:v>150.9</c:v>
                </c:pt>
                <c:pt idx="37">
                  <c:v>66.900000000000006</c:v>
                </c:pt>
                <c:pt idx="38">
                  <c:v>145.5</c:v>
                </c:pt>
                <c:pt idx="39">
                  <c:v>124.8</c:v>
                </c:pt>
                <c:pt idx="40">
                  <c:v>156.5</c:v>
                </c:pt>
                <c:pt idx="41">
                  <c:v>132</c:v>
                </c:pt>
                <c:pt idx="42">
                  <c:v>158</c:v>
                </c:pt>
                <c:pt idx="43">
                  <c:v>108.4</c:v>
                </c:pt>
                <c:pt idx="44">
                  <c:v>145.80000000000001</c:v>
                </c:pt>
                <c:pt idx="45">
                  <c:v>160.4</c:v>
                </c:pt>
                <c:pt idx="46">
                  <c:v>130.4</c:v>
                </c:pt>
                <c:pt idx="47">
                  <c:v>140.80000000000001</c:v>
                </c:pt>
                <c:pt idx="48">
                  <c:v>205.3</c:v>
                </c:pt>
                <c:pt idx="49">
                  <c:v>191.2</c:v>
                </c:pt>
                <c:pt idx="50">
                  <c:v>192.4</c:v>
                </c:pt>
                <c:pt idx="51">
                  <c:v>197</c:v>
                </c:pt>
                <c:pt idx="52">
                  <c:v>168.6</c:v>
                </c:pt>
                <c:pt idx="53">
                  <c:v>204.1</c:v>
                </c:pt>
                <c:pt idx="54">
                  <c:v>243.1</c:v>
                </c:pt>
                <c:pt idx="55">
                  <c:v>231.5</c:v>
                </c:pt>
                <c:pt idx="56">
                  <c:v>163.4</c:v>
                </c:pt>
                <c:pt idx="57">
                  <c:v>189.3</c:v>
                </c:pt>
                <c:pt idx="58">
                  <c:v>94.2</c:v>
                </c:pt>
                <c:pt idx="59">
                  <c:v>77.099999999999994</c:v>
                </c:pt>
                <c:pt idx="60">
                  <c:v>100.9</c:v>
                </c:pt>
                <c:pt idx="61">
                  <c:v>97.8</c:v>
                </c:pt>
                <c:pt idx="62">
                  <c:v>105.3</c:v>
                </c:pt>
                <c:pt idx="63">
                  <c:v>115.3</c:v>
                </c:pt>
                <c:pt idx="64">
                  <c:v>111.6</c:v>
                </c:pt>
                <c:pt idx="65">
                  <c:v>157.80000000000001</c:v>
                </c:pt>
                <c:pt idx="66">
                  <c:v>85.3</c:v>
                </c:pt>
                <c:pt idx="67">
                  <c:v>127.1</c:v>
                </c:pt>
                <c:pt idx="68">
                  <c:v>147.30000000000001</c:v>
                </c:pt>
                <c:pt idx="69">
                  <c:v>118.6</c:v>
                </c:pt>
                <c:pt idx="70">
                  <c:v>157.30000000000001</c:v>
                </c:pt>
                <c:pt idx="71">
                  <c:v>148.4</c:v>
                </c:pt>
                <c:pt idx="72">
                  <c:v>155.19999999999999</c:v>
                </c:pt>
                <c:pt idx="73">
                  <c:v>163.80000000000001</c:v>
                </c:pt>
                <c:pt idx="74">
                  <c:v>147.6</c:v>
                </c:pt>
                <c:pt idx="75">
                  <c:v>140.30000000000001</c:v>
                </c:pt>
                <c:pt idx="76">
                  <c:v>168.8</c:v>
                </c:pt>
                <c:pt idx="77">
                  <c:v>188.3</c:v>
                </c:pt>
                <c:pt idx="78">
                  <c:v>215.2</c:v>
                </c:pt>
                <c:pt idx="79">
                  <c:v>194.1</c:v>
                </c:pt>
                <c:pt idx="80">
                  <c:v>203.2</c:v>
                </c:pt>
                <c:pt idx="81">
                  <c:v>161.4</c:v>
                </c:pt>
                <c:pt idx="82">
                  <c:v>204.2</c:v>
                </c:pt>
                <c:pt idx="83">
                  <c:v>191.6</c:v>
                </c:pt>
                <c:pt idx="84">
                  <c:v>199.2</c:v>
                </c:pt>
                <c:pt idx="85">
                  <c:v>201.8</c:v>
                </c:pt>
                <c:pt idx="86">
                  <c:v>234.3</c:v>
                </c:pt>
                <c:pt idx="87">
                  <c:v>253.4</c:v>
                </c:pt>
                <c:pt idx="88">
                  <c:v>300.8</c:v>
                </c:pt>
                <c:pt idx="89">
                  <c:v>237</c:v>
                </c:pt>
                <c:pt idx="90">
                  <c:v>81.2</c:v>
                </c:pt>
                <c:pt idx="91">
                  <c:v>109.3</c:v>
                </c:pt>
                <c:pt idx="92">
                  <c:v>92.6</c:v>
                </c:pt>
                <c:pt idx="93">
                  <c:v>125.3</c:v>
                </c:pt>
                <c:pt idx="94">
                  <c:v>111.7</c:v>
                </c:pt>
                <c:pt idx="95">
                  <c:v>115</c:v>
                </c:pt>
                <c:pt idx="96">
                  <c:v>122.2</c:v>
                </c:pt>
                <c:pt idx="97">
                  <c:v>136.1</c:v>
                </c:pt>
                <c:pt idx="98">
                  <c:v>126.7</c:v>
                </c:pt>
                <c:pt idx="99">
                  <c:v>127.8</c:v>
                </c:pt>
                <c:pt idx="100">
                  <c:v>116.3</c:v>
                </c:pt>
                <c:pt idx="101">
                  <c:v>133</c:v>
                </c:pt>
                <c:pt idx="102">
                  <c:v>156.5</c:v>
                </c:pt>
                <c:pt idx="103">
                  <c:v>184.5</c:v>
                </c:pt>
                <c:pt idx="104">
                  <c:v>181.9</c:v>
                </c:pt>
                <c:pt idx="105">
                  <c:v>170.5</c:v>
                </c:pt>
                <c:pt idx="106">
                  <c:v>156.80000000000001</c:v>
                </c:pt>
                <c:pt idx="107">
                  <c:v>166.2</c:v>
                </c:pt>
                <c:pt idx="108">
                  <c:v>150.19999999999999</c:v>
                </c:pt>
                <c:pt idx="109">
                  <c:v>157.1</c:v>
                </c:pt>
                <c:pt idx="110">
                  <c:v>138.6</c:v>
                </c:pt>
                <c:pt idx="111">
                  <c:v>224.5</c:v>
                </c:pt>
                <c:pt idx="112">
                  <c:v>195.1</c:v>
                </c:pt>
                <c:pt idx="113">
                  <c:v>239.8</c:v>
                </c:pt>
                <c:pt idx="114">
                  <c:v>201.1</c:v>
                </c:pt>
                <c:pt idx="115">
                  <c:v>185.4</c:v>
                </c:pt>
                <c:pt idx="116">
                  <c:v>192.6</c:v>
                </c:pt>
                <c:pt idx="117">
                  <c:v>194.8</c:v>
                </c:pt>
                <c:pt idx="118">
                  <c:v>98.9</c:v>
                </c:pt>
                <c:pt idx="119">
                  <c:v>96.8</c:v>
                </c:pt>
                <c:pt idx="120">
                  <c:v>125.1</c:v>
                </c:pt>
                <c:pt idx="121">
                  <c:v>78.2</c:v>
                </c:pt>
                <c:pt idx="122">
                  <c:v>104.6</c:v>
                </c:pt>
                <c:pt idx="123">
                  <c:v>62.3</c:v>
                </c:pt>
                <c:pt idx="124">
                  <c:v>104.9</c:v>
                </c:pt>
                <c:pt idx="125">
                  <c:v>65.3</c:v>
                </c:pt>
                <c:pt idx="126">
                  <c:v>125.8</c:v>
                </c:pt>
                <c:pt idx="127">
                  <c:v>114.4</c:v>
                </c:pt>
                <c:pt idx="128">
                  <c:v>141.80000000000001</c:v>
                </c:pt>
                <c:pt idx="129">
                  <c:v>135.19999999999999</c:v>
                </c:pt>
                <c:pt idx="130">
                  <c:v>141.4</c:v>
                </c:pt>
                <c:pt idx="131">
                  <c:v>173.2</c:v>
                </c:pt>
                <c:pt idx="132">
                  <c:v>145.80000000000001</c:v>
                </c:pt>
                <c:pt idx="133">
                  <c:v>154.9</c:v>
                </c:pt>
                <c:pt idx="134">
                  <c:v>146.30000000000001</c:v>
                </c:pt>
                <c:pt idx="135">
                  <c:v>167.5</c:v>
                </c:pt>
                <c:pt idx="136">
                  <c:v>147.19999999999999</c:v>
                </c:pt>
                <c:pt idx="137">
                  <c:v>225</c:v>
                </c:pt>
                <c:pt idx="138">
                  <c:v>215.8</c:v>
                </c:pt>
                <c:pt idx="139">
                  <c:v>195</c:v>
                </c:pt>
                <c:pt idx="140">
                  <c:v>208.8</c:v>
                </c:pt>
                <c:pt idx="141">
                  <c:v>169.2</c:v>
                </c:pt>
                <c:pt idx="142">
                  <c:v>184</c:v>
                </c:pt>
                <c:pt idx="143">
                  <c:v>196</c:v>
                </c:pt>
                <c:pt idx="144">
                  <c:v>202.3</c:v>
                </c:pt>
                <c:pt idx="145">
                  <c:v>233.4</c:v>
                </c:pt>
                <c:pt idx="146">
                  <c:v>201</c:v>
                </c:pt>
                <c:pt idx="147">
                  <c:v>98.7</c:v>
                </c:pt>
                <c:pt idx="148">
                  <c:v>122.8</c:v>
                </c:pt>
                <c:pt idx="149">
                  <c:v>127.8</c:v>
                </c:pt>
                <c:pt idx="150">
                  <c:v>136.9</c:v>
                </c:pt>
                <c:pt idx="151">
                  <c:v>105.1</c:v>
                </c:pt>
                <c:pt idx="152">
                  <c:v>110.6</c:v>
                </c:pt>
                <c:pt idx="153">
                  <c:v>122.3</c:v>
                </c:pt>
                <c:pt idx="154">
                  <c:v>102.6</c:v>
                </c:pt>
                <c:pt idx="155">
                  <c:v>135</c:v>
                </c:pt>
                <c:pt idx="156">
                  <c:v>159.6</c:v>
                </c:pt>
                <c:pt idx="157">
                  <c:v>145.30000000000001</c:v>
                </c:pt>
                <c:pt idx="158">
                  <c:v>142.4</c:v>
                </c:pt>
                <c:pt idx="159">
                  <c:v>148.9</c:v>
                </c:pt>
                <c:pt idx="160">
                  <c:v>138.5</c:v>
                </c:pt>
                <c:pt idx="161">
                  <c:v>177.1</c:v>
                </c:pt>
                <c:pt idx="162">
                  <c:v>193.4</c:v>
                </c:pt>
                <c:pt idx="163">
                  <c:v>144.6</c:v>
                </c:pt>
                <c:pt idx="164">
                  <c:v>175.7</c:v>
                </c:pt>
                <c:pt idx="165">
                  <c:v>217</c:v>
                </c:pt>
                <c:pt idx="166">
                  <c:v>188.6</c:v>
                </c:pt>
                <c:pt idx="167">
                  <c:v>89.5</c:v>
                </c:pt>
                <c:pt idx="168">
                  <c:v>151.9</c:v>
                </c:pt>
                <c:pt idx="169">
                  <c:v>202.2</c:v>
                </c:pt>
                <c:pt idx="170">
                  <c:v>207.5</c:v>
                </c:pt>
                <c:pt idx="171">
                  <c:v>215.1</c:v>
                </c:pt>
                <c:pt idx="172">
                  <c:v>226.7</c:v>
                </c:pt>
                <c:pt idx="173">
                  <c:v>70.2</c:v>
                </c:pt>
                <c:pt idx="174">
                  <c:v>108.8</c:v>
                </c:pt>
                <c:pt idx="175">
                  <c:v>93.4</c:v>
                </c:pt>
                <c:pt idx="176">
                  <c:v>115.2</c:v>
                </c:pt>
                <c:pt idx="177">
                  <c:v>131.19999999999999</c:v>
                </c:pt>
                <c:pt idx="178">
                  <c:v>132.80000000000001</c:v>
                </c:pt>
                <c:pt idx="179">
                  <c:v>121.7</c:v>
                </c:pt>
                <c:pt idx="180">
                  <c:v>126.2</c:v>
                </c:pt>
                <c:pt idx="181">
                  <c:v>114.8</c:v>
                </c:pt>
                <c:pt idx="182">
                  <c:v>128.19999999999999</c:v>
                </c:pt>
                <c:pt idx="183">
                  <c:v>125.1</c:v>
                </c:pt>
                <c:pt idx="184">
                  <c:v>66.8</c:v>
                </c:pt>
                <c:pt idx="185">
                  <c:v>158.19999999999999</c:v>
                </c:pt>
                <c:pt idx="186">
                  <c:v>140.80000000000001</c:v>
                </c:pt>
                <c:pt idx="187">
                  <c:v>135.30000000000001</c:v>
                </c:pt>
                <c:pt idx="188">
                  <c:v>87.2</c:v>
                </c:pt>
                <c:pt idx="189">
                  <c:v>170.2</c:v>
                </c:pt>
                <c:pt idx="190">
                  <c:v>174.8</c:v>
                </c:pt>
                <c:pt idx="191">
                  <c:v>184.8</c:v>
                </c:pt>
                <c:pt idx="192">
                  <c:v>189.8</c:v>
                </c:pt>
                <c:pt idx="193">
                  <c:v>160.30000000000001</c:v>
                </c:pt>
                <c:pt idx="194">
                  <c:v>145.69999999999999</c:v>
                </c:pt>
                <c:pt idx="195">
                  <c:v>202.4</c:v>
                </c:pt>
                <c:pt idx="196">
                  <c:v>192.7</c:v>
                </c:pt>
                <c:pt idx="197">
                  <c:v>169</c:v>
                </c:pt>
                <c:pt idx="198">
                  <c:v>189.9</c:v>
                </c:pt>
                <c:pt idx="199">
                  <c:v>181.3</c:v>
                </c:pt>
                <c:pt idx="200">
                  <c:v>217.5</c:v>
                </c:pt>
                <c:pt idx="201">
                  <c:v>197.9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44736"/>
        <c:axId val="100385536"/>
      </c:scatterChart>
      <c:valAx>
        <c:axId val="97044736"/>
        <c:scaling>
          <c:orientation val="minMax"/>
          <c:max val="320"/>
          <c:min val="20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Length (mm)</a:t>
                </a:r>
              </a:p>
            </c:rich>
          </c:tx>
          <c:layout>
            <c:manualLayout>
              <c:xMode val="edge"/>
              <c:yMode val="edge"/>
              <c:x val="0.45030152104480914"/>
              <c:y val="0.904625491177764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385536"/>
        <c:crosses val="autoZero"/>
        <c:crossBetween val="midCat"/>
      </c:valAx>
      <c:valAx>
        <c:axId val="100385536"/>
        <c:scaling>
          <c:orientation val="minMax"/>
          <c:max val="275"/>
          <c:min val="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Weight (g)</a:t>
                </a:r>
              </a:p>
            </c:rich>
          </c:tx>
          <c:layout>
            <c:manualLayout>
              <c:xMode val="edge"/>
              <c:yMode val="edge"/>
              <c:x val="1.8072289156626505E-2"/>
              <c:y val="0.315029205164383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0447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DETAIL Aug 17-22,</a:t>
            </a:r>
            <a:r>
              <a:rPr lang="en-CA" baseline="0"/>
              <a:t> 2017</a:t>
            </a:r>
            <a:r>
              <a:rPr lang="en-CA"/>
              <a:t>- 7 samples -  (log vs log linear regression)</a:t>
            </a:r>
          </a:p>
        </c:rich>
      </c:tx>
      <c:layout>
        <c:manualLayout>
          <c:xMode val="edge"/>
          <c:yMode val="edge"/>
          <c:x val="0.15615631379410908"/>
          <c:y val="3.86740331491712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6338295822623"/>
          <c:y val="0.143646408839779"/>
          <c:w val="0.81381500711894583"/>
          <c:h val="0.6574585635359115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8563867672462981"/>
                  <c:y val="-7.1760040786268617E-2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rgbClr val="000000"/>
                  </a:solidFill>
                  <a:prstDash val="solid"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'GB#1-Aug21 (TS)'!$J$4:$J$205</c:f>
              <c:numCache>
                <c:formatCode>0.00000</c:formatCode>
                <c:ptCount val="202"/>
                <c:pt idx="0">
                  <c:v>2.3349360326906692</c:v>
                </c:pt>
                <c:pt idx="1">
                  <c:v>2.3470566653665226</c:v>
                </c:pt>
                <c:pt idx="2">
                  <c:v>2.3117962291824066</c:v>
                </c:pt>
                <c:pt idx="3">
                  <c:v>2.3224673921310708</c:v>
                </c:pt>
                <c:pt idx="4">
                  <c:v>2.3851771288184294</c:v>
                </c:pt>
                <c:pt idx="5">
                  <c:v>2.3646260289550405</c:v>
                </c:pt>
                <c:pt idx="6">
                  <c:v>2.3942064453602296</c:v>
                </c:pt>
                <c:pt idx="7">
                  <c:v>2.3778160291720605</c:v>
                </c:pt>
                <c:pt idx="8">
                  <c:v>2.4252406791001984</c:v>
                </c:pt>
                <c:pt idx="9">
                  <c:v>2.4047995188576539</c:v>
                </c:pt>
                <c:pt idx="10">
                  <c:v>2.4168401370737671</c:v>
                </c:pt>
                <c:pt idx="11">
                  <c:v>2.3959899981006472</c:v>
                </c:pt>
                <c:pt idx="12">
                  <c:v>2.4082738932429555</c:v>
                </c:pt>
                <c:pt idx="13">
                  <c:v>2.4495092538271352</c:v>
                </c:pt>
                <c:pt idx="14">
                  <c:v>2.4367349657907065</c:v>
                </c:pt>
                <c:pt idx="15">
                  <c:v>2.4510799408263662</c:v>
                </c:pt>
                <c:pt idx="16">
                  <c:v>2.4334818083929846</c:v>
                </c:pt>
                <c:pt idx="17">
                  <c:v>2.4302040986317488</c:v>
                </c:pt>
                <c:pt idx="18">
                  <c:v>2.4664820684959099</c:v>
                </c:pt>
                <c:pt idx="19">
                  <c:v>2.4679926595211485</c:v>
                </c:pt>
                <c:pt idx="20">
                  <c:v>2.4557582031041369</c:v>
                </c:pt>
                <c:pt idx="21">
                  <c:v>2.4900428002642228</c:v>
                </c:pt>
                <c:pt idx="22">
                  <c:v>2.4929000111087034</c:v>
                </c:pt>
                <c:pt idx="23">
                  <c:v>2.4724931607478249</c:v>
                </c:pt>
                <c:pt idx="24">
                  <c:v>2.4871666673557611</c:v>
                </c:pt>
                <c:pt idx="25">
                  <c:v>2.4971508882623619</c:v>
                </c:pt>
                <c:pt idx="26">
                  <c:v>2.4784221877400805</c:v>
                </c:pt>
                <c:pt idx="27">
                  <c:v>2.4526449676799937</c:v>
                </c:pt>
                <c:pt idx="28">
                  <c:v>2.3470566653665226</c:v>
                </c:pt>
                <c:pt idx="29">
                  <c:v>2.3549531462125564</c:v>
                </c:pt>
                <c:pt idx="30">
                  <c:v>2.4030518525881339</c:v>
                </c:pt>
                <c:pt idx="31">
                  <c:v>2.3665350187623715</c:v>
                </c:pt>
                <c:pt idx="32">
                  <c:v>2.3959899981006472</c:v>
                </c:pt>
                <c:pt idx="33">
                  <c:v>2.4030518525881339</c:v>
                </c:pt>
                <c:pt idx="34">
                  <c:v>2.3815121747320243</c:v>
                </c:pt>
                <c:pt idx="35">
                  <c:v>2.3703280077795106</c:v>
                </c:pt>
                <c:pt idx="36">
                  <c:v>2.4302040986317488</c:v>
                </c:pt>
                <c:pt idx="37">
                  <c:v>2.3390139451111085</c:v>
                </c:pt>
                <c:pt idx="38">
                  <c:v>2.4334818083929846</c:v>
                </c:pt>
                <c:pt idx="39">
                  <c:v>2.4134338883818556</c:v>
                </c:pt>
                <c:pt idx="40">
                  <c:v>2.4351114331264929</c:v>
                </c:pt>
                <c:pt idx="41">
                  <c:v>2.4218999358431694</c:v>
                </c:pt>
                <c:pt idx="42">
                  <c:v>2.4463507345823055</c:v>
                </c:pt>
                <c:pt idx="43">
                  <c:v>2.406540180433955</c:v>
                </c:pt>
                <c:pt idx="44">
                  <c:v>2.4185332950932121</c:v>
                </c:pt>
                <c:pt idx="45">
                  <c:v>2.4431690757961162</c:v>
                </c:pt>
                <c:pt idx="46">
                  <c:v>2.4235735197327357</c:v>
                </c:pt>
                <c:pt idx="47">
                  <c:v>2.4269014630816632</c:v>
                </c:pt>
                <c:pt idx="48">
                  <c:v>2.4828164358381728</c:v>
                </c:pt>
                <c:pt idx="49">
                  <c:v>2.4679926595211485</c:v>
                </c:pt>
                <c:pt idx="50">
                  <c:v>2.461918511808955</c:v>
                </c:pt>
                <c:pt idx="51">
                  <c:v>2.4664820684959099</c:v>
                </c:pt>
                <c:pt idx="52">
                  <c:v>2.4510799408263662</c:v>
                </c:pt>
                <c:pt idx="53">
                  <c:v>2.4813566210791298</c:v>
                </c:pt>
                <c:pt idx="54">
                  <c:v>2.495738547239104</c:v>
                </c:pt>
                <c:pt idx="55">
                  <c:v>2.4857214264815801</c:v>
                </c:pt>
                <c:pt idx="56">
                  <c:v>2.4463507345823055</c:v>
                </c:pt>
                <c:pt idx="57">
                  <c:v>2.4573064916669973</c:v>
                </c:pt>
                <c:pt idx="58">
                  <c:v>2.3646260289550405</c:v>
                </c:pt>
                <c:pt idx="59">
                  <c:v>2.3430539229128486</c:v>
                </c:pt>
                <c:pt idx="60">
                  <c:v>2.3888114134735234</c:v>
                </c:pt>
                <c:pt idx="61">
                  <c:v>2.372212151654062</c:v>
                </c:pt>
                <c:pt idx="62">
                  <c:v>2.3833485177720215</c:v>
                </c:pt>
                <c:pt idx="63">
                  <c:v>2.4047995188576539</c:v>
                </c:pt>
                <c:pt idx="64">
                  <c:v>2.4012971250215833</c:v>
                </c:pt>
                <c:pt idx="65">
                  <c:v>2.4351114331264929</c:v>
                </c:pt>
                <c:pt idx="66">
                  <c:v>2.3569050348100782</c:v>
                </c:pt>
                <c:pt idx="67">
                  <c:v>2.406540180433955</c:v>
                </c:pt>
                <c:pt idx="68">
                  <c:v>2.4269014630816632</c:v>
                </c:pt>
                <c:pt idx="69">
                  <c:v>2.4012971250215833</c:v>
                </c:pt>
                <c:pt idx="70">
                  <c:v>2.4447628188026735</c:v>
                </c:pt>
                <c:pt idx="71">
                  <c:v>2.4185332950932121</c:v>
                </c:pt>
                <c:pt idx="72">
                  <c:v>2.4383524517643256</c:v>
                </c:pt>
                <c:pt idx="73">
                  <c:v>2.4415694626363234</c:v>
                </c:pt>
                <c:pt idx="74">
                  <c:v>2.4269014630816632</c:v>
                </c:pt>
                <c:pt idx="75">
                  <c:v>2.4235735197327357</c:v>
                </c:pt>
                <c:pt idx="76">
                  <c:v>2.4542043750355149</c:v>
                </c:pt>
                <c:pt idx="77">
                  <c:v>2.4694980145184653</c:v>
                </c:pt>
                <c:pt idx="78">
                  <c:v>2.4813566210791298</c:v>
                </c:pt>
                <c:pt idx="79">
                  <c:v>2.4813566210791298</c:v>
                </c:pt>
                <c:pt idx="80">
                  <c:v>2.4679926595211485</c:v>
                </c:pt>
                <c:pt idx="81">
                  <c:v>2.4447628188026735</c:v>
                </c:pt>
                <c:pt idx="82">
                  <c:v>2.4664820684959099</c:v>
                </c:pt>
                <c:pt idx="83">
                  <c:v>2.4603866072862077</c:v>
                </c:pt>
                <c:pt idx="84">
                  <c:v>2.4739830232103359</c:v>
                </c:pt>
                <c:pt idx="85">
                  <c:v>2.4709981696608736</c:v>
                </c:pt>
                <c:pt idx="86">
                  <c:v>2.4828164358381728</c:v>
                </c:pt>
                <c:pt idx="87">
                  <c:v>2.4999618655961902</c:v>
                </c:pt>
                <c:pt idx="88">
                  <c:v>2.5082872543803214</c:v>
                </c:pt>
                <c:pt idx="89">
                  <c:v>2.4857214264815801</c:v>
                </c:pt>
                <c:pt idx="90">
                  <c:v>2.3665350187623715</c:v>
                </c:pt>
                <c:pt idx="91">
                  <c:v>2.3924155377423491</c:v>
                </c:pt>
                <c:pt idx="92">
                  <c:v>2.3759560927879364</c:v>
                </c:pt>
                <c:pt idx="93">
                  <c:v>2.4047995188576539</c:v>
                </c:pt>
                <c:pt idx="94">
                  <c:v>2.4012971250215833</c:v>
                </c:pt>
                <c:pt idx="95">
                  <c:v>2.386998072710055</c:v>
                </c:pt>
                <c:pt idx="96">
                  <c:v>2.4082738932429555</c:v>
                </c:pt>
                <c:pt idx="97">
                  <c:v>2.4269014630816632</c:v>
                </c:pt>
                <c:pt idx="98">
                  <c:v>2.4185332950932121</c:v>
                </c:pt>
                <c:pt idx="99">
                  <c:v>2.4202198777251476</c:v>
                </c:pt>
                <c:pt idx="100">
                  <c:v>2.4100007125434617</c:v>
                </c:pt>
                <c:pt idx="101">
                  <c:v>2.4269014630816632</c:v>
                </c:pt>
                <c:pt idx="102">
                  <c:v>2.4526449676799937</c:v>
                </c:pt>
                <c:pt idx="103">
                  <c:v>2.4679926595211485</c:v>
                </c:pt>
                <c:pt idx="104">
                  <c:v>2.4588492800812785</c:v>
                </c:pt>
                <c:pt idx="105">
                  <c:v>2.4526449676799937</c:v>
                </c:pt>
                <c:pt idx="106">
                  <c:v>2.4431690757961162</c:v>
                </c:pt>
                <c:pt idx="107">
                  <c:v>2.4588492800812785</c:v>
                </c:pt>
                <c:pt idx="108">
                  <c:v>2.4447628188026735</c:v>
                </c:pt>
                <c:pt idx="109">
                  <c:v>2.4334818083929846</c:v>
                </c:pt>
                <c:pt idx="110">
                  <c:v>2.4367349657907065</c:v>
                </c:pt>
                <c:pt idx="111">
                  <c:v>2.4798918828208563</c:v>
                </c:pt>
                <c:pt idx="112">
                  <c:v>2.4634450317704277</c:v>
                </c:pt>
                <c:pt idx="113">
                  <c:v>2.488607114719068</c:v>
                </c:pt>
                <c:pt idx="114">
                  <c:v>2.4798918828208563</c:v>
                </c:pt>
                <c:pt idx="115">
                  <c:v>2.4724931607478249</c:v>
                </c:pt>
                <c:pt idx="116">
                  <c:v>2.4709981696608736</c:v>
                </c:pt>
                <c:pt idx="117">
                  <c:v>2.4842713600863471</c:v>
                </c:pt>
                <c:pt idx="118">
                  <c:v>2.3815121747320243</c:v>
                </c:pt>
                <c:pt idx="119">
                  <c:v>2.3906172143367859</c:v>
                </c:pt>
                <c:pt idx="120">
                  <c:v>2.4047995188576539</c:v>
                </c:pt>
                <c:pt idx="121">
                  <c:v>2.3646260289550405</c:v>
                </c:pt>
                <c:pt idx="122">
                  <c:v>2.4012971250215833</c:v>
                </c:pt>
                <c:pt idx="123">
                  <c:v>2.3390139451111085</c:v>
                </c:pt>
                <c:pt idx="124">
                  <c:v>2.3778160291720605</c:v>
                </c:pt>
                <c:pt idx="125">
                  <c:v>2.3410386316775229</c:v>
                </c:pt>
                <c:pt idx="126">
                  <c:v>2.4100007125434617</c:v>
                </c:pt>
                <c:pt idx="127">
                  <c:v>2.4117206929377355</c:v>
                </c:pt>
                <c:pt idx="128">
                  <c:v>2.4285559202516755</c:v>
                </c:pt>
                <c:pt idx="129">
                  <c:v>2.4202198777251476</c:v>
                </c:pt>
                <c:pt idx="130">
                  <c:v>2.4285559202516755</c:v>
                </c:pt>
                <c:pt idx="131">
                  <c:v>2.4447628188026735</c:v>
                </c:pt>
                <c:pt idx="132">
                  <c:v>2.4202198777251476</c:v>
                </c:pt>
                <c:pt idx="133">
                  <c:v>2.4447628188026735</c:v>
                </c:pt>
                <c:pt idx="134">
                  <c:v>2.4351114331264929</c:v>
                </c:pt>
                <c:pt idx="135">
                  <c:v>2.4495092538271352</c:v>
                </c:pt>
                <c:pt idx="136">
                  <c:v>2.4367349657907065</c:v>
                </c:pt>
                <c:pt idx="137">
                  <c:v>2.4828164358381728</c:v>
                </c:pt>
                <c:pt idx="138">
                  <c:v>2.4900428002642228</c:v>
                </c:pt>
                <c:pt idx="139">
                  <c:v>2.461918511808955</c:v>
                </c:pt>
                <c:pt idx="140">
                  <c:v>2.4754677921160271</c:v>
                </c:pt>
                <c:pt idx="141">
                  <c:v>2.4510799408263662</c:v>
                </c:pt>
                <c:pt idx="142">
                  <c:v>2.461918511808955</c:v>
                </c:pt>
                <c:pt idx="143">
                  <c:v>2.4664820684959099</c:v>
                </c:pt>
                <c:pt idx="144">
                  <c:v>2.4724931607478249</c:v>
                </c:pt>
                <c:pt idx="145">
                  <c:v>2.4871666673557611</c:v>
                </c:pt>
                <c:pt idx="146">
                  <c:v>2.4828164358381728</c:v>
                </c:pt>
                <c:pt idx="147">
                  <c:v>2.3906172143367859</c:v>
                </c:pt>
                <c:pt idx="148">
                  <c:v>2.4012971250215833</c:v>
                </c:pt>
                <c:pt idx="149">
                  <c:v>2.4168401370737671</c:v>
                </c:pt>
                <c:pt idx="150">
                  <c:v>2.4202198777251476</c:v>
                </c:pt>
                <c:pt idx="151">
                  <c:v>2.3740881566528174</c:v>
                </c:pt>
                <c:pt idx="152">
                  <c:v>2.4082738932429555</c:v>
                </c:pt>
                <c:pt idx="153">
                  <c:v>2.4012971250215833</c:v>
                </c:pt>
                <c:pt idx="154">
                  <c:v>2.3833485177720215</c:v>
                </c:pt>
                <c:pt idx="155">
                  <c:v>2.4117206929377355</c:v>
                </c:pt>
                <c:pt idx="156">
                  <c:v>2.4510799408263662</c:v>
                </c:pt>
                <c:pt idx="157">
                  <c:v>2.4334818083929846</c:v>
                </c:pt>
                <c:pt idx="158">
                  <c:v>2.4252406791001984</c:v>
                </c:pt>
                <c:pt idx="159">
                  <c:v>2.4318460456987254</c:v>
                </c:pt>
                <c:pt idx="160">
                  <c:v>2.4235735197327357</c:v>
                </c:pt>
                <c:pt idx="161">
                  <c:v>2.4510799408263662</c:v>
                </c:pt>
                <c:pt idx="162">
                  <c:v>2.4649662048909606</c:v>
                </c:pt>
                <c:pt idx="163">
                  <c:v>2.4431690757961162</c:v>
                </c:pt>
                <c:pt idx="164">
                  <c:v>2.4573064916669973</c:v>
                </c:pt>
                <c:pt idx="165">
                  <c:v>2.4709981696608736</c:v>
                </c:pt>
                <c:pt idx="166">
                  <c:v>2.4664820684959099</c:v>
                </c:pt>
                <c:pt idx="167">
                  <c:v>2.3684356541018055</c:v>
                </c:pt>
                <c:pt idx="168">
                  <c:v>2.4399639359209049</c:v>
                </c:pt>
                <c:pt idx="169">
                  <c:v>2.4573064916669973</c:v>
                </c:pt>
                <c:pt idx="170">
                  <c:v>2.4724931607478249</c:v>
                </c:pt>
                <c:pt idx="171">
                  <c:v>2.4828164358381728</c:v>
                </c:pt>
                <c:pt idx="172">
                  <c:v>2.4784221877400805</c:v>
                </c:pt>
                <c:pt idx="173">
                  <c:v>2.3328826270596101</c:v>
                </c:pt>
                <c:pt idx="174">
                  <c:v>2.3888114134735234</c:v>
                </c:pt>
                <c:pt idx="175">
                  <c:v>2.372212151654062</c:v>
                </c:pt>
                <c:pt idx="176">
                  <c:v>2.4012971250215833</c:v>
                </c:pt>
                <c:pt idx="177">
                  <c:v>2.4082738932429555</c:v>
                </c:pt>
                <c:pt idx="178">
                  <c:v>2.4082738932429555</c:v>
                </c:pt>
                <c:pt idx="179">
                  <c:v>2.4030518525881339</c:v>
                </c:pt>
                <c:pt idx="180">
                  <c:v>2.4168401370737671</c:v>
                </c:pt>
                <c:pt idx="181">
                  <c:v>2.386998072710055</c:v>
                </c:pt>
                <c:pt idx="182">
                  <c:v>2.4269014630816632</c:v>
                </c:pt>
                <c:pt idx="183">
                  <c:v>2.4168401370737671</c:v>
                </c:pt>
                <c:pt idx="184">
                  <c:v>2.3430539229128486</c:v>
                </c:pt>
                <c:pt idx="185">
                  <c:v>2.4367349657907065</c:v>
                </c:pt>
                <c:pt idx="186">
                  <c:v>2.4334818083929846</c:v>
                </c:pt>
                <c:pt idx="187">
                  <c:v>2.4269014630816632</c:v>
                </c:pt>
                <c:pt idx="188">
                  <c:v>2.3529924454470281</c:v>
                </c:pt>
                <c:pt idx="189">
                  <c:v>2.461918511808955</c:v>
                </c:pt>
                <c:pt idx="190">
                  <c:v>2.4495092538271352</c:v>
                </c:pt>
                <c:pt idx="191">
                  <c:v>2.4479328655921804</c:v>
                </c:pt>
                <c:pt idx="192">
                  <c:v>2.4573064916669973</c:v>
                </c:pt>
                <c:pt idx="193">
                  <c:v>2.4415694626363234</c:v>
                </c:pt>
                <c:pt idx="194">
                  <c:v>2.4399639359209049</c:v>
                </c:pt>
                <c:pt idx="195">
                  <c:v>2.4784221877400805</c:v>
                </c:pt>
                <c:pt idx="196">
                  <c:v>2.4709981696608736</c:v>
                </c:pt>
                <c:pt idx="197">
                  <c:v>2.4679926595211485</c:v>
                </c:pt>
                <c:pt idx="198">
                  <c:v>2.4739830232103359</c:v>
                </c:pt>
                <c:pt idx="199">
                  <c:v>2.4649662048909606</c:v>
                </c:pt>
                <c:pt idx="200">
                  <c:v>2.4828164358381728</c:v>
                </c:pt>
                <c:pt idx="201">
                  <c:v>2.4857214264815801</c:v>
                </c:pt>
              </c:numCache>
            </c:numRef>
          </c:xVal>
          <c:yVal>
            <c:numRef>
              <c:f>'GB#1-Aug21 (TS)'!$K$4:$K$205</c:f>
              <c:numCache>
                <c:formatCode>0.00000</c:formatCode>
                <c:ptCount val="202"/>
                <c:pt idx="0">
                  <c:v>1.7759743311293692</c:v>
                </c:pt>
                <c:pt idx="1">
                  <c:v>1.8007170782823851</c:v>
                </c:pt>
                <c:pt idx="2">
                  <c:v>1.7678976160180906</c:v>
                </c:pt>
                <c:pt idx="3">
                  <c:v>1.7788744720027396</c:v>
                </c:pt>
                <c:pt idx="4">
                  <c:v>2.0102999566398121</c:v>
                </c:pt>
                <c:pt idx="5">
                  <c:v>1.888179493918325</c:v>
                </c:pt>
                <c:pt idx="6">
                  <c:v>2.0124153747624329</c:v>
                </c:pt>
                <c:pt idx="7">
                  <c:v>1.9680157139936418</c:v>
                </c:pt>
                <c:pt idx="8">
                  <c:v>2.1646502159342966</c:v>
                </c:pt>
                <c:pt idx="9">
                  <c:v>2.0813473078041325</c:v>
                </c:pt>
                <c:pt idx="10">
                  <c:v>2.1383026981662816</c:v>
                </c:pt>
                <c:pt idx="11">
                  <c:v>2.0561422620590522</c:v>
                </c:pt>
                <c:pt idx="12">
                  <c:v>2.1202447955463652</c:v>
                </c:pt>
                <c:pt idx="13">
                  <c:v>2.2062860444124324</c:v>
                </c:pt>
                <c:pt idx="14">
                  <c:v>2.2024883170600935</c:v>
                </c:pt>
                <c:pt idx="15">
                  <c:v>2.163757523981956</c:v>
                </c:pt>
                <c:pt idx="16">
                  <c:v>2.1970047280230456</c:v>
                </c:pt>
                <c:pt idx="17">
                  <c:v>2.1389339402569236</c:v>
                </c:pt>
                <c:pt idx="18">
                  <c:v>2.2650537885040145</c:v>
                </c:pt>
                <c:pt idx="19">
                  <c:v>2.2667019668840878</c:v>
                </c:pt>
                <c:pt idx="20">
                  <c:v>2.2462523122993221</c:v>
                </c:pt>
                <c:pt idx="21">
                  <c:v>2.3510228525841237</c:v>
                </c:pt>
                <c:pt idx="22">
                  <c:v>2.3326404103874627</c:v>
                </c:pt>
                <c:pt idx="23">
                  <c:v>2.3102683666324477</c:v>
                </c:pt>
                <c:pt idx="24">
                  <c:v>2.35237549500052</c:v>
                </c:pt>
                <c:pt idx="25">
                  <c:v>2.3900514964589874</c:v>
                </c:pt>
                <c:pt idx="26">
                  <c:v>2.3432115901797474</c:v>
                </c:pt>
                <c:pt idx="27">
                  <c:v>2.2716093013788319</c:v>
                </c:pt>
                <c:pt idx="28">
                  <c:v>1.8419848045901139</c:v>
                </c:pt>
                <c:pt idx="29">
                  <c:v>1.8756399370041683</c:v>
                </c:pt>
                <c:pt idx="30">
                  <c:v>2.0637085593914173</c:v>
                </c:pt>
                <c:pt idx="31">
                  <c:v>1.9537596917332287</c:v>
                </c:pt>
                <c:pt idx="32">
                  <c:v>2.0595634179012676</c:v>
                </c:pt>
                <c:pt idx="33">
                  <c:v>2.0174507295105362</c:v>
                </c:pt>
                <c:pt idx="34">
                  <c:v>1.9947569445876281</c:v>
                </c:pt>
                <c:pt idx="35">
                  <c:v>1.9370161074648142</c:v>
                </c:pt>
                <c:pt idx="36">
                  <c:v>2.1786892397755899</c:v>
                </c:pt>
                <c:pt idx="37">
                  <c:v>1.825426117767823</c:v>
                </c:pt>
                <c:pt idx="38">
                  <c:v>2.1628629933219261</c:v>
                </c:pt>
                <c:pt idx="39">
                  <c:v>2.0962145853464054</c:v>
                </c:pt>
                <c:pt idx="40">
                  <c:v>2.1945143418824671</c:v>
                </c:pt>
                <c:pt idx="41">
                  <c:v>2.12057393120585</c:v>
                </c:pt>
                <c:pt idx="42">
                  <c:v>2.1986570869544226</c:v>
                </c:pt>
                <c:pt idx="43">
                  <c:v>2.0350292822023683</c:v>
                </c:pt>
                <c:pt idx="44">
                  <c:v>2.163757523981956</c:v>
                </c:pt>
                <c:pt idx="45">
                  <c:v>2.2052043639481447</c:v>
                </c:pt>
                <c:pt idx="46">
                  <c:v>2.1152775913959014</c:v>
                </c:pt>
                <c:pt idx="47">
                  <c:v>2.1486026548060932</c:v>
                </c:pt>
                <c:pt idx="48">
                  <c:v>2.3123889493705918</c:v>
                </c:pt>
                <c:pt idx="49">
                  <c:v>2.2814878879400813</c:v>
                </c:pt>
                <c:pt idx="50">
                  <c:v>2.284205067701794</c:v>
                </c:pt>
                <c:pt idx="51">
                  <c:v>2.2944662261615929</c:v>
                </c:pt>
                <c:pt idx="52">
                  <c:v>2.2268575702887237</c:v>
                </c:pt>
                <c:pt idx="53">
                  <c:v>2.3098430047160705</c:v>
                </c:pt>
                <c:pt idx="54">
                  <c:v>2.3857849588433355</c:v>
                </c:pt>
                <c:pt idx="55">
                  <c:v>2.3645509953539721</c:v>
                </c:pt>
                <c:pt idx="56">
                  <c:v>2.2132520521963968</c:v>
                </c:pt>
                <c:pt idx="57">
                  <c:v>2.2771506139637969</c:v>
                </c:pt>
                <c:pt idx="58">
                  <c:v>1.9740509027928774</c:v>
                </c:pt>
                <c:pt idx="59">
                  <c:v>1.887054378050957</c:v>
                </c:pt>
                <c:pt idx="60">
                  <c:v>2.0038911662369103</c:v>
                </c:pt>
                <c:pt idx="61">
                  <c:v>1.9903388547876015</c:v>
                </c:pt>
                <c:pt idx="62">
                  <c:v>2.0224283711854865</c:v>
                </c:pt>
                <c:pt idx="63">
                  <c:v>2.0618293072946989</c:v>
                </c:pt>
                <c:pt idx="64">
                  <c:v>2.0476641946015599</c:v>
                </c:pt>
                <c:pt idx="65">
                  <c:v>2.1981069988734014</c:v>
                </c:pt>
                <c:pt idx="66">
                  <c:v>1.930949031167523</c:v>
                </c:pt>
                <c:pt idx="67">
                  <c:v>2.1041455505540081</c:v>
                </c:pt>
                <c:pt idx="68">
                  <c:v>2.1682027468426308</c:v>
                </c:pt>
                <c:pt idx="69">
                  <c:v>2.0740846890282438</c:v>
                </c:pt>
                <c:pt idx="70">
                  <c:v>2.1967287226232868</c:v>
                </c:pt>
                <c:pt idx="71">
                  <c:v>2.1714339009430081</c:v>
                </c:pt>
                <c:pt idx="72">
                  <c:v>2.1908917169221698</c:v>
                </c:pt>
                <c:pt idx="73">
                  <c:v>2.2143138974243999</c:v>
                </c:pt>
                <c:pt idx="74">
                  <c:v>2.1690863574870227</c:v>
                </c:pt>
                <c:pt idx="75">
                  <c:v>2.1470576710283598</c:v>
                </c:pt>
                <c:pt idx="76">
                  <c:v>2.2273724422896364</c:v>
                </c:pt>
                <c:pt idx="77">
                  <c:v>2.274850320016665</c:v>
                </c:pt>
                <c:pt idx="78">
                  <c:v>2.3328422669943514</c:v>
                </c:pt>
                <c:pt idx="79">
                  <c:v>2.2880255353883627</c:v>
                </c:pt>
                <c:pt idx="80">
                  <c:v>2.3079237036118818</c:v>
                </c:pt>
                <c:pt idx="81">
                  <c:v>2.2079035303860515</c:v>
                </c:pt>
                <c:pt idx="82">
                  <c:v>2.3100557377508912</c:v>
                </c:pt>
                <c:pt idx="83">
                  <c:v>2.2823955047425257</c:v>
                </c:pt>
                <c:pt idx="84">
                  <c:v>2.2992893340876801</c:v>
                </c:pt>
                <c:pt idx="85">
                  <c:v>2.3049211619008916</c:v>
                </c:pt>
                <c:pt idx="86">
                  <c:v>2.369772288596963</c:v>
                </c:pt>
                <c:pt idx="87">
                  <c:v>2.4038066105474227</c:v>
                </c:pt>
                <c:pt idx="88">
                  <c:v>2.4782778319196046</c:v>
                </c:pt>
                <c:pt idx="89">
                  <c:v>2.374748346010104</c:v>
                </c:pt>
                <c:pt idx="90">
                  <c:v>1.9095560292411753</c:v>
                </c:pt>
                <c:pt idx="91">
                  <c:v>2.0386201619497029</c:v>
                </c:pt>
                <c:pt idx="92">
                  <c:v>1.9666109866819343</c:v>
                </c:pt>
                <c:pt idx="93">
                  <c:v>2.0979510709941498</c:v>
                </c:pt>
                <c:pt idx="94">
                  <c:v>2.0480531731156089</c:v>
                </c:pt>
                <c:pt idx="95">
                  <c:v>2.0606978403536118</c:v>
                </c:pt>
                <c:pt idx="96">
                  <c:v>2.0870712059065353</c:v>
                </c:pt>
                <c:pt idx="97">
                  <c:v>2.1338581252033348</c:v>
                </c:pt>
                <c:pt idx="98">
                  <c:v>2.1027766148834415</c:v>
                </c:pt>
                <c:pt idx="99">
                  <c:v>2.1065308538223815</c:v>
                </c:pt>
                <c:pt idx="100">
                  <c:v>2.0655797147284485</c:v>
                </c:pt>
                <c:pt idx="101">
                  <c:v>2.1238516409670858</c:v>
                </c:pt>
                <c:pt idx="102">
                  <c:v>2.1945143418824671</c:v>
                </c:pt>
                <c:pt idx="103">
                  <c:v>2.265996370495079</c:v>
                </c:pt>
                <c:pt idx="104">
                  <c:v>2.2598326990634834</c:v>
                </c:pt>
                <c:pt idx="105">
                  <c:v>2.2317243833285163</c:v>
                </c:pt>
                <c:pt idx="106">
                  <c:v>2.1953460583484197</c:v>
                </c:pt>
                <c:pt idx="107">
                  <c:v>2.220631019448092</c:v>
                </c:pt>
                <c:pt idx="108">
                  <c:v>2.1766699326681493</c:v>
                </c:pt>
                <c:pt idx="109">
                  <c:v>2.1961761850399735</c:v>
                </c:pt>
                <c:pt idx="110">
                  <c:v>2.1417632302757879</c:v>
                </c:pt>
                <c:pt idx="111">
                  <c:v>2.351216345339342</c:v>
                </c:pt>
                <c:pt idx="112">
                  <c:v>2.2902572693945182</c:v>
                </c:pt>
                <c:pt idx="113">
                  <c:v>2.37984917876283</c:v>
                </c:pt>
                <c:pt idx="114">
                  <c:v>2.303412070596742</c:v>
                </c:pt>
                <c:pt idx="115">
                  <c:v>2.2681097298084785</c:v>
                </c:pt>
                <c:pt idx="116">
                  <c:v>2.2846562827885157</c:v>
                </c:pt>
                <c:pt idx="117">
                  <c:v>2.2895889525425965</c:v>
                </c:pt>
                <c:pt idx="118">
                  <c:v>1.9951962915971795</c:v>
                </c:pt>
                <c:pt idx="119">
                  <c:v>1.9858753573083936</c:v>
                </c:pt>
                <c:pt idx="120">
                  <c:v>2.0972573096934197</c:v>
                </c:pt>
                <c:pt idx="121">
                  <c:v>1.893206753059848</c:v>
                </c:pt>
                <c:pt idx="122">
                  <c:v>2.0195316845312554</c:v>
                </c:pt>
                <c:pt idx="123">
                  <c:v>1.7944880466591695</c:v>
                </c:pt>
                <c:pt idx="124">
                  <c:v>2.020775488193558</c:v>
                </c:pt>
                <c:pt idx="125">
                  <c:v>1.8149131812750738</c:v>
                </c:pt>
                <c:pt idx="126">
                  <c:v>2.0996806411092499</c:v>
                </c:pt>
                <c:pt idx="127">
                  <c:v>2.0584260244570056</c:v>
                </c:pt>
                <c:pt idx="128">
                  <c:v>2.1516762308470478</c:v>
                </c:pt>
                <c:pt idx="129">
                  <c:v>2.1309766916056172</c:v>
                </c:pt>
                <c:pt idx="130">
                  <c:v>2.1504494094608808</c:v>
                </c:pt>
                <c:pt idx="131">
                  <c:v>2.2385478876813276</c:v>
                </c:pt>
                <c:pt idx="132">
                  <c:v>2.163757523981956</c:v>
                </c:pt>
                <c:pt idx="133">
                  <c:v>2.1900514177592059</c:v>
                </c:pt>
                <c:pt idx="134">
                  <c:v>2.1652443261253107</c:v>
                </c:pt>
                <c:pt idx="135">
                  <c:v>2.2240148113728639</c:v>
                </c:pt>
                <c:pt idx="136">
                  <c:v>2.1679078100014801</c:v>
                </c:pt>
                <c:pt idx="137">
                  <c:v>2.3521825181113627</c:v>
                </c:pt>
                <c:pt idx="138">
                  <c:v>2.3340514403468919</c:v>
                </c:pt>
                <c:pt idx="139">
                  <c:v>2.2900346113625178</c:v>
                </c:pt>
                <c:pt idx="140">
                  <c:v>2.3197304943302246</c:v>
                </c:pt>
                <c:pt idx="141">
                  <c:v>2.2284003587030048</c:v>
                </c:pt>
                <c:pt idx="142">
                  <c:v>2.2648178230095364</c:v>
                </c:pt>
                <c:pt idx="143">
                  <c:v>2.2922560713564759</c:v>
                </c:pt>
                <c:pt idx="144">
                  <c:v>2.3059958827708047</c:v>
                </c:pt>
                <c:pt idx="145">
                  <c:v>2.3681008517093516</c:v>
                </c:pt>
                <c:pt idx="146">
                  <c:v>2.3031960574204891</c:v>
                </c:pt>
                <c:pt idx="147">
                  <c:v>1.9943171526696368</c:v>
                </c:pt>
                <c:pt idx="148">
                  <c:v>2.089198366805149</c:v>
                </c:pt>
                <c:pt idx="149">
                  <c:v>2.1065308538223815</c:v>
                </c:pt>
                <c:pt idx="150">
                  <c:v>2.13640344813399</c:v>
                </c:pt>
                <c:pt idx="151">
                  <c:v>2.0216027160282422</c:v>
                </c:pt>
                <c:pt idx="152">
                  <c:v>2.0437551269686796</c:v>
                </c:pt>
                <c:pt idx="153">
                  <c:v>2.0874264570362855</c:v>
                </c:pt>
                <c:pt idx="154">
                  <c:v>2.0111473607757975</c:v>
                </c:pt>
                <c:pt idx="155">
                  <c:v>2.1303337684950061</c:v>
                </c:pt>
                <c:pt idx="156">
                  <c:v>2.2030328870147105</c:v>
                </c:pt>
                <c:pt idx="157">
                  <c:v>2.1622656142980214</c:v>
                </c:pt>
                <c:pt idx="158">
                  <c:v>2.1535099893008374</c:v>
                </c:pt>
                <c:pt idx="159">
                  <c:v>2.1728946977521764</c:v>
                </c:pt>
                <c:pt idx="160">
                  <c:v>2.1414497734004674</c:v>
                </c:pt>
                <c:pt idx="161">
                  <c:v>2.2482185611900749</c:v>
                </c:pt>
                <c:pt idx="162">
                  <c:v>2.2864564697469829</c:v>
                </c:pt>
                <c:pt idx="163">
                  <c:v>2.1601682929585122</c:v>
                </c:pt>
                <c:pt idx="164">
                  <c:v>2.2447717614952949</c:v>
                </c:pt>
                <c:pt idx="165">
                  <c:v>2.3364597338485296</c:v>
                </c:pt>
                <c:pt idx="166">
                  <c:v>2.2755416884013098</c:v>
                </c:pt>
                <c:pt idx="167">
                  <c:v>1.9518230353159121</c:v>
                </c:pt>
                <c:pt idx="168">
                  <c:v>2.1815577738627865</c:v>
                </c:pt>
                <c:pt idx="169">
                  <c:v>2.3057811512549824</c:v>
                </c:pt>
                <c:pt idx="170">
                  <c:v>2.3170181010481117</c:v>
                </c:pt>
                <c:pt idx="171">
                  <c:v>2.3326404103874627</c:v>
                </c:pt>
                <c:pt idx="172">
                  <c:v>2.3554515201265174</c:v>
                </c:pt>
                <c:pt idx="173">
                  <c:v>1.8463371121298053</c:v>
                </c:pt>
                <c:pt idx="174">
                  <c:v>2.0366288953621612</c:v>
                </c:pt>
                <c:pt idx="175">
                  <c:v>1.9703468762300933</c:v>
                </c:pt>
                <c:pt idx="176">
                  <c:v>2.0614524790871931</c:v>
                </c:pt>
                <c:pt idx="177">
                  <c:v>2.1179338350396413</c:v>
                </c:pt>
                <c:pt idx="178">
                  <c:v>2.1231980750319988</c:v>
                </c:pt>
                <c:pt idx="179">
                  <c:v>2.0852905782300648</c:v>
                </c:pt>
                <c:pt idx="180">
                  <c:v>2.1010593549081156</c:v>
                </c:pt>
                <c:pt idx="181">
                  <c:v>2.0599418880619549</c:v>
                </c:pt>
                <c:pt idx="182">
                  <c:v>2.1078880251827985</c:v>
                </c:pt>
                <c:pt idx="183">
                  <c:v>2.0972573096934197</c:v>
                </c:pt>
                <c:pt idx="184">
                  <c:v>1.8247764624755456</c:v>
                </c:pt>
                <c:pt idx="185">
                  <c:v>2.1992064791616577</c:v>
                </c:pt>
                <c:pt idx="186">
                  <c:v>2.1486026548060932</c:v>
                </c:pt>
                <c:pt idx="187">
                  <c:v>2.131297796597623</c:v>
                </c:pt>
                <c:pt idx="188">
                  <c:v>1.9405164849325673</c:v>
                </c:pt>
                <c:pt idx="189">
                  <c:v>2.2309595557485689</c:v>
                </c:pt>
                <c:pt idx="190">
                  <c:v>2.2425414282983844</c:v>
                </c:pt>
                <c:pt idx="191">
                  <c:v>2.2667019668840878</c:v>
                </c:pt>
                <c:pt idx="192">
                  <c:v>2.2782962080912741</c:v>
                </c:pt>
                <c:pt idx="193">
                  <c:v>2.2049335223541449</c:v>
                </c:pt>
                <c:pt idx="194">
                  <c:v>2.1634595517699902</c:v>
                </c:pt>
                <c:pt idx="195">
                  <c:v>2.3062105081677613</c:v>
                </c:pt>
                <c:pt idx="196">
                  <c:v>2.284881714655453</c:v>
                </c:pt>
                <c:pt idx="197">
                  <c:v>2.2278867046136734</c:v>
                </c:pt>
                <c:pt idx="198">
                  <c:v>2.2785249647370174</c:v>
                </c:pt>
                <c:pt idx="199">
                  <c:v>2.2583978040955088</c:v>
                </c:pt>
                <c:pt idx="200">
                  <c:v>2.3374592612906562</c:v>
                </c:pt>
                <c:pt idx="201">
                  <c:v>2.2964457942063965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32736"/>
        <c:axId val="114535808"/>
      </c:scatterChart>
      <c:valAx>
        <c:axId val="114532736"/>
        <c:scaling>
          <c:orientation val="minMax"/>
          <c:max val="2.5499999999999998"/>
          <c:min val="2.2999999999999998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log Length mm</a:t>
                </a:r>
              </a:p>
            </c:rich>
          </c:tx>
          <c:layout>
            <c:manualLayout>
              <c:xMode val="edge"/>
              <c:yMode val="edge"/>
              <c:x val="0.46096159151277261"/>
              <c:y val="0.889502762430939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535808"/>
        <c:crosses val="autoZero"/>
        <c:crossBetween val="midCat"/>
      </c:valAx>
      <c:valAx>
        <c:axId val="114535808"/>
        <c:scaling>
          <c:orientation val="minMax"/>
          <c:max val="2.6"/>
          <c:min val="1.7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log Weight g</a:t>
                </a:r>
              </a:p>
            </c:rich>
          </c:tx>
          <c:layout>
            <c:manualLayout>
              <c:xMode val="edge"/>
              <c:yMode val="edge"/>
              <c:x val="2.5525525525525526E-2"/>
              <c:y val="0.3453038674033149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5327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Catch wted Samples Sep 09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12 samples; 2,159 measured</a:t>
            </a:r>
            <a:endParaRPr lang="en-CA" sz="1175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Length = 26.4 cm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weight = 133g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Percent # &lt;23cm = 0.7%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Percent # &gt;30 = 3.7%</a:t>
            </a:r>
          </a:p>
        </c:rich>
      </c:tx>
      <c:layout>
        <c:manualLayout>
          <c:xMode val="edge"/>
          <c:yMode val="edge"/>
          <c:x val="0.14201224846894145"/>
          <c:y val="4.1036745406824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5709969788519637"/>
          <c:y val="3.6717101356959284E-2"/>
          <c:w val="0.8368580060422961"/>
          <c:h val="0.844493331210063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5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3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4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5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6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7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8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'GB#2-Sep08 (TS)'!$R$89:$R$131</c:f>
              <c:numCache>
                <c:formatCode>0.0</c:formatCode>
                <c:ptCount val="43"/>
                <c:pt idx="0">
                  <c:v>15</c:v>
                </c:pt>
                <c:pt idx="1">
                  <c:v>15.5</c:v>
                </c:pt>
                <c:pt idx="2">
                  <c:v>16</c:v>
                </c:pt>
                <c:pt idx="3">
                  <c:v>16.5</c:v>
                </c:pt>
                <c:pt idx="4">
                  <c:v>17</c:v>
                </c:pt>
                <c:pt idx="5">
                  <c:v>17.5</c:v>
                </c:pt>
                <c:pt idx="6">
                  <c:v>18</c:v>
                </c:pt>
                <c:pt idx="7">
                  <c:v>18.5</c:v>
                </c:pt>
                <c:pt idx="8">
                  <c:v>19</c:v>
                </c:pt>
                <c:pt idx="9">
                  <c:v>19.5</c:v>
                </c:pt>
                <c:pt idx="10">
                  <c:v>20</c:v>
                </c:pt>
                <c:pt idx="11">
                  <c:v>20.5</c:v>
                </c:pt>
                <c:pt idx="12">
                  <c:v>21</c:v>
                </c:pt>
                <c:pt idx="13">
                  <c:v>21.5</c:v>
                </c:pt>
                <c:pt idx="14">
                  <c:v>22</c:v>
                </c:pt>
                <c:pt idx="15">
                  <c:v>22.5</c:v>
                </c:pt>
                <c:pt idx="16">
                  <c:v>23</c:v>
                </c:pt>
                <c:pt idx="17">
                  <c:v>23.5</c:v>
                </c:pt>
                <c:pt idx="18">
                  <c:v>24</c:v>
                </c:pt>
                <c:pt idx="19">
                  <c:v>24.5</c:v>
                </c:pt>
                <c:pt idx="20">
                  <c:v>25</c:v>
                </c:pt>
                <c:pt idx="21">
                  <c:v>25.5</c:v>
                </c:pt>
                <c:pt idx="22">
                  <c:v>26</c:v>
                </c:pt>
                <c:pt idx="23">
                  <c:v>26.5</c:v>
                </c:pt>
                <c:pt idx="24">
                  <c:v>27</c:v>
                </c:pt>
                <c:pt idx="25">
                  <c:v>27.5</c:v>
                </c:pt>
                <c:pt idx="26">
                  <c:v>28</c:v>
                </c:pt>
                <c:pt idx="27">
                  <c:v>28.5</c:v>
                </c:pt>
                <c:pt idx="28">
                  <c:v>29</c:v>
                </c:pt>
                <c:pt idx="29">
                  <c:v>29.5</c:v>
                </c:pt>
                <c:pt idx="30">
                  <c:v>30</c:v>
                </c:pt>
                <c:pt idx="31">
                  <c:v>30.5</c:v>
                </c:pt>
                <c:pt idx="32">
                  <c:v>31</c:v>
                </c:pt>
                <c:pt idx="33">
                  <c:v>31.5</c:v>
                </c:pt>
                <c:pt idx="34">
                  <c:v>32</c:v>
                </c:pt>
                <c:pt idx="35">
                  <c:v>32.5</c:v>
                </c:pt>
                <c:pt idx="36">
                  <c:v>33</c:v>
                </c:pt>
                <c:pt idx="37">
                  <c:v>33.5</c:v>
                </c:pt>
                <c:pt idx="38">
                  <c:v>34</c:v>
                </c:pt>
                <c:pt idx="39">
                  <c:v>34.5</c:v>
                </c:pt>
                <c:pt idx="40">
                  <c:v>35</c:v>
                </c:pt>
                <c:pt idx="41">
                  <c:v>35.5</c:v>
                </c:pt>
                <c:pt idx="42">
                  <c:v>36</c:v>
                </c:pt>
              </c:numCache>
            </c:numRef>
          </c:cat>
          <c:val>
            <c:numRef>
              <c:f>'GB#2-Sep08 (TS)'!$P$89:$P$131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222</c:v>
                </c:pt>
                <c:pt idx="15">
                  <c:v>1080</c:v>
                </c:pt>
                <c:pt idx="16">
                  <c:v>1787</c:v>
                </c:pt>
                <c:pt idx="17">
                  <c:v>4180</c:v>
                </c:pt>
                <c:pt idx="18">
                  <c:v>7763</c:v>
                </c:pt>
                <c:pt idx="19">
                  <c:v>11690</c:v>
                </c:pt>
                <c:pt idx="20">
                  <c:v>19332</c:v>
                </c:pt>
                <c:pt idx="21">
                  <c:v>21119</c:v>
                </c:pt>
                <c:pt idx="22">
                  <c:v>27298</c:v>
                </c:pt>
                <c:pt idx="23">
                  <c:v>20542</c:v>
                </c:pt>
                <c:pt idx="24">
                  <c:v>15237</c:v>
                </c:pt>
                <c:pt idx="25">
                  <c:v>13998</c:v>
                </c:pt>
                <c:pt idx="26">
                  <c:v>9094</c:v>
                </c:pt>
                <c:pt idx="27">
                  <c:v>7102</c:v>
                </c:pt>
                <c:pt idx="28">
                  <c:v>6443</c:v>
                </c:pt>
                <c:pt idx="29">
                  <c:v>4792</c:v>
                </c:pt>
                <c:pt idx="30">
                  <c:v>2053</c:v>
                </c:pt>
                <c:pt idx="31">
                  <c:v>2823</c:v>
                </c:pt>
                <c:pt idx="32">
                  <c:v>1838</c:v>
                </c:pt>
                <c:pt idx="33">
                  <c:v>1856</c:v>
                </c:pt>
                <c:pt idx="34">
                  <c:v>21</c:v>
                </c:pt>
                <c:pt idx="35">
                  <c:v>92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463040"/>
        <c:axId val="5469312"/>
      </c:barChart>
      <c:catAx>
        <c:axId val="546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Total Length (cm)</a:t>
                </a:r>
              </a:p>
            </c:rich>
          </c:tx>
          <c:layout>
            <c:manualLayout>
              <c:xMode val="edge"/>
              <c:yMode val="edge"/>
              <c:x val="0.47129909365558914"/>
              <c:y val="0.9287266089578974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9312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5469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3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Catch weighted numbers</a:t>
                </a:r>
              </a:p>
            </c:rich>
          </c:tx>
          <c:layout>
            <c:manualLayout>
              <c:xMode val="edge"/>
              <c:yMode val="edge"/>
              <c:x val="2.1630305261616054E-2"/>
              <c:y val="0.100639738563849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3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458650857324"/>
          <c:y val="4.6242839825178128E-2"/>
          <c:w val="0.86295244181249542"/>
          <c:h val="0.77456756707173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-0.55627778106684034"/>
                  <c:y val="3.3332348465822635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3175">
                  <a:solidFill>
                    <a:srgbClr val="000000"/>
                  </a:solidFill>
                  <a:prstDash val="solid"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'GB#2-Sep08 (TS)'!$I$4:$I$155</c:f>
              <c:numCache>
                <c:formatCode>General</c:formatCode>
                <c:ptCount val="152"/>
                <c:pt idx="0">
                  <c:v>227</c:v>
                </c:pt>
                <c:pt idx="1">
                  <c:v>232</c:v>
                </c:pt>
                <c:pt idx="2">
                  <c:v>238</c:v>
                </c:pt>
                <c:pt idx="3">
                  <c:v>248</c:v>
                </c:pt>
                <c:pt idx="4">
                  <c:v>242</c:v>
                </c:pt>
                <c:pt idx="5">
                  <c:v>254</c:v>
                </c:pt>
                <c:pt idx="6">
                  <c:v>261</c:v>
                </c:pt>
                <c:pt idx="7">
                  <c:v>245</c:v>
                </c:pt>
                <c:pt idx="8">
                  <c:v>263</c:v>
                </c:pt>
                <c:pt idx="9">
                  <c:v>266</c:v>
                </c:pt>
                <c:pt idx="10">
                  <c:v>256</c:v>
                </c:pt>
                <c:pt idx="11">
                  <c:v>273</c:v>
                </c:pt>
                <c:pt idx="12">
                  <c:v>276</c:v>
                </c:pt>
                <c:pt idx="13">
                  <c:v>274</c:v>
                </c:pt>
                <c:pt idx="14">
                  <c:v>251</c:v>
                </c:pt>
                <c:pt idx="15">
                  <c:v>260</c:v>
                </c:pt>
                <c:pt idx="16">
                  <c:v>264</c:v>
                </c:pt>
                <c:pt idx="17">
                  <c:v>289</c:v>
                </c:pt>
                <c:pt idx="18">
                  <c:v>295</c:v>
                </c:pt>
                <c:pt idx="19">
                  <c:v>289</c:v>
                </c:pt>
                <c:pt idx="20">
                  <c:v>281</c:v>
                </c:pt>
                <c:pt idx="21">
                  <c:v>283</c:v>
                </c:pt>
                <c:pt idx="22">
                  <c:v>279</c:v>
                </c:pt>
                <c:pt idx="23">
                  <c:v>285</c:v>
                </c:pt>
                <c:pt idx="24">
                  <c:v>229</c:v>
                </c:pt>
                <c:pt idx="25">
                  <c:v>228</c:v>
                </c:pt>
                <c:pt idx="26">
                  <c:v>231</c:v>
                </c:pt>
                <c:pt idx="27">
                  <c:v>242</c:v>
                </c:pt>
                <c:pt idx="28">
                  <c:v>246</c:v>
                </c:pt>
                <c:pt idx="29">
                  <c:v>251</c:v>
                </c:pt>
                <c:pt idx="30">
                  <c:v>252</c:v>
                </c:pt>
                <c:pt idx="31">
                  <c:v>235</c:v>
                </c:pt>
                <c:pt idx="32">
                  <c:v>256</c:v>
                </c:pt>
                <c:pt idx="33">
                  <c:v>247</c:v>
                </c:pt>
                <c:pt idx="34">
                  <c:v>262</c:v>
                </c:pt>
                <c:pt idx="35">
                  <c:v>257</c:v>
                </c:pt>
                <c:pt idx="36">
                  <c:v>264</c:v>
                </c:pt>
                <c:pt idx="37">
                  <c:v>271</c:v>
                </c:pt>
                <c:pt idx="38">
                  <c:v>277</c:v>
                </c:pt>
                <c:pt idx="39">
                  <c:v>274</c:v>
                </c:pt>
                <c:pt idx="40">
                  <c:v>266</c:v>
                </c:pt>
                <c:pt idx="41">
                  <c:v>277</c:v>
                </c:pt>
                <c:pt idx="42">
                  <c:v>268</c:v>
                </c:pt>
                <c:pt idx="43">
                  <c:v>287</c:v>
                </c:pt>
                <c:pt idx="44">
                  <c:v>287</c:v>
                </c:pt>
                <c:pt idx="45">
                  <c:v>303</c:v>
                </c:pt>
                <c:pt idx="46">
                  <c:v>292</c:v>
                </c:pt>
                <c:pt idx="47">
                  <c:v>284</c:v>
                </c:pt>
                <c:pt idx="48">
                  <c:v>283</c:v>
                </c:pt>
                <c:pt idx="49">
                  <c:v>290</c:v>
                </c:pt>
                <c:pt idx="50">
                  <c:v>253</c:v>
                </c:pt>
                <c:pt idx="51">
                  <c:v>227</c:v>
                </c:pt>
                <c:pt idx="52">
                  <c:v>233</c:v>
                </c:pt>
                <c:pt idx="53">
                  <c:v>238</c:v>
                </c:pt>
                <c:pt idx="54">
                  <c:v>243</c:v>
                </c:pt>
                <c:pt idx="55">
                  <c:v>254</c:v>
                </c:pt>
                <c:pt idx="56">
                  <c:v>247</c:v>
                </c:pt>
                <c:pt idx="57">
                  <c:v>257</c:v>
                </c:pt>
                <c:pt idx="58">
                  <c:v>249</c:v>
                </c:pt>
                <c:pt idx="59">
                  <c:v>261</c:v>
                </c:pt>
                <c:pt idx="60">
                  <c:v>258</c:v>
                </c:pt>
                <c:pt idx="61">
                  <c:v>263</c:v>
                </c:pt>
                <c:pt idx="62">
                  <c:v>271</c:v>
                </c:pt>
                <c:pt idx="63">
                  <c:v>277</c:v>
                </c:pt>
                <c:pt idx="64">
                  <c:v>283</c:v>
                </c:pt>
                <c:pt idx="65">
                  <c:v>283</c:v>
                </c:pt>
                <c:pt idx="66">
                  <c:v>276</c:v>
                </c:pt>
                <c:pt idx="67">
                  <c:v>267</c:v>
                </c:pt>
                <c:pt idx="68">
                  <c:v>287</c:v>
                </c:pt>
                <c:pt idx="69">
                  <c:v>274</c:v>
                </c:pt>
                <c:pt idx="70">
                  <c:v>267</c:v>
                </c:pt>
                <c:pt idx="71">
                  <c:v>286</c:v>
                </c:pt>
                <c:pt idx="72">
                  <c:v>301</c:v>
                </c:pt>
                <c:pt idx="73">
                  <c:v>293</c:v>
                </c:pt>
                <c:pt idx="74">
                  <c:v>297</c:v>
                </c:pt>
                <c:pt idx="75">
                  <c:v>291</c:v>
                </c:pt>
                <c:pt idx="76">
                  <c:v>298</c:v>
                </c:pt>
                <c:pt idx="77">
                  <c:v>224</c:v>
                </c:pt>
                <c:pt idx="78">
                  <c:v>224</c:v>
                </c:pt>
                <c:pt idx="79">
                  <c:v>227</c:v>
                </c:pt>
                <c:pt idx="80">
                  <c:v>237</c:v>
                </c:pt>
                <c:pt idx="81">
                  <c:v>232</c:v>
                </c:pt>
                <c:pt idx="82">
                  <c:v>243</c:v>
                </c:pt>
                <c:pt idx="83">
                  <c:v>245</c:v>
                </c:pt>
                <c:pt idx="84">
                  <c:v>247</c:v>
                </c:pt>
                <c:pt idx="85">
                  <c:v>253</c:v>
                </c:pt>
                <c:pt idx="86">
                  <c:v>253</c:v>
                </c:pt>
                <c:pt idx="87">
                  <c:v>262</c:v>
                </c:pt>
                <c:pt idx="88">
                  <c:v>259</c:v>
                </c:pt>
                <c:pt idx="89">
                  <c:v>262</c:v>
                </c:pt>
                <c:pt idx="90">
                  <c:v>267</c:v>
                </c:pt>
                <c:pt idx="91">
                  <c:v>261</c:v>
                </c:pt>
                <c:pt idx="92">
                  <c:v>276</c:v>
                </c:pt>
                <c:pt idx="93">
                  <c:v>273</c:v>
                </c:pt>
                <c:pt idx="94">
                  <c:v>257</c:v>
                </c:pt>
                <c:pt idx="95">
                  <c:v>269</c:v>
                </c:pt>
                <c:pt idx="96">
                  <c:v>271</c:v>
                </c:pt>
                <c:pt idx="97">
                  <c:v>297</c:v>
                </c:pt>
                <c:pt idx="98">
                  <c:v>289</c:v>
                </c:pt>
                <c:pt idx="99">
                  <c:v>297</c:v>
                </c:pt>
                <c:pt idx="100">
                  <c:v>297</c:v>
                </c:pt>
                <c:pt idx="101">
                  <c:v>283</c:v>
                </c:pt>
                <c:pt idx="102">
                  <c:v>287</c:v>
                </c:pt>
                <c:pt idx="103">
                  <c:v>232</c:v>
                </c:pt>
                <c:pt idx="104">
                  <c:v>237</c:v>
                </c:pt>
                <c:pt idx="105">
                  <c:v>246</c:v>
                </c:pt>
                <c:pt idx="106">
                  <c:v>249</c:v>
                </c:pt>
                <c:pt idx="107">
                  <c:v>254</c:v>
                </c:pt>
                <c:pt idx="108">
                  <c:v>251</c:v>
                </c:pt>
                <c:pt idx="109">
                  <c:v>228</c:v>
                </c:pt>
                <c:pt idx="110">
                  <c:v>256</c:v>
                </c:pt>
                <c:pt idx="111">
                  <c:v>244</c:v>
                </c:pt>
                <c:pt idx="112">
                  <c:v>259</c:v>
                </c:pt>
                <c:pt idx="113">
                  <c:v>267</c:v>
                </c:pt>
                <c:pt idx="114">
                  <c:v>272</c:v>
                </c:pt>
                <c:pt idx="115">
                  <c:v>266</c:v>
                </c:pt>
                <c:pt idx="116">
                  <c:v>261</c:v>
                </c:pt>
                <c:pt idx="117">
                  <c:v>264</c:v>
                </c:pt>
                <c:pt idx="118">
                  <c:v>274</c:v>
                </c:pt>
                <c:pt idx="119">
                  <c:v>276</c:v>
                </c:pt>
                <c:pt idx="120">
                  <c:v>279</c:v>
                </c:pt>
                <c:pt idx="121">
                  <c:v>308</c:v>
                </c:pt>
                <c:pt idx="122">
                  <c:v>303</c:v>
                </c:pt>
                <c:pt idx="123">
                  <c:v>292</c:v>
                </c:pt>
                <c:pt idx="124">
                  <c:v>288</c:v>
                </c:pt>
                <c:pt idx="125">
                  <c:v>297</c:v>
                </c:pt>
                <c:pt idx="126">
                  <c:v>280</c:v>
                </c:pt>
                <c:pt idx="127">
                  <c:v>284</c:v>
                </c:pt>
                <c:pt idx="128">
                  <c:v>281</c:v>
                </c:pt>
                <c:pt idx="129">
                  <c:v>230</c:v>
                </c:pt>
                <c:pt idx="130">
                  <c:v>261</c:v>
                </c:pt>
                <c:pt idx="131">
                  <c:v>238</c:v>
                </c:pt>
                <c:pt idx="132">
                  <c:v>250</c:v>
                </c:pt>
                <c:pt idx="133">
                  <c:v>246</c:v>
                </c:pt>
                <c:pt idx="134">
                  <c:v>242</c:v>
                </c:pt>
                <c:pt idx="135">
                  <c:v>254</c:v>
                </c:pt>
                <c:pt idx="136">
                  <c:v>247</c:v>
                </c:pt>
                <c:pt idx="137">
                  <c:v>258</c:v>
                </c:pt>
                <c:pt idx="138">
                  <c:v>265</c:v>
                </c:pt>
                <c:pt idx="139">
                  <c:v>255</c:v>
                </c:pt>
                <c:pt idx="140">
                  <c:v>229</c:v>
                </c:pt>
                <c:pt idx="141">
                  <c:v>223</c:v>
                </c:pt>
                <c:pt idx="142">
                  <c:v>268</c:v>
                </c:pt>
                <c:pt idx="143">
                  <c:v>270</c:v>
                </c:pt>
                <c:pt idx="144">
                  <c:v>260</c:v>
                </c:pt>
                <c:pt idx="145">
                  <c:v>285</c:v>
                </c:pt>
                <c:pt idx="146">
                  <c:v>270</c:v>
                </c:pt>
                <c:pt idx="147">
                  <c:v>276</c:v>
                </c:pt>
                <c:pt idx="148">
                  <c:v>283</c:v>
                </c:pt>
                <c:pt idx="149">
                  <c:v>282</c:v>
                </c:pt>
                <c:pt idx="150">
                  <c:v>275</c:v>
                </c:pt>
                <c:pt idx="151">
                  <c:v>285</c:v>
                </c:pt>
              </c:numCache>
            </c:numRef>
          </c:xVal>
          <c:yVal>
            <c:numRef>
              <c:f>'GB#2-Sep08 (TS)'!$H$4:$H$155</c:f>
              <c:numCache>
                <c:formatCode>General</c:formatCode>
                <c:ptCount val="152"/>
                <c:pt idx="0">
                  <c:v>88.5</c:v>
                </c:pt>
                <c:pt idx="1">
                  <c:v>81.400000000000006</c:v>
                </c:pt>
                <c:pt idx="2">
                  <c:v>98.6</c:v>
                </c:pt>
                <c:pt idx="3">
                  <c:v>114.4</c:v>
                </c:pt>
                <c:pt idx="4">
                  <c:v>115.4</c:v>
                </c:pt>
                <c:pt idx="5">
                  <c:v>113.1</c:v>
                </c:pt>
                <c:pt idx="6">
                  <c:v>131.9</c:v>
                </c:pt>
                <c:pt idx="7">
                  <c:v>116.2</c:v>
                </c:pt>
                <c:pt idx="8">
                  <c:v>151.5</c:v>
                </c:pt>
                <c:pt idx="9">
                  <c:v>157.19999999999999</c:v>
                </c:pt>
                <c:pt idx="10">
                  <c:v>138.6</c:v>
                </c:pt>
                <c:pt idx="11">
                  <c:v>147.6</c:v>
                </c:pt>
                <c:pt idx="12">
                  <c:v>186</c:v>
                </c:pt>
                <c:pt idx="13">
                  <c:v>150.80000000000001</c:v>
                </c:pt>
                <c:pt idx="14">
                  <c:v>109.8</c:v>
                </c:pt>
                <c:pt idx="15">
                  <c:v>149.80000000000001</c:v>
                </c:pt>
                <c:pt idx="16">
                  <c:v>130.5</c:v>
                </c:pt>
                <c:pt idx="17">
                  <c:v>187.2</c:v>
                </c:pt>
                <c:pt idx="18">
                  <c:v>195.7</c:v>
                </c:pt>
                <c:pt idx="19">
                  <c:v>181.4</c:v>
                </c:pt>
                <c:pt idx="20">
                  <c:v>196.9</c:v>
                </c:pt>
                <c:pt idx="21">
                  <c:v>181.3</c:v>
                </c:pt>
                <c:pt idx="22">
                  <c:v>160.9</c:v>
                </c:pt>
                <c:pt idx="23">
                  <c:v>187.8</c:v>
                </c:pt>
                <c:pt idx="24">
                  <c:v>96</c:v>
                </c:pt>
                <c:pt idx="25">
                  <c:v>88.1</c:v>
                </c:pt>
                <c:pt idx="26">
                  <c:v>86.2</c:v>
                </c:pt>
                <c:pt idx="27">
                  <c:v>104</c:v>
                </c:pt>
                <c:pt idx="28">
                  <c:v>118.7</c:v>
                </c:pt>
                <c:pt idx="29">
                  <c:v>112.3</c:v>
                </c:pt>
                <c:pt idx="30">
                  <c:v>120.3</c:v>
                </c:pt>
                <c:pt idx="31">
                  <c:v>95.4</c:v>
                </c:pt>
                <c:pt idx="32">
                  <c:v>114.7</c:v>
                </c:pt>
                <c:pt idx="33">
                  <c:v>107.4</c:v>
                </c:pt>
                <c:pt idx="34">
                  <c:v>138</c:v>
                </c:pt>
                <c:pt idx="35">
                  <c:v>137.4</c:v>
                </c:pt>
                <c:pt idx="36">
                  <c:v>139.80000000000001</c:v>
                </c:pt>
                <c:pt idx="37">
                  <c:v>156.69999999999999</c:v>
                </c:pt>
                <c:pt idx="38">
                  <c:v>164.3</c:v>
                </c:pt>
                <c:pt idx="39">
                  <c:v>159.19999999999999</c:v>
                </c:pt>
                <c:pt idx="40">
                  <c:v>153.9</c:v>
                </c:pt>
                <c:pt idx="41">
                  <c:v>180.8</c:v>
                </c:pt>
                <c:pt idx="42">
                  <c:v>157.4</c:v>
                </c:pt>
                <c:pt idx="43">
                  <c:v>192.2</c:v>
                </c:pt>
                <c:pt idx="44">
                  <c:v>182.5</c:v>
                </c:pt>
                <c:pt idx="45">
                  <c:v>232.2</c:v>
                </c:pt>
                <c:pt idx="46">
                  <c:v>203.9</c:v>
                </c:pt>
                <c:pt idx="47">
                  <c:v>179.2</c:v>
                </c:pt>
                <c:pt idx="48">
                  <c:v>169.7</c:v>
                </c:pt>
                <c:pt idx="49">
                  <c:v>187.2</c:v>
                </c:pt>
                <c:pt idx="50">
                  <c:v>111.5</c:v>
                </c:pt>
                <c:pt idx="51">
                  <c:v>84.3</c:v>
                </c:pt>
                <c:pt idx="52">
                  <c:v>92.7</c:v>
                </c:pt>
                <c:pt idx="53">
                  <c:v>112.6</c:v>
                </c:pt>
                <c:pt idx="54">
                  <c:v>105.6</c:v>
                </c:pt>
                <c:pt idx="55">
                  <c:v>107.4</c:v>
                </c:pt>
                <c:pt idx="56">
                  <c:v>102.9</c:v>
                </c:pt>
                <c:pt idx="57">
                  <c:v>112.8</c:v>
                </c:pt>
                <c:pt idx="58">
                  <c:v>111.2</c:v>
                </c:pt>
                <c:pt idx="59">
                  <c:v>128.5</c:v>
                </c:pt>
                <c:pt idx="60">
                  <c:v>124.7</c:v>
                </c:pt>
                <c:pt idx="61">
                  <c:v>139.9</c:v>
                </c:pt>
                <c:pt idx="62">
                  <c:v>154.69999999999999</c:v>
                </c:pt>
                <c:pt idx="63">
                  <c:v>142</c:v>
                </c:pt>
                <c:pt idx="64">
                  <c:v>183.7</c:v>
                </c:pt>
                <c:pt idx="65">
                  <c:v>160.4</c:v>
                </c:pt>
                <c:pt idx="66">
                  <c:v>147.1</c:v>
                </c:pt>
                <c:pt idx="67">
                  <c:v>161.4</c:v>
                </c:pt>
                <c:pt idx="68">
                  <c:v>186.7</c:v>
                </c:pt>
                <c:pt idx="69">
                  <c:v>168.2</c:v>
                </c:pt>
                <c:pt idx="70">
                  <c:v>132.69999999999999</c:v>
                </c:pt>
                <c:pt idx="71">
                  <c:v>191.1</c:v>
                </c:pt>
                <c:pt idx="72">
                  <c:v>218.9</c:v>
                </c:pt>
                <c:pt idx="73">
                  <c:v>196.1</c:v>
                </c:pt>
                <c:pt idx="74">
                  <c:v>202.3</c:v>
                </c:pt>
                <c:pt idx="75">
                  <c:v>203.3</c:v>
                </c:pt>
                <c:pt idx="76">
                  <c:v>225.7</c:v>
                </c:pt>
                <c:pt idx="77">
                  <c:v>78.2</c:v>
                </c:pt>
                <c:pt idx="78">
                  <c:v>93.2</c:v>
                </c:pt>
                <c:pt idx="79">
                  <c:v>92.6</c:v>
                </c:pt>
                <c:pt idx="80">
                  <c:v>108.3</c:v>
                </c:pt>
                <c:pt idx="81">
                  <c:v>82.3</c:v>
                </c:pt>
                <c:pt idx="82">
                  <c:v>123.6</c:v>
                </c:pt>
                <c:pt idx="83">
                  <c:v>122</c:v>
                </c:pt>
                <c:pt idx="84">
                  <c:v>122.7</c:v>
                </c:pt>
                <c:pt idx="85">
                  <c:v>105.3</c:v>
                </c:pt>
                <c:pt idx="86">
                  <c:v>125.3</c:v>
                </c:pt>
                <c:pt idx="87">
                  <c:v>140.6</c:v>
                </c:pt>
                <c:pt idx="88">
                  <c:v>145.30000000000001</c:v>
                </c:pt>
                <c:pt idx="89">
                  <c:v>148.69999999999999</c:v>
                </c:pt>
                <c:pt idx="90">
                  <c:v>165.2</c:v>
                </c:pt>
                <c:pt idx="91">
                  <c:v>145.1</c:v>
                </c:pt>
                <c:pt idx="92">
                  <c:v>172.3</c:v>
                </c:pt>
                <c:pt idx="93">
                  <c:v>164.2</c:v>
                </c:pt>
                <c:pt idx="94">
                  <c:v>122.1</c:v>
                </c:pt>
                <c:pt idx="95">
                  <c:v>157.9</c:v>
                </c:pt>
                <c:pt idx="96">
                  <c:v>162.69999999999999</c:v>
                </c:pt>
                <c:pt idx="97">
                  <c:v>229.3</c:v>
                </c:pt>
                <c:pt idx="98">
                  <c:v>211.2</c:v>
                </c:pt>
                <c:pt idx="99">
                  <c:v>212</c:v>
                </c:pt>
                <c:pt idx="100">
                  <c:v>194.4</c:v>
                </c:pt>
                <c:pt idx="101">
                  <c:v>177.8</c:v>
                </c:pt>
                <c:pt idx="102">
                  <c:v>185.1</c:v>
                </c:pt>
                <c:pt idx="103">
                  <c:v>88.9</c:v>
                </c:pt>
                <c:pt idx="104">
                  <c:v>91.7</c:v>
                </c:pt>
                <c:pt idx="105">
                  <c:v>114.7</c:v>
                </c:pt>
                <c:pt idx="106">
                  <c:v>118.5</c:v>
                </c:pt>
                <c:pt idx="107">
                  <c:v>119.8</c:v>
                </c:pt>
                <c:pt idx="108">
                  <c:v>125.7</c:v>
                </c:pt>
                <c:pt idx="109">
                  <c:v>95.1</c:v>
                </c:pt>
                <c:pt idx="110">
                  <c:v>124.8</c:v>
                </c:pt>
                <c:pt idx="111">
                  <c:v>110.4</c:v>
                </c:pt>
                <c:pt idx="112">
                  <c:v>139.69999999999999</c:v>
                </c:pt>
                <c:pt idx="113">
                  <c:v>143.69999999999999</c:v>
                </c:pt>
                <c:pt idx="114">
                  <c:v>155.1</c:v>
                </c:pt>
                <c:pt idx="115">
                  <c:v>151.30000000000001</c:v>
                </c:pt>
                <c:pt idx="116">
                  <c:v>138.9</c:v>
                </c:pt>
                <c:pt idx="117">
                  <c:v>152.5</c:v>
                </c:pt>
                <c:pt idx="118">
                  <c:v>152.69999999999999</c:v>
                </c:pt>
                <c:pt idx="119">
                  <c:v>158.6</c:v>
                </c:pt>
                <c:pt idx="120">
                  <c:v>180.2</c:v>
                </c:pt>
                <c:pt idx="121">
                  <c:v>257.3</c:v>
                </c:pt>
                <c:pt idx="122">
                  <c:v>208.1</c:v>
                </c:pt>
                <c:pt idx="123">
                  <c:v>209</c:v>
                </c:pt>
                <c:pt idx="124">
                  <c:v>177.9</c:v>
                </c:pt>
                <c:pt idx="125">
                  <c:v>192.2</c:v>
                </c:pt>
                <c:pt idx="126">
                  <c:v>166.5</c:v>
                </c:pt>
                <c:pt idx="127">
                  <c:v>177.9</c:v>
                </c:pt>
                <c:pt idx="128">
                  <c:v>180</c:v>
                </c:pt>
                <c:pt idx="129">
                  <c:v>90.8</c:v>
                </c:pt>
                <c:pt idx="130">
                  <c:v>130</c:v>
                </c:pt>
                <c:pt idx="131">
                  <c:v>94.6</c:v>
                </c:pt>
                <c:pt idx="132">
                  <c:v>121</c:v>
                </c:pt>
                <c:pt idx="133">
                  <c:v>106</c:v>
                </c:pt>
                <c:pt idx="134">
                  <c:v>105.9</c:v>
                </c:pt>
                <c:pt idx="135">
                  <c:v>137.9</c:v>
                </c:pt>
                <c:pt idx="136">
                  <c:v>116.4</c:v>
                </c:pt>
                <c:pt idx="137">
                  <c:v>124.2</c:v>
                </c:pt>
                <c:pt idx="138">
                  <c:v>128.1</c:v>
                </c:pt>
                <c:pt idx="139">
                  <c:v>128.6</c:v>
                </c:pt>
                <c:pt idx="140">
                  <c:v>93.9</c:v>
                </c:pt>
                <c:pt idx="141">
                  <c:v>87.7</c:v>
                </c:pt>
                <c:pt idx="142">
                  <c:v>148.1</c:v>
                </c:pt>
                <c:pt idx="143">
                  <c:v>159.69999999999999</c:v>
                </c:pt>
                <c:pt idx="144">
                  <c:v>134.80000000000001</c:v>
                </c:pt>
                <c:pt idx="145">
                  <c:v>177.7</c:v>
                </c:pt>
                <c:pt idx="146">
                  <c:v>146.80000000000001</c:v>
                </c:pt>
                <c:pt idx="147">
                  <c:v>158.80000000000001</c:v>
                </c:pt>
                <c:pt idx="148">
                  <c:v>185</c:v>
                </c:pt>
                <c:pt idx="149">
                  <c:v>174.1</c:v>
                </c:pt>
                <c:pt idx="150">
                  <c:v>154.69999999999999</c:v>
                </c:pt>
                <c:pt idx="151">
                  <c:v>184.8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9520"/>
        <c:axId val="5518080"/>
      </c:scatterChart>
      <c:valAx>
        <c:axId val="5499520"/>
        <c:scaling>
          <c:orientation val="minMax"/>
          <c:max val="325"/>
          <c:min val="22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Length (mm)</a:t>
                </a:r>
              </a:p>
            </c:rich>
          </c:tx>
          <c:layout>
            <c:manualLayout>
              <c:xMode val="edge"/>
              <c:yMode val="edge"/>
              <c:x val="0.45030152104480914"/>
              <c:y val="0.904625491177764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8080"/>
        <c:crosses val="autoZero"/>
        <c:crossBetween val="midCat"/>
      </c:valAx>
      <c:valAx>
        <c:axId val="5518080"/>
        <c:scaling>
          <c:orientation val="minMax"/>
          <c:max val="300"/>
          <c:min val="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Weight (g)</a:t>
                </a:r>
              </a:p>
            </c:rich>
          </c:tx>
          <c:layout>
            <c:manualLayout>
              <c:xMode val="edge"/>
              <c:yMode val="edge"/>
              <c:x val="1.8072289156626505E-2"/>
              <c:y val="0.315029205164383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95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DETAIL Sep 7, 9</a:t>
            </a:r>
            <a:r>
              <a:rPr lang="en-CA" baseline="0"/>
              <a:t> &amp; 11.   6 </a:t>
            </a:r>
            <a:r>
              <a:rPr lang="en-CA"/>
              <a:t>samples -  (log vs log linear regression)</a:t>
            </a:r>
          </a:p>
        </c:rich>
      </c:tx>
      <c:layout>
        <c:manualLayout>
          <c:xMode val="edge"/>
          <c:yMode val="edge"/>
          <c:x val="0.15615631379410908"/>
          <c:y val="3.86740331491712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6338295822623"/>
          <c:y val="0.143646408839779"/>
          <c:w val="0.81381500711894583"/>
          <c:h val="0.6574585635359115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2213924533796096"/>
                  <c:y val="-0.15938367416303179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rgbClr val="000000"/>
                  </a:solidFill>
                  <a:prstDash val="solid"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'GB#2-Sep08 (TS)'!$J$4:$J$155</c:f>
              <c:numCache>
                <c:formatCode>0.00000</c:formatCode>
                <c:ptCount val="152"/>
                <c:pt idx="0">
                  <c:v>2.3646260289550405</c:v>
                </c:pt>
                <c:pt idx="1">
                  <c:v>2.3740881566528174</c:v>
                </c:pt>
                <c:pt idx="2">
                  <c:v>2.3851771288184294</c:v>
                </c:pt>
                <c:pt idx="3">
                  <c:v>2.4030518525881339</c:v>
                </c:pt>
                <c:pt idx="4">
                  <c:v>2.3924155377423491</c:v>
                </c:pt>
                <c:pt idx="5">
                  <c:v>2.4134338883818556</c:v>
                </c:pt>
                <c:pt idx="6">
                  <c:v>2.4252406791001984</c:v>
                </c:pt>
                <c:pt idx="7">
                  <c:v>2.3977662561264501</c:v>
                </c:pt>
                <c:pt idx="8">
                  <c:v>2.4285559202516755</c:v>
                </c:pt>
                <c:pt idx="9">
                  <c:v>2.4334818083929846</c:v>
                </c:pt>
                <c:pt idx="10">
                  <c:v>2.4168401370737671</c:v>
                </c:pt>
                <c:pt idx="11">
                  <c:v>2.4447628188026735</c:v>
                </c:pt>
                <c:pt idx="12">
                  <c:v>2.4495092538271352</c:v>
                </c:pt>
                <c:pt idx="13">
                  <c:v>2.4463507345823055</c:v>
                </c:pt>
                <c:pt idx="14">
                  <c:v>2.4082738932429555</c:v>
                </c:pt>
                <c:pt idx="15">
                  <c:v>2.4235735197327357</c:v>
                </c:pt>
                <c:pt idx="16">
                  <c:v>2.4302040986317488</c:v>
                </c:pt>
                <c:pt idx="17">
                  <c:v>2.4694980145184653</c:v>
                </c:pt>
                <c:pt idx="18">
                  <c:v>2.4784221877400805</c:v>
                </c:pt>
                <c:pt idx="19">
                  <c:v>2.4694980145184653</c:v>
                </c:pt>
                <c:pt idx="20">
                  <c:v>2.4573064916669973</c:v>
                </c:pt>
                <c:pt idx="21">
                  <c:v>2.4603866072862077</c:v>
                </c:pt>
                <c:pt idx="22">
                  <c:v>2.4542043750355149</c:v>
                </c:pt>
                <c:pt idx="23">
                  <c:v>2.4634450317704277</c:v>
                </c:pt>
                <c:pt idx="24">
                  <c:v>2.3684356541018055</c:v>
                </c:pt>
                <c:pt idx="25">
                  <c:v>2.3665350187623715</c:v>
                </c:pt>
                <c:pt idx="26">
                  <c:v>2.372212151654062</c:v>
                </c:pt>
                <c:pt idx="27">
                  <c:v>2.3924155377423491</c:v>
                </c:pt>
                <c:pt idx="28">
                  <c:v>2.3995352788652968</c:v>
                </c:pt>
                <c:pt idx="29">
                  <c:v>2.4082738932429555</c:v>
                </c:pt>
                <c:pt idx="30">
                  <c:v>2.4100007125434617</c:v>
                </c:pt>
                <c:pt idx="31">
                  <c:v>2.3796680340336538</c:v>
                </c:pt>
                <c:pt idx="32">
                  <c:v>2.4168401370737671</c:v>
                </c:pt>
                <c:pt idx="33">
                  <c:v>2.4012971250215833</c:v>
                </c:pt>
                <c:pt idx="34">
                  <c:v>2.4269014630816632</c:v>
                </c:pt>
                <c:pt idx="35">
                  <c:v>2.4185332950932121</c:v>
                </c:pt>
                <c:pt idx="36">
                  <c:v>2.4302040986317488</c:v>
                </c:pt>
                <c:pt idx="37">
                  <c:v>2.4415694626363234</c:v>
                </c:pt>
                <c:pt idx="38">
                  <c:v>2.4510799408263662</c:v>
                </c:pt>
                <c:pt idx="39">
                  <c:v>2.4463507345823055</c:v>
                </c:pt>
                <c:pt idx="40">
                  <c:v>2.4334818083929846</c:v>
                </c:pt>
                <c:pt idx="41">
                  <c:v>2.4510799408263662</c:v>
                </c:pt>
                <c:pt idx="42">
                  <c:v>2.4367349657907065</c:v>
                </c:pt>
                <c:pt idx="43">
                  <c:v>2.4664820684959099</c:v>
                </c:pt>
                <c:pt idx="44">
                  <c:v>2.4664820684959099</c:v>
                </c:pt>
                <c:pt idx="45">
                  <c:v>2.4900428002642228</c:v>
                </c:pt>
                <c:pt idx="46">
                  <c:v>2.4739830232103359</c:v>
                </c:pt>
                <c:pt idx="47">
                  <c:v>2.461918511808955</c:v>
                </c:pt>
                <c:pt idx="48">
                  <c:v>2.4603866072862077</c:v>
                </c:pt>
                <c:pt idx="49">
                  <c:v>2.4709981696608736</c:v>
                </c:pt>
                <c:pt idx="50">
                  <c:v>2.4117206929377355</c:v>
                </c:pt>
                <c:pt idx="51">
                  <c:v>2.3646260289550405</c:v>
                </c:pt>
                <c:pt idx="52">
                  <c:v>2.3759560927879364</c:v>
                </c:pt>
                <c:pt idx="53">
                  <c:v>2.3851771288184294</c:v>
                </c:pt>
                <c:pt idx="54">
                  <c:v>2.3942064453602296</c:v>
                </c:pt>
                <c:pt idx="55">
                  <c:v>2.4134338883818556</c:v>
                </c:pt>
                <c:pt idx="56">
                  <c:v>2.4012971250215833</c:v>
                </c:pt>
                <c:pt idx="57">
                  <c:v>2.4185332950932121</c:v>
                </c:pt>
                <c:pt idx="58">
                  <c:v>2.4047995188576539</c:v>
                </c:pt>
                <c:pt idx="59">
                  <c:v>2.4252406791001984</c:v>
                </c:pt>
                <c:pt idx="60">
                  <c:v>2.4202198777251476</c:v>
                </c:pt>
                <c:pt idx="61">
                  <c:v>2.4285559202516755</c:v>
                </c:pt>
                <c:pt idx="62">
                  <c:v>2.4415694626363234</c:v>
                </c:pt>
                <c:pt idx="63">
                  <c:v>2.4510799408263662</c:v>
                </c:pt>
                <c:pt idx="64">
                  <c:v>2.4603866072862077</c:v>
                </c:pt>
                <c:pt idx="65">
                  <c:v>2.4603866072862077</c:v>
                </c:pt>
                <c:pt idx="66">
                  <c:v>2.4495092538271352</c:v>
                </c:pt>
                <c:pt idx="67">
                  <c:v>2.4351114331264929</c:v>
                </c:pt>
                <c:pt idx="68">
                  <c:v>2.4664820684959099</c:v>
                </c:pt>
                <c:pt idx="69">
                  <c:v>2.4463507345823055</c:v>
                </c:pt>
                <c:pt idx="70">
                  <c:v>2.4351114331264929</c:v>
                </c:pt>
                <c:pt idx="71">
                  <c:v>2.4649662048909606</c:v>
                </c:pt>
                <c:pt idx="72">
                  <c:v>2.4871666673557611</c:v>
                </c:pt>
                <c:pt idx="73">
                  <c:v>2.4754677921160271</c:v>
                </c:pt>
                <c:pt idx="74">
                  <c:v>2.4813566210791298</c:v>
                </c:pt>
                <c:pt idx="75">
                  <c:v>2.4724931607478249</c:v>
                </c:pt>
                <c:pt idx="76">
                  <c:v>2.4828164358381728</c:v>
                </c:pt>
                <c:pt idx="77">
                  <c:v>2.3588481900960803</c:v>
                </c:pt>
                <c:pt idx="78">
                  <c:v>2.3588481900960803</c:v>
                </c:pt>
                <c:pt idx="79">
                  <c:v>2.3646260289550405</c:v>
                </c:pt>
                <c:pt idx="80">
                  <c:v>2.3833485177720215</c:v>
                </c:pt>
                <c:pt idx="81">
                  <c:v>2.3740881566528174</c:v>
                </c:pt>
                <c:pt idx="82">
                  <c:v>2.3942064453602296</c:v>
                </c:pt>
                <c:pt idx="83">
                  <c:v>2.3977662561264501</c:v>
                </c:pt>
                <c:pt idx="84">
                  <c:v>2.4012971250215833</c:v>
                </c:pt>
                <c:pt idx="85">
                  <c:v>2.4117206929377355</c:v>
                </c:pt>
                <c:pt idx="86">
                  <c:v>2.4117206929377355</c:v>
                </c:pt>
                <c:pt idx="87">
                  <c:v>2.4269014630816632</c:v>
                </c:pt>
                <c:pt idx="88">
                  <c:v>2.4218999358431694</c:v>
                </c:pt>
                <c:pt idx="89">
                  <c:v>2.4269014630816632</c:v>
                </c:pt>
                <c:pt idx="90">
                  <c:v>2.4351114331264929</c:v>
                </c:pt>
                <c:pt idx="91">
                  <c:v>2.4252406791001984</c:v>
                </c:pt>
                <c:pt idx="92">
                  <c:v>2.4495092538271352</c:v>
                </c:pt>
                <c:pt idx="93">
                  <c:v>2.4447628188026735</c:v>
                </c:pt>
                <c:pt idx="94">
                  <c:v>2.4185332950932121</c:v>
                </c:pt>
                <c:pt idx="95">
                  <c:v>2.4383524517643256</c:v>
                </c:pt>
                <c:pt idx="96">
                  <c:v>2.4415694626363234</c:v>
                </c:pt>
                <c:pt idx="97">
                  <c:v>2.4813566210791298</c:v>
                </c:pt>
                <c:pt idx="98">
                  <c:v>2.4694980145184653</c:v>
                </c:pt>
                <c:pt idx="99">
                  <c:v>2.4813566210791298</c:v>
                </c:pt>
                <c:pt idx="100">
                  <c:v>2.4813566210791298</c:v>
                </c:pt>
                <c:pt idx="101">
                  <c:v>2.4603866072862077</c:v>
                </c:pt>
                <c:pt idx="102">
                  <c:v>2.4664820684959099</c:v>
                </c:pt>
                <c:pt idx="103">
                  <c:v>2.3740881566528174</c:v>
                </c:pt>
                <c:pt idx="104">
                  <c:v>2.3833485177720215</c:v>
                </c:pt>
                <c:pt idx="105">
                  <c:v>2.3995352788652968</c:v>
                </c:pt>
                <c:pt idx="106">
                  <c:v>2.4047995188576539</c:v>
                </c:pt>
                <c:pt idx="107">
                  <c:v>2.4134338883818556</c:v>
                </c:pt>
                <c:pt idx="108">
                  <c:v>2.4082738932429555</c:v>
                </c:pt>
                <c:pt idx="109">
                  <c:v>2.3665350187623715</c:v>
                </c:pt>
                <c:pt idx="110">
                  <c:v>2.4168401370737671</c:v>
                </c:pt>
                <c:pt idx="111">
                  <c:v>2.3959899981006472</c:v>
                </c:pt>
                <c:pt idx="112">
                  <c:v>2.4218999358431694</c:v>
                </c:pt>
                <c:pt idx="113">
                  <c:v>2.4351114331264929</c:v>
                </c:pt>
                <c:pt idx="114">
                  <c:v>2.4431690757961162</c:v>
                </c:pt>
                <c:pt idx="115">
                  <c:v>2.4334818083929846</c:v>
                </c:pt>
                <c:pt idx="116">
                  <c:v>2.4252406791001984</c:v>
                </c:pt>
                <c:pt idx="117">
                  <c:v>2.4302040986317488</c:v>
                </c:pt>
                <c:pt idx="118">
                  <c:v>2.4463507345823055</c:v>
                </c:pt>
                <c:pt idx="119">
                  <c:v>2.4495092538271352</c:v>
                </c:pt>
                <c:pt idx="120">
                  <c:v>2.4542043750355149</c:v>
                </c:pt>
                <c:pt idx="121">
                  <c:v>2.4971508882623619</c:v>
                </c:pt>
                <c:pt idx="122">
                  <c:v>2.4900428002642228</c:v>
                </c:pt>
                <c:pt idx="123">
                  <c:v>2.4739830232103359</c:v>
                </c:pt>
                <c:pt idx="124">
                  <c:v>2.4679926595211485</c:v>
                </c:pt>
                <c:pt idx="125">
                  <c:v>2.4813566210791298</c:v>
                </c:pt>
                <c:pt idx="126">
                  <c:v>2.4557582031041369</c:v>
                </c:pt>
                <c:pt idx="127">
                  <c:v>2.461918511808955</c:v>
                </c:pt>
                <c:pt idx="128">
                  <c:v>2.4573064916669973</c:v>
                </c:pt>
                <c:pt idx="129">
                  <c:v>2.3703280077795106</c:v>
                </c:pt>
                <c:pt idx="130">
                  <c:v>2.4252406791001984</c:v>
                </c:pt>
                <c:pt idx="131">
                  <c:v>2.3851771288184294</c:v>
                </c:pt>
                <c:pt idx="132">
                  <c:v>2.406540180433955</c:v>
                </c:pt>
                <c:pt idx="133">
                  <c:v>2.3995352788652968</c:v>
                </c:pt>
                <c:pt idx="134">
                  <c:v>2.3924155377423491</c:v>
                </c:pt>
                <c:pt idx="135">
                  <c:v>2.4134338883818556</c:v>
                </c:pt>
                <c:pt idx="136">
                  <c:v>2.4012971250215833</c:v>
                </c:pt>
                <c:pt idx="137">
                  <c:v>2.4202198777251476</c:v>
                </c:pt>
                <c:pt idx="138">
                  <c:v>2.4318460456987254</c:v>
                </c:pt>
                <c:pt idx="139">
                  <c:v>2.415140352195873</c:v>
                </c:pt>
                <c:pt idx="140">
                  <c:v>2.3684356541018055</c:v>
                </c:pt>
                <c:pt idx="141">
                  <c:v>2.3569050348100782</c:v>
                </c:pt>
                <c:pt idx="142">
                  <c:v>2.4367349657907065</c:v>
                </c:pt>
                <c:pt idx="143">
                  <c:v>2.4399639359209049</c:v>
                </c:pt>
                <c:pt idx="144">
                  <c:v>2.4235735197327357</c:v>
                </c:pt>
                <c:pt idx="145">
                  <c:v>2.4634450317704277</c:v>
                </c:pt>
                <c:pt idx="146">
                  <c:v>2.4399639359209049</c:v>
                </c:pt>
                <c:pt idx="147">
                  <c:v>2.4495092538271352</c:v>
                </c:pt>
                <c:pt idx="148">
                  <c:v>2.4603866072862077</c:v>
                </c:pt>
                <c:pt idx="149">
                  <c:v>2.4588492800812785</c:v>
                </c:pt>
                <c:pt idx="150">
                  <c:v>2.4479328655921804</c:v>
                </c:pt>
                <c:pt idx="151">
                  <c:v>2.4634450317704277</c:v>
                </c:pt>
              </c:numCache>
            </c:numRef>
          </c:xVal>
          <c:yVal>
            <c:numRef>
              <c:f>'GB#2-Sep08 (TS)'!$K$4:$K$155</c:f>
              <c:numCache>
                <c:formatCode>0.00000</c:formatCode>
                <c:ptCount val="152"/>
                <c:pt idx="0">
                  <c:v>1.9469432706978254</c:v>
                </c:pt>
                <c:pt idx="1">
                  <c:v>1.9106244048892012</c:v>
                </c:pt>
                <c:pt idx="2">
                  <c:v>1.9938769149412112</c:v>
                </c:pt>
                <c:pt idx="3">
                  <c:v>2.0584260244570056</c:v>
                </c:pt>
                <c:pt idx="4">
                  <c:v>2.0622058088197126</c:v>
                </c:pt>
                <c:pt idx="5">
                  <c:v>2.0534626049254552</c:v>
                </c:pt>
                <c:pt idx="6">
                  <c:v>2.1202447955463652</c:v>
                </c:pt>
                <c:pt idx="7">
                  <c:v>2.0652061280543119</c:v>
                </c:pt>
                <c:pt idx="8">
                  <c:v>2.180412632838324</c:v>
                </c:pt>
                <c:pt idx="9">
                  <c:v>2.1964525417033891</c:v>
                </c:pt>
                <c:pt idx="10">
                  <c:v>2.1417632302757879</c:v>
                </c:pt>
                <c:pt idx="11">
                  <c:v>2.1690863574870227</c:v>
                </c:pt>
                <c:pt idx="12">
                  <c:v>2.2695129442179165</c:v>
                </c:pt>
                <c:pt idx="13">
                  <c:v>2.1784013415337551</c:v>
                </c:pt>
                <c:pt idx="14">
                  <c:v>2.0406023401140732</c:v>
                </c:pt>
                <c:pt idx="15">
                  <c:v>2.1755118133634479</c:v>
                </c:pt>
                <c:pt idx="16">
                  <c:v>2.1156105116742996</c:v>
                </c:pt>
                <c:pt idx="17">
                  <c:v>2.2723058444020863</c:v>
                </c:pt>
                <c:pt idx="18">
                  <c:v>2.2915908256580013</c:v>
                </c:pt>
                <c:pt idx="19">
                  <c:v>2.2586372827240764</c:v>
                </c:pt>
                <c:pt idx="20">
                  <c:v>2.2942457161381182</c:v>
                </c:pt>
                <c:pt idx="21">
                  <c:v>2.2583978040955088</c:v>
                </c:pt>
                <c:pt idx="22">
                  <c:v>2.2065560440990297</c:v>
                </c:pt>
                <c:pt idx="23">
                  <c:v>2.2736955879300922</c:v>
                </c:pt>
                <c:pt idx="24">
                  <c:v>1.9822712330395684</c:v>
                </c:pt>
                <c:pt idx="25">
                  <c:v>1.9449759084120479</c:v>
                </c:pt>
                <c:pt idx="26">
                  <c:v>1.9355072658247128</c:v>
                </c:pt>
                <c:pt idx="27">
                  <c:v>2.0170333392987803</c:v>
                </c:pt>
                <c:pt idx="28">
                  <c:v>2.0744507189545911</c:v>
                </c:pt>
                <c:pt idx="29">
                  <c:v>2.0503797562614579</c:v>
                </c:pt>
                <c:pt idx="30">
                  <c:v>2.0802656273398448</c:v>
                </c:pt>
                <c:pt idx="31">
                  <c:v>1.9795483747040952</c:v>
                </c:pt>
                <c:pt idx="32">
                  <c:v>2.0595634179012676</c:v>
                </c:pt>
                <c:pt idx="33">
                  <c:v>2.0310042813635367</c:v>
                </c:pt>
                <c:pt idx="34">
                  <c:v>2.1398790864012365</c:v>
                </c:pt>
                <c:pt idx="35">
                  <c:v>2.1379867327235318</c:v>
                </c:pt>
                <c:pt idx="36">
                  <c:v>2.1455071714096627</c:v>
                </c:pt>
                <c:pt idx="37">
                  <c:v>2.1950689964685899</c:v>
                </c:pt>
                <c:pt idx="38">
                  <c:v>2.2156375634350618</c:v>
                </c:pt>
                <c:pt idx="39">
                  <c:v>2.2019430634016501</c:v>
                </c:pt>
                <c:pt idx="40">
                  <c:v>2.1872386198314788</c:v>
                </c:pt>
                <c:pt idx="41">
                  <c:v>2.2571984261393445</c:v>
                </c:pt>
                <c:pt idx="42">
                  <c:v>2.1970047280230456</c:v>
                </c:pt>
                <c:pt idx="43">
                  <c:v>2.2837533833325265</c:v>
                </c:pt>
                <c:pt idx="44">
                  <c:v>2.2612628687924934</c:v>
                </c:pt>
                <c:pt idx="45">
                  <c:v>2.3658622154025548</c:v>
                </c:pt>
                <c:pt idx="46">
                  <c:v>2.30941722577814</c:v>
                </c:pt>
                <c:pt idx="47">
                  <c:v>2.2533380053261065</c:v>
                </c:pt>
                <c:pt idx="48">
                  <c:v>2.2296818423176759</c:v>
                </c:pt>
                <c:pt idx="49">
                  <c:v>2.2723058444020863</c:v>
                </c:pt>
                <c:pt idx="50">
                  <c:v>2.0472748673841794</c:v>
                </c:pt>
                <c:pt idx="51">
                  <c:v>1.9258275746247424</c:v>
                </c:pt>
                <c:pt idx="52">
                  <c:v>1.967079734144497</c:v>
                </c:pt>
                <c:pt idx="53">
                  <c:v>2.0515383905153275</c:v>
                </c:pt>
                <c:pt idx="54">
                  <c:v>2.0236639181977933</c:v>
                </c:pt>
                <c:pt idx="55">
                  <c:v>2.0310042813635367</c:v>
                </c:pt>
                <c:pt idx="56">
                  <c:v>2.0124153747624329</c:v>
                </c:pt>
                <c:pt idx="57">
                  <c:v>2.0523090996473234</c:v>
                </c:pt>
                <c:pt idx="58">
                  <c:v>2.0461047872460387</c:v>
                </c:pt>
                <c:pt idx="59">
                  <c:v>2.1089031276673134</c:v>
                </c:pt>
                <c:pt idx="60">
                  <c:v>2.0958664534785427</c:v>
                </c:pt>
                <c:pt idx="61">
                  <c:v>2.1458177144918276</c:v>
                </c:pt>
                <c:pt idx="62">
                  <c:v>2.1894903136993675</c:v>
                </c:pt>
                <c:pt idx="63">
                  <c:v>2.1522883443830563</c:v>
                </c:pt>
                <c:pt idx="64">
                  <c:v>2.2641091563058082</c:v>
                </c:pt>
                <c:pt idx="65">
                  <c:v>2.2052043639481447</c:v>
                </c:pt>
                <c:pt idx="66">
                  <c:v>2.1676126727275302</c:v>
                </c:pt>
                <c:pt idx="67">
                  <c:v>2.2079035303860515</c:v>
                </c:pt>
                <c:pt idx="68">
                  <c:v>2.2711443179490782</c:v>
                </c:pt>
                <c:pt idx="69">
                  <c:v>2.2258259914618934</c:v>
                </c:pt>
                <c:pt idx="70">
                  <c:v>2.1228709228644354</c:v>
                </c:pt>
                <c:pt idx="71">
                  <c:v>2.2812606870550129</c:v>
                </c:pt>
                <c:pt idx="72">
                  <c:v>2.3402457615679317</c:v>
                </c:pt>
                <c:pt idx="73">
                  <c:v>2.2924775936677841</c:v>
                </c:pt>
                <c:pt idx="74">
                  <c:v>2.3059958827708047</c:v>
                </c:pt>
                <c:pt idx="75">
                  <c:v>2.3081373786380386</c:v>
                </c:pt>
                <c:pt idx="76">
                  <c:v>2.3535315590777621</c:v>
                </c:pt>
                <c:pt idx="77">
                  <c:v>1.893206753059848</c:v>
                </c:pt>
                <c:pt idx="78">
                  <c:v>1.9694159123539814</c:v>
                </c:pt>
                <c:pt idx="79">
                  <c:v>1.9666109866819343</c:v>
                </c:pt>
                <c:pt idx="80">
                  <c:v>2.0346284566253203</c:v>
                </c:pt>
                <c:pt idx="81">
                  <c:v>1.9153998352122699</c:v>
                </c:pt>
                <c:pt idx="82">
                  <c:v>2.0920184707527971</c:v>
                </c:pt>
                <c:pt idx="83">
                  <c:v>2.0863598306747484</c:v>
                </c:pt>
                <c:pt idx="84">
                  <c:v>2.0888445627270045</c:v>
                </c:pt>
                <c:pt idx="85">
                  <c:v>2.0224283711854865</c:v>
                </c:pt>
                <c:pt idx="86">
                  <c:v>2.0979510709941498</c:v>
                </c:pt>
                <c:pt idx="87">
                  <c:v>2.1479853206838051</c:v>
                </c:pt>
                <c:pt idx="88">
                  <c:v>2.1622656142980214</c:v>
                </c:pt>
                <c:pt idx="89">
                  <c:v>2.1723109685219542</c:v>
                </c:pt>
                <c:pt idx="90">
                  <c:v>2.2180100429843632</c:v>
                </c:pt>
                <c:pt idx="91">
                  <c:v>2.161667412437736</c:v>
                </c:pt>
                <c:pt idx="92">
                  <c:v>2.2362852774480286</c:v>
                </c:pt>
                <c:pt idx="93">
                  <c:v>2.215373152783422</c:v>
                </c:pt>
                <c:pt idx="94">
                  <c:v>2.0867156639448825</c:v>
                </c:pt>
                <c:pt idx="95">
                  <c:v>2.1983821300082944</c:v>
                </c:pt>
                <c:pt idx="96">
                  <c:v>2.2113875529368587</c:v>
                </c:pt>
                <c:pt idx="97">
                  <c:v>2.3604040547299387</c:v>
                </c:pt>
                <c:pt idx="98">
                  <c:v>2.3246939138617746</c:v>
                </c:pt>
                <c:pt idx="99">
                  <c:v>2.3263358609287512</c:v>
                </c:pt>
                <c:pt idx="100">
                  <c:v>2.2886962605902559</c:v>
                </c:pt>
                <c:pt idx="101">
                  <c:v>2.249931756634195</c:v>
                </c:pt>
                <c:pt idx="102">
                  <c:v>2.2674064187529042</c:v>
                </c:pt>
                <c:pt idx="103">
                  <c:v>1.9489017609702137</c:v>
                </c:pt>
                <c:pt idx="104">
                  <c:v>1.9623693356700211</c:v>
                </c:pt>
                <c:pt idx="105">
                  <c:v>2.0595634179012676</c:v>
                </c:pt>
                <c:pt idx="106">
                  <c:v>2.0737183503461227</c:v>
                </c:pt>
                <c:pt idx="107">
                  <c:v>2.0784568180532927</c:v>
                </c:pt>
                <c:pt idx="108">
                  <c:v>2.0993352776859577</c:v>
                </c:pt>
                <c:pt idx="109">
                  <c:v>1.9781805169374138</c:v>
                </c:pt>
                <c:pt idx="110">
                  <c:v>2.0962145853464054</c:v>
                </c:pt>
                <c:pt idx="111">
                  <c:v>2.0429690733931802</c:v>
                </c:pt>
                <c:pt idx="112">
                  <c:v>2.1451964061141817</c:v>
                </c:pt>
                <c:pt idx="113">
                  <c:v>2.1574567681342258</c:v>
                </c:pt>
                <c:pt idx="114">
                  <c:v>2.190611797813605</c:v>
                </c:pt>
                <c:pt idx="115">
                  <c:v>2.1798389280231869</c:v>
                </c:pt>
                <c:pt idx="116">
                  <c:v>2.1427022457376155</c:v>
                </c:pt>
                <c:pt idx="117">
                  <c:v>2.1832698436828046</c:v>
                </c:pt>
                <c:pt idx="118">
                  <c:v>2.1838390370564214</c:v>
                </c:pt>
                <c:pt idx="119">
                  <c:v>2.2003031829815849</c:v>
                </c:pt>
                <c:pt idx="120">
                  <c:v>2.2557547866430441</c:v>
                </c:pt>
                <c:pt idx="121">
                  <c:v>2.4104397862103468</c:v>
                </c:pt>
                <c:pt idx="122">
                  <c:v>2.318272080211627</c:v>
                </c:pt>
                <c:pt idx="123">
                  <c:v>2.3201462861110542</c:v>
                </c:pt>
                <c:pt idx="124">
                  <c:v>2.2501759480839252</c:v>
                </c:pt>
                <c:pt idx="125">
                  <c:v>2.2837533833325265</c:v>
                </c:pt>
                <c:pt idx="126">
                  <c:v>2.2214142378423385</c:v>
                </c:pt>
                <c:pt idx="127">
                  <c:v>2.2501759480839252</c:v>
                </c:pt>
                <c:pt idx="128">
                  <c:v>2.255272505103306</c:v>
                </c:pt>
                <c:pt idx="129">
                  <c:v>1.958085848521085</c:v>
                </c:pt>
                <c:pt idx="130">
                  <c:v>2.1139433523068369</c:v>
                </c:pt>
                <c:pt idx="131">
                  <c:v>1.9758911364017928</c:v>
                </c:pt>
                <c:pt idx="132">
                  <c:v>2.0827853703164503</c:v>
                </c:pt>
                <c:pt idx="133">
                  <c:v>2.0253058652647704</c:v>
                </c:pt>
                <c:pt idx="134">
                  <c:v>2.024895960107485</c:v>
                </c:pt>
                <c:pt idx="135">
                  <c:v>2.1395642661758498</c:v>
                </c:pt>
                <c:pt idx="136">
                  <c:v>2.0659529803138699</c:v>
                </c:pt>
                <c:pt idx="137">
                  <c:v>2.0941215958405612</c:v>
                </c:pt>
                <c:pt idx="138">
                  <c:v>2.1075491297446862</c:v>
                </c:pt>
                <c:pt idx="139">
                  <c:v>2.1092409685882032</c:v>
                </c:pt>
                <c:pt idx="140">
                  <c:v>1.9726655922661109</c:v>
                </c:pt>
                <c:pt idx="141">
                  <c:v>1.9429995933660404</c:v>
                </c:pt>
                <c:pt idx="142">
                  <c:v>2.1705550585212086</c:v>
                </c:pt>
                <c:pt idx="143">
                  <c:v>2.203304916138483</c:v>
                </c:pt>
                <c:pt idx="144">
                  <c:v>2.129689892199301</c:v>
                </c:pt>
                <c:pt idx="145">
                  <c:v>2.2496874278053016</c:v>
                </c:pt>
                <c:pt idx="146">
                  <c:v>2.1667260555800518</c:v>
                </c:pt>
                <c:pt idx="147">
                  <c:v>2.2008504980910777</c:v>
                </c:pt>
                <c:pt idx="148">
                  <c:v>2.2671717284030137</c:v>
                </c:pt>
                <c:pt idx="149">
                  <c:v>2.2407987711173312</c:v>
                </c:pt>
                <c:pt idx="150">
                  <c:v>2.1894903136993675</c:v>
                </c:pt>
                <c:pt idx="151">
                  <c:v>2.2667019668840878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6384"/>
        <c:axId val="5542656"/>
      </c:scatterChart>
      <c:valAx>
        <c:axId val="5536384"/>
        <c:scaling>
          <c:orientation val="minMax"/>
          <c:max val="2.5499999999999998"/>
          <c:min val="2.3499999999999996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log Length mm</a:t>
                </a:r>
              </a:p>
            </c:rich>
          </c:tx>
          <c:layout>
            <c:manualLayout>
              <c:xMode val="edge"/>
              <c:yMode val="edge"/>
              <c:x val="0.46096159151277261"/>
              <c:y val="0.889502762430939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42656"/>
        <c:crosses val="autoZero"/>
        <c:crossBetween val="midCat"/>
      </c:valAx>
      <c:valAx>
        <c:axId val="5542656"/>
        <c:scaling>
          <c:orientation val="minMax"/>
          <c:max val="2.6"/>
          <c:min val="1.900000000000000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log Weight g</a:t>
                </a:r>
              </a:p>
            </c:rich>
          </c:tx>
          <c:layout>
            <c:manualLayout>
              <c:xMode val="edge"/>
              <c:yMode val="edge"/>
              <c:x val="2.5525525525525526E-2"/>
              <c:y val="0.3453038674033149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363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Catch wted Samples Sep 18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 samples; 2,605 measured</a:t>
            </a:r>
            <a:endParaRPr lang="en-CA" sz="1175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Length = 25.9 cm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weight = 125g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Percent # &lt;23cm = 2.8%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Percent # &gt;30 = 1.2%</a:t>
            </a:r>
          </a:p>
        </c:rich>
      </c:tx>
      <c:layout>
        <c:manualLayout>
          <c:xMode val="edge"/>
          <c:yMode val="edge"/>
          <c:x val="9.7768910107955964E-2"/>
          <c:y val="4.1036691222845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9.6015170049445181E-2"/>
          <c:y val="3.6717101356959284E-2"/>
          <c:w val="0.88110133292162007"/>
          <c:h val="0.844493331210063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5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3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4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5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6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7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8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'GB#3-Sep17 (TS)'!$R$89:$R$131</c:f>
              <c:numCache>
                <c:formatCode>0.0</c:formatCode>
                <c:ptCount val="43"/>
                <c:pt idx="0">
                  <c:v>15</c:v>
                </c:pt>
                <c:pt idx="1">
                  <c:v>15.5</c:v>
                </c:pt>
                <c:pt idx="2">
                  <c:v>16</c:v>
                </c:pt>
                <c:pt idx="3">
                  <c:v>16.5</c:v>
                </c:pt>
                <c:pt idx="4">
                  <c:v>17</c:v>
                </c:pt>
                <c:pt idx="5">
                  <c:v>17.5</c:v>
                </c:pt>
                <c:pt idx="6">
                  <c:v>18</c:v>
                </c:pt>
                <c:pt idx="7">
                  <c:v>18.5</c:v>
                </c:pt>
                <c:pt idx="8">
                  <c:v>19</c:v>
                </c:pt>
                <c:pt idx="9">
                  <c:v>19.5</c:v>
                </c:pt>
                <c:pt idx="10">
                  <c:v>20</c:v>
                </c:pt>
                <c:pt idx="11">
                  <c:v>20.5</c:v>
                </c:pt>
                <c:pt idx="12">
                  <c:v>21</c:v>
                </c:pt>
                <c:pt idx="13">
                  <c:v>21.5</c:v>
                </c:pt>
                <c:pt idx="14">
                  <c:v>22</c:v>
                </c:pt>
                <c:pt idx="15">
                  <c:v>22.5</c:v>
                </c:pt>
                <c:pt idx="16">
                  <c:v>23</c:v>
                </c:pt>
                <c:pt idx="17">
                  <c:v>23.5</c:v>
                </c:pt>
                <c:pt idx="18">
                  <c:v>24</c:v>
                </c:pt>
                <c:pt idx="19">
                  <c:v>24.5</c:v>
                </c:pt>
                <c:pt idx="20">
                  <c:v>25</c:v>
                </c:pt>
                <c:pt idx="21">
                  <c:v>25.5</c:v>
                </c:pt>
                <c:pt idx="22">
                  <c:v>26</c:v>
                </c:pt>
                <c:pt idx="23">
                  <c:v>26.5</c:v>
                </c:pt>
                <c:pt idx="24">
                  <c:v>27</c:v>
                </c:pt>
                <c:pt idx="25">
                  <c:v>27.5</c:v>
                </c:pt>
                <c:pt idx="26">
                  <c:v>28</c:v>
                </c:pt>
                <c:pt idx="27">
                  <c:v>28.5</c:v>
                </c:pt>
                <c:pt idx="28">
                  <c:v>29</c:v>
                </c:pt>
                <c:pt idx="29">
                  <c:v>29.5</c:v>
                </c:pt>
                <c:pt idx="30">
                  <c:v>30</c:v>
                </c:pt>
                <c:pt idx="31">
                  <c:v>30.5</c:v>
                </c:pt>
                <c:pt idx="32">
                  <c:v>31</c:v>
                </c:pt>
                <c:pt idx="33">
                  <c:v>31.5</c:v>
                </c:pt>
                <c:pt idx="34">
                  <c:v>32</c:v>
                </c:pt>
                <c:pt idx="35">
                  <c:v>32.5</c:v>
                </c:pt>
                <c:pt idx="36">
                  <c:v>33</c:v>
                </c:pt>
                <c:pt idx="37">
                  <c:v>33.5</c:v>
                </c:pt>
                <c:pt idx="38">
                  <c:v>34</c:v>
                </c:pt>
                <c:pt idx="39">
                  <c:v>34.5</c:v>
                </c:pt>
                <c:pt idx="40">
                  <c:v>35</c:v>
                </c:pt>
                <c:pt idx="41">
                  <c:v>35.5</c:v>
                </c:pt>
                <c:pt idx="42">
                  <c:v>36</c:v>
                </c:pt>
              </c:numCache>
            </c:numRef>
          </c:cat>
          <c:val>
            <c:numRef>
              <c:f>'GB#3-Sep17 (TS)'!$P$89:$P$131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324</c:v>
                </c:pt>
                <c:pt idx="14">
                  <c:v>1120</c:v>
                </c:pt>
                <c:pt idx="15">
                  <c:v>2511</c:v>
                </c:pt>
                <c:pt idx="16">
                  <c:v>3760</c:v>
                </c:pt>
                <c:pt idx="17">
                  <c:v>4904</c:v>
                </c:pt>
                <c:pt idx="18">
                  <c:v>8622</c:v>
                </c:pt>
                <c:pt idx="19">
                  <c:v>12247</c:v>
                </c:pt>
                <c:pt idx="20">
                  <c:v>15406</c:v>
                </c:pt>
                <c:pt idx="21">
                  <c:v>17423</c:v>
                </c:pt>
                <c:pt idx="22">
                  <c:v>22376</c:v>
                </c:pt>
                <c:pt idx="23">
                  <c:v>16267</c:v>
                </c:pt>
                <c:pt idx="24">
                  <c:v>10930</c:v>
                </c:pt>
                <c:pt idx="25">
                  <c:v>7092</c:v>
                </c:pt>
                <c:pt idx="26">
                  <c:v>4902</c:v>
                </c:pt>
                <c:pt idx="27">
                  <c:v>3152</c:v>
                </c:pt>
                <c:pt idx="28">
                  <c:v>4423</c:v>
                </c:pt>
                <c:pt idx="29">
                  <c:v>2429</c:v>
                </c:pt>
                <c:pt idx="30">
                  <c:v>1588</c:v>
                </c:pt>
                <c:pt idx="31">
                  <c:v>1258</c:v>
                </c:pt>
                <c:pt idx="32">
                  <c:v>139</c:v>
                </c:pt>
                <c:pt idx="33">
                  <c:v>70</c:v>
                </c:pt>
                <c:pt idx="34">
                  <c:v>250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8257792"/>
        <c:axId val="38259712"/>
      </c:barChart>
      <c:catAx>
        <c:axId val="3825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Total Length (cm)</a:t>
                </a:r>
              </a:p>
            </c:rich>
          </c:tx>
          <c:layout>
            <c:manualLayout>
              <c:xMode val="edge"/>
              <c:yMode val="edge"/>
              <c:x val="0.47129909365558914"/>
              <c:y val="0.9287266089578974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259712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38259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3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Catch weighted numbers</a:t>
                </a:r>
              </a:p>
            </c:rich>
          </c:tx>
          <c:layout>
            <c:manualLayout>
              <c:xMode val="edge"/>
              <c:yMode val="edge"/>
              <c:x val="3.5307577503038362E-3"/>
              <c:y val="0.149672100236025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2577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458650857324"/>
          <c:y val="4.6242839825178128E-2"/>
          <c:w val="0.86295244181249542"/>
          <c:h val="0.77456756707173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8.6480657405317764E-3"/>
                  <c:y val="0.3011858676168037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3175">
                  <a:solidFill>
                    <a:srgbClr val="000000"/>
                  </a:solidFill>
                  <a:prstDash val="solid"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'GB#3-Sep17 (TS)'!$I$4:$I$148</c:f>
              <c:numCache>
                <c:formatCode>General</c:formatCode>
                <c:ptCount val="145"/>
                <c:pt idx="0">
                  <c:v>222</c:v>
                </c:pt>
                <c:pt idx="1">
                  <c:v>236</c:v>
                </c:pt>
                <c:pt idx="2">
                  <c:v>234</c:v>
                </c:pt>
                <c:pt idx="3">
                  <c:v>234</c:v>
                </c:pt>
                <c:pt idx="4">
                  <c:v>227</c:v>
                </c:pt>
                <c:pt idx="5">
                  <c:v>249</c:v>
                </c:pt>
                <c:pt idx="6">
                  <c:v>243</c:v>
                </c:pt>
                <c:pt idx="7">
                  <c:v>251</c:v>
                </c:pt>
                <c:pt idx="8">
                  <c:v>219</c:v>
                </c:pt>
                <c:pt idx="9">
                  <c:v>258</c:v>
                </c:pt>
                <c:pt idx="10">
                  <c:v>256</c:v>
                </c:pt>
                <c:pt idx="11">
                  <c:v>264</c:v>
                </c:pt>
                <c:pt idx="12">
                  <c:v>254</c:v>
                </c:pt>
                <c:pt idx="13">
                  <c:v>246</c:v>
                </c:pt>
                <c:pt idx="14">
                  <c:v>282</c:v>
                </c:pt>
                <c:pt idx="15">
                  <c:v>278</c:v>
                </c:pt>
                <c:pt idx="16">
                  <c:v>279</c:v>
                </c:pt>
                <c:pt idx="17">
                  <c:v>260</c:v>
                </c:pt>
                <c:pt idx="18">
                  <c:v>296</c:v>
                </c:pt>
                <c:pt idx="19">
                  <c:v>299</c:v>
                </c:pt>
                <c:pt idx="20">
                  <c:v>300</c:v>
                </c:pt>
                <c:pt idx="21">
                  <c:v>280</c:v>
                </c:pt>
                <c:pt idx="22">
                  <c:v>293</c:v>
                </c:pt>
                <c:pt idx="23">
                  <c:v>292</c:v>
                </c:pt>
                <c:pt idx="24">
                  <c:v>265</c:v>
                </c:pt>
                <c:pt idx="25">
                  <c:v>272</c:v>
                </c:pt>
                <c:pt idx="26">
                  <c:v>265</c:v>
                </c:pt>
                <c:pt idx="27">
                  <c:v>285</c:v>
                </c:pt>
                <c:pt idx="28">
                  <c:v>267</c:v>
                </c:pt>
                <c:pt idx="29">
                  <c:v>233</c:v>
                </c:pt>
                <c:pt idx="30">
                  <c:v>247</c:v>
                </c:pt>
                <c:pt idx="31">
                  <c:v>248</c:v>
                </c:pt>
                <c:pt idx="32">
                  <c:v>243</c:v>
                </c:pt>
                <c:pt idx="33">
                  <c:v>239</c:v>
                </c:pt>
                <c:pt idx="34">
                  <c:v>254</c:v>
                </c:pt>
                <c:pt idx="35">
                  <c:v>257</c:v>
                </c:pt>
                <c:pt idx="36">
                  <c:v>229</c:v>
                </c:pt>
                <c:pt idx="37">
                  <c:v>256</c:v>
                </c:pt>
                <c:pt idx="38">
                  <c:v>251</c:v>
                </c:pt>
                <c:pt idx="39">
                  <c:v>292</c:v>
                </c:pt>
                <c:pt idx="40">
                  <c:v>272</c:v>
                </c:pt>
                <c:pt idx="41">
                  <c:v>277</c:v>
                </c:pt>
                <c:pt idx="42">
                  <c:v>292</c:v>
                </c:pt>
                <c:pt idx="43">
                  <c:v>263</c:v>
                </c:pt>
                <c:pt idx="44">
                  <c:v>262</c:v>
                </c:pt>
                <c:pt idx="45">
                  <c:v>282</c:v>
                </c:pt>
                <c:pt idx="46">
                  <c:v>287</c:v>
                </c:pt>
                <c:pt idx="47">
                  <c:v>286</c:v>
                </c:pt>
                <c:pt idx="48">
                  <c:v>269</c:v>
                </c:pt>
                <c:pt idx="49">
                  <c:v>272</c:v>
                </c:pt>
                <c:pt idx="50">
                  <c:v>278</c:v>
                </c:pt>
                <c:pt idx="51">
                  <c:v>265</c:v>
                </c:pt>
                <c:pt idx="52">
                  <c:v>284</c:v>
                </c:pt>
                <c:pt idx="53">
                  <c:v>241</c:v>
                </c:pt>
                <c:pt idx="54">
                  <c:v>253</c:v>
                </c:pt>
                <c:pt idx="55">
                  <c:v>255</c:v>
                </c:pt>
                <c:pt idx="56">
                  <c:v>248</c:v>
                </c:pt>
                <c:pt idx="57">
                  <c:v>245</c:v>
                </c:pt>
                <c:pt idx="58">
                  <c:v>256</c:v>
                </c:pt>
                <c:pt idx="59">
                  <c:v>260</c:v>
                </c:pt>
                <c:pt idx="60">
                  <c:v>254</c:v>
                </c:pt>
                <c:pt idx="61">
                  <c:v>263</c:v>
                </c:pt>
                <c:pt idx="62">
                  <c:v>237</c:v>
                </c:pt>
                <c:pt idx="63">
                  <c:v>274</c:v>
                </c:pt>
                <c:pt idx="64">
                  <c:v>231</c:v>
                </c:pt>
                <c:pt idx="65">
                  <c:v>269</c:v>
                </c:pt>
                <c:pt idx="66">
                  <c:v>275</c:v>
                </c:pt>
                <c:pt idx="67">
                  <c:v>216</c:v>
                </c:pt>
                <c:pt idx="68">
                  <c:v>265</c:v>
                </c:pt>
                <c:pt idx="69">
                  <c:v>228</c:v>
                </c:pt>
                <c:pt idx="70">
                  <c:v>222</c:v>
                </c:pt>
                <c:pt idx="71">
                  <c:v>280</c:v>
                </c:pt>
                <c:pt idx="72">
                  <c:v>272</c:v>
                </c:pt>
                <c:pt idx="73">
                  <c:v>292</c:v>
                </c:pt>
                <c:pt idx="74">
                  <c:v>307</c:v>
                </c:pt>
                <c:pt idx="75">
                  <c:v>280</c:v>
                </c:pt>
                <c:pt idx="76">
                  <c:v>279</c:v>
                </c:pt>
              </c:numCache>
            </c:numRef>
          </c:xVal>
          <c:yVal>
            <c:numRef>
              <c:f>'GB#3-Sep17 (TS)'!$H$4:$H$148</c:f>
              <c:numCache>
                <c:formatCode>General</c:formatCode>
                <c:ptCount val="145"/>
                <c:pt idx="0">
                  <c:v>87.7</c:v>
                </c:pt>
                <c:pt idx="1">
                  <c:v>104.2</c:v>
                </c:pt>
                <c:pt idx="2">
                  <c:v>105.6</c:v>
                </c:pt>
                <c:pt idx="3">
                  <c:v>85.9</c:v>
                </c:pt>
                <c:pt idx="4">
                  <c:v>91.6</c:v>
                </c:pt>
                <c:pt idx="5">
                  <c:v>107.1</c:v>
                </c:pt>
                <c:pt idx="6">
                  <c:v>108.5</c:v>
                </c:pt>
                <c:pt idx="7">
                  <c:v>109.8</c:v>
                </c:pt>
                <c:pt idx="8">
                  <c:v>79.5</c:v>
                </c:pt>
                <c:pt idx="9">
                  <c:v>127.7</c:v>
                </c:pt>
                <c:pt idx="10">
                  <c:v>118.9</c:v>
                </c:pt>
                <c:pt idx="11">
                  <c:v>128.30000000000001</c:v>
                </c:pt>
                <c:pt idx="12">
                  <c:v>117.4</c:v>
                </c:pt>
                <c:pt idx="13">
                  <c:v>109</c:v>
                </c:pt>
                <c:pt idx="14">
                  <c:v>205.8</c:v>
                </c:pt>
                <c:pt idx="15">
                  <c:v>164.3</c:v>
                </c:pt>
                <c:pt idx="16">
                  <c:v>176.1</c:v>
                </c:pt>
                <c:pt idx="17">
                  <c:v>132.5</c:v>
                </c:pt>
                <c:pt idx="18">
                  <c:v>227.9</c:v>
                </c:pt>
                <c:pt idx="19">
                  <c:v>196.7</c:v>
                </c:pt>
                <c:pt idx="20">
                  <c:v>232.2</c:v>
                </c:pt>
                <c:pt idx="21">
                  <c:v>175.1</c:v>
                </c:pt>
                <c:pt idx="22">
                  <c:v>199.3</c:v>
                </c:pt>
                <c:pt idx="23">
                  <c:v>210.1</c:v>
                </c:pt>
                <c:pt idx="24">
                  <c:v>145.5</c:v>
                </c:pt>
                <c:pt idx="25">
                  <c:v>165.6</c:v>
                </c:pt>
                <c:pt idx="26">
                  <c:v>141.9</c:v>
                </c:pt>
                <c:pt idx="27">
                  <c:v>180.5</c:v>
                </c:pt>
                <c:pt idx="28">
                  <c:v>148.80000000000001</c:v>
                </c:pt>
                <c:pt idx="29">
                  <c:v>90.6</c:v>
                </c:pt>
                <c:pt idx="30">
                  <c:v>106</c:v>
                </c:pt>
                <c:pt idx="31">
                  <c:v>113.5</c:v>
                </c:pt>
                <c:pt idx="32">
                  <c:v>108.6</c:v>
                </c:pt>
                <c:pt idx="33">
                  <c:v>100.2</c:v>
                </c:pt>
                <c:pt idx="34">
                  <c:v>118.2</c:v>
                </c:pt>
                <c:pt idx="35">
                  <c:v>126.3</c:v>
                </c:pt>
                <c:pt idx="36">
                  <c:v>85.5</c:v>
                </c:pt>
                <c:pt idx="37">
                  <c:v>125.3</c:v>
                </c:pt>
                <c:pt idx="38">
                  <c:v>112.4</c:v>
                </c:pt>
                <c:pt idx="39">
                  <c:v>204.9</c:v>
                </c:pt>
                <c:pt idx="40">
                  <c:v>162.1</c:v>
                </c:pt>
                <c:pt idx="41">
                  <c:v>178.8</c:v>
                </c:pt>
                <c:pt idx="42">
                  <c:v>197.7</c:v>
                </c:pt>
                <c:pt idx="43">
                  <c:v>125.8</c:v>
                </c:pt>
                <c:pt idx="44">
                  <c:v>137.80000000000001</c:v>
                </c:pt>
                <c:pt idx="45">
                  <c:v>148.69999999999999</c:v>
                </c:pt>
                <c:pt idx="46">
                  <c:v>192.4</c:v>
                </c:pt>
                <c:pt idx="47">
                  <c:v>169.6</c:v>
                </c:pt>
                <c:pt idx="48">
                  <c:v>146.30000000000001</c:v>
                </c:pt>
                <c:pt idx="49">
                  <c:v>145.9</c:v>
                </c:pt>
                <c:pt idx="50">
                  <c:v>149.69999999999999</c:v>
                </c:pt>
                <c:pt idx="51">
                  <c:v>136.6</c:v>
                </c:pt>
                <c:pt idx="52">
                  <c:v>171.1</c:v>
                </c:pt>
                <c:pt idx="53">
                  <c:v>104.4</c:v>
                </c:pt>
                <c:pt idx="54">
                  <c:v>135.1</c:v>
                </c:pt>
                <c:pt idx="55">
                  <c:v>126.8</c:v>
                </c:pt>
                <c:pt idx="56">
                  <c:v>117.6</c:v>
                </c:pt>
                <c:pt idx="57">
                  <c:v>107.7</c:v>
                </c:pt>
                <c:pt idx="58">
                  <c:v>125</c:v>
                </c:pt>
                <c:pt idx="59">
                  <c:v>151.9</c:v>
                </c:pt>
                <c:pt idx="60">
                  <c:v>137.6</c:v>
                </c:pt>
                <c:pt idx="61">
                  <c:v>140.6</c:v>
                </c:pt>
                <c:pt idx="62">
                  <c:v>104.3</c:v>
                </c:pt>
                <c:pt idx="63">
                  <c:v>164.3</c:v>
                </c:pt>
                <c:pt idx="64">
                  <c:v>95.5</c:v>
                </c:pt>
                <c:pt idx="65">
                  <c:v>134.19999999999999</c:v>
                </c:pt>
                <c:pt idx="66">
                  <c:v>155.69999999999999</c:v>
                </c:pt>
                <c:pt idx="67">
                  <c:v>83</c:v>
                </c:pt>
                <c:pt idx="68">
                  <c:v>144.1</c:v>
                </c:pt>
                <c:pt idx="69">
                  <c:v>94.2</c:v>
                </c:pt>
                <c:pt idx="70">
                  <c:v>84.1</c:v>
                </c:pt>
                <c:pt idx="71">
                  <c:v>184.4</c:v>
                </c:pt>
                <c:pt idx="72">
                  <c:v>150.4</c:v>
                </c:pt>
                <c:pt idx="73">
                  <c:v>201.1</c:v>
                </c:pt>
                <c:pt idx="74">
                  <c:v>197.7</c:v>
                </c:pt>
                <c:pt idx="75">
                  <c:v>187.1</c:v>
                </c:pt>
                <c:pt idx="76">
                  <c:v>163.4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68288"/>
        <c:axId val="38274560"/>
      </c:scatterChart>
      <c:valAx>
        <c:axId val="38268288"/>
        <c:scaling>
          <c:orientation val="minMax"/>
          <c:max val="320"/>
          <c:min val="21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Length (mm)</a:t>
                </a:r>
              </a:p>
            </c:rich>
          </c:tx>
          <c:layout>
            <c:manualLayout>
              <c:xMode val="edge"/>
              <c:yMode val="edge"/>
              <c:x val="0.45030152104480914"/>
              <c:y val="0.904625491177764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274560"/>
        <c:crosses val="autoZero"/>
        <c:crossBetween val="midCat"/>
      </c:valAx>
      <c:valAx>
        <c:axId val="38274560"/>
        <c:scaling>
          <c:orientation val="minMax"/>
          <c:max val="275"/>
          <c:min val="7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Weight (g)</a:t>
                </a:r>
              </a:p>
            </c:rich>
          </c:tx>
          <c:layout>
            <c:manualLayout>
              <c:xMode val="edge"/>
              <c:yMode val="edge"/>
              <c:x val="1.8072289156626505E-2"/>
              <c:y val="0.315029205164383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2682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DETAIL</a:t>
            </a:r>
            <a:r>
              <a:rPr lang="en-CA" baseline="0"/>
              <a:t> </a:t>
            </a:r>
            <a:r>
              <a:rPr lang="en-CA"/>
              <a:t>Sep 18 - 3 samples -  (log vs log linear regression)</a:t>
            </a:r>
          </a:p>
        </c:rich>
      </c:tx>
      <c:layout>
        <c:manualLayout>
          <c:xMode val="edge"/>
          <c:yMode val="edge"/>
          <c:x val="0.15615631379410908"/>
          <c:y val="3.86740331491712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6338295822623"/>
          <c:y val="0.143646408839779"/>
          <c:w val="0.81381500711894583"/>
          <c:h val="0.6574585635359115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5782864473275172"/>
                  <c:y val="-0.13449810230555712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rgbClr val="000000"/>
                  </a:solidFill>
                  <a:prstDash val="solid"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'GB#3-Sep17 (TS)'!$J$4:$J$80</c:f>
              <c:numCache>
                <c:formatCode>0.00000</c:formatCode>
                <c:ptCount val="77"/>
                <c:pt idx="0">
                  <c:v>2.3549531462125564</c:v>
                </c:pt>
                <c:pt idx="1">
                  <c:v>2.3815121747320243</c:v>
                </c:pt>
                <c:pt idx="2">
                  <c:v>2.3778160291720605</c:v>
                </c:pt>
                <c:pt idx="3">
                  <c:v>2.3778160291720605</c:v>
                </c:pt>
                <c:pt idx="4">
                  <c:v>2.3646260289550405</c:v>
                </c:pt>
                <c:pt idx="5">
                  <c:v>2.4047995188576539</c:v>
                </c:pt>
                <c:pt idx="6">
                  <c:v>2.3942064453602296</c:v>
                </c:pt>
                <c:pt idx="7">
                  <c:v>2.4082738932429555</c:v>
                </c:pt>
                <c:pt idx="8">
                  <c:v>2.349044286602036</c:v>
                </c:pt>
                <c:pt idx="9">
                  <c:v>2.4202198777251476</c:v>
                </c:pt>
                <c:pt idx="10">
                  <c:v>2.4168401370737671</c:v>
                </c:pt>
                <c:pt idx="11">
                  <c:v>2.4302040986317488</c:v>
                </c:pt>
                <c:pt idx="12">
                  <c:v>2.4134338883818556</c:v>
                </c:pt>
                <c:pt idx="13">
                  <c:v>2.3995352788652968</c:v>
                </c:pt>
                <c:pt idx="14">
                  <c:v>2.4588492800812785</c:v>
                </c:pt>
                <c:pt idx="15">
                  <c:v>2.4526449676799937</c:v>
                </c:pt>
                <c:pt idx="16">
                  <c:v>2.4542043750355149</c:v>
                </c:pt>
                <c:pt idx="17">
                  <c:v>2.4235735197327357</c:v>
                </c:pt>
                <c:pt idx="18">
                  <c:v>2.4798918828208563</c:v>
                </c:pt>
                <c:pt idx="19">
                  <c:v>2.4842713600863471</c:v>
                </c:pt>
                <c:pt idx="20">
                  <c:v>2.4857214264815801</c:v>
                </c:pt>
                <c:pt idx="21">
                  <c:v>2.4557582031041369</c:v>
                </c:pt>
                <c:pt idx="22">
                  <c:v>2.4754677921160271</c:v>
                </c:pt>
                <c:pt idx="23">
                  <c:v>2.4739830232103359</c:v>
                </c:pt>
                <c:pt idx="24">
                  <c:v>2.4318460456987254</c:v>
                </c:pt>
                <c:pt idx="25">
                  <c:v>2.4431690757961162</c:v>
                </c:pt>
                <c:pt idx="26">
                  <c:v>2.4318460456987254</c:v>
                </c:pt>
                <c:pt idx="27">
                  <c:v>2.4634450317704277</c:v>
                </c:pt>
                <c:pt idx="28">
                  <c:v>2.4351114331264929</c:v>
                </c:pt>
                <c:pt idx="29">
                  <c:v>2.3759560927879364</c:v>
                </c:pt>
                <c:pt idx="30">
                  <c:v>2.4012971250215833</c:v>
                </c:pt>
                <c:pt idx="31">
                  <c:v>2.4030518525881339</c:v>
                </c:pt>
                <c:pt idx="32">
                  <c:v>2.3942064453602296</c:v>
                </c:pt>
                <c:pt idx="33">
                  <c:v>2.386998072710055</c:v>
                </c:pt>
                <c:pt idx="34">
                  <c:v>2.4134338883818556</c:v>
                </c:pt>
                <c:pt idx="35">
                  <c:v>2.4185332950932121</c:v>
                </c:pt>
                <c:pt idx="36">
                  <c:v>2.3684356541018055</c:v>
                </c:pt>
                <c:pt idx="37">
                  <c:v>2.4168401370737671</c:v>
                </c:pt>
                <c:pt idx="38">
                  <c:v>2.4082738932429555</c:v>
                </c:pt>
                <c:pt idx="39">
                  <c:v>2.4739830232103359</c:v>
                </c:pt>
                <c:pt idx="40">
                  <c:v>2.4431690757961162</c:v>
                </c:pt>
                <c:pt idx="41">
                  <c:v>2.4510799408263662</c:v>
                </c:pt>
                <c:pt idx="42">
                  <c:v>2.4739830232103359</c:v>
                </c:pt>
                <c:pt idx="43">
                  <c:v>2.4285559202516755</c:v>
                </c:pt>
                <c:pt idx="44">
                  <c:v>2.4269014630816632</c:v>
                </c:pt>
                <c:pt idx="45">
                  <c:v>2.4588492800812785</c:v>
                </c:pt>
                <c:pt idx="46">
                  <c:v>2.4664820684959099</c:v>
                </c:pt>
                <c:pt idx="47">
                  <c:v>2.4649662048909606</c:v>
                </c:pt>
                <c:pt idx="48">
                  <c:v>2.4383524517643256</c:v>
                </c:pt>
                <c:pt idx="49">
                  <c:v>2.4431690757961162</c:v>
                </c:pt>
                <c:pt idx="50">
                  <c:v>2.4526449676799937</c:v>
                </c:pt>
                <c:pt idx="51">
                  <c:v>2.4318460456987254</c:v>
                </c:pt>
                <c:pt idx="52">
                  <c:v>2.461918511808955</c:v>
                </c:pt>
                <c:pt idx="53">
                  <c:v>2.3906172143367859</c:v>
                </c:pt>
                <c:pt idx="54">
                  <c:v>2.4117206929377355</c:v>
                </c:pt>
                <c:pt idx="55">
                  <c:v>2.415140352195873</c:v>
                </c:pt>
                <c:pt idx="56">
                  <c:v>2.4030518525881339</c:v>
                </c:pt>
                <c:pt idx="57">
                  <c:v>2.3977662561264501</c:v>
                </c:pt>
                <c:pt idx="58">
                  <c:v>2.4168401370737671</c:v>
                </c:pt>
                <c:pt idx="59">
                  <c:v>2.4235735197327357</c:v>
                </c:pt>
                <c:pt idx="60">
                  <c:v>2.4134338883818556</c:v>
                </c:pt>
                <c:pt idx="61">
                  <c:v>2.4285559202516755</c:v>
                </c:pt>
                <c:pt idx="62">
                  <c:v>2.3833485177720215</c:v>
                </c:pt>
                <c:pt idx="63">
                  <c:v>2.4463507345823055</c:v>
                </c:pt>
                <c:pt idx="64">
                  <c:v>2.372212151654062</c:v>
                </c:pt>
                <c:pt idx="65">
                  <c:v>2.4383524517643256</c:v>
                </c:pt>
                <c:pt idx="66">
                  <c:v>2.4479328655921804</c:v>
                </c:pt>
                <c:pt idx="67">
                  <c:v>2.3430539229128486</c:v>
                </c:pt>
                <c:pt idx="68">
                  <c:v>2.4318460456987254</c:v>
                </c:pt>
                <c:pt idx="69">
                  <c:v>2.3665350187623715</c:v>
                </c:pt>
                <c:pt idx="70">
                  <c:v>2.3549531462125564</c:v>
                </c:pt>
                <c:pt idx="71">
                  <c:v>2.4557582031041369</c:v>
                </c:pt>
                <c:pt idx="72">
                  <c:v>2.4431690757961162</c:v>
                </c:pt>
                <c:pt idx="73">
                  <c:v>2.4739830232103359</c:v>
                </c:pt>
                <c:pt idx="74">
                  <c:v>2.495738547239104</c:v>
                </c:pt>
                <c:pt idx="75">
                  <c:v>2.4557582031041369</c:v>
                </c:pt>
                <c:pt idx="76">
                  <c:v>2.4542043750355149</c:v>
                </c:pt>
              </c:numCache>
            </c:numRef>
          </c:xVal>
          <c:yVal>
            <c:numRef>
              <c:f>'GB#3-Sep17 (TS)'!$K$4:$K$80</c:f>
              <c:numCache>
                <c:formatCode>0.00000</c:formatCode>
                <c:ptCount val="77"/>
                <c:pt idx="0">
                  <c:v>1.9429995933660404</c:v>
                </c:pt>
                <c:pt idx="1">
                  <c:v>2.0178677189635055</c:v>
                </c:pt>
                <c:pt idx="2">
                  <c:v>2.0236639181977933</c:v>
                </c:pt>
                <c:pt idx="3">
                  <c:v>1.9339931638312424</c:v>
                </c:pt>
                <c:pt idx="4">
                  <c:v>1.9618954736678504</c:v>
                </c:pt>
                <c:pt idx="5">
                  <c:v>2.0297894708318558</c:v>
                </c:pt>
                <c:pt idx="6">
                  <c:v>2.0354297381845483</c:v>
                </c:pt>
                <c:pt idx="7">
                  <c:v>2.0406023401140732</c:v>
                </c:pt>
                <c:pt idx="8">
                  <c:v>1.9003671286564703</c:v>
                </c:pt>
                <c:pt idx="9">
                  <c:v>2.1061908972634154</c:v>
                </c:pt>
                <c:pt idx="10">
                  <c:v>2.0751818546186915</c:v>
                </c:pt>
                <c:pt idx="11">
                  <c:v>2.1082266563749283</c:v>
                </c:pt>
                <c:pt idx="12">
                  <c:v>2.0696680969115957</c:v>
                </c:pt>
                <c:pt idx="13">
                  <c:v>2.0374264979406238</c:v>
                </c:pt>
                <c:pt idx="14">
                  <c:v>2.3134453704264142</c:v>
                </c:pt>
                <c:pt idx="15">
                  <c:v>2.2156375634350618</c:v>
                </c:pt>
                <c:pt idx="16">
                  <c:v>2.245759355967277</c:v>
                </c:pt>
                <c:pt idx="17">
                  <c:v>2.1222158782728267</c:v>
                </c:pt>
                <c:pt idx="18">
                  <c:v>2.3577443251803758</c:v>
                </c:pt>
                <c:pt idx="19">
                  <c:v>2.2938043599193367</c:v>
                </c:pt>
                <c:pt idx="20">
                  <c:v>2.3658622154025548</c:v>
                </c:pt>
                <c:pt idx="21">
                  <c:v>2.2432861460834461</c:v>
                </c:pt>
                <c:pt idx="22">
                  <c:v>2.2995072987004876</c:v>
                </c:pt>
                <c:pt idx="23">
                  <c:v>2.3224260524059526</c:v>
                </c:pt>
                <c:pt idx="24">
                  <c:v>2.1628629933219261</c:v>
                </c:pt>
                <c:pt idx="25">
                  <c:v>2.2190603324488611</c:v>
                </c:pt>
                <c:pt idx="26">
                  <c:v>2.1519823954574742</c:v>
                </c:pt>
                <c:pt idx="27">
                  <c:v>2.2564772062416769</c:v>
                </c:pt>
                <c:pt idx="28">
                  <c:v>2.1726029312098598</c:v>
                </c:pt>
                <c:pt idx="29">
                  <c:v>1.9571281976768131</c:v>
                </c:pt>
                <c:pt idx="30">
                  <c:v>2.0253058652647704</c:v>
                </c:pt>
                <c:pt idx="31">
                  <c:v>2.0549958615291417</c:v>
                </c:pt>
                <c:pt idx="32">
                  <c:v>2.035829825252828</c:v>
                </c:pt>
                <c:pt idx="33">
                  <c:v>2.0008677215312267</c:v>
                </c:pt>
                <c:pt idx="34">
                  <c:v>2.0726174765452368</c:v>
                </c:pt>
                <c:pt idx="35">
                  <c:v>2.1014033505553309</c:v>
                </c:pt>
                <c:pt idx="36">
                  <c:v>1.9319661147281726</c:v>
                </c:pt>
                <c:pt idx="37">
                  <c:v>2.0979510709941498</c:v>
                </c:pt>
                <c:pt idx="38">
                  <c:v>2.0507663112330423</c:v>
                </c:pt>
                <c:pt idx="39">
                  <c:v>2.3115419584011949</c:v>
                </c:pt>
                <c:pt idx="40">
                  <c:v>2.2097830148485151</c:v>
                </c:pt>
                <c:pt idx="41">
                  <c:v>2.2523675144598987</c:v>
                </c:pt>
                <c:pt idx="42">
                  <c:v>2.2960066693136723</c:v>
                </c:pt>
                <c:pt idx="43">
                  <c:v>2.0996806411092499</c:v>
                </c:pt>
                <c:pt idx="44">
                  <c:v>2.1392492175716069</c:v>
                </c:pt>
                <c:pt idx="45">
                  <c:v>2.1723109685219542</c:v>
                </c:pt>
                <c:pt idx="46">
                  <c:v>2.284205067701794</c:v>
                </c:pt>
                <c:pt idx="47">
                  <c:v>2.229425847920695</c:v>
                </c:pt>
                <c:pt idx="48">
                  <c:v>2.1652443261253107</c:v>
                </c:pt>
                <c:pt idx="49">
                  <c:v>2.1640552918934515</c:v>
                </c:pt>
                <c:pt idx="50">
                  <c:v>2.1752218003430523</c:v>
                </c:pt>
                <c:pt idx="51">
                  <c:v>2.1354506993455136</c:v>
                </c:pt>
                <c:pt idx="52">
                  <c:v>2.2332500095411003</c:v>
                </c:pt>
                <c:pt idx="53">
                  <c:v>2.0187004986662433</c:v>
                </c:pt>
                <c:pt idx="54">
                  <c:v>2.1306553490220304</c:v>
                </c:pt>
                <c:pt idx="55">
                  <c:v>2.1031192535457137</c:v>
                </c:pt>
                <c:pt idx="56">
                  <c:v>2.0704073217401198</c:v>
                </c:pt>
                <c:pt idx="57">
                  <c:v>2.0322157032979815</c:v>
                </c:pt>
                <c:pt idx="58">
                  <c:v>2.0969100130080562</c:v>
                </c:pt>
                <c:pt idx="59">
                  <c:v>2.1815577738627865</c:v>
                </c:pt>
                <c:pt idx="60">
                  <c:v>2.1386184338994925</c:v>
                </c:pt>
                <c:pt idx="61">
                  <c:v>2.1479853206838051</c:v>
                </c:pt>
                <c:pt idx="62">
                  <c:v>2.0182843084265309</c:v>
                </c:pt>
                <c:pt idx="63">
                  <c:v>2.2156375634350618</c:v>
                </c:pt>
                <c:pt idx="64">
                  <c:v>1.9800033715837464</c:v>
                </c:pt>
                <c:pt idx="65">
                  <c:v>2.1277525158329733</c:v>
                </c:pt>
                <c:pt idx="66">
                  <c:v>2.1922886125681202</c:v>
                </c:pt>
                <c:pt idx="67">
                  <c:v>1.919078092376074</c:v>
                </c:pt>
                <c:pt idx="68">
                  <c:v>2.1586639808139894</c:v>
                </c:pt>
                <c:pt idx="69">
                  <c:v>1.9740509027928774</c:v>
                </c:pt>
                <c:pt idx="70">
                  <c:v>1.9247959957979122</c:v>
                </c:pt>
                <c:pt idx="71">
                  <c:v>2.2657609167176105</c:v>
                </c:pt>
                <c:pt idx="72">
                  <c:v>2.1772478362556233</c:v>
                </c:pt>
                <c:pt idx="73">
                  <c:v>2.303412070596742</c:v>
                </c:pt>
                <c:pt idx="74">
                  <c:v>2.2960066693136723</c:v>
                </c:pt>
                <c:pt idx="75">
                  <c:v>2.2720737875000099</c:v>
                </c:pt>
                <c:pt idx="76">
                  <c:v>2.2132520521963968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87616"/>
        <c:axId val="38293888"/>
      </c:scatterChart>
      <c:valAx>
        <c:axId val="38287616"/>
        <c:scaling>
          <c:orientation val="minMax"/>
          <c:max val="2.5499999999999998"/>
          <c:min val="2.34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log Length mm</a:t>
                </a:r>
              </a:p>
            </c:rich>
          </c:tx>
          <c:layout>
            <c:manualLayout>
              <c:xMode val="edge"/>
              <c:yMode val="edge"/>
              <c:x val="0.46096159151277261"/>
              <c:y val="0.889502762430939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293888"/>
        <c:crosses val="autoZero"/>
        <c:crossBetween val="midCat"/>
      </c:valAx>
      <c:valAx>
        <c:axId val="38293888"/>
        <c:scaling>
          <c:orientation val="minMax"/>
          <c:max val="2.6"/>
          <c:min val="1.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log Weight g</a:t>
                </a:r>
              </a:p>
            </c:rich>
          </c:tx>
          <c:layout>
            <c:manualLayout>
              <c:xMode val="edge"/>
              <c:yMode val="edge"/>
              <c:x val="2.5525525525525526E-2"/>
              <c:y val="0.3453038674033149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2876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Catch wted Samples Oct 7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 samples; 745 measured</a:t>
            </a:r>
            <a:endParaRPr lang="en-CA" sz="1175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Length = 28.8 cm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weight = 166g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Percent # &lt;23cm =0.0%</a:t>
            </a:r>
          </a:p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1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Percent # &gt;30 = 28.9%</a:t>
            </a:r>
          </a:p>
        </c:rich>
      </c:tx>
      <c:layout>
        <c:manualLayout>
          <c:xMode val="edge"/>
          <c:yMode val="edge"/>
          <c:x val="9.7768910107955964E-2"/>
          <c:y val="4.1036691222845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9.6015170049445181E-2"/>
          <c:y val="3.6717101356959284E-2"/>
          <c:w val="0.88110133292162007"/>
          <c:h val="0.844493331210063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4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5"/>
            <c:invertIfNegative val="0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3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4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5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6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7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8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'GB#5-Oct6 (TS) '!$R$89:$R$131</c:f>
              <c:numCache>
                <c:formatCode>0.0</c:formatCode>
                <c:ptCount val="43"/>
                <c:pt idx="0">
                  <c:v>15</c:v>
                </c:pt>
                <c:pt idx="1">
                  <c:v>15.5</c:v>
                </c:pt>
                <c:pt idx="2">
                  <c:v>16</c:v>
                </c:pt>
                <c:pt idx="3">
                  <c:v>16.5</c:v>
                </c:pt>
                <c:pt idx="4">
                  <c:v>17</c:v>
                </c:pt>
                <c:pt idx="5">
                  <c:v>17.5</c:v>
                </c:pt>
                <c:pt idx="6">
                  <c:v>18</c:v>
                </c:pt>
                <c:pt idx="7">
                  <c:v>18.5</c:v>
                </c:pt>
                <c:pt idx="8">
                  <c:v>19</c:v>
                </c:pt>
                <c:pt idx="9">
                  <c:v>19.5</c:v>
                </c:pt>
                <c:pt idx="10">
                  <c:v>20</c:v>
                </c:pt>
                <c:pt idx="11">
                  <c:v>20.5</c:v>
                </c:pt>
                <c:pt idx="12">
                  <c:v>21</c:v>
                </c:pt>
                <c:pt idx="13">
                  <c:v>21.5</c:v>
                </c:pt>
                <c:pt idx="14">
                  <c:v>22</c:v>
                </c:pt>
                <c:pt idx="15">
                  <c:v>22.5</c:v>
                </c:pt>
                <c:pt idx="16">
                  <c:v>23</c:v>
                </c:pt>
                <c:pt idx="17">
                  <c:v>23.5</c:v>
                </c:pt>
                <c:pt idx="18">
                  <c:v>24</c:v>
                </c:pt>
                <c:pt idx="19">
                  <c:v>24.5</c:v>
                </c:pt>
                <c:pt idx="20">
                  <c:v>25</c:v>
                </c:pt>
                <c:pt idx="21">
                  <c:v>25.5</c:v>
                </c:pt>
                <c:pt idx="22">
                  <c:v>26</c:v>
                </c:pt>
                <c:pt idx="23">
                  <c:v>26.5</c:v>
                </c:pt>
                <c:pt idx="24">
                  <c:v>27</c:v>
                </c:pt>
                <c:pt idx="25">
                  <c:v>27.5</c:v>
                </c:pt>
                <c:pt idx="26">
                  <c:v>28</c:v>
                </c:pt>
                <c:pt idx="27">
                  <c:v>28.5</c:v>
                </c:pt>
                <c:pt idx="28">
                  <c:v>29</c:v>
                </c:pt>
                <c:pt idx="29">
                  <c:v>29.5</c:v>
                </c:pt>
                <c:pt idx="30">
                  <c:v>30</c:v>
                </c:pt>
                <c:pt idx="31">
                  <c:v>30.5</c:v>
                </c:pt>
                <c:pt idx="32">
                  <c:v>31</c:v>
                </c:pt>
                <c:pt idx="33">
                  <c:v>31.5</c:v>
                </c:pt>
                <c:pt idx="34">
                  <c:v>32</c:v>
                </c:pt>
                <c:pt idx="35">
                  <c:v>32.5</c:v>
                </c:pt>
                <c:pt idx="36">
                  <c:v>33</c:v>
                </c:pt>
                <c:pt idx="37">
                  <c:v>33.5</c:v>
                </c:pt>
                <c:pt idx="38">
                  <c:v>34</c:v>
                </c:pt>
                <c:pt idx="39">
                  <c:v>34.5</c:v>
                </c:pt>
                <c:pt idx="40">
                  <c:v>35</c:v>
                </c:pt>
                <c:pt idx="41">
                  <c:v>35.5</c:v>
                </c:pt>
                <c:pt idx="42">
                  <c:v>36</c:v>
                </c:pt>
              </c:numCache>
            </c:numRef>
          </c:cat>
          <c:val>
            <c:numRef>
              <c:f>'GB#5-Oct6 (TS) '!$P$89:$P$131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176</c:v>
                </c:pt>
                <c:pt idx="17">
                  <c:v>263</c:v>
                </c:pt>
                <c:pt idx="18">
                  <c:v>618</c:v>
                </c:pt>
                <c:pt idx="19">
                  <c:v>986</c:v>
                </c:pt>
                <c:pt idx="20">
                  <c:v>808</c:v>
                </c:pt>
                <c:pt idx="21">
                  <c:v>1095</c:v>
                </c:pt>
                <c:pt idx="22">
                  <c:v>1091</c:v>
                </c:pt>
                <c:pt idx="23">
                  <c:v>1079</c:v>
                </c:pt>
                <c:pt idx="24">
                  <c:v>1706</c:v>
                </c:pt>
                <c:pt idx="25">
                  <c:v>1752</c:v>
                </c:pt>
                <c:pt idx="26">
                  <c:v>2056</c:v>
                </c:pt>
                <c:pt idx="27">
                  <c:v>3007</c:v>
                </c:pt>
                <c:pt idx="28">
                  <c:v>2509</c:v>
                </c:pt>
                <c:pt idx="29">
                  <c:v>3546</c:v>
                </c:pt>
                <c:pt idx="30">
                  <c:v>3472</c:v>
                </c:pt>
                <c:pt idx="31">
                  <c:v>3360</c:v>
                </c:pt>
                <c:pt idx="32">
                  <c:v>3292</c:v>
                </c:pt>
                <c:pt idx="33">
                  <c:v>1782</c:v>
                </c:pt>
                <c:pt idx="34">
                  <c:v>929</c:v>
                </c:pt>
                <c:pt idx="35">
                  <c:v>162</c:v>
                </c:pt>
                <c:pt idx="36">
                  <c:v>302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40451840"/>
        <c:axId val="140453760"/>
      </c:barChart>
      <c:catAx>
        <c:axId val="14045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Total Length (cm)</a:t>
                </a:r>
              </a:p>
            </c:rich>
          </c:tx>
          <c:layout>
            <c:manualLayout>
              <c:xMode val="edge"/>
              <c:yMode val="edge"/>
              <c:x val="0.47129909365558914"/>
              <c:y val="0.9287266089578974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53760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40453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3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Catch weighted numbers</a:t>
                </a:r>
              </a:p>
            </c:rich>
          </c:tx>
          <c:layout>
            <c:manualLayout>
              <c:xMode val="edge"/>
              <c:yMode val="edge"/>
              <c:x val="3.5307577503038362E-3"/>
              <c:y val="0.149672100236025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518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458650857324"/>
          <c:y val="4.6242839825178128E-2"/>
          <c:w val="0.86295244181249542"/>
          <c:h val="0.77456756707173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8.6480657405317764E-3"/>
                  <c:y val="0.3011858676168037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3175">
                  <a:solidFill>
                    <a:srgbClr val="000000"/>
                  </a:solidFill>
                  <a:prstDash val="solid"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'GB#5-Oct6 (TS) '!$I$4:$I$148</c:f>
              <c:numCache>
                <c:formatCode>General</c:formatCode>
                <c:ptCount val="145"/>
                <c:pt idx="0">
                  <c:v>243</c:v>
                </c:pt>
                <c:pt idx="1">
                  <c:v>239</c:v>
                </c:pt>
                <c:pt idx="2">
                  <c:v>248</c:v>
                </c:pt>
                <c:pt idx="3">
                  <c:v>247</c:v>
                </c:pt>
                <c:pt idx="4">
                  <c:v>254</c:v>
                </c:pt>
                <c:pt idx="5">
                  <c:v>253</c:v>
                </c:pt>
                <c:pt idx="6">
                  <c:v>269</c:v>
                </c:pt>
                <c:pt idx="7">
                  <c:v>277</c:v>
                </c:pt>
                <c:pt idx="8">
                  <c:v>261</c:v>
                </c:pt>
                <c:pt idx="9">
                  <c:v>268</c:v>
                </c:pt>
                <c:pt idx="10">
                  <c:v>259</c:v>
                </c:pt>
                <c:pt idx="11">
                  <c:v>259</c:v>
                </c:pt>
                <c:pt idx="12">
                  <c:v>272</c:v>
                </c:pt>
                <c:pt idx="13">
                  <c:v>272</c:v>
                </c:pt>
                <c:pt idx="14">
                  <c:v>261</c:v>
                </c:pt>
                <c:pt idx="15">
                  <c:v>276</c:v>
                </c:pt>
                <c:pt idx="16">
                  <c:v>302</c:v>
                </c:pt>
                <c:pt idx="17">
                  <c:v>291</c:v>
                </c:pt>
                <c:pt idx="18">
                  <c:v>287</c:v>
                </c:pt>
                <c:pt idx="19">
                  <c:v>291</c:v>
                </c:pt>
                <c:pt idx="20">
                  <c:v>299</c:v>
                </c:pt>
                <c:pt idx="21">
                  <c:v>288</c:v>
                </c:pt>
                <c:pt idx="22">
                  <c:v>307</c:v>
                </c:pt>
                <c:pt idx="23">
                  <c:v>284</c:v>
                </c:pt>
                <c:pt idx="24">
                  <c:v>314</c:v>
                </c:pt>
                <c:pt idx="25">
                  <c:v>298</c:v>
                </c:pt>
                <c:pt idx="26">
                  <c:v>283</c:v>
                </c:pt>
                <c:pt idx="27">
                  <c:v>312</c:v>
                </c:pt>
                <c:pt idx="28">
                  <c:v>306</c:v>
                </c:pt>
                <c:pt idx="29">
                  <c:v>303</c:v>
                </c:pt>
                <c:pt idx="30">
                  <c:v>232</c:v>
                </c:pt>
                <c:pt idx="31">
                  <c:v>330</c:v>
                </c:pt>
                <c:pt idx="32">
                  <c:v>227</c:v>
                </c:pt>
                <c:pt idx="33">
                  <c:v>288</c:v>
                </c:pt>
                <c:pt idx="34">
                  <c:v>312</c:v>
                </c:pt>
                <c:pt idx="35">
                  <c:v>287</c:v>
                </c:pt>
                <c:pt idx="36">
                  <c:v>296</c:v>
                </c:pt>
                <c:pt idx="37">
                  <c:v>293</c:v>
                </c:pt>
                <c:pt idx="38">
                  <c:v>244</c:v>
                </c:pt>
                <c:pt idx="39">
                  <c:v>308</c:v>
                </c:pt>
                <c:pt idx="40">
                  <c:v>293</c:v>
                </c:pt>
                <c:pt idx="41">
                  <c:v>303</c:v>
                </c:pt>
                <c:pt idx="42">
                  <c:v>281</c:v>
                </c:pt>
                <c:pt idx="43">
                  <c:v>274</c:v>
                </c:pt>
                <c:pt idx="44">
                  <c:v>292</c:v>
                </c:pt>
                <c:pt idx="45">
                  <c:v>275</c:v>
                </c:pt>
                <c:pt idx="46">
                  <c:v>261</c:v>
                </c:pt>
                <c:pt idx="47">
                  <c:v>264</c:v>
                </c:pt>
                <c:pt idx="48">
                  <c:v>271</c:v>
                </c:pt>
                <c:pt idx="49">
                  <c:v>295</c:v>
                </c:pt>
                <c:pt idx="50">
                  <c:v>285</c:v>
                </c:pt>
                <c:pt idx="51">
                  <c:v>250</c:v>
                </c:pt>
                <c:pt idx="52">
                  <c:v>286</c:v>
                </c:pt>
                <c:pt idx="53">
                  <c:v>302</c:v>
                </c:pt>
                <c:pt idx="54">
                  <c:v>254</c:v>
                </c:pt>
                <c:pt idx="55">
                  <c:v>254</c:v>
                </c:pt>
                <c:pt idx="56">
                  <c:v>273</c:v>
                </c:pt>
                <c:pt idx="57">
                  <c:v>238</c:v>
                </c:pt>
                <c:pt idx="58">
                  <c:v>258</c:v>
                </c:pt>
                <c:pt idx="59">
                  <c:v>260</c:v>
                </c:pt>
                <c:pt idx="60">
                  <c:v>284</c:v>
                </c:pt>
                <c:pt idx="61">
                  <c:v>278</c:v>
                </c:pt>
                <c:pt idx="62">
                  <c:v>279</c:v>
                </c:pt>
                <c:pt idx="63">
                  <c:v>277</c:v>
                </c:pt>
                <c:pt idx="64">
                  <c:v>273</c:v>
                </c:pt>
                <c:pt idx="65">
                  <c:v>282</c:v>
                </c:pt>
                <c:pt idx="66">
                  <c:v>277</c:v>
                </c:pt>
                <c:pt idx="67">
                  <c:v>289</c:v>
                </c:pt>
                <c:pt idx="68">
                  <c:v>240</c:v>
                </c:pt>
                <c:pt idx="69">
                  <c:v>280</c:v>
                </c:pt>
                <c:pt idx="70">
                  <c:v>248</c:v>
                </c:pt>
                <c:pt idx="71">
                  <c:v>297</c:v>
                </c:pt>
                <c:pt idx="72">
                  <c:v>277</c:v>
                </c:pt>
                <c:pt idx="73">
                  <c:v>274</c:v>
                </c:pt>
                <c:pt idx="74">
                  <c:v>291</c:v>
                </c:pt>
                <c:pt idx="75">
                  <c:v>267</c:v>
                </c:pt>
                <c:pt idx="76">
                  <c:v>275</c:v>
                </c:pt>
                <c:pt idx="77">
                  <c:v>296</c:v>
                </c:pt>
                <c:pt idx="78">
                  <c:v>304</c:v>
                </c:pt>
                <c:pt idx="79">
                  <c:v>288</c:v>
                </c:pt>
                <c:pt idx="80">
                  <c:v>290</c:v>
                </c:pt>
                <c:pt idx="81">
                  <c:v>309</c:v>
                </c:pt>
                <c:pt idx="82">
                  <c:v>240</c:v>
                </c:pt>
                <c:pt idx="83">
                  <c:v>291</c:v>
                </c:pt>
                <c:pt idx="84">
                  <c:v>274</c:v>
                </c:pt>
                <c:pt idx="85">
                  <c:v>295</c:v>
                </c:pt>
                <c:pt idx="86">
                  <c:v>308</c:v>
                </c:pt>
                <c:pt idx="87">
                  <c:v>232</c:v>
                </c:pt>
                <c:pt idx="88">
                  <c:v>287</c:v>
                </c:pt>
                <c:pt idx="89">
                  <c:v>297</c:v>
                </c:pt>
                <c:pt idx="90">
                  <c:v>274</c:v>
                </c:pt>
                <c:pt idx="91">
                  <c:v>292</c:v>
                </c:pt>
                <c:pt idx="92">
                  <c:v>298</c:v>
                </c:pt>
                <c:pt idx="93">
                  <c:v>273</c:v>
                </c:pt>
                <c:pt idx="94">
                  <c:v>282</c:v>
                </c:pt>
                <c:pt idx="95">
                  <c:v>287</c:v>
                </c:pt>
                <c:pt idx="96">
                  <c:v>274</c:v>
                </c:pt>
                <c:pt idx="97">
                  <c:v>274</c:v>
                </c:pt>
                <c:pt idx="98">
                  <c:v>289</c:v>
                </c:pt>
                <c:pt idx="99">
                  <c:v>280</c:v>
                </c:pt>
                <c:pt idx="100">
                  <c:v>281</c:v>
                </c:pt>
                <c:pt idx="101">
                  <c:v>273</c:v>
                </c:pt>
                <c:pt idx="102">
                  <c:v>267</c:v>
                </c:pt>
                <c:pt idx="103">
                  <c:v>268</c:v>
                </c:pt>
                <c:pt idx="104">
                  <c:v>260</c:v>
                </c:pt>
                <c:pt idx="105">
                  <c:v>259</c:v>
                </c:pt>
                <c:pt idx="106">
                  <c:v>280</c:v>
                </c:pt>
                <c:pt idx="107">
                  <c:v>295</c:v>
                </c:pt>
                <c:pt idx="108">
                  <c:v>276</c:v>
                </c:pt>
                <c:pt idx="109">
                  <c:v>318</c:v>
                </c:pt>
                <c:pt idx="110">
                  <c:v>283</c:v>
                </c:pt>
                <c:pt idx="111">
                  <c:v>275</c:v>
                </c:pt>
                <c:pt idx="112">
                  <c:v>276</c:v>
                </c:pt>
                <c:pt idx="113">
                  <c:v>242</c:v>
                </c:pt>
                <c:pt idx="114">
                  <c:v>289</c:v>
                </c:pt>
                <c:pt idx="115">
                  <c:v>244</c:v>
                </c:pt>
                <c:pt idx="116">
                  <c:v>240</c:v>
                </c:pt>
                <c:pt idx="117">
                  <c:v>301</c:v>
                </c:pt>
                <c:pt idx="118">
                  <c:v>294</c:v>
                </c:pt>
                <c:pt idx="119">
                  <c:v>244</c:v>
                </c:pt>
                <c:pt idx="120">
                  <c:v>265</c:v>
                </c:pt>
                <c:pt idx="121">
                  <c:v>258</c:v>
                </c:pt>
                <c:pt idx="122">
                  <c:v>284</c:v>
                </c:pt>
                <c:pt idx="123">
                  <c:v>241</c:v>
                </c:pt>
                <c:pt idx="124">
                  <c:v>266</c:v>
                </c:pt>
                <c:pt idx="125">
                  <c:v>284</c:v>
                </c:pt>
                <c:pt idx="126">
                  <c:v>293</c:v>
                </c:pt>
                <c:pt idx="127">
                  <c:v>267</c:v>
                </c:pt>
                <c:pt idx="128">
                  <c:v>291</c:v>
                </c:pt>
                <c:pt idx="129">
                  <c:v>252</c:v>
                </c:pt>
                <c:pt idx="130">
                  <c:v>264</c:v>
                </c:pt>
                <c:pt idx="131">
                  <c:v>274</c:v>
                </c:pt>
                <c:pt idx="132">
                  <c:v>264</c:v>
                </c:pt>
                <c:pt idx="133">
                  <c:v>235</c:v>
                </c:pt>
                <c:pt idx="134">
                  <c:v>294</c:v>
                </c:pt>
                <c:pt idx="135">
                  <c:v>246</c:v>
                </c:pt>
                <c:pt idx="136">
                  <c:v>272</c:v>
                </c:pt>
                <c:pt idx="137">
                  <c:v>232</c:v>
                </c:pt>
                <c:pt idx="138">
                  <c:v>292</c:v>
                </c:pt>
                <c:pt idx="139">
                  <c:v>283</c:v>
                </c:pt>
                <c:pt idx="140">
                  <c:v>248</c:v>
                </c:pt>
                <c:pt idx="141">
                  <c:v>301</c:v>
                </c:pt>
                <c:pt idx="142">
                  <c:v>248</c:v>
                </c:pt>
                <c:pt idx="143">
                  <c:v>289</c:v>
                </c:pt>
                <c:pt idx="144">
                  <c:v>306</c:v>
                </c:pt>
              </c:numCache>
            </c:numRef>
          </c:xVal>
          <c:yVal>
            <c:numRef>
              <c:f>'GB#5-Oct6 (TS) '!$H$4:$H$148</c:f>
              <c:numCache>
                <c:formatCode>General</c:formatCode>
                <c:ptCount val="145"/>
                <c:pt idx="0">
                  <c:v>99.7</c:v>
                </c:pt>
                <c:pt idx="1">
                  <c:v>103.2</c:v>
                </c:pt>
                <c:pt idx="2">
                  <c:v>111</c:v>
                </c:pt>
                <c:pt idx="3">
                  <c:v>114.9</c:v>
                </c:pt>
                <c:pt idx="4">
                  <c:v>113.4</c:v>
                </c:pt>
                <c:pt idx="5">
                  <c:v>105</c:v>
                </c:pt>
                <c:pt idx="6">
                  <c:v>139.4</c:v>
                </c:pt>
                <c:pt idx="7">
                  <c:v>151.80000000000001</c:v>
                </c:pt>
                <c:pt idx="8">
                  <c:v>121.3</c:v>
                </c:pt>
                <c:pt idx="9">
                  <c:v>144.69999999999999</c:v>
                </c:pt>
                <c:pt idx="10">
                  <c:v>127.3</c:v>
                </c:pt>
                <c:pt idx="11">
                  <c:v>121.7</c:v>
                </c:pt>
                <c:pt idx="12">
                  <c:v>155.4</c:v>
                </c:pt>
                <c:pt idx="13">
                  <c:v>155.1</c:v>
                </c:pt>
                <c:pt idx="14">
                  <c:v>116.7</c:v>
                </c:pt>
                <c:pt idx="15">
                  <c:v>143.69999999999999</c:v>
                </c:pt>
                <c:pt idx="16">
                  <c:v>225.8</c:v>
                </c:pt>
                <c:pt idx="17">
                  <c:v>231.1</c:v>
                </c:pt>
                <c:pt idx="18">
                  <c:v>174.2</c:v>
                </c:pt>
                <c:pt idx="19">
                  <c:v>164.6</c:v>
                </c:pt>
                <c:pt idx="20">
                  <c:v>185.3</c:v>
                </c:pt>
                <c:pt idx="21">
                  <c:v>175.9</c:v>
                </c:pt>
                <c:pt idx="22">
                  <c:v>228.4</c:v>
                </c:pt>
                <c:pt idx="23">
                  <c:v>177.5</c:v>
                </c:pt>
                <c:pt idx="24">
                  <c:v>248.7</c:v>
                </c:pt>
                <c:pt idx="25">
                  <c:v>204.4</c:v>
                </c:pt>
                <c:pt idx="26">
                  <c:v>166.9</c:v>
                </c:pt>
                <c:pt idx="27">
                  <c:v>193.2</c:v>
                </c:pt>
                <c:pt idx="28">
                  <c:v>212.8</c:v>
                </c:pt>
                <c:pt idx="29">
                  <c:v>196</c:v>
                </c:pt>
                <c:pt idx="30">
                  <c:v>94.2</c:v>
                </c:pt>
                <c:pt idx="31">
                  <c:v>274.3</c:v>
                </c:pt>
                <c:pt idx="32">
                  <c:v>83.6</c:v>
                </c:pt>
                <c:pt idx="33">
                  <c:v>186.8</c:v>
                </c:pt>
                <c:pt idx="34">
                  <c:v>194.1</c:v>
                </c:pt>
                <c:pt idx="35">
                  <c:v>183.6</c:v>
                </c:pt>
                <c:pt idx="36">
                  <c:v>186.2</c:v>
                </c:pt>
                <c:pt idx="37">
                  <c:v>212.5</c:v>
                </c:pt>
                <c:pt idx="38">
                  <c:v>114.6</c:v>
                </c:pt>
                <c:pt idx="39">
                  <c:v>197.6</c:v>
                </c:pt>
                <c:pt idx="40">
                  <c:v>195.5</c:v>
                </c:pt>
                <c:pt idx="41">
                  <c:v>217.6</c:v>
                </c:pt>
                <c:pt idx="42">
                  <c:v>158.5</c:v>
                </c:pt>
                <c:pt idx="43">
                  <c:v>159.9</c:v>
                </c:pt>
                <c:pt idx="44">
                  <c:v>202.1</c:v>
                </c:pt>
                <c:pt idx="45">
                  <c:v>156.9</c:v>
                </c:pt>
                <c:pt idx="46">
                  <c:v>136.5</c:v>
                </c:pt>
                <c:pt idx="47">
                  <c:v>140.30000000000001</c:v>
                </c:pt>
                <c:pt idx="48">
                  <c:v>150</c:v>
                </c:pt>
                <c:pt idx="49">
                  <c:v>198.6</c:v>
                </c:pt>
                <c:pt idx="50">
                  <c:v>181.4</c:v>
                </c:pt>
                <c:pt idx="51">
                  <c:v>103.6</c:v>
                </c:pt>
                <c:pt idx="52">
                  <c:v>190.2</c:v>
                </c:pt>
                <c:pt idx="53">
                  <c:v>202.1</c:v>
                </c:pt>
                <c:pt idx="54">
                  <c:v>120.3</c:v>
                </c:pt>
                <c:pt idx="55">
                  <c:v>119.5</c:v>
                </c:pt>
                <c:pt idx="56">
                  <c:v>162.9</c:v>
                </c:pt>
                <c:pt idx="57">
                  <c:v>93.6</c:v>
                </c:pt>
                <c:pt idx="58">
                  <c:v>136.5</c:v>
                </c:pt>
                <c:pt idx="59">
                  <c:v>113.6</c:v>
                </c:pt>
                <c:pt idx="60">
                  <c:v>177.3</c:v>
                </c:pt>
                <c:pt idx="61">
                  <c:v>159.80000000000001</c:v>
                </c:pt>
                <c:pt idx="62">
                  <c:v>175</c:v>
                </c:pt>
                <c:pt idx="63">
                  <c:v>151.5</c:v>
                </c:pt>
                <c:pt idx="64">
                  <c:v>148.1</c:v>
                </c:pt>
                <c:pt idx="65">
                  <c:v>184.3</c:v>
                </c:pt>
                <c:pt idx="66">
                  <c:v>146.80000000000001</c:v>
                </c:pt>
                <c:pt idx="67">
                  <c:v>170.9</c:v>
                </c:pt>
                <c:pt idx="68">
                  <c:v>94.5</c:v>
                </c:pt>
                <c:pt idx="69">
                  <c:v>161.1</c:v>
                </c:pt>
                <c:pt idx="70">
                  <c:v>105.9</c:v>
                </c:pt>
                <c:pt idx="71">
                  <c:v>204.7</c:v>
                </c:pt>
                <c:pt idx="72">
                  <c:v>158.30000000000001</c:v>
                </c:pt>
                <c:pt idx="73">
                  <c:v>146.30000000000001</c:v>
                </c:pt>
                <c:pt idx="74">
                  <c:v>158.1</c:v>
                </c:pt>
                <c:pt idx="75">
                  <c:v>136.19999999999999</c:v>
                </c:pt>
                <c:pt idx="76">
                  <c:v>152.30000000000001</c:v>
                </c:pt>
                <c:pt idx="77">
                  <c:v>203.3</c:v>
                </c:pt>
                <c:pt idx="78">
                  <c:v>216.5</c:v>
                </c:pt>
                <c:pt idx="79">
                  <c:v>186.6</c:v>
                </c:pt>
                <c:pt idx="80">
                  <c:v>191.5</c:v>
                </c:pt>
                <c:pt idx="81">
                  <c:v>221.9</c:v>
                </c:pt>
                <c:pt idx="82">
                  <c:v>106.4</c:v>
                </c:pt>
                <c:pt idx="83">
                  <c:v>202</c:v>
                </c:pt>
                <c:pt idx="84">
                  <c:v>157.80000000000001</c:v>
                </c:pt>
                <c:pt idx="85">
                  <c:v>182.7</c:v>
                </c:pt>
                <c:pt idx="86">
                  <c:v>208.3</c:v>
                </c:pt>
                <c:pt idx="87">
                  <c:v>94.2</c:v>
                </c:pt>
                <c:pt idx="88">
                  <c:v>186.7</c:v>
                </c:pt>
                <c:pt idx="89">
                  <c:v>187.5</c:v>
                </c:pt>
                <c:pt idx="90">
                  <c:v>143.69999999999999</c:v>
                </c:pt>
                <c:pt idx="91">
                  <c:v>182.7</c:v>
                </c:pt>
                <c:pt idx="92">
                  <c:v>217.2</c:v>
                </c:pt>
                <c:pt idx="93">
                  <c:v>145.69999999999999</c:v>
                </c:pt>
                <c:pt idx="94">
                  <c:v>166.3</c:v>
                </c:pt>
                <c:pt idx="95">
                  <c:v>147.5</c:v>
                </c:pt>
                <c:pt idx="96">
                  <c:v>158.69999999999999</c:v>
                </c:pt>
                <c:pt idx="97">
                  <c:v>150.9</c:v>
                </c:pt>
                <c:pt idx="98">
                  <c:v>160.6</c:v>
                </c:pt>
                <c:pt idx="99">
                  <c:v>171.4</c:v>
                </c:pt>
                <c:pt idx="100">
                  <c:v>157.69999999999999</c:v>
                </c:pt>
                <c:pt idx="101">
                  <c:v>145.6</c:v>
                </c:pt>
                <c:pt idx="102">
                  <c:v>140.9</c:v>
                </c:pt>
                <c:pt idx="103">
                  <c:v>147.69999999999999</c:v>
                </c:pt>
                <c:pt idx="104">
                  <c:v>131.5</c:v>
                </c:pt>
                <c:pt idx="105">
                  <c:v>115.6</c:v>
                </c:pt>
                <c:pt idx="106">
                  <c:v>161.30000000000001</c:v>
                </c:pt>
                <c:pt idx="107">
                  <c:v>180.7</c:v>
                </c:pt>
                <c:pt idx="108">
                  <c:v>154.30000000000001</c:v>
                </c:pt>
                <c:pt idx="109">
                  <c:v>205.8</c:v>
                </c:pt>
                <c:pt idx="110">
                  <c:v>166.1</c:v>
                </c:pt>
                <c:pt idx="111">
                  <c:v>140.6</c:v>
                </c:pt>
                <c:pt idx="112">
                  <c:v>149.1</c:v>
                </c:pt>
                <c:pt idx="113">
                  <c:v>107.7</c:v>
                </c:pt>
                <c:pt idx="114">
                  <c:v>160.30000000000001</c:v>
                </c:pt>
                <c:pt idx="115">
                  <c:v>101.4</c:v>
                </c:pt>
                <c:pt idx="116">
                  <c:v>128.1</c:v>
                </c:pt>
                <c:pt idx="117">
                  <c:v>223.3</c:v>
                </c:pt>
                <c:pt idx="118">
                  <c:v>200.3</c:v>
                </c:pt>
                <c:pt idx="119">
                  <c:v>116.5</c:v>
                </c:pt>
                <c:pt idx="120">
                  <c:v>124.5</c:v>
                </c:pt>
                <c:pt idx="121">
                  <c:v>127.7</c:v>
                </c:pt>
                <c:pt idx="122">
                  <c:v>142.4</c:v>
                </c:pt>
                <c:pt idx="123">
                  <c:v>110.4</c:v>
                </c:pt>
                <c:pt idx="124">
                  <c:v>148.30000000000001</c:v>
                </c:pt>
                <c:pt idx="125">
                  <c:v>152.6</c:v>
                </c:pt>
                <c:pt idx="126">
                  <c:v>193.3</c:v>
                </c:pt>
                <c:pt idx="127">
                  <c:v>134.4</c:v>
                </c:pt>
                <c:pt idx="128">
                  <c:v>177.6</c:v>
                </c:pt>
                <c:pt idx="129">
                  <c:v>132.9</c:v>
                </c:pt>
                <c:pt idx="130">
                  <c:v>149.19999999999999</c:v>
                </c:pt>
                <c:pt idx="131">
                  <c:v>185.8</c:v>
                </c:pt>
                <c:pt idx="132">
                  <c:v>123.9</c:v>
                </c:pt>
                <c:pt idx="133">
                  <c:v>91.1</c:v>
                </c:pt>
                <c:pt idx="134">
                  <c:v>197.9</c:v>
                </c:pt>
                <c:pt idx="135">
                  <c:v>109.5</c:v>
                </c:pt>
                <c:pt idx="136">
                  <c:v>152.9</c:v>
                </c:pt>
                <c:pt idx="137">
                  <c:v>86.4</c:v>
                </c:pt>
                <c:pt idx="138">
                  <c:v>179.8</c:v>
                </c:pt>
                <c:pt idx="139">
                  <c:v>145.1</c:v>
                </c:pt>
                <c:pt idx="140">
                  <c:v>104.8</c:v>
                </c:pt>
                <c:pt idx="141">
                  <c:v>199.9</c:v>
                </c:pt>
                <c:pt idx="142">
                  <c:v>101.5</c:v>
                </c:pt>
                <c:pt idx="143">
                  <c:v>167.3</c:v>
                </c:pt>
                <c:pt idx="144">
                  <c:v>228.1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79488"/>
        <c:axId val="140506240"/>
      </c:scatterChart>
      <c:valAx>
        <c:axId val="140479488"/>
        <c:scaling>
          <c:orientation val="minMax"/>
          <c:max val="340"/>
          <c:min val="22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Length (mm)</a:t>
                </a:r>
              </a:p>
            </c:rich>
          </c:tx>
          <c:layout>
            <c:manualLayout>
              <c:xMode val="edge"/>
              <c:yMode val="edge"/>
              <c:x val="0.45030152104480914"/>
              <c:y val="0.904625491177764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506240"/>
        <c:crosses val="autoZero"/>
        <c:crossBetween val="midCat"/>
      </c:valAx>
      <c:valAx>
        <c:axId val="140506240"/>
        <c:scaling>
          <c:orientation val="minMax"/>
          <c:max val="280"/>
          <c:min val="7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Weight (g)</a:t>
                </a:r>
              </a:p>
            </c:rich>
          </c:tx>
          <c:layout>
            <c:manualLayout>
              <c:xMode val="edge"/>
              <c:yMode val="edge"/>
              <c:x val="1.8072289156626505E-2"/>
              <c:y val="0.315029205164383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794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DETAIL</a:t>
            </a:r>
            <a:r>
              <a:rPr lang="en-CA" baseline="0"/>
              <a:t> Oct</a:t>
            </a:r>
            <a:r>
              <a:rPr lang="en-CA"/>
              <a:t> 7 - 1 sample -  (log vs log linear regression)</a:t>
            </a:r>
          </a:p>
        </c:rich>
      </c:tx>
      <c:layout>
        <c:manualLayout>
          <c:xMode val="edge"/>
          <c:yMode val="edge"/>
          <c:x val="0.15615631379410908"/>
          <c:y val="3.86740331491712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6338295822623"/>
          <c:y val="0.143646408839779"/>
          <c:w val="0.81381500711894583"/>
          <c:h val="0.6574585635359115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7742915943603004"/>
                  <c:y val="-8.268396306576786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rgbClr val="000000"/>
                  </a:solidFill>
                  <a:prstDash val="solid"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'GB#5-Oct6 (TS) '!$J$4:$J$80</c:f>
              <c:numCache>
                <c:formatCode>0.00000</c:formatCode>
                <c:ptCount val="77"/>
                <c:pt idx="0">
                  <c:v>2.3942064453602296</c:v>
                </c:pt>
                <c:pt idx="1">
                  <c:v>2.386998072710055</c:v>
                </c:pt>
                <c:pt idx="2">
                  <c:v>2.4030518525881339</c:v>
                </c:pt>
                <c:pt idx="3">
                  <c:v>2.4012971250215833</c:v>
                </c:pt>
                <c:pt idx="4">
                  <c:v>2.4134338883818556</c:v>
                </c:pt>
                <c:pt idx="5">
                  <c:v>2.4117206929377355</c:v>
                </c:pt>
                <c:pt idx="6">
                  <c:v>2.4383524517643256</c:v>
                </c:pt>
                <c:pt idx="7">
                  <c:v>2.4510799408263662</c:v>
                </c:pt>
                <c:pt idx="8">
                  <c:v>2.4252406791001984</c:v>
                </c:pt>
                <c:pt idx="9">
                  <c:v>2.4367349657907065</c:v>
                </c:pt>
                <c:pt idx="10">
                  <c:v>2.4218999358431694</c:v>
                </c:pt>
                <c:pt idx="11">
                  <c:v>2.4218999358431694</c:v>
                </c:pt>
                <c:pt idx="12">
                  <c:v>2.4431690757961162</c:v>
                </c:pt>
                <c:pt idx="13">
                  <c:v>2.4431690757961162</c:v>
                </c:pt>
                <c:pt idx="14">
                  <c:v>2.4252406791001984</c:v>
                </c:pt>
                <c:pt idx="15">
                  <c:v>2.4495092538271352</c:v>
                </c:pt>
                <c:pt idx="16">
                  <c:v>2.488607114719068</c:v>
                </c:pt>
                <c:pt idx="17">
                  <c:v>2.4724931607478249</c:v>
                </c:pt>
                <c:pt idx="18">
                  <c:v>2.4664820684959099</c:v>
                </c:pt>
                <c:pt idx="19">
                  <c:v>2.4724931607478249</c:v>
                </c:pt>
                <c:pt idx="20">
                  <c:v>2.4842713600863471</c:v>
                </c:pt>
                <c:pt idx="21">
                  <c:v>2.4679926595211485</c:v>
                </c:pt>
                <c:pt idx="22">
                  <c:v>2.495738547239104</c:v>
                </c:pt>
                <c:pt idx="23">
                  <c:v>2.461918511808955</c:v>
                </c:pt>
                <c:pt idx="24">
                  <c:v>2.5055298198351323</c:v>
                </c:pt>
                <c:pt idx="25">
                  <c:v>2.4828164358381728</c:v>
                </c:pt>
                <c:pt idx="26">
                  <c:v>2.4603866072862077</c:v>
                </c:pt>
                <c:pt idx="27">
                  <c:v>2.5027547657803604</c:v>
                </c:pt>
                <c:pt idx="28">
                  <c:v>2.4943215982434976</c:v>
                </c:pt>
                <c:pt idx="29">
                  <c:v>2.4900428002642228</c:v>
                </c:pt>
                <c:pt idx="30">
                  <c:v>2.3740881566528174</c:v>
                </c:pt>
                <c:pt idx="31">
                  <c:v>2.527114111639805</c:v>
                </c:pt>
                <c:pt idx="32">
                  <c:v>2.3646260289550405</c:v>
                </c:pt>
                <c:pt idx="33">
                  <c:v>2.4679926595211485</c:v>
                </c:pt>
                <c:pt idx="34">
                  <c:v>2.5027547657803604</c:v>
                </c:pt>
                <c:pt idx="35">
                  <c:v>2.4664820684959099</c:v>
                </c:pt>
                <c:pt idx="36">
                  <c:v>2.4798918828208563</c:v>
                </c:pt>
                <c:pt idx="37">
                  <c:v>2.4754677921160271</c:v>
                </c:pt>
                <c:pt idx="38">
                  <c:v>2.3959899981006472</c:v>
                </c:pt>
                <c:pt idx="39">
                  <c:v>2.4971508882623619</c:v>
                </c:pt>
                <c:pt idx="40">
                  <c:v>2.4754677921160271</c:v>
                </c:pt>
                <c:pt idx="41">
                  <c:v>2.4900428002642228</c:v>
                </c:pt>
                <c:pt idx="42">
                  <c:v>2.4573064916669973</c:v>
                </c:pt>
                <c:pt idx="43">
                  <c:v>2.4463507345823055</c:v>
                </c:pt>
                <c:pt idx="44">
                  <c:v>2.4739830232103359</c:v>
                </c:pt>
                <c:pt idx="45">
                  <c:v>2.4479328655921804</c:v>
                </c:pt>
                <c:pt idx="46">
                  <c:v>2.4252406791001984</c:v>
                </c:pt>
                <c:pt idx="47">
                  <c:v>2.4302040986317488</c:v>
                </c:pt>
                <c:pt idx="48">
                  <c:v>2.4415694626363234</c:v>
                </c:pt>
                <c:pt idx="49">
                  <c:v>2.4784221877400805</c:v>
                </c:pt>
                <c:pt idx="50">
                  <c:v>2.4634450317704277</c:v>
                </c:pt>
                <c:pt idx="51">
                  <c:v>2.406540180433955</c:v>
                </c:pt>
                <c:pt idx="52">
                  <c:v>2.4649662048909606</c:v>
                </c:pt>
                <c:pt idx="53">
                  <c:v>2.488607114719068</c:v>
                </c:pt>
                <c:pt idx="54">
                  <c:v>2.4134338883818556</c:v>
                </c:pt>
                <c:pt idx="55">
                  <c:v>2.4134338883818556</c:v>
                </c:pt>
                <c:pt idx="56">
                  <c:v>2.4447628188026735</c:v>
                </c:pt>
                <c:pt idx="57">
                  <c:v>2.3851771288184294</c:v>
                </c:pt>
                <c:pt idx="58">
                  <c:v>2.4202198777251476</c:v>
                </c:pt>
                <c:pt idx="59">
                  <c:v>2.4235735197327357</c:v>
                </c:pt>
                <c:pt idx="60">
                  <c:v>2.461918511808955</c:v>
                </c:pt>
                <c:pt idx="61">
                  <c:v>2.4526449676799937</c:v>
                </c:pt>
                <c:pt idx="62">
                  <c:v>2.4542043750355149</c:v>
                </c:pt>
                <c:pt idx="63">
                  <c:v>2.4510799408263662</c:v>
                </c:pt>
                <c:pt idx="64">
                  <c:v>2.4447628188026735</c:v>
                </c:pt>
                <c:pt idx="65">
                  <c:v>2.4588492800812785</c:v>
                </c:pt>
                <c:pt idx="66">
                  <c:v>2.4510799408263662</c:v>
                </c:pt>
                <c:pt idx="67">
                  <c:v>2.4694980145184653</c:v>
                </c:pt>
                <c:pt idx="68">
                  <c:v>2.3888114134735234</c:v>
                </c:pt>
                <c:pt idx="69">
                  <c:v>2.4557582031041369</c:v>
                </c:pt>
                <c:pt idx="70">
                  <c:v>2.4030518525881339</c:v>
                </c:pt>
                <c:pt idx="71">
                  <c:v>2.4813566210791298</c:v>
                </c:pt>
                <c:pt idx="72">
                  <c:v>2.4510799408263662</c:v>
                </c:pt>
                <c:pt idx="73">
                  <c:v>2.4463507345823055</c:v>
                </c:pt>
                <c:pt idx="74">
                  <c:v>2.4724931607478249</c:v>
                </c:pt>
                <c:pt idx="75">
                  <c:v>2.4351114331264929</c:v>
                </c:pt>
                <c:pt idx="76">
                  <c:v>2.4479328655921804</c:v>
                </c:pt>
              </c:numCache>
            </c:numRef>
          </c:xVal>
          <c:yVal>
            <c:numRef>
              <c:f>'GB#5-Oct6 (TS) '!$K$4:$K$80</c:f>
              <c:numCache>
                <c:formatCode>0.00000</c:formatCode>
                <c:ptCount val="77"/>
                <c:pt idx="0">
                  <c:v>1.9986951583116557</c:v>
                </c:pt>
                <c:pt idx="1">
                  <c:v>2.0136796972911926</c:v>
                </c:pt>
                <c:pt idx="2">
                  <c:v>2.0453229787866576</c:v>
                </c:pt>
                <c:pt idx="3">
                  <c:v>2.060320028688285</c:v>
                </c:pt>
                <c:pt idx="4">
                  <c:v>2.0546130545568877</c:v>
                </c:pt>
                <c:pt idx="5">
                  <c:v>2.0211892990699383</c:v>
                </c:pt>
                <c:pt idx="6">
                  <c:v>2.1442627737619908</c:v>
                </c:pt>
                <c:pt idx="7">
                  <c:v>2.1812717715594614</c:v>
                </c:pt>
                <c:pt idx="8">
                  <c:v>2.0838608008665731</c:v>
                </c:pt>
                <c:pt idx="9">
                  <c:v>2.1604685311190375</c:v>
                </c:pt>
                <c:pt idx="10">
                  <c:v>2.1048284036536553</c:v>
                </c:pt>
                <c:pt idx="11">
                  <c:v>2.0852905782300648</c:v>
                </c:pt>
                <c:pt idx="12">
                  <c:v>2.1914510144648953</c:v>
                </c:pt>
                <c:pt idx="13">
                  <c:v>2.190611797813605</c:v>
                </c:pt>
                <c:pt idx="14">
                  <c:v>2.0670708560453703</c:v>
                </c:pt>
                <c:pt idx="15">
                  <c:v>2.1574567681342258</c:v>
                </c:pt>
                <c:pt idx="16">
                  <c:v>2.3537239375889492</c:v>
                </c:pt>
                <c:pt idx="17">
                  <c:v>2.3637999454791094</c:v>
                </c:pt>
                <c:pt idx="18">
                  <c:v>2.2410481506716442</c:v>
                </c:pt>
                <c:pt idx="19">
                  <c:v>2.2164298308762511</c:v>
                </c:pt>
                <c:pt idx="20">
                  <c:v>2.2678754193188975</c:v>
                </c:pt>
                <c:pt idx="21">
                  <c:v>2.2452658394574612</c:v>
                </c:pt>
                <c:pt idx="22">
                  <c:v>2.3586960995738107</c:v>
                </c:pt>
                <c:pt idx="23">
                  <c:v>2.249198357391113</c:v>
                </c:pt>
                <c:pt idx="24">
                  <c:v>2.395675785269936</c:v>
                </c:pt>
                <c:pt idx="25">
                  <c:v>2.3104808914626753</c:v>
                </c:pt>
                <c:pt idx="26">
                  <c:v>2.2224563366792469</c:v>
                </c:pt>
                <c:pt idx="27">
                  <c:v>2.2860071220794747</c:v>
                </c:pt>
                <c:pt idx="28">
                  <c:v>2.3279716236230108</c:v>
                </c:pt>
                <c:pt idx="29">
                  <c:v>2.2922560713564759</c:v>
                </c:pt>
                <c:pt idx="30">
                  <c:v>1.9740509027928774</c:v>
                </c:pt>
                <c:pt idx="31">
                  <c:v>2.4382258076045296</c:v>
                </c:pt>
                <c:pt idx="32">
                  <c:v>1.9222062774390163</c:v>
                </c:pt>
                <c:pt idx="33">
                  <c:v>2.2713768718940748</c:v>
                </c:pt>
                <c:pt idx="34">
                  <c:v>2.2880255353883627</c:v>
                </c:pt>
                <c:pt idx="35">
                  <c:v>2.2638726768652235</c:v>
                </c:pt>
                <c:pt idx="36">
                  <c:v>2.269979676645324</c:v>
                </c:pt>
                <c:pt idx="37">
                  <c:v>2.3273589343863303</c:v>
                </c:pt>
                <c:pt idx="38">
                  <c:v>2.0591846176313711</c:v>
                </c:pt>
                <c:pt idx="39">
                  <c:v>2.2957869402516091</c:v>
                </c:pt>
                <c:pt idx="40">
                  <c:v>2.2911467617318855</c:v>
                </c:pt>
                <c:pt idx="41">
                  <c:v>2.3376588910261424</c:v>
                </c:pt>
                <c:pt idx="42">
                  <c:v>2.2000292665537704</c:v>
                </c:pt>
                <c:pt idx="43">
                  <c:v>2.2038484637462346</c:v>
                </c:pt>
                <c:pt idx="44">
                  <c:v>2.3055663135153042</c:v>
                </c:pt>
                <c:pt idx="45">
                  <c:v>2.1956229435869368</c:v>
                </c:pt>
                <c:pt idx="46">
                  <c:v>2.1351326513767748</c:v>
                </c:pt>
                <c:pt idx="47">
                  <c:v>2.1470576710283598</c:v>
                </c:pt>
                <c:pt idx="48">
                  <c:v>2.1760912590556813</c:v>
                </c:pt>
                <c:pt idx="49">
                  <c:v>2.2979792441593623</c:v>
                </c:pt>
                <c:pt idx="50">
                  <c:v>2.2586372827240764</c:v>
                </c:pt>
                <c:pt idx="51">
                  <c:v>2.0153597554092144</c:v>
                </c:pt>
                <c:pt idx="52">
                  <c:v>2.2792105126013951</c:v>
                </c:pt>
                <c:pt idx="53">
                  <c:v>2.3055663135153042</c:v>
                </c:pt>
                <c:pt idx="54">
                  <c:v>2.0802656273398448</c:v>
                </c:pt>
                <c:pt idx="55">
                  <c:v>2.0773679052841563</c:v>
                </c:pt>
                <c:pt idx="56">
                  <c:v>2.2119210843085093</c:v>
                </c:pt>
                <c:pt idx="57">
                  <c:v>1.9712758487381052</c:v>
                </c:pt>
                <c:pt idx="58">
                  <c:v>2.1351326513767748</c:v>
                </c:pt>
                <c:pt idx="59">
                  <c:v>2.055378331375</c:v>
                </c:pt>
                <c:pt idx="60">
                  <c:v>2.2487087356009177</c:v>
                </c:pt>
                <c:pt idx="61">
                  <c:v>2.2035767749779724</c:v>
                </c:pt>
                <c:pt idx="62">
                  <c:v>2.2430380486862944</c:v>
                </c:pt>
                <c:pt idx="63">
                  <c:v>2.180412632838324</c:v>
                </c:pt>
                <c:pt idx="64">
                  <c:v>2.1705550585212086</c:v>
                </c:pt>
                <c:pt idx="65">
                  <c:v>2.2655253352190736</c:v>
                </c:pt>
                <c:pt idx="66">
                  <c:v>2.1667260555800518</c:v>
                </c:pt>
                <c:pt idx="67">
                  <c:v>2.2327420627207371</c:v>
                </c:pt>
                <c:pt idx="68">
                  <c:v>1.975431808509263</c:v>
                </c:pt>
                <c:pt idx="69">
                  <c:v>2.2070955404192181</c:v>
                </c:pt>
                <c:pt idx="70">
                  <c:v>2.024895960107485</c:v>
                </c:pt>
                <c:pt idx="71">
                  <c:v>2.3111178426625059</c:v>
                </c:pt>
                <c:pt idx="72">
                  <c:v>2.199480914862356</c:v>
                </c:pt>
                <c:pt idx="73">
                  <c:v>2.1652443261253107</c:v>
                </c:pt>
                <c:pt idx="74">
                  <c:v>2.1989318699322089</c:v>
                </c:pt>
                <c:pt idx="75">
                  <c:v>2.1341771075767664</c:v>
                </c:pt>
                <c:pt idx="76">
                  <c:v>2.1826999033360428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1584"/>
        <c:axId val="140533760"/>
      </c:scatterChart>
      <c:valAx>
        <c:axId val="140531584"/>
        <c:scaling>
          <c:orientation val="minMax"/>
          <c:max val="2.5499999999999998"/>
          <c:min val="2.36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log Length mm</a:t>
                </a:r>
              </a:p>
            </c:rich>
          </c:tx>
          <c:layout>
            <c:manualLayout>
              <c:xMode val="edge"/>
              <c:yMode val="edge"/>
              <c:x val="0.46096159151277261"/>
              <c:y val="0.889502762430939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533760"/>
        <c:crosses val="autoZero"/>
        <c:crossBetween val="midCat"/>
      </c:valAx>
      <c:valAx>
        <c:axId val="140533760"/>
        <c:scaling>
          <c:orientation val="minMax"/>
          <c:max val="2.6"/>
          <c:min val="1.900000000000000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log Weight g</a:t>
                </a:r>
              </a:p>
            </c:rich>
          </c:tx>
          <c:layout>
            <c:manualLayout>
              <c:xMode val="edge"/>
              <c:yMode val="edge"/>
              <c:x val="2.5525525525525526E-2"/>
              <c:y val="0.3453038674033149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5315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</xdr:colOff>
      <xdr:row>41</xdr:row>
      <xdr:rowOff>104775</xdr:rowOff>
    </xdr:from>
    <xdr:to>
      <xdr:col>30</xdr:col>
      <xdr:colOff>704850</xdr:colOff>
      <xdr:row>65</xdr:row>
      <xdr:rowOff>25400</xdr:rowOff>
    </xdr:to>
    <xdr:graphicFrame macro="">
      <xdr:nvGraphicFramePr>
        <xdr:cNvPr id="1343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</xdr:colOff>
      <xdr:row>0</xdr:row>
      <xdr:rowOff>66675</xdr:rowOff>
    </xdr:from>
    <xdr:to>
      <xdr:col>30</xdr:col>
      <xdr:colOff>733425</xdr:colOff>
      <xdr:row>20</xdr:row>
      <xdr:rowOff>47625</xdr:rowOff>
    </xdr:to>
    <xdr:graphicFrame macro="">
      <xdr:nvGraphicFramePr>
        <xdr:cNvPr id="1343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28575</xdr:colOff>
      <xdr:row>20</xdr:row>
      <xdr:rowOff>104775</xdr:rowOff>
    </xdr:from>
    <xdr:to>
      <xdr:col>30</xdr:col>
      <xdr:colOff>742950</xdr:colOff>
      <xdr:row>41</xdr:row>
      <xdr:rowOff>28575</xdr:rowOff>
    </xdr:to>
    <xdr:graphicFrame macro="">
      <xdr:nvGraphicFramePr>
        <xdr:cNvPr id="1343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0.12498</cdr:x>
      <cdr:y>0.06782</cdr:y>
    </cdr:from>
    <cdr:to>
      <cdr:x>0.66165</cdr:x>
      <cdr:y>0.20919</cdr:y>
    </cdr:to>
    <cdr:sp macro="" textlink="">
      <cdr:nvSpPr>
        <cdr:cNvPr id="153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91639" y="229540"/>
          <a:ext cx="3399361" cy="47848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 xmlns:a="http://schemas.openxmlformats.org/drawingml/2006/main"/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CA" sz="1175" b="1" i="0" u="none" strike="noStrike" baseline="0">
              <a:solidFill>
                <a:srgbClr val="000000"/>
              </a:solidFill>
              <a:latin typeface="Arial"/>
              <a:cs typeface="Arial"/>
            </a:rPr>
            <a:t>Detail samples from  Aug 17-22 ,  2017</a:t>
          </a:r>
          <a:endParaRPr lang="en-CA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CA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Total of 202 observations</a:t>
          </a:r>
          <a:endParaRPr lang="en-CA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</xdr:colOff>
      <xdr:row>41</xdr:row>
      <xdr:rowOff>104775</xdr:rowOff>
    </xdr:from>
    <xdr:to>
      <xdr:col>30</xdr:col>
      <xdr:colOff>704850</xdr:colOff>
      <xdr:row>64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</xdr:colOff>
      <xdr:row>0</xdr:row>
      <xdr:rowOff>66675</xdr:rowOff>
    </xdr:from>
    <xdr:to>
      <xdr:col>30</xdr:col>
      <xdr:colOff>733425</xdr:colOff>
      <xdr:row>20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28575</xdr:colOff>
      <xdr:row>20</xdr:row>
      <xdr:rowOff>104775</xdr:rowOff>
    </xdr:from>
    <xdr:to>
      <xdr:col>30</xdr:col>
      <xdr:colOff>742950</xdr:colOff>
      <xdr:row>41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0.12498</cdr:x>
      <cdr:y>0.06782</cdr:y>
    </cdr:from>
    <cdr:to>
      <cdr:x>0.66165</cdr:x>
      <cdr:y>0.20919</cdr:y>
    </cdr:to>
    <cdr:sp macro="" textlink="">
      <cdr:nvSpPr>
        <cdr:cNvPr id="153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91639" y="229540"/>
          <a:ext cx="3399361" cy="47848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 xmlns:a="http://schemas.openxmlformats.org/drawingml/2006/main"/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CA" sz="1175" b="1" i="0" u="none" strike="noStrike" baseline="0">
              <a:solidFill>
                <a:srgbClr val="000000"/>
              </a:solidFill>
              <a:latin typeface="Arial"/>
              <a:cs typeface="Arial"/>
            </a:rPr>
            <a:t>Detail samples from  Sep. 7, 9 &amp; 11, 2017</a:t>
          </a:r>
          <a:endParaRPr lang="en-CA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CA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Total of 152 observations</a:t>
          </a:r>
          <a:endParaRPr lang="en-CA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</xdr:colOff>
      <xdr:row>41</xdr:row>
      <xdr:rowOff>104775</xdr:rowOff>
    </xdr:from>
    <xdr:to>
      <xdr:col>30</xdr:col>
      <xdr:colOff>704850</xdr:colOff>
      <xdr:row>64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</xdr:colOff>
      <xdr:row>0</xdr:row>
      <xdr:rowOff>66675</xdr:rowOff>
    </xdr:from>
    <xdr:to>
      <xdr:col>30</xdr:col>
      <xdr:colOff>733425</xdr:colOff>
      <xdr:row>20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28575</xdr:colOff>
      <xdr:row>20</xdr:row>
      <xdr:rowOff>104775</xdr:rowOff>
    </xdr:from>
    <xdr:to>
      <xdr:col>30</xdr:col>
      <xdr:colOff>742950</xdr:colOff>
      <xdr:row>41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0.12498</cdr:x>
      <cdr:y>0.06782</cdr:y>
    </cdr:from>
    <cdr:to>
      <cdr:x>0.66165</cdr:x>
      <cdr:y>0.20919</cdr:y>
    </cdr:to>
    <cdr:sp macro="" textlink="">
      <cdr:nvSpPr>
        <cdr:cNvPr id="153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91639" y="229540"/>
          <a:ext cx="3399361" cy="47848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 xmlns:a="http://schemas.openxmlformats.org/drawingml/2006/main"/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CA" sz="1175" b="1" i="0" u="none" strike="noStrike" baseline="0">
              <a:solidFill>
                <a:srgbClr val="000000"/>
              </a:solidFill>
              <a:latin typeface="Arial"/>
              <a:cs typeface="Arial"/>
            </a:rPr>
            <a:t>Detail samples from  Sep 18</a:t>
          </a:r>
          <a:endParaRPr lang="en-CA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CA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Total of 77  observations</a:t>
          </a:r>
          <a:endParaRPr lang="en-CA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</xdr:colOff>
      <xdr:row>41</xdr:row>
      <xdr:rowOff>104775</xdr:rowOff>
    </xdr:from>
    <xdr:to>
      <xdr:col>30</xdr:col>
      <xdr:colOff>704850</xdr:colOff>
      <xdr:row>64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</xdr:colOff>
      <xdr:row>0</xdr:row>
      <xdr:rowOff>66675</xdr:rowOff>
    </xdr:from>
    <xdr:to>
      <xdr:col>30</xdr:col>
      <xdr:colOff>733425</xdr:colOff>
      <xdr:row>20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28575</xdr:colOff>
      <xdr:row>20</xdr:row>
      <xdr:rowOff>104775</xdr:rowOff>
    </xdr:from>
    <xdr:to>
      <xdr:col>30</xdr:col>
      <xdr:colOff>742950</xdr:colOff>
      <xdr:row>41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0.12498</cdr:x>
      <cdr:y>0.06782</cdr:y>
    </cdr:from>
    <cdr:to>
      <cdr:x>0.66165</cdr:x>
      <cdr:y>0.20919</cdr:y>
    </cdr:to>
    <cdr:sp macro="" textlink="">
      <cdr:nvSpPr>
        <cdr:cNvPr id="153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91639" y="229540"/>
          <a:ext cx="3399361" cy="47848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 xmlns:a="http://schemas.openxmlformats.org/drawingml/2006/main"/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CA" sz="1175" b="1" i="0" u="none" strike="noStrike" baseline="0">
              <a:solidFill>
                <a:srgbClr val="000000"/>
              </a:solidFill>
              <a:latin typeface="Arial"/>
              <a:cs typeface="Arial"/>
            </a:rPr>
            <a:t>Detail samples from  Oct 7</a:t>
          </a:r>
          <a:endParaRPr lang="en-CA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CA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Total of 181  observations</a:t>
          </a:r>
          <a:endParaRPr lang="en-CA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78"/>
  <sheetViews>
    <sheetView tabSelected="1" zoomScale="75" workbookViewId="0"/>
  </sheetViews>
  <sheetFormatPr defaultRowHeight="12.75" x14ac:dyDescent="0.2"/>
  <cols>
    <col min="1" max="1" width="10.42578125" customWidth="1"/>
    <col min="5" max="5" width="11.42578125" bestFit="1" customWidth="1"/>
    <col min="6" max="6" width="11.42578125" customWidth="1"/>
    <col min="9" max="9" width="11.42578125" bestFit="1" customWidth="1"/>
    <col min="10" max="10" width="28.28515625" customWidth="1"/>
    <col min="11" max="11" width="9.5703125" bestFit="1" customWidth="1"/>
    <col min="12" max="12" width="9.5703125" customWidth="1"/>
    <col min="13" max="13" width="8.85546875" bestFit="1" customWidth="1"/>
    <col min="14" max="14" width="18.140625" customWidth="1"/>
    <col min="15" max="15" width="12.5703125" bestFit="1" customWidth="1"/>
    <col min="16" max="16" width="13.7109375" bestFit="1" customWidth="1"/>
    <col min="17" max="17" width="19.140625" bestFit="1" customWidth="1"/>
    <col min="18" max="18" width="23.5703125" customWidth="1"/>
    <col min="19" max="19" width="15" bestFit="1" customWidth="1"/>
    <col min="20" max="20" width="18.42578125" customWidth="1"/>
    <col min="21" max="21" width="9.42578125" customWidth="1"/>
    <col min="22" max="22" width="25.7109375" customWidth="1"/>
    <col min="23" max="23" width="16" bestFit="1" customWidth="1"/>
    <col min="24" max="24" width="9" customWidth="1"/>
    <col min="25" max="25" width="12.85546875" bestFit="1" customWidth="1"/>
    <col min="26" max="26" width="14.85546875" customWidth="1"/>
    <col min="27" max="27" width="9.5703125" bestFit="1" customWidth="1"/>
    <col min="28" max="28" width="19.140625" customWidth="1"/>
    <col min="29" max="29" width="12" customWidth="1"/>
    <col min="30" max="30" width="16" bestFit="1" customWidth="1"/>
    <col min="31" max="31" width="11.85546875" customWidth="1"/>
    <col min="32" max="32" width="14.42578125" bestFit="1" customWidth="1"/>
    <col min="33" max="33" width="14.5703125" bestFit="1" customWidth="1"/>
    <col min="34" max="34" width="14.85546875" bestFit="1" customWidth="1"/>
    <col min="35" max="35" width="12" customWidth="1"/>
    <col min="36" max="36" width="19.42578125" bestFit="1" customWidth="1"/>
    <col min="37" max="37" width="12.5703125" customWidth="1"/>
    <col min="38" max="38" width="16.5703125" bestFit="1" customWidth="1"/>
    <col min="39" max="39" width="10.5703125" bestFit="1" customWidth="1"/>
  </cols>
  <sheetData>
    <row r="1" spans="1:40" x14ac:dyDescent="0.2">
      <c r="A1" s="116" t="s">
        <v>203</v>
      </c>
      <c r="N1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3.5" thickBot="1" x14ac:dyDescent="0.25">
      <c r="A2" s="116" t="s">
        <v>204</v>
      </c>
      <c r="I2" t="s">
        <v>23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3.5" thickBot="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s="4" t="s">
        <v>33</v>
      </c>
      <c r="K3" t="s">
        <v>34</v>
      </c>
      <c r="N3" t="s">
        <v>35</v>
      </c>
      <c r="Q3">
        <f>O30</f>
        <v>202</v>
      </c>
      <c r="R3" s="13" t="s">
        <v>36</v>
      </c>
      <c r="S3" s="14"/>
      <c r="W3" s="7"/>
      <c r="Y3" s="7"/>
      <c r="Z3" s="7"/>
      <c r="AA3" s="7"/>
      <c r="AB3" s="7"/>
      <c r="AC3" s="7"/>
      <c r="AD3" s="7"/>
      <c r="AE3" s="9"/>
      <c r="AF3" s="9"/>
      <c r="AG3" s="9"/>
      <c r="AH3" s="9"/>
      <c r="AI3" s="9"/>
      <c r="AJ3" s="9"/>
      <c r="AK3" s="7"/>
      <c r="AL3" s="7"/>
      <c r="AM3" s="7"/>
      <c r="AN3" s="7"/>
    </row>
    <row r="4" spans="1:40" ht="13.5" thickBot="1" x14ac:dyDescent="0.25">
      <c r="A4">
        <v>20170551</v>
      </c>
      <c r="B4">
        <v>465</v>
      </c>
      <c r="C4">
        <v>4325</v>
      </c>
      <c r="D4">
        <v>6619</v>
      </c>
      <c r="E4" s="15">
        <v>42964</v>
      </c>
      <c r="F4" s="76">
        <v>1</v>
      </c>
      <c r="G4">
        <v>212</v>
      </c>
      <c r="H4">
        <v>59.7</v>
      </c>
      <c r="I4">
        <f>G4</f>
        <v>212</v>
      </c>
      <c r="J4" s="16">
        <f t="shared" ref="J4:J35" si="0">LOG(I4*1.02)</f>
        <v>2.3349360326906692</v>
      </c>
      <c r="K4" s="17">
        <f>LOG(H4)</f>
        <v>1.7759743311293692</v>
      </c>
      <c r="L4" s="17"/>
      <c r="N4" t="s">
        <v>37</v>
      </c>
      <c r="P4" t="s">
        <v>38</v>
      </c>
      <c r="Q4">
        <f>O40</f>
        <v>3.4233029402296564</v>
      </c>
      <c r="R4" s="18" t="s">
        <v>39</v>
      </c>
      <c r="S4" s="19">
        <f>S134</f>
        <v>262.38962548153029</v>
      </c>
      <c r="T4" s="20" t="s">
        <v>40</v>
      </c>
      <c r="U4" s="21">
        <f>(10^(Q4*(LOG(280))+Q5))/1000</f>
        <v>0.16439319459633403</v>
      </c>
      <c r="W4" s="7"/>
      <c r="Y4" s="7"/>
      <c r="Z4" s="7"/>
      <c r="AA4" s="7"/>
      <c r="AB4" s="7"/>
      <c r="AC4" s="7"/>
      <c r="AD4" s="7"/>
      <c r="AE4" s="22"/>
      <c r="AF4" s="22"/>
      <c r="AG4" s="9"/>
      <c r="AH4" s="9"/>
      <c r="AI4" s="9"/>
      <c r="AJ4" s="22"/>
      <c r="AK4" s="7"/>
      <c r="AL4" s="7"/>
      <c r="AM4" s="7"/>
      <c r="AN4" s="7"/>
    </row>
    <row r="5" spans="1:40" ht="13.5" thickBot="1" x14ac:dyDescent="0.25">
      <c r="A5">
        <v>20170551</v>
      </c>
      <c r="B5">
        <v>465</v>
      </c>
      <c r="C5">
        <v>4325</v>
      </c>
      <c r="D5">
        <v>6619</v>
      </c>
      <c r="E5" s="15">
        <v>42964</v>
      </c>
      <c r="F5" s="76">
        <v>2</v>
      </c>
      <c r="G5">
        <v>218</v>
      </c>
      <c r="H5">
        <v>63.2</v>
      </c>
      <c r="I5">
        <f>G5</f>
        <v>218</v>
      </c>
      <c r="J5" s="16">
        <f t="shared" si="0"/>
        <v>2.3470566653665226</v>
      </c>
      <c r="K5" s="17">
        <f>LOG(H5)</f>
        <v>1.8007170782823851</v>
      </c>
      <c r="L5" s="17"/>
      <c r="P5" t="s">
        <v>41</v>
      </c>
      <c r="Q5">
        <f>O39</f>
        <v>-6.1614794488620639</v>
      </c>
      <c r="R5" s="23" t="s">
        <v>42</v>
      </c>
      <c r="S5" s="24">
        <f>(10^($Q$4*(LOG(S4))+$Q$5))/1000</f>
        <v>0.13161571983556775</v>
      </c>
      <c r="T5" s="8" t="s">
        <v>43</v>
      </c>
      <c r="U5" s="24"/>
      <c r="V5" s="18" t="s">
        <v>44</v>
      </c>
      <c r="W5" s="25"/>
      <c r="Y5" s="8"/>
      <c r="Z5" s="7"/>
      <c r="AA5" s="7"/>
      <c r="AB5" s="7"/>
      <c r="AC5" s="7"/>
      <c r="AD5" s="7"/>
      <c r="AE5" s="22"/>
      <c r="AF5" s="22"/>
      <c r="AG5" s="9"/>
      <c r="AH5" s="9"/>
      <c r="AI5" s="9"/>
      <c r="AJ5" s="22"/>
      <c r="AK5" s="7"/>
      <c r="AL5" s="7"/>
      <c r="AM5" s="7"/>
      <c r="AN5" s="7"/>
    </row>
    <row r="6" spans="1:40" x14ac:dyDescent="0.2">
      <c r="A6">
        <v>20170551</v>
      </c>
      <c r="B6">
        <v>465</v>
      </c>
      <c r="C6">
        <v>4325</v>
      </c>
      <c r="D6">
        <v>6619</v>
      </c>
      <c r="E6" s="15">
        <v>42964</v>
      </c>
      <c r="F6" s="76">
        <v>3</v>
      </c>
      <c r="G6">
        <v>201</v>
      </c>
      <c r="H6">
        <v>58.6</v>
      </c>
      <c r="I6">
        <f>G6</f>
        <v>201</v>
      </c>
      <c r="J6" s="16">
        <f t="shared" si="0"/>
        <v>2.3117962291824066</v>
      </c>
      <c r="K6" s="17">
        <f>LOG(H6)</f>
        <v>1.7678976160180906</v>
      </c>
      <c r="L6" s="17"/>
      <c r="R6" s="27" t="s">
        <v>45</v>
      </c>
      <c r="S6" s="28">
        <f>(20*LOG(S4/10)-71.9)-10*LOG(S5)</f>
        <v>-34.71414444072559</v>
      </c>
      <c r="T6" s="29" t="s">
        <v>46</v>
      </c>
      <c r="U6" s="30">
        <f>(20*LOG(280/10)-71.9)-10*LOG(U4)</f>
        <v>-35.115677723539363</v>
      </c>
      <c r="V6" s="31" t="s">
        <v>47</v>
      </c>
      <c r="W6" s="30">
        <v>-35.5</v>
      </c>
      <c r="Y6" s="32"/>
      <c r="Z6" s="7"/>
      <c r="AA6" s="7"/>
      <c r="AB6" s="7"/>
      <c r="AC6" s="7"/>
      <c r="AD6" s="7"/>
      <c r="AE6" s="9"/>
      <c r="AF6" s="9"/>
      <c r="AG6" s="9"/>
      <c r="AH6" s="9"/>
      <c r="AI6" s="9"/>
      <c r="AJ6" s="9"/>
      <c r="AK6" s="7"/>
      <c r="AL6" s="7"/>
      <c r="AM6" s="7"/>
      <c r="AN6" s="7"/>
    </row>
    <row r="7" spans="1:40" x14ac:dyDescent="0.2">
      <c r="A7">
        <v>20170551</v>
      </c>
      <c r="B7">
        <v>465</v>
      </c>
      <c r="C7">
        <v>4325</v>
      </c>
      <c r="D7">
        <v>6619</v>
      </c>
      <c r="E7" s="15">
        <v>42964</v>
      </c>
      <c r="F7" s="76">
        <v>4</v>
      </c>
      <c r="G7">
        <v>206</v>
      </c>
      <c r="H7">
        <v>60.1</v>
      </c>
      <c r="I7">
        <f t="shared" ref="I7:I31" si="1">G7</f>
        <v>206</v>
      </c>
      <c r="J7" s="16">
        <f t="shared" si="0"/>
        <v>2.3224673921310708</v>
      </c>
      <c r="K7" s="17">
        <f t="shared" ref="K7:K31" si="2">LOG(H7)</f>
        <v>1.7788744720027396</v>
      </c>
      <c r="L7" s="17"/>
      <c r="R7" s="33" t="s">
        <v>48</v>
      </c>
      <c r="S7" s="34">
        <f>S6+(-0.10727)</f>
        <v>-34.82141444072559</v>
      </c>
      <c r="T7" s="8" t="s">
        <v>49</v>
      </c>
      <c r="U7" s="34">
        <f>U6+(-0.10727)</f>
        <v>-35.222947723539363</v>
      </c>
      <c r="V7" s="23" t="s">
        <v>50</v>
      </c>
      <c r="W7" s="34">
        <f>W6+(-0.10727)</f>
        <v>-35.60727</v>
      </c>
      <c r="Y7" s="32"/>
      <c r="Z7" s="7"/>
      <c r="AA7" s="7"/>
      <c r="AB7" s="7"/>
      <c r="AC7" s="7"/>
      <c r="AD7" s="7"/>
      <c r="AE7" s="9"/>
      <c r="AF7" s="9"/>
      <c r="AG7" s="9"/>
      <c r="AH7" s="9"/>
      <c r="AI7" s="9"/>
      <c r="AJ7" s="9"/>
      <c r="AK7" s="7"/>
      <c r="AL7" s="7"/>
      <c r="AM7" s="7"/>
      <c r="AN7" s="7"/>
    </row>
    <row r="8" spans="1:40" x14ac:dyDescent="0.2">
      <c r="A8">
        <v>20170551</v>
      </c>
      <c r="B8">
        <v>465</v>
      </c>
      <c r="C8">
        <v>4325</v>
      </c>
      <c r="D8">
        <v>6619</v>
      </c>
      <c r="E8" s="15">
        <v>42964</v>
      </c>
      <c r="F8" s="76">
        <v>5</v>
      </c>
      <c r="G8">
        <v>238</v>
      </c>
      <c r="H8">
        <v>102.4</v>
      </c>
      <c r="I8">
        <f t="shared" si="1"/>
        <v>238</v>
      </c>
      <c r="J8" s="16">
        <f t="shared" si="0"/>
        <v>2.3851771288184294</v>
      </c>
      <c r="K8" s="17">
        <f t="shared" si="2"/>
        <v>2.0102999566398121</v>
      </c>
      <c r="L8" s="17"/>
      <c r="R8" s="33" t="s">
        <v>51</v>
      </c>
      <c r="S8" s="34">
        <f>S6+(-0.26575)</f>
        <v>-34.979894440725587</v>
      </c>
      <c r="T8" s="8" t="s">
        <v>52</v>
      </c>
      <c r="U8" s="34">
        <f>U6+(-0.26575)</f>
        <v>-35.38142772353936</v>
      </c>
      <c r="V8" s="23" t="s">
        <v>53</v>
      </c>
      <c r="W8" s="34">
        <f>W6+(-0.26575)</f>
        <v>-35.765749999999997</v>
      </c>
      <c r="Y8" s="32"/>
      <c r="Z8" s="7"/>
      <c r="AA8" s="7"/>
      <c r="AB8" s="7"/>
      <c r="AC8" s="7"/>
      <c r="AD8" s="7"/>
      <c r="AE8" s="9"/>
      <c r="AF8" s="9"/>
      <c r="AG8" s="9"/>
      <c r="AH8" s="9"/>
      <c r="AI8" s="9"/>
      <c r="AJ8" s="9"/>
      <c r="AK8" s="7"/>
      <c r="AL8" s="7"/>
      <c r="AM8" s="7"/>
      <c r="AN8" s="7"/>
    </row>
    <row r="9" spans="1:40" ht="13.5" thickBot="1" x14ac:dyDescent="0.25">
      <c r="A9">
        <v>20170551</v>
      </c>
      <c r="B9">
        <v>465</v>
      </c>
      <c r="C9">
        <v>4325</v>
      </c>
      <c r="D9">
        <v>6619</v>
      </c>
      <c r="E9" s="15">
        <v>42964</v>
      </c>
      <c r="F9" s="76">
        <v>6</v>
      </c>
      <c r="G9">
        <v>227</v>
      </c>
      <c r="H9">
        <v>77.3</v>
      </c>
      <c r="I9">
        <f t="shared" si="1"/>
        <v>227</v>
      </c>
      <c r="J9" s="16">
        <f t="shared" si="0"/>
        <v>2.3646260289550405</v>
      </c>
      <c r="K9" s="17">
        <f t="shared" si="2"/>
        <v>1.888179493918325</v>
      </c>
      <c r="L9" s="17"/>
      <c r="R9" s="35" t="s">
        <v>54</v>
      </c>
      <c r="S9" s="36">
        <f>S6+(-0.44946)</f>
        <v>-35.163604440725592</v>
      </c>
      <c r="T9" s="37" t="s">
        <v>55</v>
      </c>
      <c r="U9" s="36">
        <f>U6+(-0.44946)</f>
        <v>-35.565137723539365</v>
      </c>
      <c r="V9" s="38" t="s">
        <v>56</v>
      </c>
      <c r="W9" s="36">
        <f>W6+(-0.44946)</f>
        <v>-35.949460000000002</v>
      </c>
      <c r="X9" s="7"/>
      <c r="Y9" s="39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.5" thickBot="1" x14ac:dyDescent="0.25">
      <c r="A10">
        <v>20170551</v>
      </c>
      <c r="B10">
        <v>465</v>
      </c>
      <c r="C10">
        <v>4325</v>
      </c>
      <c r="D10">
        <v>6619</v>
      </c>
      <c r="E10" s="15">
        <v>42964</v>
      </c>
      <c r="F10" s="76">
        <v>7</v>
      </c>
      <c r="G10">
        <v>243</v>
      </c>
      <c r="H10">
        <v>102.9</v>
      </c>
      <c r="I10">
        <f t="shared" si="1"/>
        <v>243</v>
      </c>
      <c r="J10" s="16">
        <f t="shared" si="0"/>
        <v>2.3942064453602296</v>
      </c>
      <c r="K10" s="17">
        <f t="shared" si="2"/>
        <v>2.0124153747624329</v>
      </c>
      <c r="L10" s="17"/>
      <c r="Y10" s="1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.5" thickBot="1" x14ac:dyDescent="0.25">
      <c r="A11">
        <v>20170551</v>
      </c>
      <c r="B11">
        <v>465</v>
      </c>
      <c r="C11">
        <v>4325</v>
      </c>
      <c r="D11">
        <v>6619</v>
      </c>
      <c r="E11" s="15">
        <v>42964</v>
      </c>
      <c r="F11" s="76">
        <v>8</v>
      </c>
      <c r="G11">
        <v>234</v>
      </c>
      <c r="H11">
        <v>92.9</v>
      </c>
      <c r="I11">
        <f t="shared" si="1"/>
        <v>234</v>
      </c>
      <c r="J11" s="16">
        <f t="shared" si="0"/>
        <v>2.3778160291720605</v>
      </c>
      <c r="K11" s="17">
        <f t="shared" si="2"/>
        <v>1.9680157139936418</v>
      </c>
      <c r="L11" s="17"/>
      <c r="R11" s="40" t="s">
        <v>57</v>
      </c>
      <c r="S11" s="41" t="s">
        <v>58</v>
      </c>
      <c r="T11" s="41" t="s">
        <v>59</v>
      </c>
      <c r="U11" s="42" t="s">
        <v>60</v>
      </c>
      <c r="V11" s="43" t="s">
        <v>61</v>
      </c>
      <c r="W11" s="44" t="s">
        <v>62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">
      <c r="A12">
        <v>20170551</v>
      </c>
      <c r="B12">
        <v>465</v>
      </c>
      <c r="C12">
        <v>4325</v>
      </c>
      <c r="D12">
        <v>6619</v>
      </c>
      <c r="E12" s="15">
        <v>42964</v>
      </c>
      <c r="F12" s="76">
        <v>9</v>
      </c>
      <c r="G12">
        <v>261</v>
      </c>
      <c r="H12">
        <v>146.1</v>
      </c>
      <c r="I12">
        <f t="shared" si="1"/>
        <v>261</v>
      </c>
      <c r="J12" s="16">
        <f t="shared" si="0"/>
        <v>2.4252406791001984</v>
      </c>
      <c r="K12" s="17">
        <f t="shared" si="2"/>
        <v>2.1646502159342966</v>
      </c>
      <c r="L12" s="17"/>
      <c r="R12" s="45" t="s">
        <v>63</v>
      </c>
      <c r="S12" s="46">
        <f>SUM(U89:U104)</f>
        <v>8.4886583033663671E-2</v>
      </c>
      <c r="T12" s="47">
        <f>SUM(S89:S104)/SUM(P89:P104)</f>
        <v>215.47806402931982</v>
      </c>
      <c r="U12" s="48">
        <f>(20*LOG(T12/10)-71.9)-10*LOG($S$5)</f>
        <v>-36.425016334539947</v>
      </c>
      <c r="V12" s="49">
        <f>SUM(AL89:AL104)</f>
        <v>2519.4929246603842</v>
      </c>
      <c r="W12" s="50">
        <f>V12/V$16</f>
        <v>5.7129083447494948E-2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2">
      <c r="A13">
        <v>20170551</v>
      </c>
      <c r="B13">
        <v>465</v>
      </c>
      <c r="C13">
        <v>4325</v>
      </c>
      <c r="D13">
        <v>6619</v>
      </c>
      <c r="E13" s="15">
        <v>42964</v>
      </c>
      <c r="F13" s="76">
        <v>10</v>
      </c>
      <c r="G13">
        <v>249</v>
      </c>
      <c r="H13">
        <v>120.6</v>
      </c>
      <c r="I13">
        <f t="shared" si="1"/>
        <v>249</v>
      </c>
      <c r="J13" s="16">
        <f t="shared" si="0"/>
        <v>2.4047995188576539</v>
      </c>
      <c r="K13" s="17">
        <f t="shared" si="2"/>
        <v>2.0813473078041325</v>
      </c>
      <c r="L13" s="17"/>
      <c r="R13" s="45" t="s">
        <v>64</v>
      </c>
      <c r="S13" s="46">
        <f>SUM(U105:U119)</f>
        <v>0.88633597774666706</v>
      </c>
      <c r="T13" s="47">
        <f>SUM(S105:S119)/SUM(P105:P119)</f>
        <v>265.31332266556547</v>
      </c>
      <c r="U13" s="48">
        <f>(20*LOG(T13/10)-71.9)-10*LOG($S$5)</f>
        <v>-34.617896462529899</v>
      </c>
      <c r="V13" s="49">
        <f>SUM(AL105:AL119)</f>
        <v>39821.612388689675</v>
      </c>
      <c r="W13" s="50">
        <f>V13/V$16</f>
        <v>0.90294844446681932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">
      <c r="A14">
        <v>20170551</v>
      </c>
      <c r="B14">
        <v>465</v>
      </c>
      <c r="C14">
        <v>4325</v>
      </c>
      <c r="D14">
        <v>6619</v>
      </c>
      <c r="E14" s="15">
        <v>42964</v>
      </c>
      <c r="F14" s="76">
        <v>11</v>
      </c>
      <c r="G14">
        <v>256</v>
      </c>
      <c r="H14">
        <v>137.5</v>
      </c>
      <c r="I14">
        <f t="shared" si="1"/>
        <v>256</v>
      </c>
      <c r="J14" s="16">
        <f t="shared" si="0"/>
        <v>2.4168401370737671</v>
      </c>
      <c r="K14" s="17">
        <f t="shared" si="2"/>
        <v>2.1383026981662816</v>
      </c>
      <c r="L14" s="17"/>
      <c r="R14" s="45" t="s">
        <v>65</v>
      </c>
      <c r="S14" s="46">
        <f>SUM(U120:U131)</f>
        <v>2.8777439219669312E-2</v>
      </c>
      <c r="T14" s="47">
        <f>SUM(S120:S131)/SUM(P120:P131)</f>
        <v>310.71860095389508</v>
      </c>
      <c r="U14" s="48">
        <f>(20*LOG(T14/10)-71.9)-10*LOG($S$5)</f>
        <v>-33.245732578237487</v>
      </c>
      <c r="V14" s="49">
        <f>SUM(AL120:AL131)</f>
        <v>1760.6511409776044</v>
      </c>
      <c r="W14" s="50">
        <f>V14/V$16</f>
        <v>3.9922472085685674E-2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">
      <c r="A15">
        <v>20170551</v>
      </c>
      <c r="B15">
        <v>465</v>
      </c>
      <c r="C15">
        <v>4325</v>
      </c>
      <c r="D15">
        <v>6619</v>
      </c>
      <c r="E15" s="15">
        <v>42964</v>
      </c>
      <c r="F15" s="76">
        <v>12</v>
      </c>
      <c r="G15">
        <v>244</v>
      </c>
      <c r="H15">
        <v>113.8</v>
      </c>
      <c r="I15">
        <f t="shared" si="1"/>
        <v>244</v>
      </c>
      <c r="J15" s="16">
        <f t="shared" si="0"/>
        <v>2.3959899981006472</v>
      </c>
      <c r="K15" s="17">
        <f t="shared" si="2"/>
        <v>2.0561422620590522</v>
      </c>
      <c r="L15" s="17"/>
      <c r="R15" s="45" t="s">
        <v>66</v>
      </c>
      <c r="S15" s="46">
        <f>SUM(U105:U131)</f>
        <v>0.91511341696633652</v>
      </c>
      <c r="T15" s="47">
        <f>SUM(S105:S131)/SUM(P105:P131)</f>
        <v>266.74117588241177</v>
      </c>
      <c r="U15" s="48">
        <f>(20*LOG(T15/10)-71.9)-10*LOG($S$5)</f>
        <v>-34.571276406620335</v>
      </c>
      <c r="V15" s="49">
        <f>SUM(AL105:AL131)</f>
        <v>41582.263529667282</v>
      </c>
      <c r="W15" s="50">
        <f>V15/V$16</f>
        <v>0.94287091655250499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">
      <c r="A16">
        <v>20170551</v>
      </c>
      <c r="B16">
        <v>465</v>
      </c>
      <c r="C16">
        <v>4325</v>
      </c>
      <c r="D16">
        <v>6619</v>
      </c>
      <c r="E16" s="15">
        <v>42964</v>
      </c>
      <c r="F16" s="76">
        <v>13</v>
      </c>
      <c r="G16">
        <v>251</v>
      </c>
      <c r="H16">
        <v>131.9</v>
      </c>
      <c r="I16">
        <f t="shared" si="1"/>
        <v>251</v>
      </c>
      <c r="J16" s="16">
        <f t="shared" si="0"/>
        <v>2.4082738932429555</v>
      </c>
      <c r="K16" s="17">
        <f t="shared" si="2"/>
        <v>2.1202447955463652</v>
      </c>
      <c r="L16" s="17"/>
      <c r="R16" s="11" t="s">
        <v>21</v>
      </c>
      <c r="S16" s="51">
        <f>SUM(S12:S14)</f>
        <v>1</v>
      </c>
      <c r="T16" s="52">
        <f>S134</f>
        <v>262.38962548153029</v>
      </c>
      <c r="U16" s="53">
        <f>(20*LOG(T16/10)-71.9)-10*LOG($S$5)</f>
        <v>-34.71414444072559</v>
      </c>
      <c r="V16" s="54">
        <f>SUM(AL89:AL131)</f>
        <v>44101.756454327668</v>
      </c>
      <c r="W16" s="5">
        <f>V16/V$16</f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.5" thickBot="1" x14ac:dyDescent="0.25">
      <c r="A17">
        <v>20170551</v>
      </c>
      <c r="B17">
        <v>465</v>
      </c>
      <c r="C17">
        <v>4325</v>
      </c>
      <c r="D17">
        <v>6619</v>
      </c>
      <c r="E17" s="15">
        <v>42964</v>
      </c>
      <c r="F17" s="76">
        <v>14</v>
      </c>
      <c r="G17">
        <v>276</v>
      </c>
      <c r="H17">
        <v>160.80000000000001</v>
      </c>
      <c r="I17">
        <f t="shared" si="1"/>
        <v>276</v>
      </c>
      <c r="J17" s="16">
        <f t="shared" si="0"/>
        <v>2.4495092538271352</v>
      </c>
      <c r="K17" s="17">
        <f t="shared" si="2"/>
        <v>2.2062860444124324</v>
      </c>
      <c r="L17" s="17"/>
      <c r="R17" s="55" t="s">
        <v>57</v>
      </c>
      <c r="U17" s="56" t="s">
        <v>67</v>
      </c>
      <c r="V17" s="57" t="s">
        <v>68</v>
      </c>
      <c r="W17" s="58" t="s">
        <v>69</v>
      </c>
      <c r="X17" s="59"/>
      <c r="Y17" s="59"/>
      <c r="Z17" s="59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2">
      <c r="A18">
        <v>20170551</v>
      </c>
      <c r="B18">
        <v>465</v>
      </c>
      <c r="C18">
        <v>4325</v>
      </c>
      <c r="D18">
        <v>6619</v>
      </c>
      <c r="E18" s="15">
        <v>42964</v>
      </c>
      <c r="F18" s="76">
        <v>15</v>
      </c>
      <c r="G18">
        <v>268</v>
      </c>
      <c r="H18">
        <v>159.4</v>
      </c>
      <c r="I18">
        <f t="shared" si="1"/>
        <v>268</v>
      </c>
      <c r="J18" s="16">
        <f t="shared" si="0"/>
        <v>2.4367349657907065</v>
      </c>
      <c r="K18" s="17">
        <f t="shared" si="2"/>
        <v>2.2024883170600935</v>
      </c>
      <c r="L18" s="17"/>
      <c r="R18" s="45" t="s">
        <v>63</v>
      </c>
      <c r="U18" s="48">
        <f>20*LOG(T12/10)-71.9</f>
        <v>-45.231938700869584</v>
      </c>
      <c r="V18" s="60">
        <f>SUM(AI89:AI104)</f>
        <v>1857.9370342975899</v>
      </c>
      <c r="W18" s="61">
        <f>V18/V$22</f>
        <v>4.2473667405576163E-2</v>
      </c>
      <c r="X18" s="59"/>
      <c r="Y18" s="59"/>
      <c r="Z18" s="59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2">
      <c r="A19">
        <v>20170551</v>
      </c>
      <c r="B19">
        <v>465</v>
      </c>
      <c r="C19">
        <v>4325</v>
      </c>
      <c r="D19">
        <v>6619</v>
      </c>
      <c r="E19" s="15">
        <v>42964</v>
      </c>
      <c r="F19" s="76">
        <v>16</v>
      </c>
      <c r="G19">
        <v>277</v>
      </c>
      <c r="H19">
        <v>145.80000000000001</v>
      </c>
      <c r="I19">
        <f t="shared" si="1"/>
        <v>277</v>
      </c>
      <c r="J19" s="16">
        <f t="shared" si="0"/>
        <v>2.4510799408263662</v>
      </c>
      <c r="K19" s="17">
        <f t="shared" si="2"/>
        <v>2.163757523981956</v>
      </c>
      <c r="L19" s="17"/>
      <c r="R19" s="45" t="s">
        <v>64</v>
      </c>
      <c r="U19" s="48">
        <f>20*LOG(T13/10)-71.9</f>
        <v>-43.424818828859536</v>
      </c>
      <c r="V19" s="60">
        <f>SUM(AI105:AI119)</f>
        <v>39720.883960722924</v>
      </c>
      <c r="W19" s="61">
        <f>V19/V$22</f>
        <v>0.90804563516386916</v>
      </c>
      <c r="X19" s="59"/>
      <c r="Y19" s="59"/>
      <c r="Z19" s="59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">
      <c r="A20">
        <v>20170551</v>
      </c>
      <c r="B20">
        <v>465</v>
      </c>
      <c r="C20">
        <v>4325</v>
      </c>
      <c r="D20">
        <v>6619</v>
      </c>
      <c r="E20" s="15">
        <v>42964</v>
      </c>
      <c r="F20" s="76">
        <v>17</v>
      </c>
      <c r="G20">
        <v>266</v>
      </c>
      <c r="H20">
        <v>157.4</v>
      </c>
      <c r="I20">
        <f t="shared" si="1"/>
        <v>266</v>
      </c>
      <c r="J20" s="16">
        <f t="shared" si="0"/>
        <v>2.4334818083929846</v>
      </c>
      <c r="K20" s="17">
        <f t="shared" si="2"/>
        <v>2.1970047280230456</v>
      </c>
      <c r="L20" s="17"/>
      <c r="R20" s="45" t="s">
        <v>65</v>
      </c>
      <c r="U20" s="48">
        <f>20*LOG(T14/10)-71.9</f>
        <v>-42.052654944567124</v>
      </c>
      <c r="V20" s="60">
        <f>SUM(AI120:AI131)</f>
        <v>2164.4474295391774</v>
      </c>
      <c r="W20" s="61">
        <f>V20/V$22</f>
        <v>4.9480697430554749E-2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2">
      <c r="A21">
        <v>20170551</v>
      </c>
      <c r="B21">
        <v>465</v>
      </c>
      <c r="C21">
        <v>4325</v>
      </c>
      <c r="D21">
        <v>6619</v>
      </c>
      <c r="E21" s="15">
        <v>42964</v>
      </c>
      <c r="F21" s="76">
        <v>18</v>
      </c>
      <c r="G21">
        <v>264</v>
      </c>
      <c r="H21">
        <v>137.69999999999999</v>
      </c>
      <c r="I21">
        <f t="shared" si="1"/>
        <v>264</v>
      </c>
      <c r="J21" s="16">
        <f t="shared" si="0"/>
        <v>2.4302040986317488</v>
      </c>
      <c r="K21" s="17">
        <f t="shared" si="2"/>
        <v>2.1389339402569236</v>
      </c>
      <c r="L21" s="17"/>
      <c r="R21" s="45" t="s">
        <v>66</v>
      </c>
      <c r="U21" s="48">
        <f>20*LOG(T15/10)-71.9</f>
        <v>-43.378198772949972</v>
      </c>
      <c r="V21" s="60">
        <f>SUM(AI105:AI131)</f>
        <v>41885.331390262101</v>
      </c>
      <c r="W21" s="61">
        <f>V21/V$22</f>
        <v>0.95752633259442388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2">
      <c r="A22">
        <v>20170551</v>
      </c>
      <c r="B22">
        <v>465</v>
      </c>
      <c r="C22">
        <v>4325</v>
      </c>
      <c r="D22">
        <v>6619</v>
      </c>
      <c r="E22" s="15">
        <v>42964</v>
      </c>
      <c r="F22" s="76">
        <v>19</v>
      </c>
      <c r="G22">
        <v>287</v>
      </c>
      <c r="H22">
        <v>184.1</v>
      </c>
      <c r="I22">
        <f t="shared" si="1"/>
        <v>287</v>
      </c>
      <c r="J22" s="16">
        <f t="shared" si="0"/>
        <v>2.4664820684959099</v>
      </c>
      <c r="K22" s="17">
        <f t="shared" si="2"/>
        <v>2.2650537885040145</v>
      </c>
      <c r="L22" s="17"/>
      <c r="N22" s="3" t="s">
        <v>70</v>
      </c>
      <c r="O22" s="3"/>
      <c r="P22" s="3"/>
      <c r="R22" s="11" t="s">
        <v>21</v>
      </c>
      <c r="U22" s="53">
        <f>20*LOG(T16/10)-71.9</f>
        <v>-43.521066807055227</v>
      </c>
      <c r="V22" s="62">
        <f>SUM(V18:V20)</f>
        <v>43743.26842455969</v>
      </c>
      <c r="W22" s="63">
        <f>V22/V$22</f>
        <v>1</v>
      </c>
      <c r="X22" s="64"/>
      <c r="Y22" s="64"/>
      <c r="Z22" s="64"/>
      <c r="AA22" s="64"/>
      <c r="AB22" s="64"/>
      <c r="AC22" s="64"/>
      <c r="AD22" s="64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2">
      <c r="A23">
        <v>20170551</v>
      </c>
      <c r="B23">
        <v>465</v>
      </c>
      <c r="C23">
        <v>4325</v>
      </c>
      <c r="D23">
        <v>6619</v>
      </c>
      <c r="E23" s="15">
        <v>42964</v>
      </c>
      <c r="F23" s="76">
        <v>20</v>
      </c>
      <c r="G23">
        <v>288</v>
      </c>
      <c r="H23">
        <v>184.8</v>
      </c>
      <c r="I23">
        <f t="shared" si="1"/>
        <v>288</v>
      </c>
      <c r="J23" s="16">
        <f t="shared" si="0"/>
        <v>2.4679926595211485</v>
      </c>
      <c r="K23" s="17">
        <f t="shared" si="2"/>
        <v>2.2667019668840878</v>
      </c>
      <c r="L23" s="17"/>
      <c r="N23" t="s">
        <v>71</v>
      </c>
      <c r="X23" s="59"/>
      <c r="Y23" s="59"/>
      <c r="Z23" s="59"/>
      <c r="AA23" s="59"/>
      <c r="AB23" s="59"/>
      <c r="AC23" s="59"/>
      <c r="AD23" s="59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3.5" thickBot="1" x14ac:dyDescent="0.25">
      <c r="A24">
        <v>20170551</v>
      </c>
      <c r="B24">
        <v>465</v>
      </c>
      <c r="C24">
        <v>4325</v>
      </c>
      <c r="D24">
        <v>6619</v>
      </c>
      <c r="E24" s="15">
        <v>42964</v>
      </c>
      <c r="F24" s="76">
        <v>21</v>
      </c>
      <c r="G24">
        <v>280</v>
      </c>
      <c r="H24">
        <v>176.3</v>
      </c>
      <c r="I24">
        <f t="shared" si="1"/>
        <v>280</v>
      </c>
      <c r="J24" s="16">
        <f t="shared" si="0"/>
        <v>2.4557582031041369</v>
      </c>
      <c r="K24" s="17">
        <f t="shared" si="2"/>
        <v>2.2462523122993221</v>
      </c>
      <c r="L24" s="17"/>
      <c r="X24" s="59"/>
      <c r="Y24" s="59"/>
      <c r="Z24" s="59"/>
      <c r="AA24" s="59"/>
      <c r="AB24" s="59"/>
      <c r="AC24" s="59"/>
      <c r="AD24" s="59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2">
      <c r="A25">
        <v>20170551</v>
      </c>
      <c r="B25">
        <v>465</v>
      </c>
      <c r="C25">
        <v>4325</v>
      </c>
      <c r="D25">
        <v>6619</v>
      </c>
      <c r="E25" s="15">
        <v>42964</v>
      </c>
      <c r="F25" s="76">
        <v>22</v>
      </c>
      <c r="G25">
        <v>303</v>
      </c>
      <c r="H25">
        <v>224.4</v>
      </c>
      <c r="I25">
        <f t="shared" si="1"/>
        <v>303</v>
      </c>
      <c r="J25" s="16">
        <f t="shared" si="0"/>
        <v>2.4900428002642228</v>
      </c>
      <c r="K25" s="17">
        <f t="shared" si="2"/>
        <v>2.3510228525841237</v>
      </c>
      <c r="L25" s="17"/>
      <c r="N25" s="65" t="s">
        <v>72</v>
      </c>
      <c r="O25" s="65"/>
      <c r="Y25" s="59"/>
      <c r="Z25" s="59"/>
      <c r="AA25" s="59"/>
      <c r="AB25" s="59"/>
      <c r="AC25" s="59"/>
      <c r="AD25" s="59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8" customHeight="1" x14ac:dyDescent="0.2">
      <c r="A26">
        <v>20170551</v>
      </c>
      <c r="B26">
        <v>465</v>
      </c>
      <c r="C26">
        <v>4325</v>
      </c>
      <c r="D26">
        <v>6619</v>
      </c>
      <c r="E26" s="15">
        <v>42964</v>
      </c>
      <c r="F26" s="76">
        <v>23</v>
      </c>
      <c r="G26">
        <v>305</v>
      </c>
      <c r="H26">
        <v>215.1</v>
      </c>
      <c r="I26">
        <f t="shared" si="1"/>
        <v>305</v>
      </c>
      <c r="J26" s="16">
        <f t="shared" si="0"/>
        <v>2.4929000111087034</v>
      </c>
      <c r="K26" s="17">
        <f t="shared" si="2"/>
        <v>2.3326404103874627</v>
      </c>
      <c r="L26" s="17"/>
      <c r="N26" s="59" t="s">
        <v>73</v>
      </c>
      <c r="O26" s="59">
        <v>0.98344553601531992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2">
      <c r="A27">
        <v>20170551</v>
      </c>
      <c r="B27">
        <v>465</v>
      </c>
      <c r="C27">
        <v>4325</v>
      </c>
      <c r="D27">
        <v>6619</v>
      </c>
      <c r="E27" s="15">
        <v>42964</v>
      </c>
      <c r="F27" s="76">
        <v>24</v>
      </c>
      <c r="G27">
        <v>291</v>
      </c>
      <c r="H27">
        <v>204.3</v>
      </c>
      <c r="I27">
        <f t="shared" si="1"/>
        <v>291</v>
      </c>
      <c r="J27" s="16">
        <f t="shared" si="0"/>
        <v>2.4724931607478249</v>
      </c>
      <c r="K27" s="17">
        <f t="shared" si="2"/>
        <v>2.3102683666324477</v>
      </c>
      <c r="L27" s="17"/>
      <c r="N27" s="59" t="s">
        <v>74</v>
      </c>
      <c r="O27" s="59">
        <v>0.96716512230845997</v>
      </c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7"/>
      <c r="AM27" s="7"/>
      <c r="AN27" s="7"/>
    </row>
    <row r="28" spans="1:40" x14ac:dyDescent="0.2">
      <c r="A28">
        <v>20170551</v>
      </c>
      <c r="B28">
        <v>465</v>
      </c>
      <c r="C28">
        <v>4325</v>
      </c>
      <c r="D28">
        <v>6619</v>
      </c>
      <c r="E28" s="15">
        <v>42964</v>
      </c>
      <c r="F28" s="76">
        <v>25</v>
      </c>
      <c r="G28">
        <v>301</v>
      </c>
      <c r="H28">
        <v>225.1</v>
      </c>
      <c r="I28">
        <f t="shared" si="1"/>
        <v>301</v>
      </c>
      <c r="J28" s="16">
        <f t="shared" si="0"/>
        <v>2.4871666673557611</v>
      </c>
      <c r="K28" s="17">
        <f t="shared" si="2"/>
        <v>2.35237549500052</v>
      </c>
      <c r="L28" s="17"/>
      <c r="N28" s="59" t="s">
        <v>75</v>
      </c>
      <c r="O28" s="59">
        <v>0.96700094792000224</v>
      </c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7"/>
      <c r="AM28" s="7"/>
      <c r="AN28" s="7"/>
    </row>
    <row r="29" spans="1:40" x14ac:dyDescent="0.2">
      <c r="A29">
        <v>20170551</v>
      </c>
      <c r="B29">
        <v>465</v>
      </c>
      <c r="C29">
        <v>4325</v>
      </c>
      <c r="D29">
        <v>6619</v>
      </c>
      <c r="E29" s="15">
        <v>42964</v>
      </c>
      <c r="F29" s="76">
        <v>26</v>
      </c>
      <c r="G29">
        <v>308</v>
      </c>
      <c r="H29">
        <v>245.5</v>
      </c>
      <c r="I29">
        <f t="shared" si="1"/>
        <v>308</v>
      </c>
      <c r="J29" s="16">
        <f t="shared" si="0"/>
        <v>2.4971508882623619</v>
      </c>
      <c r="K29" s="17">
        <f t="shared" si="2"/>
        <v>2.3900514964589874</v>
      </c>
      <c r="L29" s="17"/>
      <c r="N29" s="59" t="s">
        <v>76</v>
      </c>
      <c r="O29" s="59">
        <v>2.6473060101984011E-2</v>
      </c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7"/>
      <c r="AM29" s="7"/>
      <c r="AN29" s="7"/>
    </row>
    <row r="30" spans="1:40" ht="13.5" thickBot="1" x14ac:dyDescent="0.25">
      <c r="A30">
        <v>20170551</v>
      </c>
      <c r="B30">
        <v>465</v>
      </c>
      <c r="C30">
        <v>4325</v>
      </c>
      <c r="D30">
        <v>6619</v>
      </c>
      <c r="E30" s="15">
        <v>42964</v>
      </c>
      <c r="F30" s="76">
        <v>27</v>
      </c>
      <c r="G30">
        <v>295</v>
      </c>
      <c r="H30">
        <v>220.4</v>
      </c>
      <c r="I30">
        <f t="shared" si="1"/>
        <v>295</v>
      </c>
      <c r="J30" s="16">
        <f t="shared" si="0"/>
        <v>2.4784221877400805</v>
      </c>
      <c r="K30" s="17">
        <f t="shared" si="2"/>
        <v>2.3432115901797474</v>
      </c>
      <c r="L30" s="17"/>
      <c r="N30" s="66" t="s">
        <v>77</v>
      </c>
      <c r="O30" s="66">
        <v>202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2">
      <c r="A31">
        <v>20170551</v>
      </c>
      <c r="B31">
        <v>465</v>
      </c>
      <c r="C31">
        <v>4325</v>
      </c>
      <c r="D31">
        <v>6619</v>
      </c>
      <c r="E31" s="15">
        <v>42964</v>
      </c>
      <c r="F31" s="76">
        <v>28</v>
      </c>
      <c r="G31">
        <v>278</v>
      </c>
      <c r="H31">
        <v>186.9</v>
      </c>
      <c r="I31">
        <f t="shared" si="1"/>
        <v>278</v>
      </c>
      <c r="J31" s="16">
        <f t="shared" si="0"/>
        <v>2.4526449676799937</v>
      </c>
      <c r="K31" s="17">
        <f t="shared" si="2"/>
        <v>2.2716093013788319</v>
      </c>
      <c r="L31" s="17"/>
    </row>
    <row r="32" spans="1:40" ht="13.5" thickBot="1" x14ac:dyDescent="0.25">
      <c r="A32">
        <v>20170555</v>
      </c>
      <c r="B32">
        <v>465</v>
      </c>
      <c r="C32">
        <v>4324</v>
      </c>
      <c r="D32">
        <v>6620</v>
      </c>
      <c r="E32" s="15">
        <v>42964</v>
      </c>
      <c r="F32" s="26">
        <v>1</v>
      </c>
      <c r="G32">
        <v>218</v>
      </c>
      <c r="H32">
        <v>69.5</v>
      </c>
      <c r="I32">
        <f t="shared" ref="I32:I55" si="3">G32</f>
        <v>218</v>
      </c>
      <c r="J32" s="16">
        <f t="shared" si="0"/>
        <v>2.3470566653665226</v>
      </c>
      <c r="K32" s="17">
        <f t="shared" ref="K32:K55" si="4">LOG(H32)</f>
        <v>1.8419848045901139</v>
      </c>
      <c r="L32" s="17"/>
      <c r="N32" t="s">
        <v>78</v>
      </c>
      <c r="X32" s="59"/>
    </row>
    <row r="33" spans="1:24" x14ac:dyDescent="0.2">
      <c r="A33">
        <v>20170555</v>
      </c>
      <c r="B33">
        <v>465</v>
      </c>
      <c r="C33">
        <v>4324</v>
      </c>
      <c r="D33">
        <v>6620</v>
      </c>
      <c r="E33" s="15">
        <v>42964</v>
      </c>
      <c r="F33" s="76">
        <v>2</v>
      </c>
      <c r="G33">
        <v>222</v>
      </c>
      <c r="H33">
        <v>75.099999999999994</v>
      </c>
      <c r="I33">
        <f t="shared" si="3"/>
        <v>222</v>
      </c>
      <c r="J33" s="16">
        <f t="shared" si="0"/>
        <v>2.3549531462125564</v>
      </c>
      <c r="K33" s="17">
        <f t="shared" si="4"/>
        <v>1.8756399370041683</v>
      </c>
      <c r="L33" s="17"/>
      <c r="N33" s="67"/>
      <c r="O33" s="67" t="s">
        <v>79</v>
      </c>
      <c r="P33" s="67" t="s">
        <v>80</v>
      </c>
      <c r="Q33" s="67" t="s">
        <v>81</v>
      </c>
      <c r="R33" s="67" t="s">
        <v>82</v>
      </c>
      <c r="S33" s="67" t="s">
        <v>83</v>
      </c>
      <c r="X33" s="7"/>
    </row>
    <row r="34" spans="1:24" x14ac:dyDescent="0.2">
      <c r="A34">
        <v>20170555</v>
      </c>
      <c r="B34">
        <v>465</v>
      </c>
      <c r="C34">
        <v>4324</v>
      </c>
      <c r="D34">
        <v>6620</v>
      </c>
      <c r="E34" s="15">
        <v>42964</v>
      </c>
      <c r="F34" s="76">
        <v>3</v>
      </c>
      <c r="G34">
        <v>248</v>
      </c>
      <c r="H34">
        <v>115.8</v>
      </c>
      <c r="I34">
        <f t="shared" si="3"/>
        <v>248</v>
      </c>
      <c r="J34" s="16">
        <f t="shared" si="0"/>
        <v>2.4030518525881339</v>
      </c>
      <c r="K34" s="17">
        <f t="shared" si="4"/>
        <v>2.0637085593914173</v>
      </c>
      <c r="L34" s="17"/>
      <c r="N34" s="59" t="s">
        <v>84</v>
      </c>
      <c r="O34" s="59">
        <v>1</v>
      </c>
      <c r="P34" s="59">
        <v>4.1286066782969906</v>
      </c>
      <c r="Q34" s="59">
        <v>4.1286066782969906</v>
      </c>
      <c r="R34" s="59">
        <v>5891.0840563761567</v>
      </c>
      <c r="S34" s="59">
        <v>2.4637646172041976E-150</v>
      </c>
      <c r="X34" s="64"/>
    </row>
    <row r="35" spans="1:24" x14ac:dyDescent="0.2">
      <c r="A35">
        <v>20170555</v>
      </c>
      <c r="B35">
        <v>465</v>
      </c>
      <c r="C35">
        <v>4324</v>
      </c>
      <c r="D35">
        <v>6620</v>
      </c>
      <c r="E35" s="15">
        <v>42964</v>
      </c>
      <c r="F35" s="76">
        <v>4</v>
      </c>
      <c r="G35">
        <v>228</v>
      </c>
      <c r="H35">
        <v>89.9</v>
      </c>
      <c r="I35">
        <f t="shared" si="3"/>
        <v>228</v>
      </c>
      <c r="J35" s="16">
        <f t="shared" si="0"/>
        <v>2.3665350187623715</v>
      </c>
      <c r="K35" s="17">
        <f t="shared" si="4"/>
        <v>1.9537596917332287</v>
      </c>
      <c r="L35" s="17"/>
      <c r="N35" s="59" t="s">
        <v>85</v>
      </c>
      <c r="O35" s="59">
        <v>200</v>
      </c>
      <c r="P35" s="59">
        <v>0.14016458223265152</v>
      </c>
      <c r="Q35" s="59">
        <v>7.0082291116325762E-4</v>
      </c>
      <c r="R35" s="59"/>
      <c r="S35" s="59"/>
      <c r="X35" s="59"/>
    </row>
    <row r="36" spans="1:24" ht="13.5" thickBot="1" x14ac:dyDescent="0.25">
      <c r="A36">
        <v>20170555</v>
      </c>
      <c r="B36">
        <v>465</v>
      </c>
      <c r="C36">
        <v>4324</v>
      </c>
      <c r="D36">
        <v>6620</v>
      </c>
      <c r="E36" s="15">
        <v>42964</v>
      </c>
      <c r="F36" s="76">
        <v>5</v>
      </c>
      <c r="G36">
        <v>244</v>
      </c>
      <c r="H36">
        <v>114.7</v>
      </c>
      <c r="I36">
        <f t="shared" si="3"/>
        <v>244</v>
      </c>
      <c r="J36" s="16">
        <f t="shared" ref="J36:J55" si="5">LOG(I36*1.02)</f>
        <v>2.3959899981006472</v>
      </c>
      <c r="K36" s="17">
        <f t="shared" si="4"/>
        <v>2.0595634179012676</v>
      </c>
      <c r="L36" s="17"/>
      <c r="N36" s="66" t="s">
        <v>21</v>
      </c>
      <c r="O36" s="66">
        <v>201</v>
      </c>
      <c r="P36" s="66">
        <v>4.2687712605296424</v>
      </c>
      <c r="Q36" s="66"/>
      <c r="R36" s="66"/>
      <c r="S36" s="66"/>
      <c r="X36" s="59"/>
    </row>
    <row r="37" spans="1:24" ht="13.5" thickBot="1" x14ac:dyDescent="0.25">
      <c r="A37">
        <v>20170555</v>
      </c>
      <c r="B37">
        <v>465</v>
      </c>
      <c r="C37">
        <v>4324</v>
      </c>
      <c r="D37">
        <v>6620</v>
      </c>
      <c r="E37" s="15">
        <v>42964</v>
      </c>
      <c r="F37" s="76">
        <v>6</v>
      </c>
      <c r="G37">
        <v>248</v>
      </c>
      <c r="H37">
        <v>104.1</v>
      </c>
      <c r="I37">
        <f t="shared" si="3"/>
        <v>248</v>
      </c>
      <c r="J37" s="16">
        <f t="shared" si="5"/>
        <v>2.4030518525881339</v>
      </c>
      <c r="K37" s="17">
        <f t="shared" si="4"/>
        <v>2.0174507295105362</v>
      </c>
      <c r="L37" s="17"/>
      <c r="X37" s="7"/>
    </row>
    <row r="38" spans="1:24" x14ac:dyDescent="0.2">
      <c r="A38">
        <v>20170555</v>
      </c>
      <c r="B38">
        <v>465</v>
      </c>
      <c r="C38">
        <v>4324</v>
      </c>
      <c r="D38">
        <v>6620</v>
      </c>
      <c r="E38" s="15">
        <v>42964</v>
      </c>
      <c r="F38" s="76">
        <v>7</v>
      </c>
      <c r="G38">
        <v>236</v>
      </c>
      <c r="H38">
        <v>98.8</v>
      </c>
      <c r="I38">
        <f t="shared" si="3"/>
        <v>236</v>
      </c>
      <c r="J38" s="16">
        <f t="shared" si="5"/>
        <v>2.3815121747320243</v>
      </c>
      <c r="K38" s="17">
        <f t="shared" si="4"/>
        <v>1.9947569445876281</v>
      </c>
      <c r="L38" s="17"/>
      <c r="N38" s="67"/>
      <c r="O38" s="67" t="s">
        <v>86</v>
      </c>
      <c r="P38" s="67" t="s">
        <v>76</v>
      </c>
      <c r="Q38" s="67" t="s">
        <v>87</v>
      </c>
      <c r="R38" s="67" t="s">
        <v>88</v>
      </c>
      <c r="S38" s="67" t="s">
        <v>89</v>
      </c>
      <c r="T38" s="67" t="s">
        <v>90</v>
      </c>
      <c r="U38" s="67" t="s">
        <v>91</v>
      </c>
      <c r="V38" s="67" t="s">
        <v>92</v>
      </c>
    </row>
    <row r="39" spans="1:24" x14ac:dyDescent="0.2">
      <c r="A39">
        <v>20170555</v>
      </c>
      <c r="B39">
        <v>465</v>
      </c>
      <c r="C39">
        <v>4324</v>
      </c>
      <c r="D39">
        <v>6620</v>
      </c>
      <c r="E39" s="15">
        <v>42964</v>
      </c>
      <c r="F39" s="76">
        <v>8</v>
      </c>
      <c r="G39">
        <v>230</v>
      </c>
      <c r="H39">
        <v>86.5</v>
      </c>
      <c r="I39">
        <f t="shared" si="3"/>
        <v>230</v>
      </c>
      <c r="J39" s="16">
        <f t="shared" si="5"/>
        <v>2.3703280077795106</v>
      </c>
      <c r="K39" s="17">
        <f t="shared" si="4"/>
        <v>1.9370161074648142</v>
      </c>
      <c r="L39" s="17"/>
      <c r="N39" s="59" t="s">
        <v>93</v>
      </c>
      <c r="O39" s="59">
        <v>-6.1614794488620639</v>
      </c>
      <c r="P39" s="59">
        <v>0.10839076863736455</v>
      </c>
      <c r="Q39" s="59">
        <v>-56.845057252763809</v>
      </c>
      <c r="R39" s="59">
        <v>2.090037473746688E-125</v>
      </c>
      <c r="S39" s="59">
        <v>-6.37521479621486</v>
      </c>
      <c r="T39" s="59">
        <v>-5.9477441015092678</v>
      </c>
      <c r="U39" s="59">
        <v>-6.37521479621486</v>
      </c>
      <c r="V39" s="59">
        <v>-5.9477441015092678</v>
      </c>
    </row>
    <row r="40" spans="1:24" ht="13.5" thickBot="1" x14ac:dyDescent="0.25">
      <c r="A40">
        <v>20170555</v>
      </c>
      <c r="B40">
        <v>465</v>
      </c>
      <c r="C40">
        <v>4324</v>
      </c>
      <c r="D40">
        <v>6620</v>
      </c>
      <c r="E40" s="15">
        <v>42964</v>
      </c>
      <c r="F40" s="76">
        <v>9</v>
      </c>
      <c r="G40">
        <v>264</v>
      </c>
      <c r="H40">
        <v>150.9</v>
      </c>
      <c r="I40">
        <f t="shared" si="3"/>
        <v>264</v>
      </c>
      <c r="J40" s="16">
        <f t="shared" si="5"/>
        <v>2.4302040986317488</v>
      </c>
      <c r="K40" s="17">
        <f t="shared" si="4"/>
        <v>2.1786892397755899</v>
      </c>
      <c r="L40" s="17"/>
      <c r="N40" s="66" t="s">
        <v>94</v>
      </c>
      <c r="O40" s="66">
        <v>3.4233029402296564</v>
      </c>
      <c r="P40" s="66">
        <v>4.4601321158777879E-2</v>
      </c>
      <c r="Q40" s="66">
        <v>76.753397686201154</v>
      </c>
      <c r="R40" s="66">
        <v>2.4637646172044776E-150</v>
      </c>
      <c r="S40" s="66">
        <v>3.3353537634675789</v>
      </c>
      <c r="T40" s="66">
        <v>3.5112521169917339</v>
      </c>
      <c r="U40" s="66">
        <v>3.3353537634675789</v>
      </c>
      <c r="V40" s="66">
        <v>3.5112521169917339</v>
      </c>
    </row>
    <row r="41" spans="1:24" x14ac:dyDescent="0.2">
      <c r="A41">
        <v>20170555</v>
      </c>
      <c r="B41">
        <v>465</v>
      </c>
      <c r="C41">
        <v>4324</v>
      </c>
      <c r="D41">
        <v>6620</v>
      </c>
      <c r="E41" s="15">
        <v>42964</v>
      </c>
      <c r="F41" s="76">
        <v>10</v>
      </c>
      <c r="G41">
        <v>214</v>
      </c>
      <c r="H41">
        <v>66.900000000000006</v>
      </c>
      <c r="I41">
        <f t="shared" si="3"/>
        <v>214</v>
      </c>
      <c r="J41" s="16">
        <f t="shared" si="5"/>
        <v>2.3390139451111085</v>
      </c>
      <c r="K41" s="17">
        <f t="shared" si="4"/>
        <v>1.825426117767823</v>
      </c>
      <c r="L41" s="17"/>
    </row>
    <row r="42" spans="1:24" x14ac:dyDescent="0.2">
      <c r="A42">
        <v>20170555</v>
      </c>
      <c r="B42">
        <v>465</v>
      </c>
      <c r="C42">
        <v>4324</v>
      </c>
      <c r="D42">
        <v>6620</v>
      </c>
      <c r="E42" s="15">
        <v>42964</v>
      </c>
      <c r="F42" s="76">
        <v>11</v>
      </c>
      <c r="G42">
        <v>266</v>
      </c>
      <c r="H42">
        <v>145.5</v>
      </c>
      <c r="I42">
        <f t="shared" si="3"/>
        <v>266</v>
      </c>
      <c r="J42" s="16">
        <f t="shared" si="5"/>
        <v>2.4334818083929846</v>
      </c>
      <c r="K42" s="17">
        <f t="shared" si="4"/>
        <v>2.1628629933219261</v>
      </c>
      <c r="L42" s="17"/>
    </row>
    <row r="43" spans="1:24" x14ac:dyDescent="0.2">
      <c r="A43">
        <v>20170555</v>
      </c>
      <c r="B43">
        <v>465</v>
      </c>
      <c r="C43">
        <v>4324</v>
      </c>
      <c r="D43">
        <v>6620</v>
      </c>
      <c r="E43" s="15">
        <v>42964</v>
      </c>
      <c r="F43" s="76">
        <v>12</v>
      </c>
      <c r="G43">
        <v>254</v>
      </c>
      <c r="H43">
        <v>124.8</v>
      </c>
      <c r="I43">
        <f t="shared" si="3"/>
        <v>254</v>
      </c>
      <c r="J43" s="16">
        <f t="shared" si="5"/>
        <v>2.4134338883818556</v>
      </c>
      <c r="K43" s="17">
        <f t="shared" si="4"/>
        <v>2.0962145853464054</v>
      </c>
      <c r="L43" s="17"/>
    </row>
    <row r="44" spans="1:24" x14ac:dyDescent="0.2">
      <c r="A44">
        <v>20170555</v>
      </c>
      <c r="B44">
        <v>465</v>
      </c>
      <c r="C44">
        <v>4324</v>
      </c>
      <c r="D44">
        <v>6620</v>
      </c>
      <c r="E44" s="15">
        <v>42964</v>
      </c>
      <c r="F44" s="76">
        <v>13</v>
      </c>
      <c r="G44">
        <v>267</v>
      </c>
      <c r="H44">
        <v>156.5</v>
      </c>
      <c r="I44">
        <f t="shared" si="3"/>
        <v>267</v>
      </c>
      <c r="J44" s="16">
        <f t="shared" si="5"/>
        <v>2.4351114331264929</v>
      </c>
      <c r="K44" s="17">
        <f t="shared" si="4"/>
        <v>2.1945143418824671</v>
      </c>
      <c r="L44" s="17"/>
      <c r="N44" t="s">
        <v>201</v>
      </c>
    </row>
    <row r="45" spans="1:24" x14ac:dyDescent="0.2">
      <c r="A45">
        <v>20170555</v>
      </c>
      <c r="B45">
        <v>465</v>
      </c>
      <c r="C45">
        <v>4324</v>
      </c>
      <c r="D45">
        <v>6620</v>
      </c>
      <c r="E45" s="15">
        <v>42964</v>
      </c>
      <c r="F45" s="76">
        <v>14</v>
      </c>
      <c r="G45">
        <v>259</v>
      </c>
      <c r="H45">
        <v>132</v>
      </c>
      <c r="I45">
        <f t="shared" si="3"/>
        <v>259</v>
      </c>
      <c r="J45" s="16">
        <f t="shared" si="5"/>
        <v>2.4218999358431694</v>
      </c>
      <c r="K45" s="17">
        <f t="shared" si="4"/>
        <v>2.12057393120585</v>
      </c>
      <c r="L45" s="17"/>
      <c r="N45" s="1" t="s">
        <v>202</v>
      </c>
    </row>
    <row r="46" spans="1:24" x14ac:dyDescent="0.2">
      <c r="A46">
        <v>20170555</v>
      </c>
      <c r="B46">
        <v>465</v>
      </c>
      <c r="C46">
        <v>4324</v>
      </c>
      <c r="D46">
        <v>6620</v>
      </c>
      <c r="E46" s="15">
        <v>42964</v>
      </c>
      <c r="F46" s="76">
        <v>15</v>
      </c>
      <c r="G46">
        <v>274</v>
      </c>
      <c r="H46">
        <v>158</v>
      </c>
      <c r="I46">
        <f t="shared" si="3"/>
        <v>274</v>
      </c>
      <c r="J46" s="16">
        <f t="shared" si="5"/>
        <v>2.4463507345823055</v>
      </c>
      <c r="K46" s="17">
        <f t="shared" si="4"/>
        <v>2.1986570869544226</v>
      </c>
      <c r="L46" s="17"/>
      <c r="N46" s="1"/>
    </row>
    <row r="47" spans="1:24" x14ac:dyDescent="0.2">
      <c r="A47">
        <v>20170555</v>
      </c>
      <c r="B47">
        <v>465</v>
      </c>
      <c r="C47">
        <v>4324</v>
      </c>
      <c r="D47">
        <v>6620</v>
      </c>
      <c r="E47" s="15">
        <v>42964</v>
      </c>
      <c r="F47" s="76">
        <v>16</v>
      </c>
      <c r="G47">
        <v>250</v>
      </c>
      <c r="H47">
        <v>108.4</v>
      </c>
      <c r="I47">
        <f t="shared" si="3"/>
        <v>250</v>
      </c>
      <c r="J47" s="16">
        <f t="shared" si="5"/>
        <v>2.406540180433955</v>
      </c>
      <c r="K47" s="17">
        <f t="shared" si="4"/>
        <v>2.0350292822023683</v>
      </c>
      <c r="L47" s="17"/>
      <c r="N47" s="15"/>
      <c r="O47" t="s">
        <v>174</v>
      </c>
      <c r="U47" t="s">
        <v>156</v>
      </c>
      <c r="V47" t="s">
        <v>139</v>
      </c>
    </row>
    <row r="48" spans="1:24" x14ac:dyDescent="0.2">
      <c r="A48">
        <v>20170555</v>
      </c>
      <c r="B48">
        <v>465</v>
      </c>
      <c r="C48">
        <v>4324</v>
      </c>
      <c r="D48">
        <v>6620</v>
      </c>
      <c r="E48" s="15">
        <v>42964</v>
      </c>
      <c r="F48" s="76">
        <v>17</v>
      </c>
      <c r="G48">
        <v>257</v>
      </c>
      <c r="H48">
        <v>145.80000000000001</v>
      </c>
      <c r="I48">
        <f t="shared" si="3"/>
        <v>257</v>
      </c>
      <c r="J48" s="16">
        <f t="shared" si="5"/>
        <v>2.4185332950932121</v>
      </c>
      <c r="K48" s="17">
        <f t="shared" si="4"/>
        <v>2.163757523981956</v>
      </c>
      <c r="L48" s="17"/>
      <c r="N48" s="15" t="s">
        <v>28</v>
      </c>
      <c r="O48" t="s">
        <v>175</v>
      </c>
      <c r="P48" t="s">
        <v>24</v>
      </c>
      <c r="Q48" t="s">
        <v>159</v>
      </c>
      <c r="R48" t="s">
        <v>26</v>
      </c>
      <c r="S48" t="s">
        <v>27</v>
      </c>
      <c r="T48" t="s">
        <v>184</v>
      </c>
      <c r="U48" t="s">
        <v>95</v>
      </c>
      <c r="V48" t="s">
        <v>161</v>
      </c>
    </row>
    <row r="49" spans="1:22" x14ac:dyDescent="0.2">
      <c r="A49">
        <v>20170555</v>
      </c>
      <c r="B49">
        <v>465</v>
      </c>
      <c r="C49">
        <v>4324</v>
      </c>
      <c r="D49">
        <v>6620</v>
      </c>
      <c r="E49" s="15">
        <v>42964</v>
      </c>
      <c r="F49" s="76">
        <v>18</v>
      </c>
      <c r="G49">
        <v>272</v>
      </c>
      <c r="H49">
        <v>160.4</v>
      </c>
      <c r="I49">
        <f t="shared" si="3"/>
        <v>272</v>
      </c>
      <c r="J49" s="16">
        <f t="shared" si="5"/>
        <v>2.4431690757961162</v>
      </c>
      <c r="K49" s="17">
        <f t="shared" si="4"/>
        <v>2.2052043639481447</v>
      </c>
      <c r="L49" s="17"/>
      <c r="N49" s="100">
        <v>42968</v>
      </c>
      <c r="O49">
        <v>465</v>
      </c>
      <c r="P49">
        <v>20170569</v>
      </c>
      <c r="Q49" t="s">
        <v>198</v>
      </c>
      <c r="R49">
        <v>4327.0600000000004</v>
      </c>
      <c r="S49">
        <v>6622.31</v>
      </c>
      <c r="T49" s="109">
        <v>54.5</v>
      </c>
      <c r="U49">
        <v>163</v>
      </c>
      <c r="V49">
        <v>265.8</v>
      </c>
    </row>
    <row r="50" spans="1:22" x14ac:dyDescent="0.2">
      <c r="A50">
        <v>20170555</v>
      </c>
      <c r="B50">
        <v>465</v>
      </c>
      <c r="C50">
        <v>4324</v>
      </c>
      <c r="D50">
        <v>6620</v>
      </c>
      <c r="E50" s="15">
        <v>42964</v>
      </c>
      <c r="F50" s="76">
        <v>19</v>
      </c>
      <c r="G50">
        <v>260</v>
      </c>
      <c r="H50">
        <v>130.4</v>
      </c>
      <c r="I50">
        <f t="shared" si="3"/>
        <v>260</v>
      </c>
      <c r="J50" s="16">
        <f t="shared" si="5"/>
        <v>2.4235735197327357</v>
      </c>
      <c r="K50" s="17">
        <f t="shared" si="4"/>
        <v>2.1152775913959014</v>
      </c>
      <c r="L50" s="17"/>
      <c r="N50" s="15"/>
      <c r="O50">
        <v>465</v>
      </c>
      <c r="P50">
        <v>20170570</v>
      </c>
      <c r="Q50" t="s">
        <v>198</v>
      </c>
      <c r="R50">
        <v>4327.0600000000004</v>
      </c>
      <c r="S50">
        <v>6622.31</v>
      </c>
      <c r="T50">
        <v>54.5</v>
      </c>
      <c r="U50">
        <v>205</v>
      </c>
      <c r="V50">
        <v>221.83</v>
      </c>
    </row>
    <row r="51" spans="1:22" x14ac:dyDescent="0.2">
      <c r="A51">
        <v>20170555</v>
      </c>
      <c r="B51">
        <v>465</v>
      </c>
      <c r="C51">
        <v>4324</v>
      </c>
      <c r="D51">
        <v>6620</v>
      </c>
      <c r="E51" s="15">
        <v>42964</v>
      </c>
      <c r="F51" s="76">
        <v>20</v>
      </c>
      <c r="G51">
        <v>262</v>
      </c>
      <c r="H51">
        <v>140.80000000000001</v>
      </c>
      <c r="I51">
        <f t="shared" si="3"/>
        <v>262</v>
      </c>
      <c r="J51" s="16">
        <f t="shared" si="5"/>
        <v>2.4269014630816632</v>
      </c>
      <c r="K51" s="17">
        <f t="shared" si="4"/>
        <v>2.1486026548060932</v>
      </c>
      <c r="L51" s="17"/>
      <c r="O51">
        <v>465</v>
      </c>
      <c r="P51">
        <v>20170571</v>
      </c>
      <c r="Q51" t="s">
        <v>194</v>
      </c>
      <c r="R51">
        <v>4316</v>
      </c>
      <c r="S51">
        <v>6621.55</v>
      </c>
      <c r="T51">
        <v>88</v>
      </c>
      <c r="U51">
        <v>209</v>
      </c>
      <c r="V51">
        <v>270.62</v>
      </c>
    </row>
    <row r="52" spans="1:22" x14ac:dyDescent="0.2">
      <c r="A52">
        <v>20170555</v>
      </c>
      <c r="B52">
        <v>465</v>
      </c>
      <c r="C52">
        <v>4324</v>
      </c>
      <c r="D52">
        <v>6620</v>
      </c>
      <c r="E52" s="15">
        <v>42964</v>
      </c>
      <c r="F52" s="76">
        <v>21</v>
      </c>
      <c r="G52">
        <v>298</v>
      </c>
      <c r="H52">
        <v>205.3</v>
      </c>
      <c r="I52">
        <f t="shared" si="3"/>
        <v>298</v>
      </c>
      <c r="J52" s="16">
        <f t="shared" si="5"/>
        <v>2.4828164358381728</v>
      </c>
      <c r="K52" s="17">
        <f t="shared" si="4"/>
        <v>2.3123889493705918</v>
      </c>
      <c r="L52" s="17"/>
      <c r="N52" s="15"/>
      <c r="O52">
        <v>465</v>
      </c>
      <c r="P52">
        <v>20170572</v>
      </c>
      <c r="Q52" t="s">
        <v>176</v>
      </c>
      <c r="R52">
        <v>4327.5200000000004</v>
      </c>
      <c r="S52">
        <v>6620.5</v>
      </c>
      <c r="T52">
        <v>79</v>
      </c>
      <c r="U52">
        <v>77</v>
      </c>
      <c r="V52">
        <v>255.06</v>
      </c>
    </row>
    <row r="53" spans="1:22" x14ac:dyDescent="0.2">
      <c r="A53">
        <v>20170555</v>
      </c>
      <c r="B53">
        <v>465</v>
      </c>
      <c r="C53">
        <v>4324</v>
      </c>
      <c r="D53">
        <v>6620</v>
      </c>
      <c r="E53" s="15">
        <v>42964</v>
      </c>
      <c r="F53" s="76">
        <v>22</v>
      </c>
      <c r="G53">
        <v>288</v>
      </c>
      <c r="H53">
        <v>191.2</v>
      </c>
      <c r="I53">
        <f t="shared" si="3"/>
        <v>288</v>
      </c>
      <c r="J53" s="16">
        <f t="shared" si="5"/>
        <v>2.4679926595211485</v>
      </c>
      <c r="K53" s="17">
        <f t="shared" si="4"/>
        <v>2.2814878879400813</v>
      </c>
      <c r="L53" s="17"/>
      <c r="N53" s="15"/>
      <c r="O53">
        <v>465</v>
      </c>
      <c r="P53">
        <v>20170573</v>
      </c>
      <c r="Q53" t="s">
        <v>176</v>
      </c>
      <c r="R53">
        <v>4327.5200000000004</v>
      </c>
      <c r="S53">
        <v>6620.5</v>
      </c>
      <c r="T53">
        <v>79</v>
      </c>
      <c r="U53">
        <v>204</v>
      </c>
      <c r="V53">
        <v>276.39999999999998</v>
      </c>
    </row>
    <row r="54" spans="1:22" x14ac:dyDescent="0.2">
      <c r="A54">
        <v>20170555</v>
      </c>
      <c r="B54">
        <v>465</v>
      </c>
      <c r="C54">
        <v>4324</v>
      </c>
      <c r="D54">
        <v>6620</v>
      </c>
      <c r="E54" s="15">
        <v>42964</v>
      </c>
      <c r="F54" s="76">
        <v>23</v>
      </c>
      <c r="G54">
        <v>284</v>
      </c>
      <c r="H54">
        <v>192.4</v>
      </c>
      <c r="I54">
        <f t="shared" si="3"/>
        <v>284</v>
      </c>
      <c r="J54" s="16">
        <f t="shared" si="5"/>
        <v>2.461918511808955</v>
      </c>
      <c r="K54" s="17">
        <f t="shared" si="4"/>
        <v>2.284205067701794</v>
      </c>
      <c r="L54" s="17"/>
      <c r="O54">
        <v>465</v>
      </c>
      <c r="P54">
        <v>20170574</v>
      </c>
      <c r="Q54" t="s">
        <v>177</v>
      </c>
      <c r="R54">
        <v>4328</v>
      </c>
      <c r="S54">
        <v>6620</v>
      </c>
      <c r="T54">
        <v>94</v>
      </c>
      <c r="U54">
        <v>210</v>
      </c>
      <c r="V54">
        <v>269.20999999999998</v>
      </c>
    </row>
    <row r="55" spans="1:22" x14ac:dyDescent="0.2">
      <c r="A55">
        <v>20170555</v>
      </c>
      <c r="B55">
        <v>465</v>
      </c>
      <c r="C55">
        <v>4324</v>
      </c>
      <c r="D55">
        <v>6620</v>
      </c>
      <c r="E55" s="15">
        <v>42964</v>
      </c>
      <c r="F55" s="76">
        <v>24</v>
      </c>
      <c r="G55">
        <v>287</v>
      </c>
      <c r="H55">
        <v>197</v>
      </c>
      <c r="I55">
        <f t="shared" si="3"/>
        <v>287</v>
      </c>
      <c r="J55" s="16">
        <f t="shared" si="5"/>
        <v>2.4664820684959099</v>
      </c>
      <c r="K55" s="17">
        <f t="shared" si="4"/>
        <v>2.2944662261615929</v>
      </c>
      <c r="L55" s="17"/>
      <c r="O55">
        <v>465</v>
      </c>
      <c r="P55">
        <v>20170575</v>
      </c>
      <c r="Q55" t="s">
        <v>192</v>
      </c>
      <c r="R55">
        <v>4328</v>
      </c>
      <c r="S55">
        <v>6620</v>
      </c>
      <c r="T55">
        <v>23.5</v>
      </c>
      <c r="U55">
        <v>203</v>
      </c>
      <c r="V55">
        <v>261.26</v>
      </c>
    </row>
    <row r="56" spans="1:22" x14ac:dyDescent="0.2">
      <c r="A56">
        <v>20170555</v>
      </c>
      <c r="B56">
        <v>465</v>
      </c>
      <c r="C56">
        <v>4324</v>
      </c>
      <c r="D56">
        <v>6620</v>
      </c>
      <c r="E56" s="15">
        <v>42964</v>
      </c>
      <c r="F56" s="76">
        <v>25</v>
      </c>
      <c r="G56">
        <v>277</v>
      </c>
      <c r="H56">
        <v>168.6</v>
      </c>
      <c r="I56">
        <f t="shared" ref="I56:I83" si="6">G56</f>
        <v>277</v>
      </c>
      <c r="J56" s="16">
        <f t="shared" ref="J56:J70" si="7">LOG(I56*1.02)</f>
        <v>2.4510799408263662</v>
      </c>
      <c r="K56" s="17">
        <f t="shared" ref="K56:K83" si="8">LOG(H56)</f>
        <v>2.2268575702887237</v>
      </c>
      <c r="L56" s="17"/>
      <c r="O56">
        <v>465</v>
      </c>
      <c r="P56">
        <v>20170576</v>
      </c>
      <c r="Q56" t="s">
        <v>193</v>
      </c>
      <c r="R56">
        <v>4327</v>
      </c>
      <c r="S56">
        <v>6620.5</v>
      </c>
      <c r="T56">
        <v>63</v>
      </c>
      <c r="U56">
        <v>161</v>
      </c>
      <c r="V56">
        <v>266.68</v>
      </c>
    </row>
    <row r="57" spans="1:22" x14ac:dyDescent="0.2">
      <c r="A57">
        <v>20170555</v>
      </c>
      <c r="B57">
        <v>465</v>
      </c>
      <c r="C57">
        <v>4324</v>
      </c>
      <c r="D57">
        <v>6620</v>
      </c>
      <c r="E57" s="15">
        <v>42964</v>
      </c>
      <c r="F57" s="76">
        <v>26</v>
      </c>
      <c r="G57">
        <v>297</v>
      </c>
      <c r="H57">
        <v>204.1</v>
      </c>
      <c r="I57">
        <f t="shared" si="6"/>
        <v>297</v>
      </c>
      <c r="J57" s="16">
        <f t="shared" si="7"/>
        <v>2.4813566210791298</v>
      </c>
      <c r="K57" s="17">
        <f t="shared" si="8"/>
        <v>2.3098430047160705</v>
      </c>
      <c r="L57" s="17"/>
      <c r="N57" s="15"/>
      <c r="O57">
        <v>465</v>
      </c>
      <c r="P57">
        <v>20170577</v>
      </c>
      <c r="Q57" t="s">
        <v>193</v>
      </c>
      <c r="R57">
        <v>4327</v>
      </c>
      <c r="S57">
        <v>6620.5</v>
      </c>
      <c r="T57">
        <v>63</v>
      </c>
      <c r="U57">
        <v>226</v>
      </c>
      <c r="V57">
        <v>270.42</v>
      </c>
    </row>
    <row r="58" spans="1:22" x14ac:dyDescent="0.2">
      <c r="A58">
        <v>20170555</v>
      </c>
      <c r="B58">
        <v>465</v>
      </c>
      <c r="C58">
        <v>4324</v>
      </c>
      <c r="D58">
        <v>6620</v>
      </c>
      <c r="E58" s="15">
        <v>42964</v>
      </c>
      <c r="F58" s="76">
        <v>27</v>
      </c>
      <c r="G58">
        <v>307</v>
      </c>
      <c r="H58">
        <v>243.1</v>
      </c>
      <c r="I58">
        <f t="shared" si="6"/>
        <v>307</v>
      </c>
      <c r="J58" s="16">
        <f t="shared" si="7"/>
        <v>2.495738547239104</v>
      </c>
      <c r="K58" s="17">
        <f t="shared" si="8"/>
        <v>2.3857849588433355</v>
      </c>
      <c r="L58" s="17"/>
      <c r="O58">
        <v>465</v>
      </c>
      <c r="P58">
        <v>20170578</v>
      </c>
      <c r="Q58" t="s">
        <v>187</v>
      </c>
      <c r="R58">
        <v>4322</v>
      </c>
      <c r="S58">
        <v>6619</v>
      </c>
      <c r="T58">
        <v>45</v>
      </c>
      <c r="U58">
        <v>204</v>
      </c>
      <c r="V58">
        <v>274.31</v>
      </c>
    </row>
    <row r="59" spans="1:22" x14ac:dyDescent="0.2">
      <c r="A59">
        <v>20170555</v>
      </c>
      <c r="B59">
        <v>465</v>
      </c>
      <c r="C59">
        <v>4324</v>
      </c>
      <c r="D59">
        <v>6620</v>
      </c>
      <c r="E59" s="15">
        <v>42964</v>
      </c>
      <c r="F59" s="76">
        <v>28</v>
      </c>
      <c r="G59">
        <v>300</v>
      </c>
      <c r="H59">
        <v>231.5</v>
      </c>
      <c r="I59">
        <f t="shared" si="6"/>
        <v>300</v>
      </c>
      <c r="J59" s="16">
        <f t="shared" si="7"/>
        <v>2.4857214264815801</v>
      </c>
      <c r="K59" s="17">
        <f t="shared" si="8"/>
        <v>2.3645509953539721</v>
      </c>
      <c r="L59" s="17"/>
      <c r="O59">
        <v>465</v>
      </c>
      <c r="P59">
        <v>20170579</v>
      </c>
      <c r="Q59" t="s">
        <v>180</v>
      </c>
      <c r="R59">
        <v>4317</v>
      </c>
      <c r="S59">
        <v>6622</v>
      </c>
      <c r="T59">
        <v>54.5</v>
      </c>
      <c r="U59">
        <v>202</v>
      </c>
      <c r="V59">
        <v>260.97000000000003</v>
      </c>
    </row>
    <row r="60" spans="1:22" x14ac:dyDescent="0.2">
      <c r="A60">
        <v>20170555</v>
      </c>
      <c r="B60">
        <v>465</v>
      </c>
      <c r="C60">
        <v>4324</v>
      </c>
      <c r="D60">
        <v>6620</v>
      </c>
      <c r="E60" s="15">
        <v>42964</v>
      </c>
      <c r="F60" s="76">
        <v>29</v>
      </c>
      <c r="G60">
        <v>274</v>
      </c>
      <c r="H60">
        <v>163.4</v>
      </c>
      <c r="I60">
        <f t="shared" si="6"/>
        <v>274</v>
      </c>
      <c r="J60" s="16">
        <f t="shared" si="7"/>
        <v>2.4463507345823055</v>
      </c>
      <c r="K60" s="17">
        <f t="shared" si="8"/>
        <v>2.2132520521963968</v>
      </c>
      <c r="L60" s="17"/>
      <c r="O60">
        <v>465</v>
      </c>
      <c r="P60">
        <v>20170580</v>
      </c>
      <c r="Q60" t="s">
        <v>180</v>
      </c>
      <c r="R60">
        <v>4317</v>
      </c>
      <c r="S60">
        <v>6622</v>
      </c>
      <c r="T60">
        <v>54.5</v>
      </c>
      <c r="U60">
        <v>242</v>
      </c>
      <c r="V60">
        <v>245.64</v>
      </c>
    </row>
    <row r="61" spans="1:22" x14ac:dyDescent="0.2">
      <c r="A61">
        <v>20170555</v>
      </c>
      <c r="B61">
        <v>465</v>
      </c>
      <c r="C61">
        <v>4324</v>
      </c>
      <c r="D61">
        <v>6620</v>
      </c>
      <c r="E61" s="15">
        <v>42964</v>
      </c>
      <c r="F61" s="76">
        <v>30</v>
      </c>
      <c r="G61">
        <v>281</v>
      </c>
      <c r="H61">
        <v>189.3</v>
      </c>
      <c r="I61">
        <f t="shared" si="6"/>
        <v>281</v>
      </c>
      <c r="J61" s="16">
        <f t="shared" si="7"/>
        <v>2.4573064916669973</v>
      </c>
      <c r="K61" s="17">
        <f t="shared" si="8"/>
        <v>2.2771506139637969</v>
      </c>
      <c r="L61" s="17"/>
      <c r="O61">
        <v>465</v>
      </c>
      <c r="P61">
        <v>20170581</v>
      </c>
      <c r="Q61" t="s">
        <v>195</v>
      </c>
      <c r="R61">
        <v>4324</v>
      </c>
      <c r="S61">
        <v>6620</v>
      </c>
      <c r="T61">
        <v>65</v>
      </c>
      <c r="U61">
        <v>216</v>
      </c>
      <c r="V61">
        <v>276.92</v>
      </c>
    </row>
    <row r="62" spans="1:22" x14ac:dyDescent="0.2">
      <c r="A62">
        <v>20170569</v>
      </c>
      <c r="B62">
        <v>465</v>
      </c>
      <c r="C62">
        <v>4327.0600000000004</v>
      </c>
      <c r="D62">
        <v>6622.31</v>
      </c>
      <c r="E62" s="15">
        <v>42968</v>
      </c>
      <c r="F62" s="76">
        <v>1</v>
      </c>
      <c r="G62">
        <v>227</v>
      </c>
      <c r="H62">
        <v>94.2</v>
      </c>
      <c r="I62">
        <f t="shared" si="6"/>
        <v>227</v>
      </c>
      <c r="J62" s="16">
        <f t="shared" si="7"/>
        <v>2.3646260289550405</v>
      </c>
      <c r="K62" s="17">
        <f t="shared" si="8"/>
        <v>1.9740509027928774</v>
      </c>
      <c r="L62" s="17"/>
      <c r="O62">
        <v>465</v>
      </c>
      <c r="P62">
        <v>20170582</v>
      </c>
      <c r="Q62" t="s">
        <v>199</v>
      </c>
      <c r="R62">
        <v>4328</v>
      </c>
      <c r="S62">
        <v>6620</v>
      </c>
      <c r="T62">
        <v>72</v>
      </c>
      <c r="U62">
        <v>215</v>
      </c>
      <c r="V62">
        <v>272.20999999999998</v>
      </c>
    </row>
    <row r="63" spans="1:22" x14ac:dyDescent="0.2">
      <c r="A63">
        <v>20170569</v>
      </c>
      <c r="B63">
        <v>465</v>
      </c>
      <c r="C63">
        <v>4327.0600000000004</v>
      </c>
      <c r="D63">
        <v>6622.31</v>
      </c>
      <c r="E63" s="15">
        <v>42968</v>
      </c>
      <c r="F63" s="76">
        <v>2</v>
      </c>
      <c r="G63">
        <v>216</v>
      </c>
      <c r="H63">
        <v>77.099999999999994</v>
      </c>
      <c r="I63">
        <f t="shared" si="6"/>
        <v>216</v>
      </c>
      <c r="J63" s="16">
        <f t="shared" si="7"/>
        <v>2.3430539229128486</v>
      </c>
      <c r="K63" s="17">
        <f t="shared" si="8"/>
        <v>1.887054378050957</v>
      </c>
      <c r="L63" s="17"/>
      <c r="O63">
        <v>465</v>
      </c>
      <c r="P63">
        <v>20170609</v>
      </c>
      <c r="Q63" t="s">
        <v>200</v>
      </c>
      <c r="R63">
        <v>4327.08</v>
      </c>
      <c r="S63">
        <v>6622.37</v>
      </c>
      <c r="T63">
        <v>53</v>
      </c>
      <c r="U63">
        <v>158</v>
      </c>
      <c r="V63">
        <v>269.45999999999998</v>
      </c>
    </row>
    <row r="64" spans="1:22" x14ac:dyDescent="0.2">
      <c r="A64">
        <v>20170569</v>
      </c>
      <c r="B64">
        <v>465</v>
      </c>
      <c r="C64">
        <v>4327.0600000000004</v>
      </c>
      <c r="D64">
        <v>6622.31</v>
      </c>
      <c r="E64" s="15">
        <v>42968</v>
      </c>
      <c r="F64" s="76">
        <v>3</v>
      </c>
      <c r="G64">
        <v>240</v>
      </c>
      <c r="H64">
        <v>100.9</v>
      </c>
      <c r="I64">
        <f t="shared" si="6"/>
        <v>240</v>
      </c>
      <c r="J64" s="16">
        <f t="shared" si="7"/>
        <v>2.3888114134735234</v>
      </c>
      <c r="K64" s="17">
        <f t="shared" si="8"/>
        <v>2.0038911662369103</v>
      </c>
      <c r="L64" s="17"/>
      <c r="O64">
        <v>465</v>
      </c>
      <c r="P64">
        <v>20170610</v>
      </c>
      <c r="Q64" t="s">
        <v>200</v>
      </c>
      <c r="R64">
        <v>4327.08</v>
      </c>
      <c r="S64">
        <v>6622.37</v>
      </c>
      <c r="T64">
        <v>53</v>
      </c>
      <c r="U64">
        <v>226</v>
      </c>
      <c r="V64">
        <v>222.65</v>
      </c>
    </row>
    <row r="65" spans="1:24" x14ac:dyDescent="0.2">
      <c r="A65">
        <v>20170569</v>
      </c>
      <c r="B65">
        <v>465</v>
      </c>
      <c r="C65">
        <v>4327.0600000000004</v>
      </c>
      <c r="D65">
        <v>6622.31</v>
      </c>
      <c r="E65" s="15">
        <v>42968</v>
      </c>
      <c r="F65" s="76">
        <v>4</v>
      </c>
      <c r="G65">
        <v>231</v>
      </c>
      <c r="H65">
        <v>97.8</v>
      </c>
      <c r="I65">
        <f t="shared" si="6"/>
        <v>231</v>
      </c>
      <c r="J65" s="16">
        <f t="shared" si="7"/>
        <v>2.372212151654062</v>
      </c>
      <c r="K65" s="17">
        <f t="shared" si="8"/>
        <v>1.9903388547876015</v>
      </c>
      <c r="L65" s="17"/>
      <c r="O65">
        <v>465</v>
      </c>
      <c r="P65">
        <v>20170790</v>
      </c>
      <c r="Q65" t="s">
        <v>187</v>
      </c>
      <c r="R65">
        <v>4322</v>
      </c>
      <c r="S65">
        <v>6619</v>
      </c>
      <c r="T65">
        <v>45</v>
      </c>
      <c r="U65">
        <v>151</v>
      </c>
      <c r="V65">
        <v>259.24</v>
      </c>
    </row>
    <row r="66" spans="1:24" x14ac:dyDescent="0.2">
      <c r="A66">
        <v>20170569</v>
      </c>
      <c r="B66">
        <v>465</v>
      </c>
      <c r="C66">
        <v>4327.0600000000004</v>
      </c>
      <c r="D66">
        <v>6622.31</v>
      </c>
      <c r="E66" s="15">
        <v>42968</v>
      </c>
      <c r="F66" s="76">
        <v>5</v>
      </c>
      <c r="G66">
        <v>237</v>
      </c>
      <c r="H66">
        <v>105.3</v>
      </c>
      <c r="I66">
        <f t="shared" si="6"/>
        <v>237</v>
      </c>
      <c r="J66" s="16">
        <f t="shared" si="7"/>
        <v>2.3833485177720215</v>
      </c>
      <c r="K66" s="17">
        <f t="shared" si="8"/>
        <v>2.0224283711854865</v>
      </c>
      <c r="L66" s="17"/>
      <c r="O66">
        <v>465</v>
      </c>
      <c r="P66">
        <v>20171032</v>
      </c>
      <c r="Q66" t="s">
        <v>194</v>
      </c>
      <c r="R66">
        <v>4316</v>
      </c>
      <c r="S66">
        <v>6621.55</v>
      </c>
      <c r="T66">
        <v>88</v>
      </c>
      <c r="U66">
        <v>189</v>
      </c>
      <c r="V66">
        <v>263.97000000000003</v>
      </c>
    </row>
    <row r="67" spans="1:24" x14ac:dyDescent="0.2">
      <c r="A67">
        <v>20170569</v>
      </c>
      <c r="B67">
        <v>465</v>
      </c>
      <c r="C67">
        <v>4327.0600000000004</v>
      </c>
      <c r="D67">
        <v>6622.31</v>
      </c>
      <c r="E67" s="15">
        <v>42968</v>
      </c>
      <c r="F67" s="76">
        <v>6</v>
      </c>
      <c r="G67">
        <v>249</v>
      </c>
      <c r="H67">
        <v>115.3</v>
      </c>
      <c r="I67">
        <f t="shared" si="6"/>
        <v>249</v>
      </c>
      <c r="J67" s="16">
        <f t="shared" si="7"/>
        <v>2.4047995188576539</v>
      </c>
      <c r="K67" s="17">
        <f t="shared" si="8"/>
        <v>2.0618293072946989</v>
      </c>
      <c r="L67" s="17"/>
      <c r="N67" s="15"/>
      <c r="O67">
        <v>465</v>
      </c>
      <c r="P67">
        <v>20171201</v>
      </c>
      <c r="Q67" t="s">
        <v>192</v>
      </c>
      <c r="R67">
        <v>4328</v>
      </c>
      <c r="S67">
        <v>6620</v>
      </c>
      <c r="T67">
        <v>23.5</v>
      </c>
      <c r="U67">
        <v>100</v>
      </c>
      <c r="V67">
        <v>256.55</v>
      </c>
    </row>
    <row r="68" spans="1:24" x14ac:dyDescent="0.2">
      <c r="A68">
        <v>20170569</v>
      </c>
      <c r="B68">
        <v>465</v>
      </c>
      <c r="C68">
        <v>4327.0600000000004</v>
      </c>
      <c r="D68">
        <v>6622.31</v>
      </c>
      <c r="E68" s="15">
        <v>42968</v>
      </c>
      <c r="F68" s="76">
        <v>7</v>
      </c>
      <c r="G68">
        <v>247</v>
      </c>
      <c r="H68">
        <v>111.6</v>
      </c>
      <c r="I68">
        <f t="shared" si="6"/>
        <v>247</v>
      </c>
      <c r="J68" s="16">
        <f t="shared" si="7"/>
        <v>2.4012971250215833</v>
      </c>
      <c r="K68" s="17">
        <f t="shared" si="8"/>
        <v>2.0476641946015599</v>
      </c>
      <c r="L68" s="17"/>
    </row>
    <row r="69" spans="1:24" x14ac:dyDescent="0.2">
      <c r="A69" s="2">
        <v>20170569</v>
      </c>
      <c r="B69" s="2">
        <v>465</v>
      </c>
      <c r="C69" s="2">
        <v>4327.0600000000004</v>
      </c>
      <c r="D69" s="2">
        <v>6622.31</v>
      </c>
      <c r="E69" s="69">
        <v>42968</v>
      </c>
      <c r="F69" s="72">
        <v>8</v>
      </c>
      <c r="G69" s="2">
        <v>267</v>
      </c>
      <c r="H69" s="2">
        <v>157.80000000000001</v>
      </c>
      <c r="I69">
        <f t="shared" si="6"/>
        <v>267</v>
      </c>
      <c r="J69" s="16">
        <f t="shared" si="7"/>
        <v>2.4351114331264929</v>
      </c>
      <c r="K69" s="17">
        <f t="shared" si="8"/>
        <v>2.1981069988734014</v>
      </c>
      <c r="L69" s="17"/>
      <c r="N69" s="101" t="s">
        <v>138</v>
      </c>
      <c r="O69">
        <f>COUNT(O49:O68)</f>
        <v>19</v>
      </c>
      <c r="P69">
        <f>COUNT(P49:P68)</f>
        <v>19</v>
      </c>
      <c r="T69">
        <f>SUM(T49:T68)</f>
        <v>1152</v>
      </c>
      <c r="U69">
        <f>SUM(U49:U68)</f>
        <v>3561</v>
      </c>
    </row>
    <row r="70" spans="1:24" x14ac:dyDescent="0.2">
      <c r="A70" s="2">
        <v>20170569</v>
      </c>
      <c r="B70" s="2">
        <v>465</v>
      </c>
      <c r="C70" s="2">
        <v>4327.0600000000004</v>
      </c>
      <c r="D70" s="2">
        <v>6622.31</v>
      </c>
      <c r="E70" s="69">
        <v>42968</v>
      </c>
      <c r="F70" s="72">
        <v>9</v>
      </c>
      <c r="G70" s="2">
        <v>223</v>
      </c>
      <c r="H70" s="2">
        <v>85.3</v>
      </c>
      <c r="I70">
        <f t="shared" si="6"/>
        <v>223</v>
      </c>
      <c r="J70" s="16">
        <f t="shared" si="7"/>
        <v>2.3569050348100782</v>
      </c>
      <c r="K70" s="17">
        <f t="shared" si="8"/>
        <v>1.930949031167523</v>
      </c>
      <c r="L70" s="17"/>
      <c r="N70" s="101"/>
    </row>
    <row r="71" spans="1:24" x14ac:dyDescent="0.2">
      <c r="A71" s="2">
        <v>20170569</v>
      </c>
      <c r="B71" s="2">
        <v>465</v>
      </c>
      <c r="C71" s="2">
        <v>4327.0600000000004</v>
      </c>
      <c r="D71" s="2">
        <v>6622.31</v>
      </c>
      <c r="E71" s="69">
        <v>42968</v>
      </c>
      <c r="F71" s="72">
        <v>10</v>
      </c>
      <c r="G71" s="2">
        <v>250</v>
      </c>
      <c r="H71" s="2">
        <v>127.1</v>
      </c>
      <c r="I71">
        <f t="shared" si="6"/>
        <v>250</v>
      </c>
      <c r="J71" s="16">
        <f t="shared" ref="J71:J83" si="9">LOG(I71*1.02)</f>
        <v>2.406540180433955</v>
      </c>
      <c r="K71" s="17">
        <f t="shared" si="8"/>
        <v>2.1041455505540081</v>
      </c>
      <c r="L71" s="17"/>
      <c r="N71" s="100" t="s">
        <v>196</v>
      </c>
    </row>
    <row r="72" spans="1:24" x14ac:dyDescent="0.2">
      <c r="A72" s="2">
        <v>20170569</v>
      </c>
      <c r="B72" s="2">
        <v>465</v>
      </c>
      <c r="C72" s="2">
        <v>4327.0600000000004</v>
      </c>
      <c r="D72" s="2">
        <v>6622.31</v>
      </c>
      <c r="E72" s="69">
        <v>42968</v>
      </c>
      <c r="F72" s="72">
        <v>11</v>
      </c>
      <c r="G72" s="2">
        <v>262</v>
      </c>
      <c r="H72" s="2">
        <v>147.30000000000001</v>
      </c>
      <c r="I72">
        <f t="shared" si="6"/>
        <v>262</v>
      </c>
      <c r="J72" s="16">
        <f t="shared" si="9"/>
        <v>2.4269014630816632</v>
      </c>
      <c r="K72" s="17">
        <f t="shared" si="8"/>
        <v>2.1682027468426308</v>
      </c>
      <c r="L72" s="17"/>
      <c r="M72" s="110"/>
      <c r="N72" s="68" t="s">
        <v>197</v>
      </c>
      <c r="T72" t="s">
        <v>156</v>
      </c>
      <c r="U72" t="s">
        <v>157</v>
      </c>
      <c r="V72" t="s">
        <v>158</v>
      </c>
      <c r="W72" t="s">
        <v>157</v>
      </c>
      <c r="X72" t="s">
        <v>158</v>
      </c>
    </row>
    <row r="73" spans="1:24" x14ac:dyDescent="0.2">
      <c r="A73" s="2">
        <v>20170569</v>
      </c>
      <c r="B73" s="2">
        <v>465</v>
      </c>
      <c r="C73" s="2">
        <v>4327.0600000000004</v>
      </c>
      <c r="D73" s="2">
        <v>6622.31</v>
      </c>
      <c r="E73" s="69">
        <v>42968</v>
      </c>
      <c r="F73" s="72">
        <v>12</v>
      </c>
      <c r="G73" s="2">
        <v>247</v>
      </c>
      <c r="H73" s="2">
        <v>118.6</v>
      </c>
      <c r="I73">
        <f t="shared" si="6"/>
        <v>247</v>
      </c>
      <c r="J73" s="16">
        <f t="shared" si="9"/>
        <v>2.4012971250215833</v>
      </c>
      <c r="K73" s="17">
        <f t="shared" si="8"/>
        <v>2.0740846890282438</v>
      </c>
      <c r="L73" s="17"/>
      <c r="N73" t="s">
        <v>28</v>
      </c>
      <c r="O73" t="s">
        <v>25</v>
      </c>
      <c r="P73" t="s">
        <v>24</v>
      </c>
      <c r="Q73" t="s">
        <v>159</v>
      </c>
      <c r="R73" t="s">
        <v>26</v>
      </c>
      <c r="S73" t="s">
        <v>27</v>
      </c>
      <c r="T73" t="s">
        <v>160</v>
      </c>
      <c r="U73" t="s">
        <v>161</v>
      </c>
      <c r="V73" t="s">
        <v>161</v>
      </c>
      <c r="W73" t="s">
        <v>162</v>
      </c>
      <c r="X73" t="s">
        <v>162</v>
      </c>
    </row>
    <row r="74" spans="1:24" x14ac:dyDescent="0.2">
      <c r="A74" s="2">
        <v>20170569</v>
      </c>
      <c r="B74" s="2">
        <v>465</v>
      </c>
      <c r="C74" s="2">
        <v>4327.0600000000004</v>
      </c>
      <c r="D74" s="2">
        <v>6622.31</v>
      </c>
      <c r="E74" s="69">
        <v>42968</v>
      </c>
      <c r="F74" s="72">
        <v>13</v>
      </c>
      <c r="G74" s="2">
        <v>273</v>
      </c>
      <c r="H74" s="2">
        <v>157.30000000000001</v>
      </c>
      <c r="I74">
        <f t="shared" si="6"/>
        <v>273</v>
      </c>
      <c r="J74" s="16">
        <f t="shared" si="9"/>
        <v>2.4447628188026735</v>
      </c>
      <c r="K74" s="17">
        <f t="shared" si="8"/>
        <v>2.1967287226232868</v>
      </c>
      <c r="L74" s="17"/>
      <c r="N74" s="15">
        <v>42964</v>
      </c>
      <c r="O74">
        <v>465</v>
      </c>
      <c r="P74">
        <v>20170551</v>
      </c>
      <c r="Q74" t="s">
        <v>193</v>
      </c>
      <c r="R74">
        <v>4325</v>
      </c>
      <c r="S74">
        <v>6619</v>
      </c>
      <c r="T74">
        <v>28</v>
      </c>
      <c r="U74">
        <v>201</v>
      </c>
      <c r="V74">
        <v>308</v>
      </c>
      <c r="W74">
        <v>58.6</v>
      </c>
      <c r="X74">
        <v>245.5</v>
      </c>
    </row>
    <row r="75" spans="1:24" x14ac:dyDescent="0.2">
      <c r="A75" s="2">
        <v>20170569</v>
      </c>
      <c r="B75" s="2">
        <v>465</v>
      </c>
      <c r="C75" s="2">
        <v>4327.0600000000004</v>
      </c>
      <c r="D75" s="2">
        <v>6622.31</v>
      </c>
      <c r="E75" s="69">
        <v>42968</v>
      </c>
      <c r="F75" s="72">
        <v>14</v>
      </c>
      <c r="G75" s="2">
        <v>257</v>
      </c>
      <c r="H75" s="2">
        <v>148.4</v>
      </c>
      <c r="I75">
        <f t="shared" si="6"/>
        <v>257</v>
      </c>
      <c r="J75" s="16">
        <f t="shared" si="9"/>
        <v>2.4185332950932121</v>
      </c>
      <c r="K75" s="17">
        <f t="shared" si="8"/>
        <v>2.1714339009430081</v>
      </c>
      <c r="L75" s="17"/>
      <c r="N75" s="15">
        <v>42964</v>
      </c>
      <c r="O75">
        <v>465</v>
      </c>
      <c r="P75">
        <v>20170555</v>
      </c>
      <c r="Q75" t="s">
        <v>180</v>
      </c>
      <c r="R75">
        <v>4324</v>
      </c>
      <c r="S75">
        <v>6620</v>
      </c>
      <c r="T75">
        <v>30</v>
      </c>
      <c r="U75">
        <v>214</v>
      </c>
      <c r="V75">
        <v>307</v>
      </c>
      <c r="W75">
        <v>66.900000000000006</v>
      </c>
      <c r="X75">
        <v>243.1</v>
      </c>
    </row>
    <row r="76" spans="1:24" x14ac:dyDescent="0.2">
      <c r="A76" s="2">
        <v>20170569</v>
      </c>
      <c r="B76" s="2">
        <v>465</v>
      </c>
      <c r="C76" s="2">
        <v>4327.0600000000004</v>
      </c>
      <c r="D76" s="2">
        <v>6622.31</v>
      </c>
      <c r="E76" s="69">
        <v>42968</v>
      </c>
      <c r="F76" s="72">
        <v>15</v>
      </c>
      <c r="G76" s="2">
        <v>269</v>
      </c>
      <c r="H76" s="2">
        <v>155.19999999999999</v>
      </c>
      <c r="I76">
        <f t="shared" si="6"/>
        <v>269</v>
      </c>
      <c r="J76" s="16">
        <f t="shared" si="9"/>
        <v>2.4383524517643256</v>
      </c>
      <c r="K76" s="17">
        <f t="shared" si="8"/>
        <v>2.1908917169221698</v>
      </c>
      <c r="L76" s="17"/>
      <c r="N76" s="15">
        <v>42968</v>
      </c>
      <c r="O76">
        <v>465</v>
      </c>
      <c r="P76">
        <v>20170569</v>
      </c>
      <c r="Q76" t="s">
        <v>198</v>
      </c>
      <c r="R76">
        <v>4327.0600000000004</v>
      </c>
      <c r="S76">
        <v>6622.31</v>
      </c>
      <c r="T76">
        <v>32</v>
      </c>
      <c r="U76">
        <v>216</v>
      </c>
      <c r="V76">
        <v>316</v>
      </c>
      <c r="W76">
        <v>77.099999999999994</v>
      </c>
      <c r="X76">
        <v>300.8</v>
      </c>
    </row>
    <row r="77" spans="1:24" x14ac:dyDescent="0.2">
      <c r="A77" s="2">
        <v>20170569</v>
      </c>
      <c r="B77" s="2">
        <v>465</v>
      </c>
      <c r="C77" s="2">
        <v>4327.0600000000004</v>
      </c>
      <c r="D77" s="2">
        <v>6622.31</v>
      </c>
      <c r="E77" s="69">
        <v>42968</v>
      </c>
      <c r="F77" s="72">
        <v>16</v>
      </c>
      <c r="G77" s="2">
        <v>271</v>
      </c>
      <c r="H77" s="2">
        <v>163.80000000000001</v>
      </c>
      <c r="I77">
        <f t="shared" si="6"/>
        <v>271</v>
      </c>
      <c r="J77" s="16">
        <f t="shared" si="9"/>
        <v>2.4415694626363234</v>
      </c>
      <c r="K77" s="17">
        <f t="shared" si="8"/>
        <v>2.2143138974243999</v>
      </c>
      <c r="N77" s="15">
        <v>42968</v>
      </c>
      <c r="O77">
        <v>465</v>
      </c>
      <c r="P77">
        <v>20170579</v>
      </c>
      <c r="Q77" t="s">
        <v>180</v>
      </c>
      <c r="R77">
        <v>4317</v>
      </c>
      <c r="S77">
        <v>6622</v>
      </c>
      <c r="T77">
        <v>28</v>
      </c>
      <c r="U77">
        <v>228</v>
      </c>
      <c r="V77">
        <v>302</v>
      </c>
      <c r="W77">
        <v>81.2</v>
      </c>
      <c r="X77">
        <v>239.8</v>
      </c>
    </row>
    <row r="78" spans="1:24" x14ac:dyDescent="0.2">
      <c r="A78" s="2">
        <v>20170569</v>
      </c>
      <c r="B78" s="2">
        <v>465</v>
      </c>
      <c r="C78" s="2">
        <v>4327.0600000000004</v>
      </c>
      <c r="D78" s="2">
        <v>6622.31</v>
      </c>
      <c r="E78" s="69">
        <v>42968</v>
      </c>
      <c r="F78" s="72">
        <v>17</v>
      </c>
      <c r="G78" s="2">
        <v>262</v>
      </c>
      <c r="H78" s="2">
        <v>147.6</v>
      </c>
      <c r="I78">
        <f t="shared" si="6"/>
        <v>262</v>
      </c>
      <c r="J78" s="16">
        <f t="shared" si="9"/>
        <v>2.4269014630816632</v>
      </c>
      <c r="K78" s="17">
        <f t="shared" si="8"/>
        <v>2.1690863574870227</v>
      </c>
      <c r="N78" s="15">
        <v>42968</v>
      </c>
      <c r="O78">
        <v>465</v>
      </c>
      <c r="P78">
        <v>20171032</v>
      </c>
      <c r="Q78" t="s">
        <v>194</v>
      </c>
      <c r="R78">
        <v>4316</v>
      </c>
      <c r="S78">
        <v>6621.55</v>
      </c>
      <c r="T78">
        <v>29</v>
      </c>
      <c r="U78">
        <v>214</v>
      </c>
      <c r="V78">
        <v>303</v>
      </c>
      <c r="W78">
        <v>62.3</v>
      </c>
      <c r="X78">
        <v>233.4</v>
      </c>
    </row>
    <row r="79" spans="1:24" x14ac:dyDescent="0.2">
      <c r="A79" s="2">
        <v>20170569</v>
      </c>
      <c r="B79" s="2">
        <v>465</v>
      </c>
      <c r="C79" s="2">
        <v>4327.0600000000004</v>
      </c>
      <c r="D79" s="2">
        <v>6622.31</v>
      </c>
      <c r="E79" s="69">
        <v>42968</v>
      </c>
      <c r="F79" s="72">
        <v>18</v>
      </c>
      <c r="G79" s="2">
        <v>260</v>
      </c>
      <c r="H79" s="2">
        <v>140.30000000000001</v>
      </c>
      <c r="I79">
        <f t="shared" si="6"/>
        <v>260</v>
      </c>
      <c r="J79" s="16">
        <f t="shared" si="9"/>
        <v>2.4235735197327357</v>
      </c>
      <c r="K79" s="17">
        <f t="shared" si="8"/>
        <v>2.1470576710283598</v>
      </c>
      <c r="N79" s="15">
        <v>42968</v>
      </c>
      <c r="O79">
        <v>465</v>
      </c>
      <c r="P79">
        <v>20171201</v>
      </c>
      <c r="Q79" t="s">
        <v>192</v>
      </c>
      <c r="R79">
        <v>4328</v>
      </c>
      <c r="S79">
        <v>6620</v>
      </c>
      <c r="T79">
        <v>26</v>
      </c>
      <c r="U79">
        <v>229</v>
      </c>
      <c r="V79">
        <v>298</v>
      </c>
      <c r="W79">
        <v>89.5</v>
      </c>
      <c r="X79">
        <v>226.7</v>
      </c>
    </row>
    <row r="80" spans="1:24" x14ac:dyDescent="0.2">
      <c r="A80" s="2">
        <v>20170569</v>
      </c>
      <c r="B80" s="2">
        <v>465</v>
      </c>
      <c r="C80" s="2">
        <v>4327.0600000000004</v>
      </c>
      <c r="D80" s="2">
        <v>6622.31</v>
      </c>
      <c r="E80" s="69">
        <v>42968</v>
      </c>
      <c r="F80" s="72">
        <v>19</v>
      </c>
      <c r="G80" s="2">
        <v>279</v>
      </c>
      <c r="H80" s="2">
        <v>168.8</v>
      </c>
      <c r="I80">
        <f t="shared" si="6"/>
        <v>279</v>
      </c>
      <c r="J80" s="16">
        <f t="shared" si="9"/>
        <v>2.4542043750355149</v>
      </c>
      <c r="K80" s="17">
        <f t="shared" si="8"/>
        <v>2.2273724422896364</v>
      </c>
      <c r="N80" s="15">
        <v>42969</v>
      </c>
      <c r="O80">
        <v>465</v>
      </c>
      <c r="P80">
        <v>20170791</v>
      </c>
      <c r="Q80" t="s">
        <v>192</v>
      </c>
      <c r="R80">
        <v>4327</v>
      </c>
      <c r="S80">
        <v>6619</v>
      </c>
      <c r="T80">
        <v>29</v>
      </c>
      <c r="U80">
        <v>211</v>
      </c>
      <c r="V80">
        <v>300</v>
      </c>
      <c r="W80">
        <v>66.8</v>
      </c>
      <c r="X80">
        <v>217.5</v>
      </c>
    </row>
    <row r="81" spans="1:39" x14ac:dyDescent="0.2">
      <c r="A81" s="2">
        <v>20170569</v>
      </c>
      <c r="B81" s="2">
        <v>465</v>
      </c>
      <c r="C81" s="2">
        <v>4327.0600000000004</v>
      </c>
      <c r="D81" s="2">
        <v>6622.31</v>
      </c>
      <c r="E81" s="69">
        <v>42968</v>
      </c>
      <c r="F81" s="72">
        <v>20</v>
      </c>
      <c r="G81" s="2">
        <v>289</v>
      </c>
      <c r="H81" s="2">
        <v>188.3</v>
      </c>
      <c r="I81">
        <f t="shared" si="6"/>
        <v>289</v>
      </c>
      <c r="J81" s="16">
        <f t="shared" si="9"/>
        <v>2.4694980145184653</v>
      </c>
      <c r="K81" s="17">
        <f t="shared" si="8"/>
        <v>2.274850320016665</v>
      </c>
      <c r="N81" s="15"/>
    </row>
    <row r="82" spans="1:39" x14ac:dyDescent="0.2">
      <c r="A82" s="2">
        <v>20170569</v>
      </c>
      <c r="B82" s="2">
        <v>465</v>
      </c>
      <c r="C82" s="2">
        <v>4327.0600000000004</v>
      </c>
      <c r="D82" s="2">
        <v>6622.31</v>
      </c>
      <c r="E82" s="69">
        <v>42968</v>
      </c>
      <c r="F82" s="72">
        <v>21</v>
      </c>
      <c r="G82" s="2">
        <v>297</v>
      </c>
      <c r="H82" s="2">
        <v>215.2</v>
      </c>
      <c r="I82">
        <f t="shared" si="6"/>
        <v>297</v>
      </c>
      <c r="J82" s="16">
        <f t="shared" si="9"/>
        <v>2.4813566210791298</v>
      </c>
      <c r="K82" s="17">
        <f t="shared" si="8"/>
        <v>2.3328422669943514</v>
      </c>
      <c r="N82" s="100"/>
    </row>
    <row r="83" spans="1:39" x14ac:dyDescent="0.2">
      <c r="A83" s="2">
        <v>20170569</v>
      </c>
      <c r="B83" s="2">
        <v>465</v>
      </c>
      <c r="C83" s="2">
        <v>4327.0600000000004</v>
      </c>
      <c r="D83" s="2">
        <v>6622.31</v>
      </c>
      <c r="E83" s="69">
        <v>42968</v>
      </c>
      <c r="F83" s="72">
        <v>22</v>
      </c>
      <c r="G83" s="2">
        <v>297</v>
      </c>
      <c r="H83" s="2">
        <v>194.1</v>
      </c>
      <c r="I83">
        <f t="shared" si="6"/>
        <v>297</v>
      </c>
      <c r="J83" s="16">
        <f t="shared" si="9"/>
        <v>2.4813566210791298</v>
      </c>
      <c r="K83" s="17">
        <f t="shared" si="8"/>
        <v>2.2880255353883627</v>
      </c>
      <c r="N83" s="15"/>
      <c r="R83" s="26"/>
      <c r="S83" s="26"/>
    </row>
    <row r="84" spans="1:39" x14ac:dyDescent="0.2">
      <c r="A84" s="2">
        <v>20170569</v>
      </c>
      <c r="B84" s="2">
        <v>465</v>
      </c>
      <c r="C84" s="2">
        <v>4327.0600000000004</v>
      </c>
      <c r="D84" s="2">
        <v>6622.31</v>
      </c>
      <c r="E84" s="69">
        <v>42968</v>
      </c>
      <c r="F84" s="72">
        <v>23</v>
      </c>
      <c r="G84" s="2">
        <v>288</v>
      </c>
      <c r="H84" s="2">
        <v>203.2</v>
      </c>
      <c r="I84">
        <f t="shared" ref="I84:I134" si="10">G84</f>
        <v>288</v>
      </c>
      <c r="J84" s="16">
        <f t="shared" ref="J84:J134" si="11">LOG(I84*1.02)</f>
        <v>2.4679926595211485</v>
      </c>
      <c r="K84" s="17">
        <f t="shared" ref="K84:K134" si="12">LOG(H84)</f>
        <v>2.3079237036118818</v>
      </c>
      <c r="N84" s="15"/>
      <c r="O84">
        <f>COUNT(O74:O83)</f>
        <v>7</v>
      </c>
      <c r="T84">
        <f>SUM(T74:T83)</f>
        <v>202</v>
      </c>
    </row>
    <row r="85" spans="1:39" x14ac:dyDescent="0.2">
      <c r="A85" s="2">
        <v>20170569</v>
      </c>
      <c r="B85" s="2">
        <v>465</v>
      </c>
      <c r="C85" s="2">
        <v>4327.0600000000004</v>
      </c>
      <c r="D85" s="2">
        <v>6622.31</v>
      </c>
      <c r="E85" s="69">
        <v>42968</v>
      </c>
      <c r="F85" s="72">
        <v>24</v>
      </c>
      <c r="G85" s="2">
        <v>273</v>
      </c>
      <c r="H85" s="2">
        <v>161.4</v>
      </c>
      <c r="I85">
        <f t="shared" si="10"/>
        <v>273</v>
      </c>
      <c r="J85" s="16">
        <f t="shared" si="11"/>
        <v>2.4447628188026735</v>
      </c>
      <c r="K85" s="17">
        <f t="shared" si="12"/>
        <v>2.2079035303860515</v>
      </c>
    </row>
    <row r="86" spans="1:39" x14ac:dyDescent="0.2">
      <c r="A86" s="2">
        <v>20170569</v>
      </c>
      <c r="B86" s="2">
        <v>465</v>
      </c>
      <c r="C86" s="2">
        <v>4327.0600000000004</v>
      </c>
      <c r="D86" s="2">
        <v>6622.31</v>
      </c>
      <c r="E86" s="69">
        <v>42968</v>
      </c>
      <c r="F86" s="72">
        <v>25</v>
      </c>
      <c r="G86" s="2">
        <v>287</v>
      </c>
      <c r="H86" s="2">
        <v>204.2</v>
      </c>
      <c r="I86">
        <f t="shared" si="10"/>
        <v>287</v>
      </c>
      <c r="J86" s="16">
        <f t="shared" si="11"/>
        <v>2.4664820684959099</v>
      </c>
      <c r="K86" s="17">
        <f t="shared" si="12"/>
        <v>2.3100557377508912</v>
      </c>
      <c r="L86" s="17"/>
      <c r="X86" t="s">
        <v>96</v>
      </c>
      <c r="Y86" t="s">
        <v>97</v>
      </c>
      <c r="AA86" t="s">
        <v>98</v>
      </c>
      <c r="AE86" t="s">
        <v>99</v>
      </c>
      <c r="AF86" t="s">
        <v>100</v>
      </c>
      <c r="AG86" s="7" t="s">
        <v>101</v>
      </c>
      <c r="AH86" s="7" t="s">
        <v>102</v>
      </c>
      <c r="AI86" s="7" t="s">
        <v>102</v>
      </c>
      <c r="AJ86" s="6" t="s">
        <v>103</v>
      </c>
      <c r="AK86" s="4"/>
      <c r="AL86" s="4" t="s">
        <v>104</v>
      </c>
    </row>
    <row r="87" spans="1:39" x14ac:dyDescent="0.2">
      <c r="A87" s="2">
        <v>20170569</v>
      </c>
      <c r="B87" s="2">
        <v>465</v>
      </c>
      <c r="C87" s="2">
        <v>4327.0600000000004</v>
      </c>
      <c r="D87" s="2">
        <v>6622.31</v>
      </c>
      <c r="E87" s="69">
        <v>42968</v>
      </c>
      <c r="F87" s="72">
        <v>26</v>
      </c>
      <c r="G87" s="2">
        <v>283</v>
      </c>
      <c r="H87" s="2">
        <v>191.6</v>
      </c>
      <c r="I87">
        <f t="shared" si="10"/>
        <v>283</v>
      </c>
      <c r="J87" s="16">
        <f t="shared" si="11"/>
        <v>2.4603866072862077</v>
      </c>
      <c r="K87" s="17">
        <f t="shared" si="12"/>
        <v>2.2823955047425257</v>
      </c>
      <c r="L87" s="17" t="s">
        <v>105</v>
      </c>
      <c r="V87" t="s">
        <v>106</v>
      </c>
      <c r="W87" t="s">
        <v>106</v>
      </c>
      <c r="X87" t="s">
        <v>107</v>
      </c>
      <c r="Y87" t="s">
        <v>108</v>
      </c>
      <c r="Z87" t="s">
        <v>96</v>
      </c>
      <c r="AA87" t="s">
        <v>109</v>
      </c>
      <c r="AB87" t="s">
        <v>109</v>
      </c>
      <c r="AC87" s="7" t="s">
        <v>110</v>
      </c>
      <c r="AD87" s="7" t="s">
        <v>111</v>
      </c>
      <c r="AE87" s="7" t="s">
        <v>112</v>
      </c>
      <c r="AF87" s="7" t="s">
        <v>113</v>
      </c>
      <c r="AG87" t="s">
        <v>114</v>
      </c>
      <c r="AH87" t="s">
        <v>115</v>
      </c>
      <c r="AI87" t="s">
        <v>115</v>
      </c>
      <c r="AJ87" s="6" t="s">
        <v>116</v>
      </c>
      <c r="AK87" s="4" t="s">
        <v>117</v>
      </c>
      <c r="AL87" s="6" t="s">
        <v>118</v>
      </c>
    </row>
    <row r="88" spans="1:39" x14ac:dyDescent="0.2">
      <c r="A88" s="2">
        <v>20170569</v>
      </c>
      <c r="B88" s="2">
        <v>465</v>
      </c>
      <c r="C88" s="2">
        <v>4327.0600000000004</v>
      </c>
      <c r="D88" s="2">
        <v>6622.31</v>
      </c>
      <c r="E88" s="69">
        <v>42968</v>
      </c>
      <c r="F88" s="72">
        <v>27</v>
      </c>
      <c r="G88" s="2">
        <v>292</v>
      </c>
      <c r="H88" s="2">
        <v>199.2</v>
      </c>
      <c r="I88">
        <f t="shared" si="10"/>
        <v>292</v>
      </c>
      <c r="J88" s="16">
        <f t="shared" si="11"/>
        <v>2.4739830232103359</v>
      </c>
      <c r="K88" s="17">
        <f t="shared" si="12"/>
        <v>2.2992893340876801</v>
      </c>
      <c r="L88" s="70" t="s">
        <v>119</v>
      </c>
      <c r="M88" s="3" t="s">
        <v>178</v>
      </c>
      <c r="N88" s="3" t="s">
        <v>120</v>
      </c>
      <c r="O88" s="2" t="s">
        <v>121</v>
      </c>
      <c r="P88" s="2" t="s">
        <v>95</v>
      </c>
      <c r="Q88" s="2" t="s">
        <v>122</v>
      </c>
      <c r="R88" s="2" t="s">
        <v>123</v>
      </c>
      <c r="S88" s="2" t="s">
        <v>124</v>
      </c>
      <c r="T88" t="s">
        <v>125</v>
      </c>
      <c r="U88" t="s">
        <v>126</v>
      </c>
      <c r="V88" s="7" t="s">
        <v>121</v>
      </c>
      <c r="W88" s="7" t="s">
        <v>127</v>
      </c>
      <c r="X88" s="8" t="s">
        <v>128</v>
      </c>
      <c r="Y88" s="8"/>
      <c r="Z88" s="7" t="s">
        <v>129</v>
      </c>
      <c r="AA88" s="7" t="s">
        <v>130</v>
      </c>
      <c r="AB88" s="7" t="s">
        <v>131</v>
      </c>
      <c r="AE88" s="7">
        <f>10^(AB139/10)</f>
        <v>1.7815581406628901E-5</v>
      </c>
      <c r="AF88" s="7"/>
      <c r="AG88" s="12" t="s">
        <v>132</v>
      </c>
      <c r="AH88" t="s">
        <v>133</v>
      </c>
      <c r="AI88" t="s">
        <v>134</v>
      </c>
      <c r="AJ88" s="4"/>
      <c r="AK88" s="6" t="s">
        <v>135</v>
      </c>
      <c r="AL88" s="4" t="s">
        <v>136</v>
      </c>
      <c r="AM88" s="70" t="s">
        <v>119</v>
      </c>
    </row>
    <row r="89" spans="1:39" x14ac:dyDescent="0.2">
      <c r="A89" s="2">
        <v>20170569</v>
      </c>
      <c r="B89" s="2">
        <v>465</v>
      </c>
      <c r="C89" s="2">
        <v>4327.0600000000004</v>
      </c>
      <c r="D89" s="2">
        <v>6622.31</v>
      </c>
      <c r="E89" s="69">
        <v>42968</v>
      </c>
      <c r="F89" s="72">
        <v>28</v>
      </c>
      <c r="G89" s="2">
        <v>290</v>
      </c>
      <c r="H89" s="2">
        <v>201.8</v>
      </c>
      <c r="I89">
        <f t="shared" si="10"/>
        <v>290</v>
      </c>
      <c r="J89" s="16">
        <f t="shared" si="11"/>
        <v>2.4709981696608736</v>
      </c>
      <c r="K89" s="17">
        <f t="shared" si="12"/>
        <v>2.3049211619008916</v>
      </c>
      <c r="L89" s="71">
        <v>150</v>
      </c>
      <c r="M89" s="3"/>
      <c r="N89" s="3"/>
      <c r="O89" s="2">
        <v>150</v>
      </c>
      <c r="P89" s="2">
        <v>0</v>
      </c>
      <c r="Q89" s="2">
        <f>N89</f>
        <v>0</v>
      </c>
      <c r="R89" s="72">
        <f>O89/10</f>
        <v>15</v>
      </c>
      <c r="S89" s="2">
        <f>O89*P89</f>
        <v>0</v>
      </c>
      <c r="T89">
        <f>R89*P89</f>
        <v>0</v>
      </c>
      <c r="U89" s="73">
        <f t="shared" ref="U89:U131" si="13">P89/P$133</f>
        <v>0</v>
      </c>
      <c r="V89" s="7">
        <f>O89+2.5</f>
        <v>152.5</v>
      </c>
      <c r="W89" s="74">
        <f>(10^($Q$4*(LOG(V89))+$Q$5))/1000</f>
        <v>2.0535941870057774E-2</v>
      </c>
      <c r="X89" s="9">
        <f>(20*LOG(V89/10)-71.9)</f>
        <v>-48.234603126343913</v>
      </c>
      <c r="Y89" s="9">
        <f t="shared" ref="Y89:Y131" si="14">(20*LOG(V89/10)-71.9)-10*LOG(W89)</f>
        <v>-31.359749389664152</v>
      </c>
      <c r="Z89">
        <f t="shared" ref="Z89:Z131" si="15">10^(X89/10)</f>
        <v>1.5015496163987171E-5</v>
      </c>
      <c r="AA89" s="2">
        <f t="shared" ref="AA89:AA131" si="16">P89</f>
        <v>0</v>
      </c>
      <c r="AB89" s="75">
        <f>AA89/AA$133</f>
        <v>0</v>
      </c>
      <c r="AC89">
        <f t="shared" ref="AC89:AC95" si="17">Z89*AA89</f>
        <v>0</v>
      </c>
      <c r="AD89" s="75">
        <f t="shared" ref="AD89:AD95" si="18">AC89/AC$133</f>
        <v>0</v>
      </c>
      <c r="AJ89" s="4"/>
      <c r="AK89" s="4"/>
      <c r="AL89" s="4"/>
      <c r="AM89" s="71">
        <v>150</v>
      </c>
    </row>
    <row r="90" spans="1:39" x14ac:dyDescent="0.2">
      <c r="A90" s="2">
        <v>20170569</v>
      </c>
      <c r="B90" s="2">
        <v>465</v>
      </c>
      <c r="C90" s="2">
        <v>4327.0600000000004</v>
      </c>
      <c r="D90" s="2">
        <v>6622.31</v>
      </c>
      <c r="E90" s="69">
        <v>42968</v>
      </c>
      <c r="F90" s="72">
        <v>29</v>
      </c>
      <c r="G90" s="2">
        <v>298</v>
      </c>
      <c r="H90" s="2">
        <v>234.3</v>
      </c>
      <c r="I90">
        <f t="shared" si="10"/>
        <v>298</v>
      </c>
      <c r="J90" s="16">
        <f t="shared" si="11"/>
        <v>2.4828164358381728</v>
      </c>
      <c r="K90" s="17">
        <f t="shared" si="12"/>
        <v>2.369772288596963</v>
      </c>
      <c r="L90" s="71">
        <v>155</v>
      </c>
      <c r="M90" s="3"/>
      <c r="N90" s="3"/>
      <c r="O90" s="2">
        <v>155</v>
      </c>
      <c r="P90" s="2">
        <f>M90</f>
        <v>0</v>
      </c>
      <c r="Q90" s="2">
        <f>N90</f>
        <v>0</v>
      </c>
      <c r="R90" s="72">
        <f>O90/10</f>
        <v>15.5</v>
      </c>
      <c r="S90" s="2">
        <f>O90*P90</f>
        <v>0</v>
      </c>
      <c r="T90">
        <f>R90*P90</f>
        <v>0</v>
      </c>
      <c r="U90" s="73">
        <f t="shared" si="13"/>
        <v>0</v>
      </c>
      <c r="V90" s="7">
        <f>O90+2.5</f>
        <v>157.5</v>
      </c>
      <c r="W90" s="74">
        <f>(10^($Q$4*(LOG(V90))+$Q$5))/1000</f>
        <v>2.2933880555420953E-2</v>
      </c>
      <c r="X90" s="9">
        <f>(20*LOG(V90/10)-71.9)</f>
        <v>-47.954388837487613</v>
      </c>
      <c r="Y90" s="9">
        <f t="shared" si="14"/>
        <v>-31.559164300275903</v>
      </c>
      <c r="Z90">
        <f t="shared" si="15"/>
        <v>1.6016260218990904E-5</v>
      </c>
      <c r="AA90" s="2">
        <f t="shared" si="16"/>
        <v>0</v>
      </c>
      <c r="AB90" s="75">
        <f>AA90/AA$133</f>
        <v>0</v>
      </c>
      <c r="AC90">
        <f t="shared" si="17"/>
        <v>0</v>
      </c>
      <c r="AD90" s="75">
        <f t="shared" si="18"/>
        <v>0</v>
      </c>
      <c r="AJ90" s="4"/>
      <c r="AK90" s="4"/>
      <c r="AL90" s="4"/>
      <c r="AM90" s="71">
        <v>155</v>
      </c>
    </row>
    <row r="91" spans="1:39" x14ac:dyDescent="0.2">
      <c r="A91" s="2">
        <v>20170569</v>
      </c>
      <c r="B91" s="2">
        <v>465</v>
      </c>
      <c r="C91" s="2">
        <v>4327.0600000000004</v>
      </c>
      <c r="D91" s="2">
        <v>6622.31</v>
      </c>
      <c r="E91" s="69">
        <v>42968</v>
      </c>
      <c r="F91" s="72">
        <v>30</v>
      </c>
      <c r="G91" s="2">
        <v>310</v>
      </c>
      <c r="H91" s="2">
        <v>253.4</v>
      </c>
      <c r="I91">
        <f t="shared" si="10"/>
        <v>310</v>
      </c>
      <c r="J91" s="16">
        <f t="shared" si="11"/>
        <v>2.4999618655961902</v>
      </c>
      <c r="K91" s="17">
        <f t="shared" si="12"/>
        <v>2.4038066105474227</v>
      </c>
      <c r="L91" s="71">
        <v>160</v>
      </c>
      <c r="M91" s="3"/>
      <c r="N91" s="3"/>
      <c r="O91" s="2">
        <v>160</v>
      </c>
      <c r="P91" s="2">
        <f>M91</f>
        <v>0</v>
      </c>
      <c r="Q91" s="2">
        <f>N91</f>
        <v>0</v>
      </c>
      <c r="R91" s="72">
        <f>O91/10</f>
        <v>16</v>
      </c>
      <c r="S91" s="2">
        <f>O91*P91</f>
        <v>0</v>
      </c>
      <c r="T91">
        <f>R91*P91</f>
        <v>0</v>
      </c>
      <c r="U91" s="73">
        <f t="shared" si="13"/>
        <v>0</v>
      </c>
      <c r="V91" s="7">
        <f>O91+2.5</f>
        <v>162.5</v>
      </c>
      <c r="W91" s="74">
        <f>(10^($Q$4*(LOG(V91))+$Q$5))/1000</f>
        <v>2.5523567511631148E-2</v>
      </c>
      <c r="X91" s="9">
        <f>(20*LOG(V91/10)-71.9)</f>
        <v>-47.682932693702142</v>
      </c>
      <c r="Y91" s="9">
        <f t="shared" si="14"/>
        <v>-31.752346464072549</v>
      </c>
      <c r="Z91">
        <f t="shared" si="15"/>
        <v>1.7049306985446346E-5</v>
      </c>
      <c r="AA91" s="2">
        <f t="shared" si="16"/>
        <v>0</v>
      </c>
      <c r="AB91" s="75">
        <f>AA91/AA$133</f>
        <v>0</v>
      </c>
      <c r="AC91">
        <f t="shared" si="17"/>
        <v>0</v>
      </c>
      <c r="AD91" s="75">
        <f t="shared" si="18"/>
        <v>0</v>
      </c>
      <c r="AJ91" s="4"/>
      <c r="AK91" s="4"/>
      <c r="AL91" s="4"/>
      <c r="AM91" s="71">
        <v>160</v>
      </c>
    </row>
    <row r="92" spans="1:39" x14ac:dyDescent="0.2">
      <c r="A92" s="2">
        <v>20170569</v>
      </c>
      <c r="B92" s="2">
        <v>465</v>
      </c>
      <c r="C92" s="2">
        <v>4327.0600000000004</v>
      </c>
      <c r="D92" s="2">
        <v>6622.31</v>
      </c>
      <c r="E92" s="69">
        <v>42968</v>
      </c>
      <c r="F92" s="72">
        <v>31</v>
      </c>
      <c r="G92" s="2">
        <v>316</v>
      </c>
      <c r="H92" s="2">
        <v>300.8</v>
      </c>
      <c r="I92">
        <f t="shared" si="10"/>
        <v>316</v>
      </c>
      <c r="J92" s="16">
        <f t="shared" si="11"/>
        <v>2.5082872543803214</v>
      </c>
      <c r="K92" s="17">
        <f t="shared" si="12"/>
        <v>2.4782778319196046</v>
      </c>
      <c r="L92" s="71">
        <v>165</v>
      </c>
      <c r="M92" s="3"/>
      <c r="N92" s="3"/>
      <c r="O92" s="2">
        <v>165</v>
      </c>
      <c r="P92" s="2">
        <f>M92</f>
        <v>0</v>
      </c>
      <c r="Q92" s="2">
        <f>N92</f>
        <v>0</v>
      </c>
      <c r="R92" s="72">
        <f>O92/10</f>
        <v>16.5</v>
      </c>
      <c r="S92" s="2">
        <f>O92*P92</f>
        <v>0</v>
      </c>
      <c r="T92">
        <f>R92*P92</f>
        <v>0</v>
      </c>
      <c r="U92" s="73">
        <f t="shared" si="13"/>
        <v>0</v>
      </c>
      <c r="V92" s="7">
        <f>O92+2.5</f>
        <v>167.5</v>
      </c>
      <c r="W92" s="74">
        <f>(10^($Q$4*(LOG(V92))+$Q$5))/1000</f>
        <v>2.8313723983498351E-2</v>
      </c>
      <c r="X92" s="9">
        <f>(20*LOG(V92/10)-71.9)</f>
        <v>-47.419703772542725</v>
      </c>
      <c r="Y92" s="9">
        <f t="shared" si="14"/>
        <v>-31.939673712792384</v>
      </c>
      <c r="Z92">
        <f t="shared" si="15"/>
        <v>1.8114636463353524E-5</v>
      </c>
      <c r="AA92" s="2">
        <f t="shared" si="16"/>
        <v>0</v>
      </c>
      <c r="AB92" s="75">
        <f>AA92/AA$133</f>
        <v>0</v>
      </c>
      <c r="AC92">
        <f t="shared" si="17"/>
        <v>0</v>
      </c>
      <c r="AD92" s="75">
        <f t="shared" si="18"/>
        <v>0</v>
      </c>
      <c r="AJ92" s="4"/>
      <c r="AK92" s="4"/>
      <c r="AL92" s="4"/>
      <c r="AM92" s="71">
        <v>165</v>
      </c>
    </row>
    <row r="93" spans="1:39" x14ac:dyDescent="0.2">
      <c r="A93" s="2">
        <v>20170569</v>
      </c>
      <c r="B93" s="2">
        <v>465</v>
      </c>
      <c r="C93" s="2">
        <v>4327.0600000000004</v>
      </c>
      <c r="D93" s="2">
        <v>6622.31</v>
      </c>
      <c r="E93" s="69">
        <v>42968</v>
      </c>
      <c r="F93" s="72">
        <v>32</v>
      </c>
      <c r="G93" s="2">
        <v>300</v>
      </c>
      <c r="H93" s="2">
        <v>237</v>
      </c>
      <c r="I93">
        <f t="shared" si="10"/>
        <v>300</v>
      </c>
      <c r="J93" s="16">
        <f t="shared" si="11"/>
        <v>2.4857214264815801</v>
      </c>
      <c r="K93" s="17">
        <f t="shared" si="12"/>
        <v>2.374748346010104</v>
      </c>
      <c r="L93">
        <v>170</v>
      </c>
      <c r="M93">
        <v>55</v>
      </c>
      <c r="N93">
        <v>1</v>
      </c>
      <c r="O93" s="2">
        <v>170</v>
      </c>
      <c r="P93" s="2">
        <f t="shared" ref="P93:P131" si="19">M93</f>
        <v>55</v>
      </c>
      <c r="Q93" s="2">
        <f t="shared" ref="Q93:Q131" si="20">N93</f>
        <v>1</v>
      </c>
      <c r="R93" s="72">
        <f t="shared" ref="R93:R131" si="21">O93/10</f>
        <v>17</v>
      </c>
      <c r="S93" s="2">
        <f t="shared" ref="S93:S131" si="22">O93*P93</f>
        <v>9350</v>
      </c>
      <c r="T93">
        <f t="shared" ref="T93:T131" si="23">R93*P93</f>
        <v>935</v>
      </c>
      <c r="U93" s="73">
        <f t="shared" si="13"/>
        <v>2.5163102656308619E-4</v>
      </c>
      <c r="V93" s="7">
        <f t="shared" ref="V93:V131" si="24">O93+2.5</f>
        <v>172.5</v>
      </c>
      <c r="W93" s="74">
        <f t="shared" ref="W93:W131" si="25">(10^($Q$4*(LOG(V93))+$Q$5))/1000</f>
        <v>3.1313185575255302E-2</v>
      </c>
      <c r="X93" s="9">
        <f t="shared" ref="X93:X131" si="26">(20*LOG(V93/10)-71.9)</f>
        <v>-47.164218011814143</v>
      </c>
      <c r="Y93" s="9">
        <f t="shared" si="14"/>
        <v>-32.121490530008273</v>
      </c>
      <c r="Z93">
        <f t="shared" si="15"/>
        <v>1.9212248652712459E-5</v>
      </c>
      <c r="AA93" s="2">
        <f t="shared" si="16"/>
        <v>55</v>
      </c>
      <c r="AB93" s="75">
        <f t="shared" ref="AB93:AB131" si="27">AA93/AA$133</f>
        <v>2.5163102656308619E-4</v>
      </c>
      <c r="AC93">
        <f t="shared" si="17"/>
        <v>1.0566736758991853E-3</v>
      </c>
      <c r="AD93" s="75">
        <f t="shared" si="18"/>
        <v>1.0584438715879156E-4</v>
      </c>
      <c r="AE93">
        <f t="shared" ref="AE93:AE102" si="28">AD93*AE$88</f>
        <v>1.8856792958621976E-9</v>
      </c>
      <c r="AF93">
        <f t="shared" ref="AF93:AF102" si="29">10*LOG10(AE93)</f>
        <v>-87.245321673148212</v>
      </c>
      <c r="AG93">
        <f t="shared" ref="AG93:AG102" si="30">10^((AF93-X93)/10)</f>
        <v>9.8149848565278237E-5</v>
      </c>
      <c r="AH93">
        <f t="shared" ref="AH93:AH102" si="31">AG93*AA$139*1000</f>
        <v>78.323579155092034</v>
      </c>
      <c r="AI93">
        <f t="shared" ref="AI93:AI102" si="32">AH93*W93</f>
        <v>2.4525607690015949</v>
      </c>
      <c r="AJ93" s="4">
        <f t="shared" ref="AJ93:AJ102" si="33">AC$139*AD93</f>
        <v>5.8495280507952263E-6</v>
      </c>
      <c r="AK93" s="4">
        <f t="shared" ref="AK93:AK102" si="34">10*LOG10(AJ93)</f>
        <v>-52.328791720722805</v>
      </c>
      <c r="AL93" s="4">
        <f t="shared" ref="AL93:AL102" si="35">AJ93*AA$139*1000</f>
        <v>4.6679233845345909</v>
      </c>
      <c r="AM93" s="71">
        <v>170</v>
      </c>
    </row>
    <row r="94" spans="1:39" x14ac:dyDescent="0.2">
      <c r="A94" s="2">
        <v>20170579</v>
      </c>
      <c r="B94" s="2">
        <v>465</v>
      </c>
      <c r="C94" s="2">
        <v>4317</v>
      </c>
      <c r="D94" s="2">
        <v>6622</v>
      </c>
      <c r="E94" s="69">
        <v>42968</v>
      </c>
      <c r="F94" s="72">
        <v>1</v>
      </c>
      <c r="G94" s="2">
        <v>228</v>
      </c>
      <c r="H94" s="2">
        <v>81.2</v>
      </c>
      <c r="I94">
        <f t="shared" si="10"/>
        <v>228</v>
      </c>
      <c r="J94" s="16">
        <f t="shared" si="11"/>
        <v>2.3665350187623715</v>
      </c>
      <c r="K94" s="17">
        <f t="shared" si="12"/>
        <v>1.9095560292411753</v>
      </c>
      <c r="L94">
        <v>175</v>
      </c>
      <c r="M94">
        <v>53</v>
      </c>
      <c r="N94">
        <v>1</v>
      </c>
      <c r="O94" s="2">
        <v>175</v>
      </c>
      <c r="P94" s="2">
        <f t="shared" si="19"/>
        <v>53</v>
      </c>
      <c r="Q94" s="2">
        <f t="shared" si="20"/>
        <v>1</v>
      </c>
      <c r="R94" s="72">
        <f t="shared" si="21"/>
        <v>17.5</v>
      </c>
      <c r="S94" s="2">
        <f t="shared" si="22"/>
        <v>9275</v>
      </c>
      <c r="T94">
        <f t="shared" si="23"/>
        <v>927.5</v>
      </c>
      <c r="U94" s="73">
        <f t="shared" si="13"/>
        <v>2.424808074153376E-4</v>
      </c>
      <c r="V94" s="7">
        <f t="shared" si="24"/>
        <v>177.5</v>
      </c>
      <c r="W94" s="74">
        <f t="shared" si="25"/>
        <v>3.4530900268311841E-2</v>
      </c>
      <c r="X94" s="9">
        <f t="shared" si="26"/>
        <v>-46.91603285217775</v>
      </c>
      <c r="Y94" s="9">
        <f t="shared" si="14"/>
        <v>-32.298111863724216</v>
      </c>
      <c r="Z94">
        <f t="shared" si="15"/>
        <v>2.0342143553523028E-5</v>
      </c>
      <c r="AA94" s="2">
        <f t="shared" si="16"/>
        <v>53</v>
      </c>
      <c r="AB94" s="75">
        <f t="shared" si="27"/>
        <v>2.424808074153376E-4</v>
      </c>
      <c r="AC94">
        <f t="shared" si="17"/>
        <v>1.0781336083367204E-3</v>
      </c>
      <c r="AD94" s="75">
        <f t="shared" si="18"/>
        <v>1.0799397548404922E-4</v>
      </c>
      <c r="AE94">
        <f t="shared" si="28"/>
        <v>1.9239754616615646E-9</v>
      </c>
      <c r="AF94">
        <f t="shared" si="29"/>
        <v>-87.15800471244637</v>
      </c>
      <c r="AG94">
        <f t="shared" si="30"/>
        <v>9.4580763162904256E-5</v>
      </c>
      <c r="AH94">
        <f t="shared" si="31"/>
        <v>75.475449003997596</v>
      </c>
      <c r="AI94">
        <f t="shared" si="32"/>
        <v>2.6062352022630972</v>
      </c>
      <c r="AJ94" s="4">
        <f t="shared" si="33"/>
        <v>5.968325821218258E-6</v>
      </c>
      <c r="AK94" s="4">
        <f t="shared" si="34"/>
        <v>-52.241474760020978</v>
      </c>
      <c r="AL94" s="4">
        <f t="shared" si="35"/>
        <v>4.7627240053321698</v>
      </c>
      <c r="AM94" s="71">
        <v>175</v>
      </c>
    </row>
    <row r="95" spans="1:39" x14ac:dyDescent="0.2">
      <c r="A95" s="2">
        <v>20170579</v>
      </c>
      <c r="B95" s="2">
        <v>465</v>
      </c>
      <c r="C95" s="2">
        <v>4317</v>
      </c>
      <c r="D95" s="2">
        <v>6622</v>
      </c>
      <c r="E95" s="69">
        <v>42968</v>
      </c>
      <c r="F95" s="72">
        <v>2</v>
      </c>
      <c r="G95" s="2">
        <v>242</v>
      </c>
      <c r="H95" s="2">
        <v>109.3</v>
      </c>
      <c r="I95">
        <f t="shared" si="10"/>
        <v>242</v>
      </c>
      <c r="J95" s="16">
        <f t="shared" si="11"/>
        <v>2.3924155377423491</v>
      </c>
      <c r="K95" s="17">
        <f t="shared" si="12"/>
        <v>2.0386201619497029</v>
      </c>
      <c r="L95">
        <v>180</v>
      </c>
      <c r="M95">
        <v>161</v>
      </c>
      <c r="N95">
        <v>2</v>
      </c>
      <c r="O95" s="2">
        <v>180</v>
      </c>
      <c r="P95" s="2">
        <f t="shared" si="19"/>
        <v>161</v>
      </c>
      <c r="Q95" s="2">
        <f t="shared" si="20"/>
        <v>2</v>
      </c>
      <c r="R95" s="72">
        <f t="shared" si="21"/>
        <v>18</v>
      </c>
      <c r="S95" s="2">
        <f t="shared" si="22"/>
        <v>28980</v>
      </c>
      <c r="T95">
        <f t="shared" si="23"/>
        <v>2898</v>
      </c>
      <c r="U95" s="73">
        <f t="shared" si="13"/>
        <v>7.3659264139376134E-4</v>
      </c>
      <c r="V95" s="7">
        <f t="shared" si="24"/>
        <v>182.5</v>
      </c>
      <c r="W95" s="74">
        <f t="shared" si="25"/>
        <v>3.797592653023487E-2</v>
      </c>
      <c r="X95" s="9">
        <f t="shared" si="26"/>
        <v>-46.674742624150134</v>
      </c>
      <c r="Y95" s="9">
        <f t="shared" si="14"/>
        <v>-32.469826409224403</v>
      </c>
      <c r="Z95">
        <f t="shared" si="15"/>
        <v>2.150432116578543E-5</v>
      </c>
      <c r="AA95" s="2">
        <f t="shared" si="16"/>
        <v>161</v>
      </c>
      <c r="AB95" s="75">
        <f t="shared" si="27"/>
        <v>7.3659264139376134E-4</v>
      </c>
      <c r="AC95">
        <f t="shared" si="17"/>
        <v>3.462195707691454E-3</v>
      </c>
      <c r="AD95" s="75">
        <f t="shared" si="18"/>
        <v>3.4679957612511117E-4</v>
      </c>
      <c r="AE95">
        <f t="shared" si="28"/>
        <v>6.1784360802413146E-9</v>
      </c>
      <c r="AF95">
        <f t="shared" si="29"/>
        <v>-82.091214420108145</v>
      </c>
      <c r="AG95">
        <f t="shared" si="30"/>
        <v>2.8731137489108692E-4</v>
      </c>
      <c r="AH95">
        <f t="shared" si="31"/>
        <v>229.27447716308734</v>
      </c>
      <c r="AI95">
        <f t="shared" si="32"/>
        <v>8.7069107000034176</v>
      </c>
      <c r="AJ95" s="4">
        <f t="shared" si="33"/>
        <v>1.9166003063576085E-5</v>
      </c>
      <c r="AK95" s="4">
        <f t="shared" si="34"/>
        <v>-47.174684467682752</v>
      </c>
      <c r="AL95" s="4">
        <f t="shared" si="35"/>
        <v>15.294470444733717</v>
      </c>
      <c r="AM95" s="71">
        <v>180</v>
      </c>
    </row>
    <row r="96" spans="1:39" x14ac:dyDescent="0.2">
      <c r="A96" s="2">
        <v>20170579</v>
      </c>
      <c r="B96" s="2">
        <v>465</v>
      </c>
      <c r="C96" s="2">
        <v>4317</v>
      </c>
      <c r="D96" s="2">
        <v>6622</v>
      </c>
      <c r="E96" s="69">
        <v>42968</v>
      </c>
      <c r="F96" s="72">
        <v>3</v>
      </c>
      <c r="G96" s="2">
        <v>233</v>
      </c>
      <c r="H96" s="2">
        <v>92.6</v>
      </c>
      <c r="I96">
        <f t="shared" si="10"/>
        <v>233</v>
      </c>
      <c r="J96" s="16">
        <f t="shared" si="11"/>
        <v>2.3759560927879364</v>
      </c>
      <c r="K96" s="17">
        <f t="shared" si="12"/>
        <v>1.9666109866819343</v>
      </c>
      <c r="L96">
        <v>185</v>
      </c>
      <c r="M96">
        <v>270</v>
      </c>
      <c r="N96">
        <v>2</v>
      </c>
      <c r="O96" s="2">
        <v>185</v>
      </c>
      <c r="P96" s="2">
        <f t="shared" si="19"/>
        <v>270</v>
      </c>
      <c r="Q96" s="2">
        <f t="shared" si="20"/>
        <v>2</v>
      </c>
      <c r="R96" s="72">
        <f t="shared" si="21"/>
        <v>18.5</v>
      </c>
      <c r="S96" s="2">
        <f t="shared" si="22"/>
        <v>49950</v>
      </c>
      <c r="T96">
        <f t="shared" si="23"/>
        <v>4995</v>
      </c>
      <c r="U96" s="73">
        <f t="shared" si="13"/>
        <v>1.2352795849460594E-3</v>
      </c>
      <c r="V96" s="7">
        <f t="shared" si="24"/>
        <v>187.5</v>
      </c>
      <c r="W96" s="74">
        <f t="shared" si="25"/>
        <v>4.1657431508287143E-2</v>
      </c>
      <c r="X96" s="9">
        <f t="shared" si="26"/>
        <v>-46.439974558725254</v>
      </c>
      <c r="Y96" s="9">
        <f t="shared" si="14"/>
        <v>-32.636899448120033</v>
      </c>
      <c r="Z96">
        <f t="shared" si="15"/>
        <v>2.2698781489499573E-5</v>
      </c>
      <c r="AA96" s="2">
        <f t="shared" si="16"/>
        <v>270</v>
      </c>
      <c r="AB96" s="75">
        <f t="shared" si="27"/>
        <v>1.2352795849460594E-3</v>
      </c>
      <c r="AC96">
        <f t="shared" ref="AC96:AC131" si="36">Z96*AA96</f>
        <v>6.1286710021648851E-3</v>
      </c>
      <c r="AD96" s="75">
        <f t="shared" ref="AD96:AD131" si="37">AC96/AC$133</f>
        <v>6.1389380763175998E-4</v>
      </c>
      <c r="AE96">
        <f t="shared" si="28"/>
        <v>1.0936875104889002E-8</v>
      </c>
      <c r="AF96">
        <f t="shared" si="29"/>
        <v>-79.611067473411893</v>
      </c>
      <c r="AG96">
        <f t="shared" si="30"/>
        <v>4.8182652932045637E-4</v>
      </c>
      <c r="AH96">
        <f t="shared" si="31"/>
        <v>384.49757039772419</v>
      </c>
      <c r="AI96">
        <f t="shared" si="32"/>
        <v>16.017181203946009</v>
      </c>
      <c r="AJ96" s="4">
        <f t="shared" si="33"/>
        <v>3.3927061645358078E-5</v>
      </c>
      <c r="AK96" s="4">
        <f t="shared" si="34"/>
        <v>-44.694537520986479</v>
      </c>
      <c r="AL96" s="4">
        <f t="shared" si="35"/>
        <v>27.073795192995746</v>
      </c>
      <c r="AM96" s="71">
        <v>185</v>
      </c>
    </row>
    <row r="97" spans="1:42" x14ac:dyDescent="0.2">
      <c r="A97" s="2">
        <v>20170579</v>
      </c>
      <c r="B97" s="2">
        <v>465</v>
      </c>
      <c r="C97" s="2">
        <v>4317</v>
      </c>
      <c r="D97" s="2">
        <v>6622</v>
      </c>
      <c r="E97" s="69">
        <v>42968</v>
      </c>
      <c r="F97" s="72">
        <v>4</v>
      </c>
      <c r="G97" s="2">
        <v>249</v>
      </c>
      <c r="H97" s="2">
        <v>125.3</v>
      </c>
      <c r="I97">
        <f t="shared" si="10"/>
        <v>249</v>
      </c>
      <c r="J97" s="16">
        <f t="shared" si="11"/>
        <v>2.4047995188576539</v>
      </c>
      <c r="K97" s="17">
        <f t="shared" si="12"/>
        <v>2.0979510709941498</v>
      </c>
      <c r="L97">
        <v>190</v>
      </c>
      <c r="M97">
        <v>483</v>
      </c>
      <c r="N97">
        <v>2</v>
      </c>
      <c r="O97" s="2">
        <v>190</v>
      </c>
      <c r="P97" s="2">
        <f t="shared" si="19"/>
        <v>483</v>
      </c>
      <c r="Q97" s="2">
        <f t="shared" si="20"/>
        <v>2</v>
      </c>
      <c r="R97" s="72">
        <f t="shared" si="21"/>
        <v>19</v>
      </c>
      <c r="S97" s="2">
        <f t="shared" si="22"/>
        <v>91770</v>
      </c>
      <c r="T97">
        <f t="shared" si="23"/>
        <v>9177</v>
      </c>
      <c r="U97" s="73">
        <f t="shared" si="13"/>
        <v>2.209777924181284E-3</v>
      </c>
      <c r="V97" s="7">
        <f t="shared" si="24"/>
        <v>192.5</v>
      </c>
      <c r="W97" s="74">
        <f t="shared" si="25"/>
        <v>4.5584689301511792E-2</v>
      </c>
      <c r="X97" s="9">
        <f t="shared" si="26"/>
        <v>-46.21138532310961</v>
      </c>
      <c r="Y97" s="9">
        <f t="shared" si="14"/>
        <v>-32.799575313698313</v>
      </c>
      <c r="Z97">
        <f t="shared" si="15"/>
        <v>2.3925524524665444E-5</v>
      </c>
      <c r="AA97" s="2">
        <f t="shared" si="16"/>
        <v>483</v>
      </c>
      <c r="AB97" s="75">
        <f t="shared" si="27"/>
        <v>2.209777924181284E-3</v>
      </c>
      <c r="AC97">
        <f t="shared" si="36"/>
        <v>1.1556028345413409E-2</v>
      </c>
      <c r="AD97" s="75">
        <f t="shared" si="37"/>
        <v>1.1575387615945522E-3</v>
      </c>
      <c r="AE97">
        <f t="shared" si="28"/>
        <v>2.062222603851615E-8</v>
      </c>
      <c r="AF97">
        <f t="shared" si="29"/>
        <v>-76.856644571871001</v>
      </c>
      <c r="AG97">
        <f t="shared" si="30"/>
        <v>8.6193412467326105E-4</v>
      </c>
      <c r="AH97">
        <f t="shared" si="31"/>
        <v>687.82343148926225</v>
      </c>
      <c r="AI97">
        <f t="shared" si="32"/>
        <v>31.354217418737701</v>
      </c>
      <c r="AJ97" s="4">
        <f t="shared" si="33"/>
        <v>6.3971795175798215E-5</v>
      </c>
      <c r="AK97" s="4">
        <f t="shared" si="34"/>
        <v>-41.940114619445595</v>
      </c>
      <c r="AL97" s="4">
        <f t="shared" si="35"/>
        <v>51.049492550286978</v>
      </c>
      <c r="AM97" s="71">
        <v>190</v>
      </c>
    </row>
    <row r="98" spans="1:42" x14ac:dyDescent="0.2">
      <c r="A98" s="2">
        <v>20170579</v>
      </c>
      <c r="B98" s="2">
        <v>465</v>
      </c>
      <c r="C98" s="2">
        <v>4317</v>
      </c>
      <c r="D98" s="2">
        <v>6622</v>
      </c>
      <c r="E98" s="69">
        <v>42968</v>
      </c>
      <c r="F98" s="72">
        <v>5</v>
      </c>
      <c r="G98" s="2">
        <v>247</v>
      </c>
      <c r="H98" s="2">
        <v>111.7</v>
      </c>
      <c r="I98">
        <f t="shared" si="10"/>
        <v>247</v>
      </c>
      <c r="J98" s="16">
        <f t="shared" si="11"/>
        <v>2.4012971250215833</v>
      </c>
      <c r="K98" s="17">
        <f t="shared" si="12"/>
        <v>2.0480531731156089</v>
      </c>
      <c r="L98">
        <v>195</v>
      </c>
      <c r="M98">
        <v>270</v>
      </c>
      <c r="N98">
        <v>2</v>
      </c>
      <c r="O98" s="2">
        <v>195</v>
      </c>
      <c r="P98" s="2">
        <f t="shared" si="19"/>
        <v>270</v>
      </c>
      <c r="Q98" s="2">
        <f t="shared" si="20"/>
        <v>2</v>
      </c>
      <c r="R98" s="72">
        <f t="shared" si="21"/>
        <v>19.5</v>
      </c>
      <c r="S98" s="2">
        <f t="shared" si="22"/>
        <v>52650</v>
      </c>
      <c r="T98">
        <f t="shared" si="23"/>
        <v>5265</v>
      </c>
      <c r="U98" s="73">
        <f t="shared" si="13"/>
        <v>1.2352795849460594E-3</v>
      </c>
      <c r="V98" s="7">
        <f t="shared" si="24"/>
        <v>197.5</v>
      </c>
      <c r="W98" s="74">
        <f t="shared" si="25"/>
        <v>4.9767079305931869E-2</v>
      </c>
      <c r="X98" s="9">
        <f t="shared" si="26"/>
        <v>-45.988658000750419</v>
      </c>
      <c r="Y98" s="9">
        <f t="shared" si="14"/>
        <v>-32.958079540089976</v>
      </c>
      <c r="Z98">
        <f t="shared" si="15"/>
        <v>2.5184550271283009E-5</v>
      </c>
      <c r="AA98" s="2">
        <f t="shared" si="16"/>
        <v>270</v>
      </c>
      <c r="AB98" s="75">
        <f t="shared" si="27"/>
        <v>1.2352795849460594E-3</v>
      </c>
      <c r="AC98">
        <f t="shared" si="36"/>
        <v>6.7998285732464121E-3</v>
      </c>
      <c r="AD98" s="75">
        <f t="shared" si="37"/>
        <v>6.8112200060974504E-4</v>
      </c>
      <c r="AE98">
        <f t="shared" si="28"/>
        <v>1.2134584449708852E-8</v>
      </c>
      <c r="AF98">
        <f t="shared" si="29"/>
        <v>-79.159750915437058</v>
      </c>
      <c r="AG98">
        <f t="shared" si="30"/>
        <v>4.8182652932045637E-4</v>
      </c>
      <c r="AH98">
        <f t="shared" si="31"/>
        <v>384.49757039772419</v>
      </c>
      <c r="AI98">
        <f t="shared" si="32"/>
        <v>19.13532107892166</v>
      </c>
      <c r="AJ98" s="4">
        <f t="shared" si="33"/>
        <v>3.7642451862876424E-5</v>
      </c>
      <c r="AK98" s="4">
        <f t="shared" si="34"/>
        <v>-44.243220963011652</v>
      </c>
      <c r="AL98" s="4">
        <f t="shared" si="35"/>
        <v>30.038676586575384</v>
      </c>
      <c r="AM98" s="71">
        <v>195</v>
      </c>
      <c r="AN98" t="s">
        <v>190</v>
      </c>
      <c r="AO98" t="s">
        <v>3</v>
      </c>
    </row>
    <row r="99" spans="1:42" x14ac:dyDescent="0.2">
      <c r="A99" s="2">
        <v>20170579</v>
      </c>
      <c r="B99" s="2">
        <v>465</v>
      </c>
      <c r="C99" s="2">
        <v>4317</v>
      </c>
      <c r="D99" s="2">
        <v>6622</v>
      </c>
      <c r="E99" s="69">
        <v>42968</v>
      </c>
      <c r="F99" s="72">
        <v>6</v>
      </c>
      <c r="G99" s="2">
        <v>239</v>
      </c>
      <c r="H99" s="2">
        <v>115</v>
      </c>
      <c r="I99">
        <f t="shared" si="10"/>
        <v>239</v>
      </c>
      <c r="J99" s="16">
        <f t="shared" si="11"/>
        <v>2.386998072710055</v>
      </c>
      <c r="K99" s="17">
        <f t="shared" si="12"/>
        <v>2.0606978403536118</v>
      </c>
      <c r="L99">
        <v>200</v>
      </c>
      <c r="M99">
        <v>268</v>
      </c>
      <c r="N99">
        <v>2</v>
      </c>
      <c r="O99" s="2">
        <v>200</v>
      </c>
      <c r="P99" s="2">
        <f t="shared" si="19"/>
        <v>268</v>
      </c>
      <c r="Q99" s="2">
        <f t="shared" si="20"/>
        <v>2</v>
      </c>
      <c r="R99" s="72">
        <f t="shared" si="21"/>
        <v>20</v>
      </c>
      <c r="S99" s="2">
        <f t="shared" si="22"/>
        <v>53600</v>
      </c>
      <c r="T99">
        <f t="shared" si="23"/>
        <v>5360</v>
      </c>
      <c r="U99" s="73">
        <f t="shared" si="13"/>
        <v>1.226129365798311E-3</v>
      </c>
      <c r="V99" s="7">
        <f t="shared" si="24"/>
        <v>202.5</v>
      </c>
      <c r="W99" s="74">
        <f t="shared" si="25"/>
        <v>5.4214084627938593E-2</v>
      </c>
      <c r="X99" s="9">
        <f t="shared" si="26"/>
        <v>-45.771499448986255</v>
      </c>
      <c r="Y99" s="9">
        <f t="shared" si="14"/>
        <v>-33.112620742700962</v>
      </c>
      <c r="Z99">
        <f t="shared" si="15"/>
        <v>2.6475858729352292E-5</v>
      </c>
      <c r="AA99" s="2">
        <f t="shared" si="16"/>
        <v>268</v>
      </c>
      <c r="AB99" s="75">
        <f t="shared" si="27"/>
        <v>1.226129365798311E-3</v>
      </c>
      <c r="AC99">
        <f t="shared" si="36"/>
        <v>7.0955301394664142E-3</v>
      </c>
      <c r="AD99" s="75">
        <f t="shared" si="37"/>
        <v>7.1074169472374617E-4</v>
      </c>
      <c r="AE99">
        <f t="shared" si="28"/>
        <v>1.2662276521436286E-8</v>
      </c>
      <c r="AF99">
        <f t="shared" si="29"/>
        <v>-78.974882064974878</v>
      </c>
      <c r="AG99">
        <f t="shared" si="30"/>
        <v>4.782574439180829E-4</v>
      </c>
      <c r="AH99">
        <f t="shared" si="31"/>
        <v>381.64944024663015</v>
      </c>
      <c r="AI99">
        <f t="shared" si="32"/>
        <v>20.6907750517362</v>
      </c>
      <c r="AJ99" s="4">
        <f t="shared" si="33"/>
        <v>3.9279394890529755E-5</v>
      </c>
      <c r="AK99" s="4">
        <f t="shared" si="34"/>
        <v>-44.058352112549471</v>
      </c>
      <c r="AL99" s="4">
        <f t="shared" si="35"/>
        <v>31.344957122642743</v>
      </c>
      <c r="AM99" s="71">
        <v>200</v>
      </c>
      <c r="AN99">
        <f>SUM(AL94:AL104)</f>
        <v>2514.8250012758494</v>
      </c>
      <c r="AO99" s="113">
        <f>AN99/AL133</f>
        <v>5.7023239060336149E-2</v>
      </c>
      <c r="AP99" t="s">
        <v>191</v>
      </c>
    </row>
    <row r="100" spans="1:42" x14ac:dyDescent="0.2">
      <c r="A100" s="2">
        <v>20170579</v>
      </c>
      <c r="B100" s="2">
        <v>465</v>
      </c>
      <c r="C100" s="2">
        <v>4317</v>
      </c>
      <c r="D100" s="2">
        <v>6622</v>
      </c>
      <c r="E100" s="69">
        <v>42968</v>
      </c>
      <c r="F100" s="72">
        <v>7</v>
      </c>
      <c r="G100" s="2">
        <v>251</v>
      </c>
      <c r="H100" s="2">
        <v>122.2</v>
      </c>
      <c r="I100">
        <f t="shared" si="10"/>
        <v>251</v>
      </c>
      <c r="J100" s="16">
        <f t="shared" si="11"/>
        <v>2.4082738932429555</v>
      </c>
      <c r="K100" s="17">
        <f t="shared" si="12"/>
        <v>2.0870712059065353</v>
      </c>
      <c r="L100">
        <v>205</v>
      </c>
      <c r="M100">
        <v>644</v>
      </c>
      <c r="N100">
        <v>2</v>
      </c>
      <c r="O100" s="2">
        <v>205</v>
      </c>
      <c r="P100" s="2">
        <f t="shared" si="19"/>
        <v>644</v>
      </c>
      <c r="Q100" s="2">
        <f t="shared" si="20"/>
        <v>2</v>
      </c>
      <c r="R100" s="72">
        <f t="shared" si="21"/>
        <v>20.5</v>
      </c>
      <c r="S100" s="2">
        <f t="shared" si="22"/>
        <v>132020</v>
      </c>
      <c r="T100">
        <f t="shared" si="23"/>
        <v>13202</v>
      </c>
      <c r="U100" s="73">
        <f t="shared" si="13"/>
        <v>2.9463705655750454E-3</v>
      </c>
      <c r="V100" s="7">
        <f t="shared" si="24"/>
        <v>207.5</v>
      </c>
      <c r="W100" s="74">
        <f t="shared" si="25"/>
        <v>5.8935290561392434E-2</v>
      </c>
      <c r="X100" s="9">
        <f t="shared" si="26"/>
        <v>-45.559637979037774</v>
      </c>
      <c r="Y100" s="9">
        <f t="shared" si="14"/>
        <v>-33.263392269250495</v>
      </c>
      <c r="Z100">
        <f t="shared" si="15"/>
        <v>2.7799449898873377E-5</v>
      </c>
      <c r="AA100" s="2">
        <f t="shared" si="16"/>
        <v>644</v>
      </c>
      <c r="AB100" s="75">
        <f t="shared" si="27"/>
        <v>2.9463705655750454E-3</v>
      </c>
      <c r="AC100">
        <f t="shared" si="36"/>
        <v>1.7902845734874454E-2</v>
      </c>
      <c r="AD100" s="75">
        <f t="shared" si="37"/>
        <v>1.7932837529937304E-3</v>
      </c>
      <c r="AE100">
        <f t="shared" si="28"/>
        <v>3.1948392686644799E-8</v>
      </c>
      <c r="AF100">
        <f t="shared" si="29"/>
        <v>-74.955509861716166</v>
      </c>
      <c r="AG100">
        <f t="shared" si="30"/>
        <v>1.1492454995643479E-3</v>
      </c>
      <c r="AH100">
        <f t="shared" si="31"/>
        <v>917.09790865234959</v>
      </c>
      <c r="AI100">
        <f t="shared" si="32"/>
        <v>54.04943171967156</v>
      </c>
      <c r="AJ100" s="4">
        <f t="shared" si="33"/>
        <v>9.9106470335879899E-5</v>
      </c>
      <c r="AK100" s="4">
        <f t="shared" si="34"/>
        <v>-40.038979909290752</v>
      </c>
      <c r="AL100" s="4">
        <f t="shared" si="35"/>
        <v>79.086963328032155</v>
      </c>
      <c r="AM100" s="71">
        <v>205</v>
      </c>
    </row>
    <row r="101" spans="1:42" x14ac:dyDescent="0.2">
      <c r="A101" s="2">
        <v>20170579</v>
      </c>
      <c r="B101" s="2">
        <v>465</v>
      </c>
      <c r="C101" s="2">
        <v>4317</v>
      </c>
      <c r="D101" s="2">
        <v>6622</v>
      </c>
      <c r="E101" s="69">
        <v>42968</v>
      </c>
      <c r="F101" s="72">
        <v>8</v>
      </c>
      <c r="G101" s="2">
        <v>262</v>
      </c>
      <c r="H101" s="2">
        <v>136.1</v>
      </c>
      <c r="I101">
        <f t="shared" si="10"/>
        <v>262</v>
      </c>
      <c r="J101" s="16">
        <f t="shared" si="11"/>
        <v>2.4269014630816632</v>
      </c>
      <c r="K101" s="17">
        <f t="shared" si="12"/>
        <v>2.1338581252033348</v>
      </c>
      <c r="L101">
        <v>210</v>
      </c>
      <c r="M101">
        <v>2209</v>
      </c>
      <c r="N101">
        <v>3</v>
      </c>
      <c r="O101" s="2">
        <v>210</v>
      </c>
      <c r="P101" s="2">
        <f t="shared" si="19"/>
        <v>2209</v>
      </c>
      <c r="Q101" s="2">
        <f t="shared" si="20"/>
        <v>3</v>
      </c>
      <c r="R101" s="72">
        <f t="shared" si="21"/>
        <v>21</v>
      </c>
      <c r="S101" s="2">
        <f t="shared" si="22"/>
        <v>463890</v>
      </c>
      <c r="T101">
        <f t="shared" si="23"/>
        <v>46389</v>
      </c>
      <c r="U101" s="73">
        <f t="shared" si="13"/>
        <v>1.0106417048688317E-2</v>
      </c>
      <c r="V101" s="7">
        <f t="shared" si="24"/>
        <v>212.5</v>
      </c>
      <c r="W101" s="74">
        <f t="shared" si="25"/>
        <v>6.3940383124359484E-2</v>
      </c>
      <c r="X101" s="9">
        <f t="shared" si="26"/>
        <v>-45.352821312273399</v>
      </c>
      <c r="Y101" s="9">
        <f t="shared" si="14"/>
        <v>-33.410573654197606</v>
      </c>
      <c r="Z101">
        <f t="shared" si="15"/>
        <v>2.9155323779846092E-5</v>
      </c>
      <c r="AA101" s="2">
        <f t="shared" si="16"/>
        <v>2209</v>
      </c>
      <c r="AB101" s="75">
        <f t="shared" si="27"/>
        <v>1.0106417048688317E-2</v>
      </c>
      <c r="AC101">
        <f t="shared" si="36"/>
        <v>6.4404110229680012E-2</v>
      </c>
      <c r="AD101" s="75">
        <f t="shared" si="37"/>
        <v>6.4512003405090175E-3</v>
      </c>
      <c r="AE101">
        <f t="shared" si="28"/>
        <v>1.1493188483681048E-7</v>
      </c>
      <c r="AF101">
        <f t="shared" si="29"/>
        <v>-69.395594709835564</v>
      </c>
      <c r="AG101">
        <f t="shared" si="30"/>
        <v>3.9420548269218057E-3</v>
      </c>
      <c r="AH101">
        <f t="shared" si="31"/>
        <v>3145.759751883601</v>
      </c>
      <c r="AI101">
        <f t="shared" si="32"/>
        <v>201.14108375262748</v>
      </c>
      <c r="AJ101" s="4">
        <f t="shared" si="33"/>
        <v>3.56527902575444E-4</v>
      </c>
      <c r="AK101" s="4">
        <f t="shared" si="34"/>
        <v>-34.479064757410157</v>
      </c>
      <c r="AL101" s="4">
        <f t="shared" si="35"/>
        <v>284.5092662552043</v>
      </c>
      <c r="AM101" s="71">
        <v>210</v>
      </c>
    </row>
    <row r="102" spans="1:42" x14ac:dyDescent="0.2">
      <c r="A102" s="2">
        <v>20170579</v>
      </c>
      <c r="B102" s="2">
        <v>465</v>
      </c>
      <c r="C102" s="2">
        <v>4317</v>
      </c>
      <c r="D102" s="2">
        <v>6622</v>
      </c>
      <c r="E102" s="69">
        <v>42968</v>
      </c>
      <c r="F102" s="72">
        <v>9</v>
      </c>
      <c r="G102" s="2">
        <v>257</v>
      </c>
      <c r="H102" s="2">
        <v>126.7</v>
      </c>
      <c r="I102">
        <f t="shared" si="10"/>
        <v>257</v>
      </c>
      <c r="J102" s="16">
        <f t="shared" si="11"/>
        <v>2.4185332950932121</v>
      </c>
      <c r="K102" s="17">
        <f t="shared" si="12"/>
        <v>2.1027766148834415</v>
      </c>
      <c r="L102">
        <v>215</v>
      </c>
      <c r="M102">
        <v>5089</v>
      </c>
      <c r="N102">
        <v>4</v>
      </c>
      <c r="O102" s="2">
        <v>215</v>
      </c>
      <c r="P102" s="2">
        <f t="shared" si="19"/>
        <v>5089</v>
      </c>
      <c r="Q102" s="2">
        <f t="shared" si="20"/>
        <v>4</v>
      </c>
      <c r="R102" s="72">
        <f t="shared" si="21"/>
        <v>21.5</v>
      </c>
      <c r="S102" s="2">
        <f t="shared" si="22"/>
        <v>1094135</v>
      </c>
      <c r="T102">
        <f t="shared" si="23"/>
        <v>109413.5</v>
      </c>
      <c r="U102" s="73">
        <f t="shared" si="13"/>
        <v>2.3282732621446284E-2</v>
      </c>
      <c r="V102" s="7">
        <f t="shared" si="24"/>
        <v>217.5</v>
      </c>
      <c r="W102" s="74">
        <f t="shared" si="25"/>
        <v>6.9239147651758023E-2</v>
      </c>
      <c r="X102" s="9">
        <f t="shared" si="26"/>
        <v>-45.150814774186884</v>
      </c>
      <c r="Y102" s="9">
        <f t="shared" si="14"/>
        <v>-33.554331903999682</v>
      </c>
      <c r="Z102">
        <f t="shared" si="15"/>
        <v>3.0543480372270643E-5</v>
      </c>
      <c r="AA102" s="2">
        <f t="shared" si="16"/>
        <v>5089</v>
      </c>
      <c r="AB102" s="75">
        <f t="shared" si="27"/>
        <v>2.3282732621446284E-2</v>
      </c>
      <c r="AC102">
        <f t="shared" ref="AC102:AC103" si="38">Z102*AA102</f>
        <v>0.1554357716144853</v>
      </c>
      <c r="AD102" s="75">
        <f t="shared" ref="AD102:AD103" si="39">AC102/AC$133</f>
        <v>1.5569616584882854E-2</v>
      </c>
      <c r="AE102">
        <f t="shared" si="28"/>
        <v>2.7738177173797992E-7</v>
      </c>
      <c r="AF102">
        <f t="shared" si="29"/>
        <v>-65.56922082173044</v>
      </c>
      <c r="AG102">
        <f t="shared" si="30"/>
        <v>9.0815378063400318E-3</v>
      </c>
      <c r="AH102">
        <f t="shared" si="31"/>
        <v>7247.0671694593457</v>
      </c>
      <c r="AI102">
        <f t="shared" si="32"/>
        <v>501.78075378840373</v>
      </c>
      <c r="AJ102" s="4">
        <f t="shared" si="33"/>
        <v>8.6046044951599524E-4</v>
      </c>
      <c r="AK102" s="4">
        <f t="shared" si="34"/>
        <v>-30.65269086930504</v>
      </c>
      <c r="AL102" s="4">
        <f t="shared" si="35"/>
        <v>686.64743871376425</v>
      </c>
      <c r="AM102" s="71">
        <v>215</v>
      </c>
    </row>
    <row r="103" spans="1:42" x14ac:dyDescent="0.2">
      <c r="A103" s="2">
        <v>20170579</v>
      </c>
      <c r="B103" s="2">
        <v>465</v>
      </c>
      <c r="C103" s="2">
        <v>4317</v>
      </c>
      <c r="D103" s="2">
        <v>6622</v>
      </c>
      <c r="E103" s="69">
        <v>42968</v>
      </c>
      <c r="F103" s="72">
        <v>10</v>
      </c>
      <c r="G103" s="2">
        <v>258</v>
      </c>
      <c r="H103" s="2">
        <v>127.8</v>
      </c>
      <c r="I103">
        <f t="shared" si="10"/>
        <v>258</v>
      </c>
      <c r="J103" s="16">
        <f t="shared" si="11"/>
        <v>2.4202198777251476</v>
      </c>
      <c r="K103" s="17">
        <f t="shared" si="12"/>
        <v>2.1065308538223815</v>
      </c>
      <c r="L103">
        <v>220</v>
      </c>
      <c r="M103">
        <v>4868</v>
      </c>
      <c r="N103">
        <v>7</v>
      </c>
      <c r="O103" s="2">
        <v>220</v>
      </c>
      <c r="P103" s="2">
        <f t="shared" si="19"/>
        <v>4868</v>
      </c>
      <c r="Q103" s="2">
        <f t="shared" si="20"/>
        <v>7</v>
      </c>
      <c r="R103" s="72">
        <f t="shared" si="21"/>
        <v>22</v>
      </c>
      <c r="S103" s="2">
        <f t="shared" si="22"/>
        <v>1070960</v>
      </c>
      <c r="T103">
        <f t="shared" si="23"/>
        <v>107096</v>
      </c>
      <c r="U103" s="73">
        <f t="shared" si="13"/>
        <v>2.2271633405620064E-2</v>
      </c>
      <c r="V103" s="7">
        <f t="shared" si="24"/>
        <v>222.5</v>
      </c>
      <c r="W103" s="74">
        <f t="shared" si="25"/>
        <v>7.484146744050503E-2</v>
      </c>
      <c r="X103" s="9">
        <f t="shared" si="26"/>
        <v>-44.953399693660998</v>
      </c>
      <c r="Y103" s="9">
        <f t="shared" si="14"/>
        <v>-33.694822636278765</v>
      </c>
      <c r="Z103">
        <f t="shared" si="15"/>
        <v>3.1963919676146814E-5</v>
      </c>
      <c r="AA103" s="2">
        <f t="shared" si="16"/>
        <v>4868</v>
      </c>
      <c r="AB103" s="75">
        <f t="shared" si="27"/>
        <v>2.2271633405620064E-2</v>
      </c>
      <c r="AC103">
        <f t="shared" si="38"/>
        <v>0.15560036098348271</v>
      </c>
      <c r="AD103" s="75">
        <f t="shared" si="39"/>
        <v>1.5586103094665127E-2</v>
      </c>
      <c r="AE103">
        <f t="shared" ref="AE103" si="40">AD103*AE$88</f>
        <v>2.776754884951172E-7</v>
      </c>
      <c r="AF103">
        <f t="shared" ref="AF103" si="41">10*LOG10(AE103)</f>
        <v>-65.564624554357238</v>
      </c>
      <c r="AG103">
        <f t="shared" ref="AG103" si="42">10^((AF103-X103)/10)</f>
        <v>8.6871538693777065E-3</v>
      </c>
      <c r="AH103">
        <f t="shared" ref="AH103" si="43">AG103*AA$139*1000</f>
        <v>6932.3487877634107</v>
      </c>
      <c r="AI103">
        <f t="shared" ref="AI103" si="44">AH103*W103</f>
        <v>518.82715608561978</v>
      </c>
      <c r="AJ103" s="4">
        <f t="shared" ref="AJ103" si="45">AC$139*AD103</f>
        <v>8.6137158239719795E-4</v>
      </c>
      <c r="AK103" s="4">
        <f t="shared" ref="AK103" si="46">10*LOG10(AJ103)</f>
        <v>-30.648094601931835</v>
      </c>
      <c r="AL103" s="4">
        <f t="shared" ref="AL103" si="47">AJ103*AA$139*1000</f>
        <v>687.37452275296391</v>
      </c>
      <c r="AM103" s="71">
        <v>220</v>
      </c>
    </row>
    <row r="104" spans="1:42" x14ac:dyDescent="0.2">
      <c r="A104" s="2">
        <v>20170579</v>
      </c>
      <c r="B104" s="2">
        <v>465</v>
      </c>
      <c r="C104" s="2">
        <v>4317</v>
      </c>
      <c r="D104" s="2">
        <v>6622</v>
      </c>
      <c r="E104" s="69">
        <v>42968</v>
      </c>
      <c r="F104" s="72">
        <v>11</v>
      </c>
      <c r="G104" s="2">
        <v>252</v>
      </c>
      <c r="H104" s="2">
        <v>116.3</v>
      </c>
      <c r="I104">
        <f t="shared" si="10"/>
        <v>252</v>
      </c>
      <c r="J104" s="16">
        <f t="shared" si="11"/>
        <v>2.4100007125434617</v>
      </c>
      <c r="K104" s="17">
        <f t="shared" si="12"/>
        <v>2.0655797147284485</v>
      </c>
      <c r="L104" s="2">
        <v>225</v>
      </c>
      <c r="M104">
        <v>4184</v>
      </c>
      <c r="N104">
        <v>7</v>
      </c>
      <c r="O104" s="2">
        <v>225</v>
      </c>
      <c r="P104" s="2">
        <f t="shared" si="19"/>
        <v>4184</v>
      </c>
      <c r="Q104" s="2">
        <f t="shared" si="20"/>
        <v>7</v>
      </c>
      <c r="R104" s="72">
        <f t="shared" si="21"/>
        <v>22.5</v>
      </c>
      <c r="S104" s="2">
        <f t="shared" si="22"/>
        <v>941400</v>
      </c>
      <c r="T104">
        <f t="shared" si="23"/>
        <v>94140</v>
      </c>
      <c r="U104" s="73">
        <f t="shared" si="13"/>
        <v>1.9142258457090049E-2</v>
      </c>
      <c r="V104" s="7">
        <f t="shared" si="24"/>
        <v>227.5</v>
      </c>
      <c r="W104" s="74">
        <f t="shared" si="25"/>
        <v>8.0757322444036952E-2</v>
      </c>
      <c r="X104" s="9">
        <f t="shared" si="26"/>
        <v>-44.760371980137379</v>
      </c>
      <c r="Y104" s="9">
        <f t="shared" si="14"/>
        <v>-33.832191092380761</v>
      </c>
      <c r="Z104">
        <f t="shared" si="15"/>
        <v>3.3416641691474838E-5</v>
      </c>
      <c r="AA104" s="2">
        <f t="shared" si="16"/>
        <v>4184</v>
      </c>
      <c r="AB104" s="75">
        <f t="shared" si="27"/>
        <v>1.9142258457090049E-2</v>
      </c>
      <c r="AC104">
        <f t="shared" si="36"/>
        <v>0.13981522883713071</v>
      </c>
      <c r="AD104" s="75">
        <f t="shared" si="37"/>
        <v>1.4004945471116482E-2</v>
      </c>
      <c r="AE104">
        <f t="shared" ref="AE104:AE124" si="48">AD104*AE$88</f>
        <v>2.4950624613607442E-7</v>
      </c>
      <c r="AF104">
        <f t="shared" ref="AF104:AF124" si="49">10*LOG10(AE104)</f>
        <v>-66.029185777821723</v>
      </c>
      <c r="AG104">
        <f t="shared" ref="AG104:AG124" si="50">10^((AF104-X104)/10)</f>
        <v>7.4665266617658706E-3</v>
      </c>
      <c r="AH104">
        <f t="shared" ref="AH104:AH113" si="51">AG104*AA$139*1000</f>
        <v>5958.2882760891644</v>
      </c>
      <c r="AI104">
        <f t="shared" ref="AI104:AI124" si="52">AH104*W104</f>
        <v>481.17540752665769</v>
      </c>
      <c r="AJ104" s="4">
        <f t="shared" ref="AJ104:AJ113" si="53">AC$139*AD104</f>
        <v>7.7398833875102525E-4</v>
      </c>
      <c r="AK104" s="4">
        <f t="shared" ref="AK104:AK124" si="54">10*LOG10(AJ104)</f>
        <v>-31.112655825396306</v>
      </c>
      <c r="AL104" s="4">
        <f t="shared" ref="AL104:AL113" si="55">AJ104*AA$139*1000</f>
        <v>617.64269432331821</v>
      </c>
      <c r="AM104" s="71">
        <v>225</v>
      </c>
    </row>
    <row r="105" spans="1:42" x14ac:dyDescent="0.2">
      <c r="A105" s="2">
        <v>20170579</v>
      </c>
      <c r="B105" s="2">
        <v>465</v>
      </c>
      <c r="C105" s="2">
        <v>4317</v>
      </c>
      <c r="D105" s="2">
        <v>6622</v>
      </c>
      <c r="E105" s="69">
        <v>42968</v>
      </c>
      <c r="F105" s="72">
        <v>12</v>
      </c>
      <c r="G105" s="2">
        <v>262</v>
      </c>
      <c r="H105" s="2">
        <v>133</v>
      </c>
      <c r="I105">
        <f t="shared" si="10"/>
        <v>262</v>
      </c>
      <c r="J105" s="16">
        <f t="shared" si="11"/>
        <v>2.4269014630816632</v>
      </c>
      <c r="K105" s="17">
        <f t="shared" si="12"/>
        <v>2.1238516409670858</v>
      </c>
      <c r="L105" s="2">
        <v>230</v>
      </c>
      <c r="M105">
        <v>5177</v>
      </c>
      <c r="N105">
        <v>15</v>
      </c>
      <c r="O105">
        <v>230</v>
      </c>
      <c r="P105" s="2">
        <f t="shared" si="19"/>
        <v>5177</v>
      </c>
      <c r="Q105" s="2">
        <f t="shared" si="20"/>
        <v>15</v>
      </c>
      <c r="R105" s="76">
        <f t="shared" si="21"/>
        <v>23</v>
      </c>
      <c r="S105">
        <f t="shared" si="22"/>
        <v>1190710</v>
      </c>
      <c r="T105">
        <f t="shared" si="23"/>
        <v>119071</v>
      </c>
      <c r="U105" s="75">
        <f t="shared" si="13"/>
        <v>2.368534226394722E-2</v>
      </c>
      <c r="V105" s="7">
        <f t="shared" si="24"/>
        <v>232.5</v>
      </c>
      <c r="W105" s="74">
        <f t="shared" si="25"/>
        <v>8.6996788013328122E-2</v>
      </c>
      <c r="X105" s="9">
        <f t="shared" si="26"/>
        <v>-44.571540855480549</v>
      </c>
      <c r="Y105" s="9">
        <f t="shared" si="14"/>
        <v>-33.966573039846217</v>
      </c>
      <c r="Z105">
        <f t="shared" si="15"/>
        <v>3.4901646418254526E-5</v>
      </c>
      <c r="AA105" s="2">
        <f t="shared" si="16"/>
        <v>5177</v>
      </c>
      <c r="AB105" s="75">
        <f t="shared" si="27"/>
        <v>2.368534226394722E-2</v>
      </c>
      <c r="AC105">
        <f t="shared" si="36"/>
        <v>0.18068582350730369</v>
      </c>
      <c r="AD105" s="75">
        <f t="shared" si="37"/>
        <v>1.8098851796547227E-2</v>
      </c>
      <c r="AE105">
        <f t="shared" si="48"/>
        <v>3.2244156754789886E-7</v>
      </c>
      <c r="AF105">
        <f t="shared" si="49"/>
        <v>-64.915489761938517</v>
      </c>
      <c r="AG105">
        <f t="shared" si="50"/>
        <v>9.2385775640444149E-3</v>
      </c>
      <c r="AH105">
        <f t="shared" si="51"/>
        <v>7372.3848961074427</v>
      </c>
      <c r="AI105">
        <f t="shared" si="52"/>
        <v>641.37380595932132</v>
      </c>
      <c r="AJ105" s="4">
        <f t="shared" si="53"/>
        <v>1.0002395413963613E-3</v>
      </c>
      <c r="AK105" s="4">
        <f t="shared" si="54"/>
        <v>-29.998959809513096</v>
      </c>
      <c r="AL105" s="4">
        <f t="shared" si="55"/>
        <v>798.19115403429635</v>
      </c>
      <c r="AM105" s="71">
        <v>230</v>
      </c>
    </row>
    <row r="106" spans="1:42" x14ac:dyDescent="0.2">
      <c r="A106" s="2">
        <v>20170579</v>
      </c>
      <c r="B106" s="2">
        <v>465</v>
      </c>
      <c r="C106" s="2">
        <v>4317</v>
      </c>
      <c r="D106" s="2">
        <v>6622</v>
      </c>
      <c r="E106" s="69">
        <v>42968</v>
      </c>
      <c r="F106" s="72">
        <v>13</v>
      </c>
      <c r="G106" s="2">
        <v>278</v>
      </c>
      <c r="H106" s="2">
        <v>156.5</v>
      </c>
      <c r="I106">
        <f t="shared" si="10"/>
        <v>278</v>
      </c>
      <c r="J106" s="16">
        <f t="shared" si="11"/>
        <v>2.4526449676799937</v>
      </c>
      <c r="K106" s="17">
        <f t="shared" si="12"/>
        <v>2.1945143418824671</v>
      </c>
      <c r="L106" s="2">
        <v>235</v>
      </c>
      <c r="M106">
        <v>6880</v>
      </c>
      <c r="N106">
        <v>19</v>
      </c>
      <c r="O106">
        <v>235</v>
      </c>
      <c r="P106" s="2">
        <f t="shared" si="19"/>
        <v>6880</v>
      </c>
      <c r="Q106" s="2">
        <f t="shared" si="20"/>
        <v>19</v>
      </c>
      <c r="R106" s="76">
        <f t="shared" si="21"/>
        <v>23.5</v>
      </c>
      <c r="S106">
        <f t="shared" si="22"/>
        <v>1616800</v>
      </c>
      <c r="T106">
        <f t="shared" si="23"/>
        <v>161680</v>
      </c>
      <c r="U106" s="75">
        <f t="shared" si="13"/>
        <v>3.1476753868255145E-2</v>
      </c>
      <c r="V106" s="7">
        <f t="shared" si="24"/>
        <v>237.5</v>
      </c>
      <c r="W106" s="74">
        <f t="shared" si="25"/>
        <v>9.3570033681764642E-2</v>
      </c>
      <c r="X106" s="9">
        <f t="shared" si="26"/>
        <v>-44.386727720782304</v>
      </c>
      <c r="Y106" s="9">
        <f t="shared" si="14"/>
        <v>-34.098095578850774</v>
      </c>
      <c r="Z106">
        <f t="shared" si="15"/>
        <v>3.6418933856485931E-5</v>
      </c>
      <c r="AA106" s="2">
        <f t="shared" si="16"/>
        <v>6880</v>
      </c>
      <c r="AB106" s="75">
        <f t="shared" si="27"/>
        <v>3.1476753868255145E-2</v>
      </c>
      <c r="AC106">
        <f t="shared" si="36"/>
        <v>0.25056226493262324</v>
      </c>
      <c r="AD106" s="75">
        <f t="shared" si="37"/>
        <v>2.5098202010516012E-2</v>
      </c>
      <c r="AE106">
        <f t="shared" si="48"/>
        <v>4.4713906107836516E-7</v>
      </c>
      <c r="AF106">
        <f t="shared" si="49"/>
        <v>-63.495573894703703</v>
      </c>
      <c r="AG106">
        <f t="shared" si="50"/>
        <v>1.2277653784165702E-2</v>
      </c>
      <c r="AH106">
        <f t="shared" si="51"/>
        <v>9797.5677197642308</v>
      </c>
      <c r="AI106">
        <f t="shared" si="52"/>
        <v>916.75874153770906</v>
      </c>
      <c r="AJ106" s="4">
        <f t="shared" si="53"/>
        <v>1.3870611434953556E-3</v>
      </c>
      <c r="AK106" s="4">
        <f t="shared" si="54"/>
        <v>-28.579043942278297</v>
      </c>
      <c r="AL106" s="4">
        <f t="shared" si="55"/>
        <v>1106.8747925092937</v>
      </c>
      <c r="AM106" s="71">
        <v>235</v>
      </c>
    </row>
    <row r="107" spans="1:42" x14ac:dyDescent="0.2">
      <c r="A107" s="2">
        <v>20170579</v>
      </c>
      <c r="B107" s="2">
        <v>465</v>
      </c>
      <c r="C107" s="2">
        <v>4317</v>
      </c>
      <c r="D107" s="2">
        <v>6622</v>
      </c>
      <c r="E107" s="69">
        <v>42968</v>
      </c>
      <c r="F107" s="72">
        <v>14</v>
      </c>
      <c r="G107" s="2">
        <v>288</v>
      </c>
      <c r="H107" s="2">
        <v>184.5</v>
      </c>
      <c r="I107">
        <f t="shared" si="10"/>
        <v>288</v>
      </c>
      <c r="J107" s="16">
        <f t="shared" si="11"/>
        <v>2.4679926595211485</v>
      </c>
      <c r="K107" s="17">
        <f t="shared" si="12"/>
        <v>2.265996370495079</v>
      </c>
      <c r="L107" s="2">
        <v>240</v>
      </c>
      <c r="M107">
        <v>9287</v>
      </c>
      <c r="N107">
        <v>19</v>
      </c>
      <c r="O107">
        <v>240</v>
      </c>
      <c r="P107" s="2">
        <f t="shared" si="19"/>
        <v>9287</v>
      </c>
      <c r="Q107" s="2">
        <f t="shared" si="20"/>
        <v>19</v>
      </c>
      <c r="R107" s="76">
        <f t="shared" si="21"/>
        <v>24</v>
      </c>
      <c r="S107">
        <f t="shared" si="22"/>
        <v>2228880</v>
      </c>
      <c r="T107">
        <f t="shared" si="23"/>
        <v>222888</v>
      </c>
      <c r="U107" s="75">
        <f t="shared" si="13"/>
        <v>4.2489042612570568E-2</v>
      </c>
      <c r="V107" s="7">
        <f t="shared" si="24"/>
        <v>242.5</v>
      </c>
      <c r="W107" s="74">
        <f t="shared" si="25"/>
        <v>0.10048732199142109</v>
      </c>
      <c r="X107" s="9">
        <f t="shared" si="26"/>
        <v>-44.205765141234352</v>
      </c>
      <c r="Y107" s="9">
        <f t="shared" si="14"/>
        <v>-34.226877864621819</v>
      </c>
      <c r="Z107">
        <f t="shared" si="15"/>
        <v>3.796850400616917E-5</v>
      </c>
      <c r="AA107" s="2">
        <f t="shared" si="16"/>
        <v>9287</v>
      </c>
      <c r="AB107" s="75">
        <f t="shared" si="27"/>
        <v>4.2489042612570568E-2</v>
      </c>
      <c r="AC107">
        <f t="shared" si="36"/>
        <v>0.35261349670529307</v>
      </c>
      <c r="AD107" s="75">
        <f t="shared" si="37"/>
        <v>3.5320421350452123E-2</v>
      </c>
      <c r="AE107">
        <f t="shared" si="48"/>
        <v>6.2925384188541329E-7</v>
      </c>
      <c r="AF107">
        <f t="shared" si="49"/>
        <v>-62.011741242030539</v>
      </c>
      <c r="AG107">
        <f t="shared" si="50"/>
        <v>1.6573048065922493E-2</v>
      </c>
      <c r="AH107">
        <f t="shared" si="51"/>
        <v>13225.292356606149</v>
      </c>
      <c r="AI107">
        <f t="shared" si="52"/>
        <v>1328.9742114689623</v>
      </c>
      <c r="AJ107" s="4">
        <f t="shared" si="53"/>
        <v>1.9519957647391906E-3</v>
      </c>
      <c r="AK107" s="4">
        <f t="shared" si="54"/>
        <v>-27.095211289605125</v>
      </c>
      <c r="AL107" s="4">
        <f t="shared" si="55"/>
        <v>1557.6926202618743</v>
      </c>
      <c r="AM107" s="71">
        <v>240</v>
      </c>
    </row>
    <row r="108" spans="1:42" x14ac:dyDescent="0.2">
      <c r="A108" s="2">
        <v>20170579</v>
      </c>
      <c r="B108" s="2">
        <v>465</v>
      </c>
      <c r="C108" s="2">
        <v>4317</v>
      </c>
      <c r="D108" s="2">
        <v>6622</v>
      </c>
      <c r="E108" s="69">
        <v>42968</v>
      </c>
      <c r="F108" s="72">
        <v>15</v>
      </c>
      <c r="G108" s="2">
        <v>282</v>
      </c>
      <c r="H108" s="2">
        <v>181.9</v>
      </c>
      <c r="I108">
        <f t="shared" si="10"/>
        <v>282</v>
      </c>
      <c r="J108" s="16">
        <f t="shared" si="11"/>
        <v>2.4588492800812785</v>
      </c>
      <c r="K108" s="17">
        <f t="shared" si="12"/>
        <v>2.2598326990634834</v>
      </c>
      <c r="L108" s="2">
        <v>245</v>
      </c>
      <c r="M108">
        <v>16717</v>
      </c>
      <c r="N108">
        <v>19</v>
      </c>
      <c r="O108">
        <v>245</v>
      </c>
      <c r="P108" s="2">
        <f t="shared" si="19"/>
        <v>16717</v>
      </c>
      <c r="Q108" s="2">
        <f t="shared" si="20"/>
        <v>19</v>
      </c>
      <c r="R108" s="76">
        <f t="shared" si="21"/>
        <v>24.5</v>
      </c>
      <c r="S108">
        <f t="shared" si="22"/>
        <v>4095665</v>
      </c>
      <c r="T108">
        <f t="shared" si="23"/>
        <v>409566.5</v>
      </c>
      <c r="U108" s="75">
        <f t="shared" si="13"/>
        <v>7.6482106746456571E-2</v>
      </c>
      <c r="V108" s="7">
        <f t="shared" si="24"/>
        <v>247.5</v>
      </c>
      <c r="W108" s="74">
        <f t="shared" si="25"/>
        <v>0.10775900735849499</v>
      </c>
      <c r="X108" s="9">
        <f t="shared" si="26"/>
        <v>-44.028495934608252</v>
      </c>
      <c r="Y108" s="9">
        <f t="shared" si="14"/>
        <v>-34.353031756123386</v>
      </c>
      <c r="Z108">
        <f t="shared" si="15"/>
        <v>3.9550356867304065E-5</v>
      </c>
      <c r="AA108" s="2">
        <f t="shared" si="16"/>
        <v>16717</v>
      </c>
      <c r="AB108" s="75">
        <f t="shared" si="27"/>
        <v>7.6482106746456571E-2</v>
      </c>
      <c r="AC108">
        <f t="shared" si="36"/>
        <v>0.66116331575072207</v>
      </c>
      <c r="AD108" s="75">
        <f t="shared" si="37"/>
        <v>6.6227093154335795E-2</v>
      </c>
      <c r="AE108">
        <f t="shared" si="48"/>
        <v>1.1798741694154649E-6</v>
      </c>
      <c r="AF108">
        <f t="shared" si="49"/>
        <v>-59.281643066281326</v>
      </c>
      <c r="AG108">
        <f t="shared" si="50"/>
        <v>2.9832200335740983E-2</v>
      </c>
      <c r="AH108">
        <f t="shared" si="51"/>
        <v>23806.095867921304</v>
      </c>
      <c r="AI108">
        <f t="shared" si="52"/>
        <v>2565.3212598083687</v>
      </c>
      <c r="AJ108" s="4">
        <f t="shared" si="53"/>
        <v>3.6600640764042447E-3</v>
      </c>
      <c r="AK108" s="4">
        <f t="shared" si="54"/>
        <v>-24.365113113855919</v>
      </c>
      <c r="AL108" s="4">
        <f t="shared" si="55"/>
        <v>2920.7311329705872</v>
      </c>
      <c r="AM108" s="71">
        <v>245</v>
      </c>
    </row>
    <row r="109" spans="1:42" x14ac:dyDescent="0.2">
      <c r="A109" s="2">
        <v>20170579</v>
      </c>
      <c r="B109" s="2">
        <v>465</v>
      </c>
      <c r="C109" s="2">
        <v>4317</v>
      </c>
      <c r="D109" s="2">
        <v>6622</v>
      </c>
      <c r="E109" s="69">
        <v>42968</v>
      </c>
      <c r="F109" s="72">
        <v>16</v>
      </c>
      <c r="G109" s="2">
        <v>278</v>
      </c>
      <c r="H109" s="2">
        <v>170.5</v>
      </c>
      <c r="I109">
        <f t="shared" si="10"/>
        <v>278</v>
      </c>
      <c r="J109" s="16">
        <f t="shared" si="11"/>
        <v>2.4526449676799937</v>
      </c>
      <c r="K109" s="17">
        <f t="shared" si="12"/>
        <v>2.2317243833285163</v>
      </c>
      <c r="L109" s="2">
        <v>250</v>
      </c>
      <c r="M109">
        <v>17400</v>
      </c>
      <c r="N109">
        <v>19</v>
      </c>
      <c r="O109">
        <v>250</v>
      </c>
      <c r="P109" s="2">
        <f t="shared" si="19"/>
        <v>17400</v>
      </c>
      <c r="Q109" s="2">
        <f t="shared" si="20"/>
        <v>19</v>
      </c>
      <c r="R109" s="76">
        <f t="shared" si="21"/>
        <v>25</v>
      </c>
      <c r="S109">
        <f t="shared" si="22"/>
        <v>4350000</v>
      </c>
      <c r="T109">
        <f t="shared" si="23"/>
        <v>435000</v>
      </c>
      <c r="U109" s="75">
        <f t="shared" si="13"/>
        <v>7.9606906585412723E-2</v>
      </c>
      <c r="V109" s="7">
        <f t="shared" si="24"/>
        <v>252.5</v>
      </c>
      <c r="W109" s="74">
        <f t="shared" si="25"/>
        <v>0.11539553497579634</v>
      </c>
      <c r="X109" s="9">
        <f t="shared" si="26"/>
        <v>-43.854772350906401</v>
      </c>
      <c r="Y109" s="9">
        <f t="shared" si="14"/>
        <v>-34.476662399858427</v>
      </c>
      <c r="Z109">
        <f t="shared" si="15"/>
        <v>4.1164492439890664E-5</v>
      </c>
      <c r="AA109" s="2">
        <f t="shared" si="16"/>
        <v>17400</v>
      </c>
      <c r="AB109" s="75">
        <f t="shared" si="27"/>
        <v>7.9606906585412723E-2</v>
      </c>
      <c r="AC109">
        <f t="shared" si="36"/>
        <v>0.71626216845409751</v>
      </c>
      <c r="AD109" s="75">
        <f t="shared" si="37"/>
        <v>7.1746208876205739E-2</v>
      </c>
      <c r="AE109">
        <f t="shared" si="48"/>
        <v>1.2782004248510444E-6</v>
      </c>
      <c r="AF109">
        <f t="shared" si="49"/>
        <v>-58.93401042435692</v>
      </c>
      <c r="AG109">
        <f t="shared" si="50"/>
        <v>3.1051043000651615E-2</v>
      </c>
      <c r="AH109">
        <f t="shared" si="51"/>
        <v>24778.732314519988</v>
      </c>
      <c r="AI109">
        <f t="shared" si="52"/>
        <v>2859.3550714560861</v>
      </c>
      <c r="AJ109" s="4">
        <f t="shared" si="53"/>
        <v>3.9650799879445446E-3</v>
      </c>
      <c r="AK109" s="4">
        <f t="shared" si="54"/>
        <v>-24.017480471931513</v>
      </c>
      <c r="AL109" s="4">
        <f t="shared" si="55"/>
        <v>3164.1338303797465</v>
      </c>
      <c r="AM109" s="71">
        <v>250</v>
      </c>
    </row>
    <row r="110" spans="1:42" x14ac:dyDescent="0.2">
      <c r="A110" s="2">
        <v>20170579</v>
      </c>
      <c r="B110" s="2">
        <v>465</v>
      </c>
      <c r="C110" s="2">
        <v>4317</v>
      </c>
      <c r="D110" s="2">
        <v>6622</v>
      </c>
      <c r="E110" s="69">
        <v>42968</v>
      </c>
      <c r="F110" s="72">
        <v>17</v>
      </c>
      <c r="G110" s="2">
        <v>272</v>
      </c>
      <c r="H110" s="2">
        <v>156.80000000000001</v>
      </c>
      <c r="I110">
        <f t="shared" si="10"/>
        <v>272</v>
      </c>
      <c r="J110" s="16">
        <f t="shared" si="11"/>
        <v>2.4431690757961162</v>
      </c>
      <c r="K110" s="17">
        <f t="shared" si="12"/>
        <v>2.1953460583484197</v>
      </c>
      <c r="L110" s="2">
        <v>255</v>
      </c>
      <c r="M110">
        <v>15897</v>
      </c>
      <c r="N110">
        <v>18</v>
      </c>
      <c r="O110">
        <v>255</v>
      </c>
      <c r="P110" s="2">
        <f t="shared" si="19"/>
        <v>15897</v>
      </c>
      <c r="Q110" s="2">
        <f t="shared" si="20"/>
        <v>18</v>
      </c>
      <c r="R110" s="76">
        <f t="shared" si="21"/>
        <v>25.5</v>
      </c>
      <c r="S110">
        <f t="shared" si="22"/>
        <v>4053735</v>
      </c>
      <c r="T110">
        <f t="shared" si="23"/>
        <v>405373.5</v>
      </c>
      <c r="U110" s="75">
        <f t="shared" si="13"/>
        <v>7.2730516895879657E-2</v>
      </c>
      <c r="V110" s="7">
        <f t="shared" si="24"/>
        <v>257.5</v>
      </c>
      <c r="W110" s="74">
        <f t="shared" si="25"/>
        <v>0.12340743975036464</v>
      </c>
      <c r="X110" s="9">
        <f t="shared" si="26"/>
        <v>-43.684455332455812</v>
      </c>
      <c r="Y110" s="9">
        <f t="shared" si="14"/>
        <v>-34.597868756424369</v>
      </c>
      <c r="Z110">
        <f t="shared" si="15"/>
        <v>4.2810910723929022E-5</v>
      </c>
      <c r="AA110" s="2">
        <f t="shared" si="16"/>
        <v>15897</v>
      </c>
      <c r="AB110" s="75">
        <f t="shared" si="27"/>
        <v>7.2730516895879657E-2</v>
      </c>
      <c r="AC110">
        <f t="shared" si="36"/>
        <v>0.68056504777829963</v>
      </c>
      <c r="AD110" s="75">
        <f t="shared" si="37"/>
        <v>6.8170516637967624E-2</v>
      </c>
      <c r="AE110">
        <f t="shared" si="48"/>
        <v>1.214497388695662E-6</v>
      </c>
      <c r="AF110">
        <f t="shared" si="49"/>
        <v>-59.156034146392415</v>
      </c>
      <c r="AG110">
        <f t="shared" si="50"/>
        <v>2.8368875320767695E-2</v>
      </c>
      <c r="AH110">
        <f t="shared" si="51"/>
        <v>22638.362505972618</v>
      </c>
      <c r="AI110">
        <f t="shared" si="52"/>
        <v>2793.7423570027299</v>
      </c>
      <c r="AJ110" s="4">
        <f t="shared" si="53"/>
        <v>3.767468072848796E-3</v>
      </c>
      <c r="AK110" s="4">
        <f t="shared" si="54"/>
        <v>-24.239504193966997</v>
      </c>
      <c r="AL110" s="4">
        <f t="shared" si="55"/>
        <v>3006.4395221333389</v>
      </c>
      <c r="AM110" s="71">
        <v>255</v>
      </c>
    </row>
    <row r="111" spans="1:42" x14ac:dyDescent="0.2">
      <c r="A111" s="2">
        <v>20170579</v>
      </c>
      <c r="B111" s="2">
        <v>465</v>
      </c>
      <c r="C111" s="2">
        <v>4317</v>
      </c>
      <c r="D111" s="2">
        <v>6622</v>
      </c>
      <c r="E111" s="69">
        <v>42968</v>
      </c>
      <c r="F111" s="72">
        <v>18</v>
      </c>
      <c r="G111" s="2">
        <v>282</v>
      </c>
      <c r="H111" s="2">
        <v>166.2</v>
      </c>
      <c r="I111">
        <f t="shared" si="10"/>
        <v>282</v>
      </c>
      <c r="J111" s="16">
        <f t="shared" si="11"/>
        <v>2.4588492800812785</v>
      </c>
      <c r="K111" s="17">
        <f t="shared" si="12"/>
        <v>2.220631019448092</v>
      </c>
      <c r="L111" s="2">
        <v>260</v>
      </c>
      <c r="M111">
        <v>22630</v>
      </c>
      <c r="N111">
        <v>19</v>
      </c>
      <c r="O111">
        <v>260</v>
      </c>
      <c r="P111" s="2">
        <f t="shared" si="19"/>
        <v>22630</v>
      </c>
      <c r="Q111" s="2">
        <f t="shared" si="20"/>
        <v>19</v>
      </c>
      <c r="R111" s="72">
        <f t="shared" si="21"/>
        <v>26</v>
      </c>
      <c r="S111">
        <f t="shared" si="22"/>
        <v>5883800</v>
      </c>
      <c r="T111">
        <f t="shared" si="23"/>
        <v>588380</v>
      </c>
      <c r="U111" s="75">
        <f t="shared" si="13"/>
        <v>0.10353472965677528</v>
      </c>
      <c r="V111" s="7">
        <f t="shared" si="24"/>
        <v>262.5</v>
      </c>
      <c r="W111" s="74">
        <f t="shared" si="25"/>
        <v>0.13180534527440463</v>
      </c>
      <c r="X111" s="9">
        <f t="shared" si="26"/>
        <v>-43.51741384516049</v>
      </c>
      <c r="Y111" s="9">
        <f t="shared" si="14"/>
        <v>-34.716744076428242</v>
      </c>
      <c r="Z111">
        <f t="shared" si="15"/>
        <v>4.4489611719419158E-5</v>
      </c>
      <c r="AA111" s="2">
        <f t="shared" si="16"/>
        <v>22630</v>
      </c>
      <c r="AB111" s="75">
        <f t="shared" si="27"/>
        <v>0.10353472965677528</v>
      </c>
      <c r="AC111">
        <f t="shared" si="36"/>
        <v>1.0067999132104555</v>
      </c>
      <c r="AD111" s="75">
        <f t="shared" si="37"/>
        <v>0.10084865577313031</v>
      </c>
      <c r="AE111">
        <f t="shared" si="48"/>
        <v>1.7966774366752987E-6</v>
      </c>
      <c r="AF111">
        <f t="shared" si="49"/>
        <v>-57.455298861889723</v>
      </c>
      <c r="AG111">
        <f t="shared" si="50"/>
        <v>4.0384201327858936E-2</v>
      </c>
      <c r="AH111">
        <f t="shared" si="51"/>
        <v>32226.592659631428</v>
      </c>
      <c r="AI111">
        <f t="shared" si="52"/>
        <v>4247.6371725203144</v>
      </c>
      <c r="AJ111" s="4">
        <f t="shared" si="53"/>
        <v>5.5734371624723269E-3</v>
      </c>
      <c r="AK111" s="4">
        <f t="shared" si="54"/>
        <v>-22.538768909464309</v>
      </c>
      <c r="AL111" s="4">
        <f t="shared" si="55"/>
        <v>4447.6028556529172</v>
      </c>
      <c r="AM111" s="71">
        <v>260</v>
      </c>
    </row>
    <row r="112" spans="1:42" x14ac:dyDescent="0.2">
      <c r="A112" s="2">
        <v>20170579</v>
      </c>
      <c r="B112" s="2">
        <v>465</v>
      </c>
      <c r="C112" s="2">
        <v>4317</v>
      </c>
      <c r="D112" s="2">
        <v>6622</v>
      </c>
      <c r="E112" s="69">
        <v>42968</v>
      </c>
      <c r="F112" s="72">
        <v>19</v>
      </c>
      <c r="G112" s="2">
        <v>273</v>
      </c>
      <c r="H112" s="2">
        <v>150.19999999999999</v>
      </c>
      <c r="I112">
        <f t="shared" si="10"/>
        <v>273</v>
      </c>
      <c r="J112" s="16">
        <f t="shared" si="11"/>
        <v>2.4447628188026735</v>
      </c>
      <c r="K112" s="17">
        <f t="shared" si="12"/>
        <v>2.1766699326681493</v>
      </c>
      <c r="L112" s="2">
        <v>265</v>
      </c>
      <c r="M112">
        <v>15229</v>
      </c>
      <c r="N112">
        <v>19</v>
      </c>
      <c r="O112">
        <v>265</v>
      </c>
      <c r="P112" s="2">
        <f t="shared" si="19"/>
        <v>15229</v>
      </c>
      <c r="Q112" s="2">
        <f t="shared" si="20"/>
        <v>19</v>
      </c>
      <c r="R112" s="76">
        <f t="shared" si="21"/>
        <v>26.5</v>
      </c>
      <c r="S112">
        <f t="shared" si="22"/>
        <v>4035685</v>
      </c>
      <c r="T112">
        <f t="shared" si="23"/>
        <v>403568.5</v>
      </c>
      <c r="U112" s="75">
        <f t="shared" si="13"/>
        <v>6.9674343700531632E-2</v>
      </c>
      <c r="V112" s="7">
        <f t="shared" si="24"/>
        <v>267.5</v>
      </c>
      <c r="W112" s="74">
        <f t="shared" si="25"/>
        <v>0.14059996282787052</v>
      </c>
      <c r="X112" s="9">
        <f t="shared" si="26"/>
        <v>-43.353524272855061</v>
      </c>
      <c r="Y112" s="9">
        <f t="shared" si="14"/>
        <v>-34.833376331495899</v>
      </c>
      <c r="Z112">
        <f t="shared" si="15"/>
        <v>4.6200595426360986E-5</v>
      </c>
      <c r="AA112" s="2">
        <f t="shared" si="16"/>
        <v>15229</v>
      </c>
      <c r="AB112" s="75">
        <f t="shared" si="27"/>
        <v>6.9674343700531632E-2</v>
      </c>
      <c r="AC112">
        <f t="shared" si="36"/>
        <v>0.70358886774805141</v>
      </c>
      <c r="AD112" s="75">
        <f t="shared" si="37"/>
        <v>7.0476755707166536E-2</v>
      </c>
      <c r="AE112">
        <f t="shared" si="48"/>
        <v>1.2555843785761234E-6</v>
      </c>
      <c r="AF112">
        <f t="shared" si="49"/>
        <v>-59.011540962376792</v>
      </c>
      <c r="AG112">
        <f t="shared" si="50"/>
        <v>2.7176800796374898E-2</v>
      </c>
      <c r="AH112">
        <f t="shared" si="51"/>
        <v>21687.087035507167</v>
      </c>
      <c r="AI112">
        <f t="shared" si="52"/>
        <v>3049.2036310371004</v>
      </c>
      <c r="AJ112" s="4">
        <f t="shared" si="53"/>
        <v>3.8949232028679258E-3</v>
      </c>
      <c r="AK112" s="4">
        <f t="shared" si="54"/>
        <v>-24.095011009951378</v>
      </c>
      <c r="AL112" s="4">
        <f t="shared" si="55"/>
        <v>3108.1487158886048</v>
      </c>
      <c r="AM112" s="71">
        <v>265</v>
      </c>
    </row>
    <row r="113" spans="1:39" x14ac:dyDescent="0.2">
      <c r="A113" s="2">
        <v>20170579</v>
      </c>
      <c r="B113" s="2">
        <v>465</v>
      </c>
      <c r="C113" s="2">
        <v>4317</v>
      </c>
      <c r="D113" s="2">
        <v>6622</v>
      </c>
      <c r="E113" s="69">
        <v>42968</v>
      </c>
      <c r="F113" s="72">
        <v>20</v>
      </c>
      <c r="G113" s="2">
        <v>266</v>
      </c>
      <c r="H113" s="2">
        <v>157.1</v>
      </c>
      <c r="I113">
        <f t="shared" si="10"/>
        <v>266</v>
      </c>
      <c r="J113" s="16">
        <f t="shared" si="11"/>
        <v>2.4334818083929846</v>
      </c>
      <c r="K113" s="17">
        <f t="shared" si="12"/>
        <v>2.1961761850399735</v>
      </c>
      <c r="L113" s="2">
        <v>270</v>
      </c>
      <c r="M113">
        <v>13920</v>
      </c>
      <c r="N113">
        <v>17</v>
      </c>
      <c r="O113">
        <v>270</v>
      </c>
      <c r="P113" s="2">
        <f t="shared" si="19"/>
        <v>13920</v>
      </c>
      <c r="Q113" s="2">
        <f t="shared" si="20"/>
        <v>17</v>
      </c>
      <c r="R113" s="76">
        <f t="shared" si="21"/>
        <v>27</v>
      </c>
      <c r="S113">
        <f t="shared" si="22"/>
        <v>3758400</v>
      </c>
      <c r="T113">
        <f t="shared" si="23"/>
        <v>375840</v>
      </c>
      <c r="U113" s="75">
        <f t="shared" si="13"/>
        <v>6.368552526833017E-2</v>
      </c>
      <c r="V113" s="7">
        <f t="shared" si="24"/>
        <v>272.5</v>
      </c>
      <c r="W113" s="74">
        <f t="shared" si="25"/>
        <v>0.14980209041113446</v>
      </c>
      <c r="X113" s="9">
        <f t="shared" si="26"/>
        <v>-43.19266986774678</v>
      </c>
      <c r="Y113" s="9">
        <f t="shared" si="14"/>
        <v>-34.94784860536565</v>
      </c>
      <c r="Z113">
        <f t="shared" si="15"/>
        <v>4.7943861844754571E-5</v>
      </c>
      <c r="AA113" s="2">
        <f t="shared" si="16"/>
        <v>13920</v>
      </c>
      <c r="AB113" s="75">
        <f t="shared" si="27"/>
        <v>6.368552526833017E-2</v>
      </c>
      <c r="AC113">
        <f t="shared" si="36"/>
        <v>0.66737855687898362</v>
      </c>
      <c r="AD113" s="75">
        <f t="shared" si="37"/>
        <v>6.6849658477263096E-2</v>
      </c>
      <c r="AE113">
        <f t="shared" si="48"/>
        <v>1.1909655326070205E-6</v>
      </c>
      <c r="AF113">
        <f t="shared" si="49"/>
        <v>-59.241008071277861</v>
      </c>
      <c r="AG113">
        <f t="shared" si="50"/>
        <v>2.4840834400521296E-2</v>
      </c>
      <c r="AH113">
        <f t="shared" si="51"/>
        <v>19822.985851615991</v>
      </c>
      <c r="AI113">
        <f t="shared" si="52"/>
        <v>2969.5247187624177</v>
      </c>
      <c r="AJ113" s="4">
        <f t="shared" si="53"/>
        <v>3.6944703724551839E-3</v>
      </c>
      <c r="AK113" s="4">
        <f t="shared" si="54"/>
        <v>-24.324478118852451</v>
      </c>
      <c r="AL113" s="4">
        <f t="shared" si="55"/>
        <v>2948.1873572192367</v>
      </c>
      <c r="AM113" s="71">
        <v>270</v>
      </c>
    </row>
    <row r="114" spans="1:39" x14ac:dyDescent="0.2">
      <c r="A114" s="2">
        <v>20170579</v>
      </c>
      <c r="B114" s="2">
        <v>465</v>
      </c>
      <c r="C114" s="2">
        <v>4317</v>
      </c>
      <c r="D114" s="2">
        <v>6622</v>
      </c>
      <c r="E114" s="69">
        <v>42968</v>
      </c>
      <c r="F114" s="72">
        <v>21</v>
      </c>
      <c r="G114" s="2">
        <v>268</v>
      </c>
      <c r="H114" s="2">
        <v>138.6</v>
      </c>
      <c r="I114">
        <f t="shared" si="10"/>
        <v>268</v>
      </c>
      <c r="J114" s="16">
        <f t="shared" si="11"/>
        <v>2.4367349657907065</v>
      </c>
      <c r="K114" s="17">
        <f t="shared" si="12"/>
        <v>2.1417632302757879</v>
      </c>
      <c r="L114" s="2">
        <v>275</v>
      </c>
      <c r="M114">
        <v>11860</v>
      </c>
      <c r="N114">
        <v>17</v>
      </c>
      <c r="O114">
        <v>275</v>
      </c>
      <c r="P114" s="2">
        <f t="shared" si="19"/>
        <v>11860</v>
      </c>
      <c r="Q114" s="2">
        <f t="shared" si="20"/>
        <v>17</v>
      </c>
      <c r="R114" s="76">
        <f t="shared" si="21"/>
        <v>27.5</v>
      </c>
      <c r="S114">
        <f t="shared" si="22"/>
        <v>3261500</v>
      </c>
      <c r="T114">
        <f t="shared" si="23"/>
        <v>326150</v>
      </c>
      <c r="U114" s="75">
        <f t="shared" si="13"/>
        <v>5.4260799546149131E-2</v>
      </c>
      <c r="V114" s="7">
        <f t="shared" si="24"/>
        <v>277.5</v>
      </c>
      <c r="W114" s="74">
        <f t="shared" si="25"/>
        <v>0.15942261180628919</v>
      </c>
      <c r="X114" s="9">
        <f t="shared" si="26"/>
        <v>-43.034740250826104</v>
      </c>
      <c r="Y114" s="9">
        <f t="shared" si="14"/>
        <v>-35.060239449421921</v>
      </c>
      <c r="Z114">
        <f t="shared" si="15"/>
        <v>4.9719410974599874E-5</v>
      </c>
      <c r="AA114" s="2">
        <f t="shared" si="16"/>
        <v>11860</v>
      </c>
      <c r="AB114" s="75">
        <f t="shared" si="27"/>
        <v>5.4260799546149131E-2</v>
      </c>
      <c r="AC114">
        <f t="shared" si="36"/>
        <v>0.58967221415875448</v>
      </c>
      <c r="AD114" s="75">
        <f t="shared" si="37"/>
        <v>5.9066006427282082E-2</v>
      </c>
      <c r="AE114">
        <f t="shared" si="48"/>
        <v>1.0522952458697098E-6</v>
      </c>
      <c r="AF114">
        <f t="shared" si="49"/>
        <v>-59.77862391682018</v>
      </c>
      <c r="AG114">
        <f t="shared" si="50"/>
        <v>2.1164676436076325E-2</v>
      </c>
      <c r="AH114">
        <f t="shared" ref="AH114:AH121" si="56">AG114*AA$139*1000</f>
        <v>16889.411795988904</v>
      </c>
      <c r="AI114">
        <f t="shared" si="52"/>
        <v>2692.5541403885009</v>
      </c>
      <c r="AJ114" s="4">
        <f t="shared" ref="AJ114:AJ121" si="57">AC$139*AD114</f>
        <v>3.2643040478518119E-3</v>
      </c>
      <c r="AK114" s="4">
        <f t="shared" si="54"/>
        <v>-24.86209396439477</v>
      </c>
      <c r="AL114" s="4">
        <f t="shared" ref="AL114:AL121" si="58">AJ114*AA$139*1000</f>
        <v>2604.9146301857459</v>
      </c>
      <c r="AM114" s="71">
        <v>275</v>
      </c>
    </row>
    <row r="115" spans="1:39" x14ac:dyDescent="0.2">
      <c r="A115" s="2">
        <v>20170579</v>
      </c>
      <c r="B115" s="2">
        <v>465</v>
      </c>
      <c r="C115" s="2">
        <v>4317</v>
      </c>
      <c r="D115" s="2">
        <v>6622</v>
      </c>
      <c r="E115" s="69">
        <v>42968</v>
      </c>
      <c r="F115" s="72">
        <v>22</v>
      </c>
      <c r="G115" s="2">
        <v>296</v>
      </c>
      <c r="H115" s="2">
        <v>224.5</v>
      </c>
      <c r="I115">
        <f t="shared" si="10"/>
        <v>296</v>
      </c>
      <c r="J115" s="16">
        <f t="shared" si="11"/>
        <v>2.4798918828208563</v>
      </c>
      <c r="K115" s="17">
        <f t="shared" si="12"/>
        <v>2.351216345339342</v>
      </c>
      <c r="L115" s="2">
        <v>280</v>
      </c>
      <c r="M115">
        <v>14123</v>
      </c>
      <c r="N115">
        <v>18</v>
      </c>
      <c r="O115">
        <v>280</v>
      </c>
      <c r="P115" s="2">
        <f t="shared" si="19"/>
        <v>14123</v>
      </c>
      <c r="Q115" s="2">
        <f t="shared" si="20"/>
        <v>18</v>
      </c>
      <c r="R115" s="76">
        <f t="shared" si="21"/>
        <v>28</v>
      </c>
      <c r="S115">
        <f t="shared" si="22"/>
        <v>3954440</v>
      </c>
      <c r="T115">
        <f t="shared" si="23"/>
        <v>395444</v>
      </c>
      <c r="U115" s="75">
        <f t="shared" si="13"/>
        <v>6.4614272511826665E-2</v>
      </c>
      <c r="V115" s="7">
        <f t="shared" si="24"/>
        <v>282.5</v>
      </c>
      <c r="W115" s="74">
        <f t="shared" si="25"/>
        <v>0.16947249566572045</v>
      </c>
      <c r="X115" s="9">
        <f t="shared" si="26"/>
        <v>-42.879630956890857</v>
      </c>
      <c r="Y115" s="9">
        <f t="shared" si="14"/>
        <v>-35.170623206479405</v>
      </c>
      <c r="Z115">
        <f t="shared" si="15"/>
        <v>5.1527242815896862E-5</v>
      </c>
      <c r="AA115" s="2">
        <f t="shared" si="16"/>
        <v>14123</v>
      </c>
      <c r="AB115" s="75">
        <f t="shared" si="27"/>
        <v>6.4614272511826665E-2</v>
      </c>
      <c r="AC115">
        <f t="shared" si="36"/>
        <v>0.72771925028891138</v>
      </c>
      <c r="AD115" s="75">
        <f t="shared" si="37"/>
        <v>7.2893836410696994E-2</v>
      </c>
      <c r="AE115">
        <f t="shared" si="48"/>
        <v>1.2986460766162622E-6</v>
      </c>
      <c r="AF115">
        <f t="shared" si="49"/>
        <v>-58.865091922031468</v>
      </c>
      <c r="AG115">
        <f t="shared" si="50"/>
        <v>2.5203096568862222E-2</v>
      </c>
      <c r="AH115">
        <f t="shared" si="56"/>
        <v>20112.071061952054</v>
      </c>
      <c r="AI115">
        <f t="shared" si="52"/>
        <v>3408.4428758753311</v>
      </c>
      <c r="AJ115" s="4">
        <f t="shared" si="57"/>
        <v>4.0285040355966919E-3</v>
      </c>
      <c r="AK115" s="4">
        <f t="shared" si="54"/>
        <v>-23.948561969606061</v>
      </c>
      <c r="AL115" s="4">
        <f t="shared" si="58"/>
        <v>3214.7462204061603</v>
      </c>
      <c r="AM115" s="71">
        <v>280</v>
      </c>
    </row>
    <row r="116" spans="1:39" x14ac:dyDescent="0.2">
      <c r="A116" s="2">
        <v>20170579</v>
      </c>
      <c r="B116" s="2">
        <v>465</v>
      </c>
      <c r="C116" s="2">
        <v>4317</v>
      </c>
      <c r="D116" s="2">
        <v>6622</v>
      </c>
      <c r="E116" s="69">
        <v>42968</v>
      </c>
      <c r="F116" s="72">
        <v>23</v>
      </c>
      <c r="G116" s="2">
        <v>285</v>
      </c>
      <c r="H116" s="2">
        <v>195.1</v>
      </c>
      <c r="I116">
        <f t="shared" si="10"/>
        <v>285</v>
      </c>
      <c r="J116" s="16">
        <f t="shared" si="11"/>
        <v>2.4634450317704277</v>
      </c>
      <c r="K116" s="17">
        <f t="shared" si="12"/>
        <v>2.2902572693945182</v>
      </c>
      <c r="L116" s="2">
        <v>285</v>
      </c>
      <c r="M116">
        <v>15068</v>
      </c>
      <c r="N116">
        <v>16</v>
      </c>
      <c r="O116">
        <v>285</v>
      </c>
      <c r="P116" s="2">
        <f t="shared" si="19"/>
        <v>15068</v>
      </c>
      <c r="Q116" s="2">
        <f t="shared" si="20"/>
        <v>16</v>
      </c>
      <c r="R116" s="76">
        <f t="shared" si="21"/>
        <v>28.5</v>
      </c>
      <c r="S116">
        <f t="shared" si="22"/>
        <v>4294380</v>
      </c>
      <c r="T116">
        <f t="shared" si="23"/>
        <v>429438</v>
      </c>
      <c r="U116" s="75">
        <f t="shared" si="13"/>
        <v>6.8937751059137867E-2</v>
      </c>
      <c r="V116" s="7">
        <f t="shared" si="24"/>
        <v>287.5</v>
      </c>
      <c r="W116" s="74">
        <f t="shared" si="25"/>
        <v>0.17996279462668011</v>
      </c>
      <c r="X116" s="9">
        <f t="shared" si="26"/>
        <v>-42.72724301948702</v>
      </c>
      <c r="Y116" s="9">
        <f t="shared" si="14"/>
        <v>-35.279070306160612</v>
      </c>
      <c r="Z116">
        <f t="shared" si="15"/>
        <v>5.3367357368645614E-5</v>
      </c>
      <c r="AA116" s="2">
        <f t="shared" si="16"/>
        <v>15068</v>
      </c>
      <c r="AB116" s="75">
        <f t="shared" si="27"/>
        <v>6.8937751059137867E-2</v>
      </c>
      <c r="AC116">
        <f t="shared" si="36"/>
        <v>0.80413934083075211</v>
      </c>
      <c r="AD116" s="75">
        <f t="shared" si="37"/>
        <v>8.0548647763064044E-2</v>
      </c>
      <c r="AE116">
        <f t="shared" si="48"/>
        <v>1.4350209914167443E-6</v>
      </c>
      <c r="AF116">
        <f t="shared" si="49"/>
        <v>-58.431417460451236</v>
      </c>
      <c r="AG116">
        <f t="shared" si="50"/>
        <v>2.6889489421483819E-2</v>
      </c>
      <c r="AH116">
        <f t="shared" si="56"/>
        <v>21457.812558344089</v>
      </c>
      <c r="AI116">
        <f t="shared" si="52"/>
        <v>3861.6079145750746</v>
      </c>
      <c r="AJ116" s="4">
        <f t="shared" si="57"/>
        <v>4.4515499327970852E-3</v>
      </c>
      <c r="AK116" s="4">
        <f t="shared" si="54"/>
        <v>-23.514887508025826</v>
      </c>
      <c r="AL116" s="4">
        <f t="shared" si="58"/>
        <v>3552.336846372074</v>
      </c>
      <c r="AM116" s="71">
        <v>285</v>
      </c>
    </row>
    <row r="117" spans="1:39" x14ac:dyDescent="0.2">
      <c r="A117" s="2">
        <v>20170579</v>
      </c>
      <c r="B117" s="2">
        <v>465</v>
      </c>
      <c r="C117" s="2">
        <v>4317</v>
      </c>
      <c r="D117" s="2">
        <v>6622</v>
      </c>
      <c r="E117" s="69">
        <v>42968</v>
      </c>
      <c r="F117" s="72">
        <v>24</v>
      </c>
      <c r="G117" s="2">
        <v>302</v>
      </c>
      <c r="H117" s="2">
        <v>239.8</v>
      </c>
      <c r="I117">
        <f t="shared" si="10"/>
        <v>302</v>
      </c>
      <c r="J117" s="16">
        <f t="shared" si="11"/>
        <v>2.488607114719068</v>
      </c>
      <c r="K117" s="17">
        <f t="shared" si="12"/>
        <v>2.37984917876283</v>
      </c>
      <c r="L117" s="2">
        <v>290</v>
      </c>
      <c r="M117">
        <v>14403</v>
      </c>
      <c r="N117">
        <v>16</v>
      </c>
      <c r="O117">
        <v>290</v>
      </c>
      <c r="P117" s="2">
        <f t="shared" si="19"/>
        <v>14403</v>
      </c>
      <c r="Q117" s="2">
        <f t="shared" si="20"/>
        <v>16</v>
      </c>
      <c r="R117" s="76">
        <f t="shared" si="21"/>
        <v>29</v>
      </c>
      <c r="S117">
        <f t="shared" si="22"/>
        <v>4176870</v>
      </c>
      <c r="T117">
        <f t="shared" si="23"/>
        <v>417687</v>
      </c>
      <c r="U117" s="75">
        <f t="shared" si="13"/>
        <v>6.5895303192511467E-2</v>
      </c>
      <c r="V117" s="7">
        <f t="shared" si="24"/>
        <v>292.5</v>
      </c>
      <c r="W117" s="74">
        <f t="shared" si="25"/>
        <v>0.19090464445066788</v>
      </c>
      <c r="X117" s="9">
        <f t="shared" si="26"/>
        <v>-42.57748259163602</v>
      </c>
      <c r="Y117" s="9">
        <f t="shared" si="14"/>
        <v>-35.385647534805805</v>
      </c>
      <c r="Z117">
        <f t="shared" si="15"/>
        <v>5.5239754632846118E-5</v>
      </c>
      <c r="AA117" s="2">
        <f t="shared" si="16"/>
        <v>14403</v>
      </c>
      <c r="AB117" s="75">
        <f t="shared" si="27"/>
        <v>6.5895303192511467E-2</v>
      </c>
      <c r="AC117">
        <f t="shared" si="36"/>
        <v>0.79561818597688261</v>
      </c>
      <c r="AD117" s="75">
        <f t="shared" si="37"/>
        <v>7.969510476869969E-2</v>
      </c>
      <c r="AE117">
        <f t="shared" si="48"/>
        <v>1.4198146267165884E-6</v>
      </c>
      <c r="AF117">
        <f t="shared" si="49"/>
        <v>-58.477683541024263</v>
      </c>
      <c r="AG117">
        <f t="shared" si="50"/>
        <v>2.5702768525194486E-2</v>
      </c>
      <c r="AH117">
        <f t="shared" si="56"/>
        <v>20510.809283105198</v>
      </c>
      <c r="AI117">
        <f t="shared" si="52"/>
        <v>3915.6087535866559</v>
      </c>
      <c r="AJ117" s="4">
        <f t="shared" si="57"/>
        <v>4.4043785728212033E-3</v>
      </c>
      <c r="AK117" s="4">
        <f t="shared" si="54"/>
        <v>-23.561153588598845</v>
      </c>
      <c r="AL117" s="4">
        <f t="shared" si="58"/>
        <v>3514.6941011113204</v>
      </c>
      <c r="AM117" s="71">
        <v>290</v>
      </c>
    </row>
    <row r="118" spans="1:39" x14ac:dyDescent="0.2">
      <c r="A118" s="2">
        <v>20170579</v>
      </c>
      <c r="B118" s="2">
        <v>465</v>
      </c>
      <c r="C118" s="2">
        <v>4317</v>
      </c>
      <c r="D118" s="2">
        <v>6622</v>
      </c>
      <c r="E118" s="69">
        <v>42968</v>
      </c>
      <c r="F118" s="72">
        <v>25</v>
      </c>
      <c r="G118" s="2">
        <v>296</v>
      </c>
      <c r="H118" s="2">
        <v>201.1</v>
      </c>
      <c r="I118">
        <f t="shared" si="10"/>
        <v>296</v>
      </c>
      <c r="J118" s="16">
        <f t="shared" si="11"/>
        <v>2.4798918828208563</v>
      </c>
      <c r="K118" s="17">
        <f t="shared" si="12"/>
        <v>2.303412070596742</v>
      </c>
      <c r="L118">
        <v>295</v>
      </c>
      <c r="M118">
        <v>8683</v>
      </c>
      <c r="N118">
        <v>16</v>
      </c>
      <c r="O118">
        <v>295</v>
      </c>
      <c r="P118" s="2">
        <f t="shared" si="19"/>
        <v>8683</v>
      </c>
      <c r="Q118" s="2">
        <f t="shared" si="20"/>
        <v>16</v>
      </c>
      <c r="R118" s="76">
        <f t="shared" si="21"/>
        <v>29.5</v>
      </c>
      <c r="S118">
        <f t="shared" si="22"/>
        <v>2561485</v>
      </c>
      <c r="T118">
        <f t="shared" si="23"/>
        <v>256148.5</v>
      </c>
      <c r="U118" s="75">
        <f t="shared" si="13"/>
        <v>3.97256764299505E-2</v>
      </c>
      <c r="V118" s="7">
        <f t="shared" si="24"/>
        <v>297.5</v>
      </c>
      <c r="W118" s="74">
        <f t="shared" si="25"/>
        <v>0.20230926318650619</v>
      </c>
      <c r="X118" s="9">
        <f t="shared" si="26"/>
        <v>-42.430260598708642</v>
      </c>
      <c r="Y118" s="9">
        <f t="shared" si="14"/>
        <v>-35.490418282505821</v>
      </c>
      <c r="Z118">
        <f t="shared" si="15"/>
        <v>5.7144434608498245E-5</v>
      </c>
      <c r="AA118" s="2">
        <f t="shared" si="16"/>
        <v>8683</v>
      </c>
      <c r="AB118" s="75">
        <f t="shared" si="27"/>
        <v>3.97256764299505E-2</v>
      </c>
      <c r="AC118">
        <f t="shared" si="36"/>
        <v>0.49618512570559026</v>
      </c>
      <c r="AD118" s="75">
        <f t="shared" si="37"/>
        <v>4.9701636129929304E-2</v>
      </c>
      <c r="AE118">
        <f t="shared" si="48"/>
        <v>8.854635445154037E-7</v>
      </c>
      <c r="AF118">
        <f t="shared" si="49"/>
        <v>-60.528293144758372</v>
      </c>
      <c r="AG118">
        <f t="shared" si="50"/>
        <v>1.5495184274405611E-2</v>
      </c>
      <c r="AH118">
        <f t="shared" si="56"/>
        <v>12365.157050975678</v>
      </c>
      <c r="AI118">
        <f t="shared" si="52"/>
        <v>2501.5858121683214</v>
      </c>
      <c r="AJ118" s="4">
        <f t="shared" si="57"/>
        <v>2.7467787618844037E-3</v>
      </c>
      <c r="AK118" s="4">
        <f t="shared" si="54"/>
        <v>-25.611763192332958</v>
      </c>
      <c r="AL118" s="4">
        <f t="shared" si="58"/>
        <v>2191.929451983754</v>
      </c>
      <c r="AM118" s="71">
        <v>295</v>
      </c>
    </row>
    <row r="119" spans="1:39" x14ac:dyDescent="0.2">
      <c r="A119" s="2">
        <v>20170579</v>
      </c>
      <c r="B119" s="2">
        <v>465</v>
      </c>
      <c r="C119" s="2">
        <v>4317</v>
      </c>
      <c r="D119" s="2">
        <v>6622</v>
      </c>
      <c r="E119" s="69">
        <v>42968</v>
      </c>
      <c r="F119" s="72">
        <v>26</v>
      </c>
      <c r="G119" s="2">
        <v>291</v>
      </c>
      <c r="H119" s="2">
        <v>185.4</v>
      </c>
      <c r="I119">
        <f t="shared" si="10"/>
        <v>291</v>
      </c>
      <c r="J119" s="16">
        <f t="shared" si="11"/>
        <v>2.4724931607478249</v>
      </c>
      <c r="K119" s="17">
        <f t="shared" si="12"/>
        <v>2.2681097298084785</v>
      </c>
      <c r="L119">
        <v>300</v>
      </c>
      <c r="M119">
        <v>6456</v>
      </c>
      <c r="N119">
        <v>15</v>
      </c>
      <c r="O119">
        <v>300</v>
      </c>
      <c r="P119" s="2">
        <f t="shared" si="19"/>
        <v>6456</v>
      </c>
      <c r="Q119" s="2">
        <f t="shared" si="20"/>
        <v>15</v>
      </c>
      <c r="R119" s="76">
        <f t="shared" si="21"/>
        <v>30</v>
      </c>
      <c r="S119">
        <f t="shared" si="22"/>
        <v>1936800</v>
      </c>
      <c r="T119">
        <f t="shared" si="23"/>
        <v>193680</v>
      </c>
      <c r="U119" s="75">
        <f t="shared" si="13"/>
        <v>2.9536907408932445E-2</v>
      </c>
      <c r="V119" s="7">
        <f t="shared" si="24"/>
        <v>302.5</v>
      </c>
      <c r="W119" s="74">
        <f t="shared" si="25"/>
        <v>0.21418795035606006</v>
      </c>
      <c r="X119" s="9">
        <f t="shared" si="26"/>
        <v>-42.285492420230248</v>
      </c>
      <c r="Y119" s="9">
        <f t="shared" si="14"/>
        <v>-35.593442769545796</v>
      </c>
      <c r="Z119">
        <f t="shared" si="15"/>
        <v>5.908139729560232E-5</v>
      </c>
      <c r="AA119" s="2">
        <f t="shared" si="16"/>
        <v>6456</v>
      </c>
      <c r="AB119" s="75">
        <f t="shared" si="27"/>
        <v>2.9536907408932445E-2</v>
      </c>
      <c r="AC119">
        <f t="shared" si="36"/>
        <v>0.38142950094040856</v>
      </c>
      <c r="AD119" s="75">
        <f t="shared" si="37"/>
        <v>3.8206849183562951E-2</v>
      </c>
      <c r="AE119">
        <f t="shared" si="48"/>
        <v>6.8067723192055868E-7</v>
      </c>
      <c r="AF119">
        <f t="shared" si="49"/>
        <v>-61.670587759366633</v>
      </c>
      <c r="AG119">
        <f t="shared" si="50"/>
        <v>1.152100767886243E-2</v>
      </c>
      <c r="AH119">
        <f t="shared" si="56"/>
        <v>9193.76412773222</v>
      </c>
      <c r="AI119">
        <f t="shared" si="52"/>
        <v>1969.1934945760345</v>
      </c>
      <c r="AJ119" s="4">
        <f t="shared" si="57"/>
        <v>2.1115152350635593E-3</v>
      </c>
      <c r="AK119" s="4">
        <f t="shared" si="54"/>
        <v>-26.754057806941219</v>
      </c>
      <c r="AL119" s="4">
        <f t="shared" si="58"/>
        <v>1684.9891575807203</v>
      </c>
      <c r="AM119" s="71">
        <v>300</v>
      </c>
    </row>
    <row r="120" spans="1:39" x14ac:dyDescent="0.2">
      <c r="A120" s="2">
        <v>20170579</v>
      </c>
      <c r="B120" s="2">
        <v>465</v>
      </c>
      <c r="C120" s="2">
        <v>4317</v>
      </c>
      <c r="D120" s="2">
        <v>6622</v>
      </c>
      <c r="E120" s="69">
        <v>42968</v>
      </c>
      <c r="F120" s="72">
        <v>27</v>
      </c>
      <c r="G120" s="2">
        <v>290</v>
      </c>
      <c r="H120" s="2">
        <v>192.6</v>
      </c>
      <c r="I120">
        <f t="shared" si="10"/>
        <v>290</v>
      </c>
      <c r="J120" s="16">
        <f t="shared" si="11"/>
        <v>2.4709981696608736</v>
      </c>
      <c r="K120" s="17">
        <f t="shared" si="12"/>
        <v>2.2846562827885157</v>
      </c>
      <c r="L120">
        <v>305</v>
      </c>
      <c r="M120">
        <v>2378</v>
      </c>
      <c r="N120">
        <v>12</v>
      </c>
      <c r="O120">
        <v>305</v>
      </c>
      <c r="P120" s="2">
        <f t="shared" si="19"/>
        <v>2378</v>
      </c>
      <c r="Q120" s="2">
        <f t="shared" si="20"/>
        <v>12</v>
      </c>
      <c r="R120" s="76">
        <f t="shared" si="21"/>
        <v>30.5</v>
      </c>
      <c r="S120">
        <f t="shared" si="22"/>
        <v>725290</v>
      </c>
      <c r="T120">
        <f t="shared" si="23"/>
        <v>72529</v>
      </c>
      <c r="U120" s="77">
        <f t="shared" si="13"/>
        <v>1.0879610566673073E-2</v>
      </c>
      <c r="V120" s="7">
        <f t="shared" si="24"/>
        <v>307.5</v>
      </c>
      <c r="W120" s="74">
        <f t="shared" si="25"/>
        <v>0.2265520861616204</v>
      </c>
      <c r="X120" s="9">
        <f t="shared" si="26"/>
        <v>-42.143097597771295</v>
      </c>
      <c r="Y120" s="9">
        <f t="shared" si="14"/>
        <v>-35.694778254285453</v>
      </c>
      <c r="Z120">
        <f t="shared" si="15"/>
        <v>6.1050642694158031E-5</v>
      </c>
      <c r="AA120" s="2">
        <f t="shared" si="16"/>
        <v>2378</v>
      </c>
      <c r="AB120" s="75">
        <f t="shared" si="27"/>
        <v>1.0879610566673073E-2</v>
      </c>
      <c r="AC120">
        <f t="shared" si="36"/>
        <v>0.1451784283267078</v>
      </c>
      <c r="AD120" s="75">
        <f t="shared" si="37"/>
        <v>1.4542163891648793E-2</v>
      </c>
      <c r="AE120">
        <f t="shared" si="48"/>
        <v>2.590771046402084E-7</v>
      </c>
      <c r="AF120">
        <f t="shared" si="49"/>
        <v>-65.865709651221081</v>
      </c>
      <c r="AG120">
        <f t="shared" si="50"/>
        <v>4.2436425434223849E-3</v>
      </c>
      <c r="AH120">
        <f t="shared" si="56"/>
        <v>3386.4267496510633</v>
      </c>
      <c r="AI120">
        <f t="shared" si="52"/>
        <v>767.20204476696381</v>
      </c>
      <c r="AJ120" s="4">
        <f t="shared" si="57"/>
        <v>8.0367790760452716E-4</v>
      </c>
      <c r="AK120" s="4">
        <f t="shared" si="54"/>
        <v>-30.949179698795671</v>
      </c>
      <c r="AL120" s="4">
        <f t="shared" si="58"/>
        <v>641.33497026841269</v>
      </c>
      <c r="AM120" s="71">
        <v>305</v>
      </c>
    </row>
    <row r="121" spans="1:39" x14ac:dyDescent="0.2">
      <c r="A121" s="2">
        <v>20170579</v>
      </c>
      <c r="B121" s="2">
        <v>465</v>
      </c>
      <c r="C121" s="2">
        <v>4317</v>
      </c>
      <c r="D121" s="2">
        <v>6622</v>
      </c>
      <c r="E121" s="69">
        <v>42968</v>
      </c>
      <c r="F121" s="72">
        <v>28</v>
      </c>
      <c r="G121" s="2">
        <v>299</v>
      </c>
      <c r="H121" s="2">
        <v>194.8</v>
      </c>
      <c r="I121">
        <f t="shared" si="10"/>
        <v>299</v>
      </c>
      <c r="J121" s="16">
        <f t="shared" si="11"/>
        <v>2.4842713600863471</v>
      </c>
      <c r="K121" s="17">
        <f t="shared" si="12"/>
        <v>2.2895889525425965</v>
      </c>
      <c r="L121">
        <v>310</v>
      </c>
      <c r="M121">
        <v>1774</v>
      </c>
      <c r="N121">
        <v>9</v>
      </c>
      <c r="O121">
        <v>310</v>
      </c>
      <c r="P121" s="2">
        <f t="shared" si="19"/>
        <v>1774</v>
      </c>
      <c r="Q121" s="2">
        <f t="shared" si="20"/>
        <v>9</v>
      </c>
      <c r="R121" s="76">
        <f t="shared" si="21"/>
        <v>31</v>
      </c>
      <c r="S121">
        <f t="shared" si="22"/>
        <v>549940</v>
      </c>
      <c r="T121">
        <f t="shared" si="23"/>
        <v>54994</v>
      </c>
      <c r="U121" s="77">
        <f t="shared" si="13"/>
        <v>8.1162443840529976E-3</v>
      </c>
      <c r="V121" s="7">
        <f t="shared" si="24"/>
        <v>312.5</v>
      </c>
      <c r="W121" s="74">
        <f t="shared" si="25"/>
        <v>0.23941313071401754</v>
      </c>
      <c r="X121" s="9">
        <f t="shared" si="26"/>
        <v>-42.002999566398131</v>
      </c>
      <c r="Y121" s="9">
        <f t="shared" si="14"/>
        <v>-35.794479224272379</v>
      </c>
      <c r="Z121">
        <f t="shared" si="15"/>
        <v>6.3052170804165345E-5</v>
      </c>
      <c r="AA121" s="2">
        <f t="shared" si="16"/>
        <v>1774</v>
      </c>
      <c r="AB121" s="75">
        <f t="shared" si="27"/>
        <v>8.1162443840529976E-3</v>
      </c>
      <c r="AC121">
        <f t="shared" si="36"/>
        <v>0.11185455100658932</v>
      </c>
      <c r="AD121" s="75">
        <f t="shared" si="37"/>
        <v>1.1204193567270987E-2</v>
      </c>
      <c r="AE121">
        <f t="shared" si="48"/>
        <v>1.9960922259334413E-7</v>
      </c>
      <c r="AF121">
        <f t="shared" si="49"/>
        <v>-66.998193967717569</v>
      </c>
      <c r="AG121">
        <f t="shared" si="50"/>
        <v>3.1657787519055159E-3</v>
      </c>
      <c r="AH121">
        <f t="shared" si="56"/>
        <v>2526.2914440206018</v>
      </c>
      <c r="AI121">
        <f t="shared" si="52"/>
        <v>604.82734370900846</v>
      </c>
      <c r="AJ121" s="4">
        <f t="shared" si="57"/>
        <v>6.1920377941219247E-4</v>
      </c>
      <c r="AK121" s="4">
        <f t="shared" si="54"/>
        <v>-32.081664015292162</v>
      </c>
      <c r="AL121" s="4">
        <f t="shared" si="58"/>
        <v>494.1246159709296</v>
      </c>
      <c r="AM121" s="71">
        <v>310</v>
      </c>
    </row>
    <row r="122" spans="1:39" x14ac:dyDescent="0.2">
      <c r="A122" s="2">
        <v>20171032</v>
      </c>
      <c r="B122" s="2">
        <v>465</v>
      </c>
      <c r="C122" s="2">
        <v>4316</v>
      </c>
      <c r="D122" s="2">
        <v>6621.55</v>
      </c>
      <c r="E122" s="69">
        <v>42968</v>
      </c>
      <c r="F122" s="72">
        <v>1</v>
      </c>
      <c r="G122" s="2">
        <v>236</v>
      </c>
      <c r="H122" s="2">
        <v>98.9</v>
      </c>
      <c r="I122">
        <f t="shared" si="10"/>
        <v>236</v>
      </c>
      <c r="J122" s="16">
        <f t="shared" si="11"/>
        <v>2.3815121747320243</v>
      </c>
      <c r="K122" s="17">
        <f t="shared" si="12"/>
        <v>1.9951962915971795</v>
      </c>
      <c r="L122">
        <v>315</v>
      </c>
      <c r="M122">
        <v>1199</v>
      </c>
      <c r="N122">
        <v>8</v>
      </c>
      <c r="O122">
        <v>315</v>
      </c>
      <c r="P122" s="2">
        <f t="shared" si="19"/>
        <v>1199</v>
      </c>
      <c r="Q122" s="2">
        <f t="shared" si="20"/>
        <v>8</v>
      </c>
      <c r="R122" s="76">
        <f t="shared" si="21"/>
        <v>31.5</v>
      </c>
      <c r="S122">
        <f t="shared" si="22"/>
        <v>377685</v>
      </c>
      <c r="T122">
        <f t="shared" si="23"/>
        <v>37768.5</v>
      </c>
      <c r="U122" s="77">
        <f t="shared" si="13"/>
        <v>5.4855563790752789E-3</v>
      </c>
      <c r="V122" s="7">
        <f t="shared" si="24"/>
        <v>317.5</v>
      </c>
      <c r="W122" s="74">
        <f t="shared" si="25"/>
        <v>0.25278262328059664</v>
      </c>
      <c r="X122" s="9">
        <f t="shared" si="26"/>
        <v>-41.865125407440118</v>
      </c>
      <c r="Y122" s="9">
        <f t="shared" si="14"/>
        <v>-35.892597572185672</v>
      </c>
      <c r="Z122">
        <f t="shared" si="15"/>
        <v>6.5085981625624553E-5</v>
      </c>
      <c r="AA122" s="2">
        <f t="shared" si="16"/>
        <v>1199</v>
      </c>
      <c r="AB122" s="75">
        <f t="shared" si="27"/>
        <v>5.4855563790752789E-3</v>
      </c>
      <c r="AC122">
        <f t="shared" si="36"/>
        <v>7.8038091969123841E-2</v>
      </c>
      <c r="AD122" s="75">
        <f t="shared" si="37"/>
        <v>7.8168825512611555E-3</v>
      </c>
      <c r="AE122">
        <f t="shared" si="48"/>
        <v>1.3926230743805012E-7</v>
      </c>
      <c r="AF122">
        <f t="shared" si="49"/>
        <v>-68.561664132728154</v>
      </c>
      <c r="AG122">
        <f t="shared" si="50"/>
        <v>2.1396666987230574E-3</v>
      </c>
      <c r="AH122">
        <f>AG122*AA$139*1000</f>
        <v>1707.4540255809998</v>
      </c>
      <c r="AI122">
        <f t="shared" si="52"/>
        <v>431.6147077173801</v>
      </c>
      <c r="AJ122" s="4">
        <f>AC$139*AD122</f>
        <v>4.3200282018521663E-4</v>
      </c>
      <c r="AK122" s="4">
        <f t="shared" si="54"/>
        <v>-33.645134180302733</v>
      </c>
      <c r="AL122" s="4">
        <f>AJ122*AA$139*1000</f>
        <v>344.73825050780289</v>
      </c>
      <c r="AM122" s="71">
        <v>315</v>
      </c>
    </row>
    <row r="123" spans="1:39" x14ac:dyDescent="0.2">
      <c r="A123" s="2">
        <v>20171032</v>
      </c>
      <c r="B123" s="2">
        <v>465</v>
      </c>
      <c r="C123" s="2">
        <v>4316</v>
      </c>
      <c r="D123" s="2">
        <v>6621.55</v>
      </c>
      <c r="E123" s="69">
        <v>42968</v>
      </c>
      <c r="F123" s="72">
        <v>2</v>
      </c>
      <c r="G123" s="2">
        <v>241</v>
      </c>
      <c r="H123" s="2">
        <v>96.8</v>
      </c>
      <c r="I123">
        <f t="shared" si="10"/>
        <v>241</v>
      </c>
      <c r="J123" s="16">
        <f t="shared" si="11"/>
        <v>2.3906172143367859</v>
      </c>
      <c r="K123" s="17">
        <f t="shared" si="12"/>
        <v>1.9858753573083936</v>
      </c>
      <c r="L123">
        <v>320</v>
      </c>
      <c r="M123">
        <v>734</v>
      </c>
      <c r="N123">
        <v>5</v>
      </c>
      <c r="O123">
        <v>320</v>
      </c>
      <c r="P123" s="2">
        <f t="shared" si="19"/>
        <v>734</v>
      </c>
      <c r="Q123" s="2">
        <f t="shared" si="20"/>
        <v>5</v>
      </c>
      <c r="R123" s="76">
        <f t="shared" si="21"/>
        <v>32</v>
      </c>
      <c r="S123">
        <f t="shared" si="22"/>
        <v>234880</v>
      </c>
      <c r="T123">
        <f t="shared" si="23"/>
        <v>23488</v>
      </c>
      <c r="U123" s="77">
        <f t="shared" si="13"/>
        <v>3.3581304272237321E-3</v>
      </c>
      <c r="V123" s="7">
        <f t="shared" si="24"/>
        <v>322.5</v>
      </c>
      <c r="W123" s="74">
        <f t="shared" si="25"/>
        <v>0.2666721815522452</v>
      </c>
      <c r="X123" s="9">
        <f t="shared" si="26"/>
        <v>-41.729405620574276</v>
      </c>
      <c r="Y123" s="9">
        <f t="shared" si="14"/>
        <v>-35.989182758032435</v>
      </c>
      <c r="Z123">
        <f t="shared" si="15"/>
        <v>6.7152075158535439E-5</v>
      </c>
      <c r="AA123" s="2">
        <f t="shared" si="16"/>
        <v>734</v>
      </c>
      <c r="AB123" s="75">
        <f t="shared" si="27"/>
        <v>3.3581304272237321E-3</v>
      </c>
      <c r="AC123">
        <f t="shared" si="36"/>
        <v>4.928962316636501E-2</v>
      </c>
      <c r="AD123" s="75">
        <f t="shared" si="37"/>
        <v>4.9372195752791937E-3</v>
      </c>
      <c r="AE123">
        <f t="shared" si="48"/>
        <v>8.7959437265788242E-8</v>
      </c>
      <c r="AF123">
        <f t="shared" si="49"/>
        <v>-70.557175577690089</v>
      </c>
      <c r="AG123">
        <f t="shared" si="50"/>
        <v>1.3098543426711636E-3</v>
      </c>
      <c r="AH123">
        <f>AG123*AA$139*1000</f>
        <v>1045.2637654515886</v>
      </c>
      <c r="AI123">
        <f t="shared" si="52"/>
        <v>278.74276863048948</v>
      </c>
      <c r="AJ123" s="4">
        <f>AC$139*AD123</f>
        <v>2.7285721211842357E-4</v>
      </c>
      <c r="AK123" s="4">
        <f t="shared" si="54"/>
        <v>-35.640645625264675</v>
      </c>
      <c r="AL123" s="4">
        <f>AJ123*AA$139*1000</f>
        <v>217.74005527050201</v>
      </c>
      <c r="AM123" s="71">
        <v>320</v>
      </c>
    </row>
    <row r="124" spans="1:39" x14ac:dyDescent="0.2">
      <c r="A124" s="2">
        <v>20171032</v>
      </c>
      <c r="B124" s="2">
        <v>465</v>
      </c>
      <c r="C124" s="2">
        <v>4316</v>
      </c>
      <c r="D124" s="2">
        <v>6621.55</v>
      </c>
      <c r="E124" s="69">
        <v>42968</v>
      </c>
      <c r="F124" s="72">
        <v>3</v>
      </c>
      <c r="G124" s="2">
        <v>249</v>
      </c>
      <c r="H124" s="2">
        <v>125.1</v>
      </c>
      <c r="I124">
        <f t="shared" si="10"/>
        <v>249</v>
      </c>
      <c r="J124" s="16">
        <f t="shared" si="11"/>
        <v>2.4047995188576539</v>
      </c>
      <c r="K124" s="17">
        <f t="shared" si="12"/>
        <v>2.0972573096934197</v>
      </c>
      <c r="L124">
        <v>325</v>
      </c>
      <c r="M124">
        <v>205</v>
      </c>
      <c r="N124">
        <v>2</v>
      </c>
      <c r="O124">
        <v>325</v>
      </c>
      <c r="P124" s="2">
        <f t="shared" si="19"/>
        <v>205</v>
      </c>
      <c r="Q124" s="2">
        <f t="shared" si="20"/>
        <v>2</v>
      </c>
      <c r="R124" s="76">
        <f t="shared" si="21"/>
        <v>32.5</v>
      </c>
      <c r="S124">
        <f t="shared" si="22"/>
        <v>66625</v>
      </c>
      <c r="T124">
        <f t="shared" si="23"/>
        <v>6662.5</v>
      </c>
      <c r="U124" s="77">
        <f t="shared" si="13"/>
        <v>9.3789746264423036E-4</v>
      </c>
      <c r="V124" s="7">
        <f t="shared" si="24"/>
        <v>327.5</v>
      </c>
      <c r="W124" s="74">
        <f t="shared" si="25"/>
        <v>0.28109350092866436</v>
      </c>
      <c r="X124" s="9">
        <f t="shared" si="26"/>
        <v>-41.595773913443963</v>
      </c>
      <c r="Y124" s="9">
        <f t="shared" si="14"/>
        <v>-36.084281958865667</v>
      </c>
      <c r="Z124">
        <f t="shared" si="15"/>
        <v>6.925045140289815E-5</v>
      </c>
      <c r="AA124" s="2">
        <f t="shared" si="16"/>
        <v>205</v>
      </c>
      <c r="AB124" s="75">
        <f t="shared" si="27"/>
        <v>9.3789746264423036E-4</v>
      </c>
      <c r="AC124">
        <f t="shared" si="36"/>
        <v>1.4196342537594121E-2</v>
      </c>
      <c r="AD124" s="75">
        <f t="shared" si="37"/>
        <v>1.42201250022556E-3</v>
      </c>
      <c r="AE124">
        <f t="shared" si="48"/>
        <v>2.5333979459012362E-8</v>
      </c>
      <c r="AF124">
        <f t="shared" si="49"/>
        <v>-75.962965859162935</v>
      </c>
      <c r="AG124">
        <f t="shared" si="50"/>
        <v>3.6583125374330886E-4</v>
      </c>
      <c r="AH124">
        <f>AG124*AA$139*1000</f>
        <v>291.93334048716048</v>
      </c>
      <c r="AI124">
        <f t="shared" si="52"/>
        <v>82.06056471533573</v>
      </c>
      <c r="AJ124" s="4">
        <f>AC$139*AD124</f>
        <v>7.8588031278141847E-5</v>
      </c>
      <c r="AK124" s="4">
        <f t="shared" si="54"/>
        <v>-41.046435906737528</v>
      </c>
      <c r="AL124" s="4">
        <f>AJ124*AA$139*1000</f>
        <v>62.713248959957198</v>
      </c>
      <c r="AM124" s="71">
        <v>325</v>
      </c>
    </row>
    <row r="125" spans="1:39" x14ac:dyDescent="0.2">
      <c r="A125" s="2">
        <v>20171032</v>
      </c>
      <c r="B125" s="2">
        <v>465</v>
      </c>
      <c r="C125" s="2">
        <v>4316</v>
      </c>
      <c r="D125" s="2">
        <v>6621.55</v>
      </c>
      <c r="E125" s="69">
        <v>42968</v>
      </c>
      <c r="F125" s="72">
        <v>4</v>
      </c>
      <c r="G125" s="2">
        <v>227</v>
      </c>
      <c r="H125" s="2">
        <v>78.2</v>
      </c>
      <c r="I125">
        <f t="shared" si="10"/>
        <v>227</v>
      </c>
      <c r="J125" s="16">
        <f t="shared" si="11"/>
        <v>2.3646260289550405</v>
      </c>
      <c r="K125" s="17">
        <f t="shared" si="12"/>
        <v>1.893206753059848</v>
      </c>
      <c r="L125" s="71">
        <v>330</v>
      </c>
      <c r="M125" s="3"/>
      <c r="N125" s="3"/>
      <c r="O125">
        <v>330</v>
      </c>
      <c r="P125" s="2">
        <f t="shared" si="19"/>
        <v>0</v>
      </c>
      <c r="Q125" s="2">
        <f t="shared" si="20"/>
        <v>0</v>
      </c>
      <c r="R125" s="76">
        <f t="shared" si="21"/>
        <v>33</v>
      </c>
      <c r="S125">
        <f t="shared" si="22"/>
        <v>0</v>
      </c>
      <c r="T125">
        <f t="shared" si="23"/>
        <v>0</v>
      </c>
      <c r="U125" s="77">
        <f t="shared" si="13"/>
        <v>0</v>
      </c>
      <c r="V125" s="7">
        <f t="shared" si="24"/>
        <v>332.5</v>
      </c>
      <c r="W125" s="74">
        <f t="shared" si="25"/>
        <v>0.29605835382119366</v>
      </c>
      <c r="X125" s="9">
        <f t="shared" si="26"/>
        <v>-41.46416700721754</v>
      </c>
      <c r="Y125" s="9">
        <f t="shared" si="14"/>
        <v>-36.177940207158962</v>
      </c>
      <c r="Z125">
        <f t="shared" si="15"/>
        <v>7.138111035871243E-5</v>
      </c>
      <c r="AA125" s="2">
        <f t="shared" si="16"/>
        <v>0</v>
      </c>
      <c r="AB125" s="75">
        <f t="shared" si="27"/>
        <v>0</v>
      </c>
      <c r="AC125">
        <f t="shared" si="36"/>
        <v>0</v>
      </c>
      <c r="AD125" s="75">
        <f t="shared" si="37"/>
        <v>0</v>
      </c>
      <c r="AJ125" s="4"/>
      <c r="AK125" s="4"/>
      <c r="AL125" s="4"/>
      <c r="AM125" s="71">
        <v>330</v>
      </c>
    </row>
    <row r="126" spans="1:39" x14ac:dyDescent="0.2">
      <c r="A126" s="2">
        <v>20171032</v>
      </c>
      <c r="B126" s="2">
        <v>465</v>
      </c>
      <c r="C126" s="2">
        <v>4316</v>
      </c>
      <c r="D126" s="2">
        <v>6621.55</v>
      </c>
      <c r="E126" s="69">
        <v>42968</v>
      </c>
      <c r="F126" s="72">
        <v>5</v>
      </c>
      <c r="G126" s="2">
        <v>247</v>
      </c>
      <c r="H126" s="2">
        <v>104.6</v>
      </c>
      <c r="I126">
        <f t="shared" si="10"/>
        <v>247</v>
      </c>
      <c r="J126" s="16">
        <f t="shared" si="11"/>
        <v>2.4012971250215833</v>
      </c>
      <c r="K126" s="17">
        <f t="shared" si="12"/>
        <v>2.0195316845312554</v>
      </c>
      <c r="L126" s="71">
        <v>335</v>
      </c>
      <c r="M126" s="3"/>
      <c r="N126" s="3"/>
      <c r="O126">
        <v>335</v>
      </c>
      <c r="P126" s="2">
        <f t="shared" si="19"/>
        <v>0</v>
      </c>
      <c r="Q126" s="2">
        <f t="shared" si="20"/>
        <v>0</v>
      </c>
      <c r="R126" s="76">
        <f t="shared" si="21"/>
        <v>33.5</v>
      </c>
      <c r="S126">
        <f t="shared" si="22"/>
        <v>0</v>
      </c>
      <c r="T126">
        <f t="shared" si="23"/>
        <v>0</v>
      </c>
      <c r="U126" s="77">
        <f t="shared" si="13"/>
        <v>0</v>
      </c>
      <c r="V126" s="7">
        <f t="shared" si="24"/>
        <v>337.5</v>
      </c>
      <c r="W126" s="74">
        <f t="shared" si="25"/>
        <v>0.31157858897247065</v>
      </c>
      <c r="X126" s="9">
        <f t="shared" si="26"/>
        <v>-41.334524456659125</v>
      </c>
      <c r="Y126" s="9">
        <f t="shared" si="14"/>
        <v>-36.270200518853294</v>
      </c>
      <c r="Z126">
        <f t="shared" si="15"/>
        <v>7.3544052025978685E-5</v>
      </c>
      <c r="AA126" s="2">
        <f t="shared" si="16"/>
        <v>0</v>
      </c>
      <c r="AB126" s="75">
        <f t="shared" si="27"/>
        <v>0</v>
      </c>
      <c r="AC126">
        <f t="shared" si="36"/>
        <v>0</v>
      </c>
      <c r="AD126" s="75">
        <f t="shared" si="37"/>
        <v>0</v>
      </c>
      <c r="AJ126" s="4"/>
      <c r="AK126" s="4"/>
      <c r="AL126" s="4"/>
      <c r="AM126" s="71">
        <v>335</v>
      </c>
    </row>
    <row r="127" spans="1:39" x14ac:dyDescent="0.2">
      <c r="A127" s="2">
        <v>20171032</v>
      </c>
      <c r="B127" s="2">
        <v>465</v>
      </c>
      <c r="C127" s="2">
        <v>4316</v>
      </c>
      <c r="D127" s="2">
        <v>6621.55</v>
      </c>
      <c r="E127" s="69">
        <v>42968</v>
      </c>
      <c r="F127" s="72">
        <v>6</v>
      </c>
      <c r="G127" s="2">
        <v>214</v>
      </c>
      <c r="H127" s="2">
        <v>62.3</v>
      </c>
      <c r="I127">
        <f t="shared" si="10"/>
        <v>214</v>
      </c>
      <c r="J127" s="16">
        <f t="shared" si="11"/>
        <v>2.3390139451111085</v>
      </c>
      <c r="K127" s="17">
        <f t="shared" si="12"/>
        <v>1.7944880466591695</v>
      </c>
      <c r="L127" s="71">
        <v>340</v>
      </c>
      <c r="M127" s="3"/>
      <c r="N127" s="3"/>
      <c r="O127">
        <v>340</v>
      </c>
      <c r="P127" s="2">
        <f t="shared" si="19"/>
        <v>0</v>
      </c>
      <c r="Q127" s="2">
        <f t="shared" si="20"/>
        <v>0</v>
      </c>
      <c r="R127" s="76">
        <f t="shared" si="21"/>
        <v>34</v>
      </c>
      <c r="S127">
        <f t="shared" si="22"/>
        <v>0</v>
      </c>
      <c r="T127">
        <f t="shared" si="23"/>
        <v>0</v>
      </c>
      <c r="U127" s="77">
        <f t="shared" si="13"/>
        <v>0</v>
      </c>
      <c r="V127" s="7">
        <f t="shared" si="24"/>
        <v>342.5</v>
      </c>
      <c r="W127" s="74">
        <f t="shared" si="25"/>
        <v>0.32766613079226053</v>
      </c>
      <c r="X127" s="9">
        <f t="shared" si="26"/>
        <v>-41.206788483431119</v>
      </c>
      <c r="Y127" s="9">
        <f t="shared" si="14"/>
        <v>-36.36110401198755</v>
      </c>
      <c r="Z127">
        <f t="shared" si="15"/>
        <v>7.5739276404696373E-5</v>
      </c>
      <c r="AA127" s="2">
        <f t="shared" si="16"/>
        <v>0</v>
      </c>
      <c r="AB127" s="75">
        <f t="shared" si="27"/>
        <v>0</v>
      </c>
      <c r="AC127">
        <f t="shared" si="36"/>
        <v>0</v>
      </c>
      <c r="AD127" s="75">
        <f t="shared" si="37"/>
        <v>0</v>
      </c>
      <c r="AJ127" s="4"/>
      <c r="AK127" s="4"/>
      <c r="AL127" s="4"/>
      <c r="AM127" s="71">
        <v>340</v>
      </c>
    </row>
    <row r="128" spans="1:39" x14ac:dyDescent="0.2">
      <c r="A128" s="2">
        <v>20171032</v>
      </c>
      <c r="B128" s="2">
        <v>465</v>
      </c>
      <c r="C128" s="2">
        <v>4316</v>
      </c>
      <c r="D128" s="2">
        <v>6621.55</v>
      </c>
      <c r="E128" s="69">
        <v>42968</v>
      </c>
      <c r="F128" s="72">
        <v>7</v>
      </c>
      <c r="G128" s="2">
        <v>234</v>
      </c>
      <c r="H128" s="2">
        <v>104.9</v>
      </c>
      <c r="I128">
        <f t="shared" si="10"/>
        <v>234</v>
      </c>
      <c r="J128" s="16">
        <f t="shared" si="11"/>
        <v>2.3778160291720605</v>
      </c>
      <c r="K128" s="17">
        <f t="shared" si="12"/>
        <v>2.020775488193558</v>
      </c>
      <c r="L128" s="71">
        <v>345</v>
      </c>
      <c r="M128" s="3"/>
      <c r="N128" s="3"/>
      <c r="O128">
        <v>345</v>
      </c>
      <c r="P128" s="2">
        <f t="shared" si="19"/>
        <v>0</v>
      </c>
      <c r="Q128" s="2">
        <f t="shared" si="20"/>
        <v>0</v>
      </c>
      <c r="R128" s="76">
        <f t="shared" si="21"/>
        <v>34.5</v>
      </c>
      <c r="S128">
        <f t="shared" si="22"/>
        <v>0</v>
      </c>
      <c r="T128">
        <f t="shared" si="23"/>
        <v>0</v>
      </c>
      <c r="U128" s="77">
        <f t="shared" si="13"/>
        <v>0</v>
      </c>
      <c r="V128" s="7">
        <f t="shared" si="24"/>
        <v>347.5</v>
      </c>
      <c r="W128" s="74">
        <f t="shared" si="25"/>
        <v>0.34433297870888158</v>
      </c>
      <c r="X128" s="9">
        <f t="shared" si="26"/>
        <v>-41.080903821477349</v>
      </c>
      <c r="Y128" s="9">
        <f t="shared" si="14"/>
        <v>-36.450690016731862</v>
      </c>
      <c r="Z128">
        <f t="shared" si="15"/>
        <v>7.796678349486601E-5</v>
      </c>
      <c r="AA128" s="2">
        <f t="shared" si="16"/>
        <v>0</v>
      </c>
      <c r="AB128" s="75">
        <f t="shared" si="27"/>
        <v>0</v>
      </c>
      <c r="AC128">
        <f t="shared" si="36"/>
        <v>0</v>
      </c>
      <c r="AD128" s="75">
        <f t="shared" si="37"/>
        <v>0</v>
      </c>
      <c r="AJ128" s="4"/>
      <c r="AK128" s="4"/>
      <c r="AL128" s="4"/>
      <c r="AM128" s="71">
        <v>345</v>
      </c>
    </row>
    <row r="129" spans="1:39" x14ac:dyDescent="0.2">
      <c r="A129" s="2">
        <v>20171032</v>
      </c>
      <c r="B129" s="2">
        <v>465</v>
      </c>
      <c r="C129" s="2">
        <v>4316</v>
      </c>
      <c r="D129" s="2">
        <v>6621.55</v>
      </c>
      <c r="E129" s="69">
        <v>42968</v>
      </c>
      <c r="F129" s="72">
        <v>8</v>
      </c>
      <c r="G129" s="2">
        <v>215</v>
      </c>
      <c r="H129" s="2">
        <v>65.3</v>
      </c>
      <c r="I129">
        <f t="shared" si="10"/>
        <v>215</v>
      </c>
      <c r="J129" s="16">
        <f t="shared" si="11"/>
        <v>2.3410386316775229</v>
      </c>
      <c r="K129" s="17">
        <f t="shared" si="12"/>
        <v>1.8149131812750738</v>
      </c>
      <c r="L129" s="71">
        <v>350</v>
      </c>
      <c r="M129" s="3"/>
      <c r="N129" s="3"/>
      <c r="O129">
        <v>350</v>
      </c>
      <c r="P129" s="2">
        <f t="shared" si="19"/>
        <v>0</v>
      </c>
      <c r="Q129" s="2">
        <f t="shared" si="20"/>
        <v>0</v>
      </c>
      <c r="R129" s="76">
        <f t="shared" si="21"/>
        <v>35</v>
      </c>
      <c r="S129">
        <f t="shared" si="22"/>
        <v>0</v>
      </c>
      <c r="T129">
        <f t="shared" si="23"/>
        <v>0</v>
      </c>
      <c r="U129" s="77">
        <f t="shared" si="13"/>
        <v>0</v>
      </c>
      <c r="V129" s="7">
        <f t="shared" si="24"/>
        <v>352.5</v>
      </c>
      <c r="W129" s="74">
        <f t="shared" si="25"/>
        <v>0.36159120653557819</v>
      </c>
      <c r="X129" s="9">
        <f t="shared" si="26"/>
        <v>-40.956817573451652</v>
      </c>
      <c r="Y129" s="9">
        <f t="shared" si="14"/>
        <v>-36.538996177560378</v>
      </c>
      <c r="Z129">
        <f t="shared" si="15"/>
        <v>8.0226573296487364E-5</v>
      </c>
      <c r="AA129" s="2">
        <f t="shared" si="16"/>
        <v>0</v>
      </c>
      <c r="AB129" s="75">
        <f t="shared" si="27"/>
        <v>0</v>
      </c>
      <c r="AC129">
        <f t="shared" si="36"/>
        <v>0</v>
      </c>
      <c r="AD129" s="75">
        <f t="shared" si="37"/>
        <v>0</v>
      </c>
      <c r="AJ129" s="4"/>
      <c r="AK129" s="4"/>
      <c r="AL129" s="4"/>
      <c r="AM129" s="71">
        <v>350</v>
      </c>
    </row>
    <row r="130" spans="1:39" x14ac:dyDescent="0.2">
      <c r="A130" s="2">
        <v>20171032</v>
      </c>
      <c r="B130" s="2">
        <v>465</v>
      </c>
      <c r="C130" s="2">
        <v>4316</v>
      </c>
      <c r="D130" s="2">
        <v>6621.55</v>
      </c>
      <c r="E130" s="69">
        <v>42968</v>
      </c>
      <c r="F130" s="72">
        <v>9</v>
      </c>
      <c r="G130" s="2">
        <v>252</v>
      </c>
      <c r="H130" s="2">
        <v>125.8</v>
      </c>
      <c r="I130">
        <f t="shared" si="10"/>
        <v>252</v>
      </c>
      <c r="J130" s="16">
        <f t="shared" si="11"/>
        <v>2.4100007125434617</v>
      </c>
      <c r="K130" s="17">
        <f t="shared" si="12"/>
        <v>2.0996806411092499</v>
      </c>
      <c r="L130" s="71">
        <v>355</v>
      </c>
      <c r="M130" s="3"/>
      <c r="N130" s="3"/>
      <c r="O130">
        <v>355</v>
      </c>
      <c r="P130" s="2">
        <f t="shared" si="19"/>
        <v>0</v>
      </c>
      <c r="Q130" s="2">
        <f t="shared" si="20"/>
        <v>0</v>
      </c>
      <c r="R130" s="76">
        <f t="shared" si="21"/>
        <v>35.5</v>
      </c>
      <c r="S130">
        <f t="shared" si="22"/>
        <v>0</v>
      </c>
      <c r="T130">
        <f t="shared" si="23"/>
        <v>0</v>
      </c>
      <c r="U130" s="77">
        <f t="shared" si="13"/>
        <v>0</v>
      </c>
      <c r="V130" s="7">
        <f t="shared" si="24"/>
        <v>357.5</v>
      </c>
      <c r="W130" s="74">
        <f t="shared" si="25"/>
        <v>0.37945296185133742</v>
      </c>
      <c r="X130" s="9">
        <f t="shared" si="26"/>
        <v>-40.834479077258017</v>
      </c>
      <c r="Y130" s="9">
        <f t="shared" si="14"/>
        <v>-36.626058548228215</v>
      </c>
      <c r="Z130">
        <f t="shared" si="15"/>
        <v>8.2518645809560314E-5</v>
      </c>
      <c r="AA130" s="2">
        <f t="shared" si="16"/>
        <v>0</v>
      </c>
      <c r="AB130" s="75">
        <f t="shared" si="27"/>
        <v>0</v>
      </c>
      <c r="AC130">
        <f t="shared" si="36"/>
        <v>0</v>
      </c>
      <c r="AD130" s="75">
        <f t="shared" si="37"/>
        <v>0</v>
      </c>
      <c r="AJ130" s="4"/>
      <c r="AK130" s="4"/>
      <c r="AL130" s="4"/>
      <c r="AM130" s="71">
        <v>355</v>
      </c>
    </row>
    <row r="131" spans="1:39" x14ac:dyDescent="0.2">
      <c r="A131" s="2">
        <v>20171032</v>
      </c>
      <c r="B131" s="2">
        <v>465</v>
      </c>
      <c r="C131" s="2">
        <v>4316</v>
      </c>
      <c r="D131" s="2">
        <v>6621.55</v>
      </c>
      <c r="E131" s="69">
        <v>42968</v>
      </c>
      <c r="F131" s="72">
        <v>10</v>
      </c>
      <c r="G131" s="2">
        <v>253</v>
      </c>
      <c r="H131" s="2">
        <v>114.4</v>
      </c>
      <c r="I131">
        <f t="shared" si="10"/>
        <v>253</v>
      </c>
      <c r="J131" s="16">
        <f t="shared" si="11"/>
        <v>2.4117206929377355</v>
      </c>
      <c r="K131" s="17">
        <f t="shared" si="12"/>
        <v>2.0584260244570056</v>
      </c>
      <c r="L131" s="71">
        <v>360</v>
      </c>
      <c r="M131" s="3"/>
      <c r="N131" s="3"/>
      <c r="O131">
        <v>360</v>
      </c>
      <c r="P131" s="2">
        <f t="shared" si="19"/>
        <v>0</v>
      </c>
      <c r="Q131" s="2">
        <f t="shared" si="20"/>
        <v>0</v>
      </c>
      <c r="R131" s="76">
        <f t="shared" si="21"/>
        <v>36</v>
      </c>
      <c r="S131">
        <f t="shared" si="22"/>
        <v>0</v>
      </c>
      <c r="T131">
        <f t="shared" si="23"/>
        <v>0</v>
      </c>
      <c r="U131" s="77">
        <f t="shared" si="13"/>
        <v>0</v>
      </c>
      <c r="V131" s="7">
        <f t="shared" si="24"/>
        <v>362.5</v>
      </c>
      <c r="W131" s="74">
        <f t="shared" si="25"/>
        <v>0.39793046539558563</v>
      </c>
      <c r="X131" s="9">
        <f t="shared" si="26"/>
        <v>-40.713839781859754</v>
      </c>
      <c r="Y131" s="9">
        <f t="shared" si="14"/>
        <v>-36.711911680151999</v>
      </c>
      <c r="Z131">
        <f t="shared" si="15"/>
        <v>8.4843001034084928E-5</v>
      </c>
      <c r="AA131" s="2">
        <f t="shared" si="16"/>
        <v>0</v>
      </c>
      <c r="AB131" s="75">
        <f t="shared" si="27"/>
        <v>0</v>
      </c>
      <c r="AC131">
        <f t="shared" si="36"/>
        <v>0</v>
      </c>
      <c r="AD131" s="75">
        <f t="shared" si="37"/>
        <v>0</v>
      </c>
      <c r="AJ131" s="4"/>
      <c r="AK131" s="4"/>
      <c r="AL131" s="4"/>
      <c r="AM131" s="71">
        <v>360</v>
      </c>
    </row>
    <row r="132" spans="1:39" x14ac:dyDescent="0.2">
      <c r="A132" s="2">
        <v>20171032</v>
      </c>
      <c r="B132" s="2">
        <v>465</v>
      </c>
      <c r="C132" s="2">
        <v>4316</v>
      </c>
      <c r="D132" s="2">
        <v>6621.55</v>
      </c>
      <c r="E132" s="69">
        <v>42968</v>
      </c>
      <c r="F132" s="72">
        <v>11</v>
      </c>
      <c r="G132" s="2">
        <v>263</v>
      </c>
      <c r="H132" s="2">
        <v>141.80000000000001</v>
      </c>
      <c r="I132">
        <f t="shared" si="10"/>
        <v>263</v>
      </c>
      <c r="J132" s="16">
        <f t="shared" si="11"/>
        <v>2.4285559202516755</v>
      </c>
      <c r="K132" s="17">
        <f t="shared" si="12"/>
        <v>2.1516762308470478</v>
      </c>
      <c r="L132" s="17"/>
      <c r="X132" s="9"/>
      <c r="Y132" s="9"/>
      <c r="AB132" s="78"/>
      <c r="AD132" s="75"/>
      <c r="AJ132" s="4"/>
      <c r="AK132" s="4"/>
      <c r="AL132" s="79"/>
    </row>
    <row r="133" spans="1:39" x14ac:dyDescent="0.2">
      <c r="A133" s="2">
        <v>20171032</v>
      </c>
      <c r="B133" s="2">
        <v>465</v>
      </c>
      <c r="C133" s="2">
        <v>4316</v>
      </c>
      <c r="D133" s="2">
        <v>6621.55</v>
      </c>
      <c r="E133" s="69">
        <v>42968</v>
      </c>
      <c r="F133" s="72">
        <v>12</v>
      </c>
      <c r="G133" s="2">
        <v>258</v>
      </c>
      <c r="H133" s="2">
        <v>135.19999999999999</v>
      </c>
      <c r="I133">
        <f t="shared" si="10"/>
        <v>258</v>
      </c>
      <c r="J133" s="16">
        <f t="shared" si="11"/>
        <v>2.4202198777251476</v>
      </c>
      <c r="K133" s="17">
        <f t="shared" si="12"/>
        <v>2.1309766916056172</v>
      </c>
      <c r="L133" s="17" t="s">
        <v>137</v>
      </c>
      <c r="M133" s="26">
        <f>SUM(M89:M131)</f>
        <v>218574</v>
      </c>
      <c r="N133">
        <f>SUM(N89:N132)</f>
        <v>333</v>
      </c>
      <c r="O133" t="s">
        <v>138</v>
      </c>
      <c r="P133" s="4">
        <f>SUM(P89:P131)</f>
        <v>218574</v>
      </c>
      <c r="Q133">
        <f>SUM(Q89:Q131)</f>
        <v>333</v>
      </c>
      <c r="S133">
        <f>SUM(S89:S131)</f>
        <v>57351550</v>
      </c>
      <c r="T133">
        <f>SUM(T89:T131)</f>
        <v>5735155</v>
      </c>
      <c r="U133" s="80">
        <f>SUM(U89:U132)</f>
        <v>1.0000000000000002</v>
      </c>
      <c r="X133" s="9"/>
      <c r="Y133" s="9"/>
      <c r="Z133">
        <f t="shared" ref="Z133:AE133" si="59">SUM(Z89:Z132)</f>
        <v>1.947757218745636E-3</v>
      </c>
      <c r="AA133">
        <f t="shared" si="59"/>
        <v>218574</v>
      </c>
      <c r="AB133" s="78">
        <f t="shared" si="59"/>
        <v>1.0000000000000002</v>
      </c>
      <c r="AC133">
        <f t="shared" si="59"/>
        <v>9.9832754883253791</v>
      </c>
      <c r="AD133" s="78">
        <f t="shared" si="59"/>
        <v>1.0000000000000002</v>
      </c>
      <c r="AE133" s="81">
        <f t="shared" si="59"/>
        <v>1.7815581406628901E-5</v>
      </c>
      <c r="AF133" s="81"/>
      <c r="AG133" s="81">
        <f>SUM(AG89:AG132)</f>
        <v>0.39005463636921966</v>
      </c>
      <c r="AH133" s="82">
        <f>SUM(AH89:AH132)</f>
        <v>311263.59982263728</v>
      </c>
      <c r="AI133" s="83">
        <f>SUM(AI89:AI132)</f>
        <v>43743.268424559697</v>
      </c>
      <c r="AJ133" s="4">
        <f>SUM(AJ89:AJ132)</f>
        <v>5.5265358965322892E-2</v>
      </c>
      <c r="AK133" s="4"/>
      <c r="AL133" s="84">
        <f>SUM(AL89:AL132)</f>
        <v>44101.756454327668</v>
      </c>
    </row>
    <row r="134" spans="1:39" x14ac:dyDescent="0.2">
      <c r="A134" s="2">
        <v>20171032</v>
      </c>
      <c r="B134" s="2">
        <v>465</v>
      </c>
      <c r="C134" s="2">
        <v>4316</v>
      </c>
      <c r="D134" s="2">
        <v>6621.55</v>
      </c>
      <c r="E134" s="69">
        <v>42968</v>
      </c>
      <c r="F134" s="72">
        <v>13</v>
      </c>
      <c r="G134" s="2">
        <v>263</v>
      </c>
      <c r="H134" s="2">
        <v>141.4</v>
      </c>
      <c r="I134">
        <f t="shared" si="10"/>
        <v>263</v>
      </c>
      <c r="J134" s="16">
        <f t="shared" si="11"/>
        <v>2.4285559202516755</v>
      </c>
      <c r="K134" s="17">
        <f t="shared" si="12"/>
        <v>2.1504494094608808</v>
      </c>
      <c r="L134" s="17"/>
      <c r="M134" t="s">
        <v>179</v>
      </c>
      <c r="O134" t="s">
        <v>139</v>
      </c>
      <c r="S134" s="4">
        <f>S133/P133</f>
        <v>262.38962548153029</v>
      </c>
      <c r="T134">
        <f>T133/P133</f>
        <v>26.23896254815303</v>
      </c>
      <c r="V134">
        <f>SUMPRODUCT(V89:V131,AA89:AA131)/AA133</f>
        <v>264.88962548153029</v>
      </c>
      <c r="W134">
        <f>SUMPRODUCT(W89:W131,AA89:AA131)/AA133</f>
        <v>0.14053448090134946</v>
      </c>
      <c r="Y134" s="9"/>
      <c r="AE134">
        <f>10*LOG10(AE133)</f>
        <v>-47.492000000000012</v>
      </c>
      <c r="AI134" t="s">
        <v>140</v>
      </c>
      <c r="AJ134" t="s">
        <v>141</v>
      </c>
      <c r="AL134" t="s">
        <v>142</v>
      </c>
    </row>
    <row r="135" spans="1:39" x14ac:dyDescent="0.2">
      <c r="A135" s="2">
        <v>20171032</v>
      </c>
      <c r="B135" s="2">
        <v>465</v>
      </c>
      <c r="C135" s="2">
        <v>4316</v>
      </c>
      <c r="D135" s="2">
        <v>6621.55</v>
      </c>
      <c r="E135" s="69">
        <v>42968</v>
      </c>
      <c r="F135" s="72">
        <v>14</v>
      </c>
      <c r="G135" s="2">
        <v>273</v>
      </c>
      <c r="H135" s="2">
        <v>173.2</v>
      </c>
      <c r="I135">
        <f t="shared" ref="I135:I198" si="60">G135</f>
        <v>273</v>
      </c>
      <c r="J135" s="16">
        <f t="shared" ref="J135:J198" si="61">LOG(I135*1.02)</f>
        <v>2.4447628188026735</v>
      </c>
      <c r="K135" s="17">
        <f t="shared" ref="K135:K198" si="62">LOG(H135)</f>
        <v>2.2385478876813276</v>
      </c>
      <c r="L135" s="17"/>
      <c r="V135" t="s">
        <v>143</v>
      </c>
      <c r="W135" t="s">
        <v>144</v>
      </c>
      <c r="X135" s="9"/>
      <c r="Y135" s="9"/>
      <c r="Z135" t="s">
        <v>145</v>
      </c>
      <c r="AE135" t="s">
        <v>146</v>
      </c>
      <c r="AI135" t="s">
        <v>147</v>
      </c>
      <c r="AL135" t="s">
        <v>148</v>
      </c>
    </row>
    <row r="136" spans="1:39" x14ac:dyDescent="0.2">
      <c r="A136" s="2">
        <v>20171032</v>
      </c>
      <c r="B136" s="2">
        <v>465</v>
      </c>
      <c r="C136" s="2">
        <v>4316</v>
      </c>
      <c r="D136" s="2">
        <v>6621.55</v>
      </c>
      <c r="E136" s="69">
        <v>42968</v>
      </c>
      <c r="F136" s="72">
        <v>15</v>
      </c>
      <c r="G136" s="2">
        <v>258</v>
      </c>
      <c r="H136" s="2">
        <v>145.80000000000001</v>
      </c>
      <c r="I136">
        <f t="shared" si="60"/>
        <v>258</v>
      </c>
      <c r="J136" s="16">
        <f t="shared" si="61"/>
        <v>2.4202198777251476</v>
      </c>
      <c r="K136" s="17">
        <f t="shared" si="62"/>
        <v>2.163757523981956</v>
      </c>
      <c r="L136" s="17"/>
      <c r="O136" t="s">
        <v>149</v>
      </c>
      <c r="X136" s="9"/>
      <c r="Y136" s="9"/>
      <c r="Z136" t="s">
        <v>1</v>
      </c>
      <c r="AA136" t="s">
        <v>0</v>
      </c>
      <c r="AB136" t="s">
        <v>2</v>
      </c>
      <c r="AC136" t="s">
        <v>3</v>
      </c>
      <c r="AD136" t="s">
        <v>4</v>
      </c>
    </row>
    <row r="137" spans="1:39" x14ac:dyDescent="0.2">
      <c r="A137" s="2">
        <v>20171032</v>
      </c>
      <c r="B137" s="2">
        <v>465</v>
      </c>
      <c r="C137" s="2">
        <v>4316</v>
      </c>
      <c r="D137" s="2">
        <v>6621.55</v>
      </c>
      <c r="E137" s="69">
        <v>42968</v>
      </c>
      <c r="F137" s="72">
        <v>16</v>
      </c>
      <c r="G137" s="2">
        <v>273</v>
      </c>
      <c r="H137" s="2">
        <v>154.9</v>
      </c>
      <c r="I137">
        <f t="shared" si="60"/>
        <v>273</v>
      </c>
      <c r="J137" s="16">
        <f t="shared" si="61"/>
        <v>2.4447628188026735</v>
      </c>
      <c r="K137" s="17">
        <f t="shared" si="62"/>
        <v>2.1900514177592059</v>
      </c>
      <c r="L137" s="17"/>
      <c r="O137" s="4" t="s">
        <v>150</v>
      </c>
      <c r="P137" s="85">
        <f>S134</f>
        <v>262.38962548153029</v>
      </c>
      <c r="X137" s="9"/>
      <c r="Y137" s="9"/>
      <c r="Z137" t="s">
        <v>7</v>
      </c>
      <c r="AA137" t="s">
        <v>8</v>
      </c>
      <c r="AB137" t="s">
        <v>9</v>
      </c>
      <c r="AC137" t="s">
        <v>10</v>
      </c>
      <c r="AD137" t="s">
        <v>3</v>
      </c>
    </row>
    <row r="138" spans="1:39" x14ac:dyDescent="0.2">
      <c r="A138" s="2">
        <v>20171032</v>
      </c>
      <c r="B138" s="2">
        <v>465</v>
      </c>
      <c r="C138" s="2">
        <v>4316</v>
      </c>
      <c r="D138" s="2">
        <v>6621.55</v>
      </c>
      <c r="E138" s="69">
        <v>42968</v>
      </c>
      <c r="F138" s="72">
        <v>17</v>
      </c>
      <c r="G138" s="2">
        <v>267</v>
      </c>
      <c r="H138" s="2">
        <v>146.30000000000001</v>
      </c>
      <c r="I138">
        <f t="shared" si="60"/>
        <v>267</v>
      </c>
      <c r="J138" s="16">
        <f t="shared" si="61"/>
        <v>2.4351114331264929</v>
      </c>
      <c r="K138" s="17">
        <f t="shared" si="62"/>
        <v>2.1652443261253107</v>
      </c>
      <c r="L138" s="17"/>
      <c r="O138" s="4" t="s">
        <v>137</v>
      </c>
      <c r="P138" s="4">
        <f>P133</f>
        <v>218574</v>
      </c>
      <c r="X138" s="9"/>
      <c r="Y138" s="9"/>
      <c r="Z138" s="8" t="s">
        <v>13</v>
      </c>
      <c r="AA138" t="s">
        <v>14</v>
      </c>
      <c r="AB138" t="s">
        <v>15</v>
      </c>
      <c r="AC138" t="s">
        <v>16</v>
      </c>
      <c r="AD138" t="s">
        <v>17</v>
      </c>
    </row>
    <row r="139" spans="1:39" x14ac:dyDescent="0.2">
      <c r="A139" s="2">
        <v>20171032</v>
      </c>
      <c r="B139" s="2">
        <v>465</v>
      </c>
      <c r="C139" s="2">
        <v>4316</v>
      </c>
      <c r="D139" s="2">
        <v>6621.55</v>
      </c>
      <c r="E139" s="69">
        <v>42968</v>
      </c>
      <c r="F139" s="72">
        <v>18</v>
      </c>
      <c r="G139" s="2">
        <v>276</v>
      </c>
      <c r="H139" s="2">
        <v>167.5</v>
      </c>
      <c r="I139">
        <f t="shared" si="60"/>
        <v>276</v>
      </c>
      <c r="J139" s="16">
        <f t="shared" si="61"/>
        <v>2.4495092538271352</v>
      </c>
      <c r="K139" s="17">
        <f t="shared" si="62"/>
        <v>2.2240148113728639</v>
      </c>
      <c r="L139" s="17"/>
      <c r="Y139" s="9" t="s">
        <v>151</v>
      </c>
      <c r="Z139" s="86">
        <f>(20*LOG(V134/10)-71.9)-10*LOG(W134)</f>
        <v>-34.9165299524254</v>
      </c>
      <c r="AA139" s="87">
        <f>AA147</f>
        <v>798</v>
      </c>
      <c r="AB139" s="87">
        <f>AB147</f>
        <v>-47.491999999999997</v>
      </c>
      <c r="AC139" s="88">
        <f>10^((AB139-Z139)/10)</f>
        <v>5.5265358965322871E-2</v>
      </c>
      <c r="AD139" s="89">
        <f>AA139*AC139*1000</f>
        <v>44101.756454327646</v>
      </c>
      <c r="AE139" s="2" t="s">
        <v>152</v>
      </c>
      <c r="AF139" s="2"/>
      <c r="AG139" s="2"/>
      <c r="AH139" s="2"/>
      <c r="AI139" s="2"/>
    </row>
    <row r="140" spans="1:39" ht="15" x14ac:dyDescent="0.2">
      <c r="A140" s="2">
        <v>20171032</v>
      </c>
      <c r="B140" s="2">
        <v>465</v>
      </c>
      <c r="C140" s="2">
        <v>4316</v>
      </c>
      <c r="D140" s="2">
        <v>6621.55</v>
      </c>
      <c r="E140" s="69">
        <v>42968</v>
      </c>
      <c r="F140" s="72">
        <v>19</v>
      </c>
      <c r="G140" s="2">
        <v>268</v>
      </c>
      <c r="H140" s="2">
        <v>147.19999999999999</v>
      </c>
      <c r="I140">
        <f t="shared" si="60"/>
        <v>268</v>
      </c>
      <c r="J140" s="16">
        <f t="shared" si="61"/>
        <v>2.4367349657907065</v>
      </c>
      <c r="K140" s="17">
        <f t="shared" si="62"/>
        <v>2.1679078100014801</v>
      </c>
      <c r="L140" s="17" t="s">
        <v>155</v>
      </c>
      <c r="P140" s="102" t="s">
        <v>156</v>
      </c>
      <c r="Q140" s="102" t="s">
        <v>156</v>
      </c>
      <c r="R140" s="102" t="s">
        <v>156</v>
      </c>
      <c r="S140" s="102" t="s">
        <v>163</v>
      </c>
      <c r="T140" s="102" t="s">
        <v>163</v>
      </c>
      <c r="U140" s="102" t="s">
        <v>164</v>
      </c>
      <c r="V140" s="102" t="s">
        <v>165</v>
      </c>
      <c r="W140" s="102" t="s">
        <v>166</v>
      </c>
      <c r="Y140" s="9" t="s">
        <v>153</v>
      </c>
      <c r="Z140" s="90">
        <f>20*LOG(V134/10)-71.9</f>
        <v>-43.438701014074596</v>
      </c>
      <c r="AA140" s="91">
        <f>AA147</f>
        <v>798</v>
      </c>
      <c r="AB140" s="87">
        <f>AB147</f>
        <v>-47.491999999999997</v>
      </c>
      <c r="AC140" s="88">
        <f>10^((AB140-Z140)/10)</f>
        <v>0.39325124062696992</v>
      </c>
      <c r="AD140" s="82">
        <f>AA140*AC140*1000</f>
        <v>313814.49002032203</v>
      </c>
      <c r="AE140" t="s">
        <v>154</v>
      </c>
    </row>
    <row r="141" spans="1:39" ht="30" x14ac:dyDescent="0.2">
      <c r="A141" s="2">
        <v>20171032</v>
      </c>
      <c r="B141" s="2">
        <v>465</v>
      </c>
      <c r="C141" s="2">
        <v>4316</v>
      </c>
      <c r="D141" s="2">
        <v>6621.55</v>
      </c>
      <c r="E141" s="69">
        <v>42968</v>
      </c>
      <c r="F141" s="72">
        <v>20</v>
      </c>
      <c r="G141" s="2">
        <v>298</v>
      </c>
      <c r="H141" s="2">
        <v>225</v>
      </c>
      <c r="I141">
        <f t="shared" si="60"/>
        <v>298</v>
      </c>
      <c r="J141" s="16">
        <f t="shared" si="61"/>
        <v>2.4828164358381728</v>
      </c>
      <c r="K141" s="17">
        <f t="shared" si="62"/>
        <v>2.3521825181113627</v>
      </c>
      <c r="L141" s="70" t="s">
        <v>119</v>
      </c>
      <c r="M141" s="2"/>
      <c r="N141" s="2"/>
      <c r="P141" s="119" t="s">
        <v>167</v>
      </c>
      <c r="Q141" s="103" t="s">
        <v>95</v>
      </c>
      <c r="R141" s="103" t="s">
        <v>168</v>
      </c>
      <c r="S141" s="119" t="s">
        <v>169</v>
      </c>
      <c r="T141" s="103" t="s">
        <v>170</v>
      </c>
      <c r="U141" s="103" t="s">
        <v>20</v>
      </c>
      <c r="V141" s="103" t="s">
        <v>160</v>
      </c>
      <c r="W141" s="103" t="s">
        <v>160</v>
      </c>
      <c r="X141" s="9"/>
      <c r="Y141" s="9"/>
      <c r="Z141" s="9"/>
      <c r="AA141" s="8"/>
      <c r="AE141" s="8"/>
      <c r="AF141" s="8"/>
    </row>
    <row r="142" spans="1:39" ht="15" x14ac:dyDescent="0.2">
      <c r="A142" s="2">
        <v>20171032</v>
      </c>
      <c r="B142" s="2">
        <v>465</v>
      </c>
      <c r="C142" s="2">
        <v>4316</v>
      </c>
      <c r="D142" s="2">
        <v>6621.55</v>
      </c>
      <c r="E142" s="69">
        <v>42968</v>
      </c>
      <c r="F142" s="72">
        <v>21</v>
      </c>
      <c r="G142" s="2">
        <v>303</v>
      </c>
      <c r="H142" s="2">
        <v>215.8</v>
      </c>
      <c r="I142">
        <f t="shared" si="60"/>
        <v>303</v>
      </c>
      <c r="J142" s="16">
        <f t="shared" si="61"/>
        <v>2.4900428002642228</v>
      </c>
      <c r="K142" s="17">
        <f t="shared" si="62"/>
        <v>2.3340514403468919</v>
      </c>
      <c r="L142" s="71">
        <v>150</v>
      </c>
      <c r="M142" s="2"/>
      <c r="N142" s="2"/>
      <c r="P142" s="120"/>
      <c r="Q142" s="104" t="s">
        <v>160</v>
      </c>
      <c r="R142" s="104" t="s">
        <v>160</v>
      </c>
      <c r="S142" s="120"/>
      <c r="T142" s="104" t="s">
        <v>171</v>
      </c>
      <c r="U142" s="104" t="s">
        <v>172</v>
      </c>
      <c r="V142" s="104" t="s">
        <v>171</v>
      </c>
      <c r="W142" s="104" t="s">
        <v>172</v>
      </c>
      <c r="X142" s="9"/>
      <c r="Y142" s="92" t="s">
        <v>0</v>
      </c>
      <c r="Z142" s="29" t="s">
        <v>1</v>
      </c>
      <c r="AA142" s="29" t="s">
        <v>0</v>
      </c>
      <c r="AB142" s="29" t="s">
        <v>2</v>
      </c>
      <c r="AC142" s="29" t="s">
        <v>3</v>
      </c>
      <c r="AD142" s="29" t="s">
        <v>4</v>
      </c>
      <c r="AE142" s="29" t="s">
        <v>5</v>
      </c>
      <c r="AF142" s="93" t="s">
        <v>5</v>
      </c>
    </row>
    <row r="143" spans="1:39" ht="15" x14ac:dyDescent="0.2">
      <c r="A143" s="2">
        <v>20171032</v>
      </c>
      <c r="B143" s="2">
        <v>465</v>
      </c>
      <c r="C143" s="2">
        <v>4316</v>
      </c>
      <c r="D143" s="2">
        <v>6621.55</v>
      </c>
      <c r="E143" s="69">
        <v>42968</v>
      </c>
      <c r="F143" s="72">
        <v>22</v>
      </c>
      <c r="G143" s="2">
        <v>284</v>
      </c>
      <c r="H143" s="2">
        <v>195</v>
      </c>
      <c r="I143">
        <f t="shared" si="60"/>
        <v>284</v>
      </c>
      <c r="J143" s="16">
        <f t="shared" si="61"/>
        <v>2.461918511808955</v>
      </c>
      <c r="K143" s="17">
        <f t="shared" si="62"/>
        <v>2.2900346113625178</v>
      </c>
      <c r="L143" s="71">
        <v>155</v>
      </c>
      <c r="P143" s="105">
        <v>12</v>
      </c>
      <c r="Q143" s="106">
        <f>P138</f>
        <v>218574</v>
      </c>
      <c r="R143" s="106">
        <f>Q3</f>
        <v>202</v>
      </c>
      <c r="S143" s="107">
        <f>S4</f>
        <v>262.38962548153029</v>
      </c>
      <c r="T143" s="107">
        <f>S5*1000</f>
        <v>131.61571983556775</v>
      </c>
      <c r="U143" s="108">
        <f>S6</f>
        <v>-34.71414444072559</v>
      </c>
      <c r="V143" s="107">
        <f>U4*1000</f>
        <v>164.39319459633404</v>
      </c>
      <c r="W143" s="108">
        <f>U6</f>
        <v>-35.115677723539363</v>
      </c>
      <c r="X143" s="9"/>
      <c r="Y143" s="94" t="s">
        <v>6</v>
      </c>
      <c r="Z143" s="8" t="s">
        <v>7</v>
      </c>
      <c r="AA143" s="8" t="s">
        <v>8</v>
      </c>
      <c r="AB143" s="8" t="s">
        <v>9</v>
      </c>
      <c r="AC143" s="8" t="s">
        <v>10</v>
      </c>
      <c r="AD143" s="8" t="s">
        <v>3</v>
      </c>
      <c r="AE143" s="8" t="s">
        <v>11</v>
      </c>
      <c r="AF143" s="95" t="s">
        <v>11</v>
      </c>
    </row>
    <row r="144" spans="1:39" x14ac:dyDescent="0.2">
      <c r="A144" s="2">
        <v>20171032</v>
      </c>
      <c r="B144" s="2">
        <v>465</v>
      </c>
      <c r="C144" s="2">
        <v>4316</v>
      </c>
      <c r="D144" s="2">
        <v>6621.55</v>
      </c>
      <c r="E144" s="69">
        <v>42968</v>
      </c>
      <c r="F144" s="72">
        <v>23</v>
      </c>
      <c r="G144" s="2">
        <v>293</v>
      </c>
      <c r="H144" s="2">
        <v>208.8</v>
      </c>
      <c r="I144">
        <f t="shared" si="60"/>
        <v>293</v>
      </c>
      <c r="J144" s="16">
        <f t="shared" si="61"/>
        <v>2.4754677921160271</v>
      </c>
      <c r="K144" s="17">
        <f t="shared" si="62"/>
        <v>2.3197304943302246</v>
      </c>
      <c r="L144" s="71">
        <v>160</v>
      </c>
      <c r="P144" t="s">
        <v>173</v>
      </c>
      <c r="X144" s="9"/>
      <c r="Y144" s="94" t="s">
        <v>12</v>
      </c>
      <c r="Z144" s="8" t="s">
        <v>13</v>
      </c>
      <c r="AA144" s="8" t="s">
        <v>14</v>
      </c>
      <c r="AB144" s="8" t="s">
        <v>15</v>
      </c>
      <c r="AC144" s="8" t="s">
        <v>16</v>
      </c>
      <c r="AD144" s="8" t="s">
        <v>17</v>
      </c>
      <c r="AE144" s="8" t="s">
        <v>18</v>
      </c>
      <c r="AF144" s="95" t="s">
        <v>19</v>
      </c>
    </row>
    <row r="145" spans="1:33" x14ac:dyDescent="0.2">
      <c r="A145" s="2">
        <v>20171032</v>
      </c>
      <c r="B145" s="2">
        <v>465</v>
      </c>
      <c r="C145" s="2">
        <v>4316</v>
      </c>
      <c r="D145" s="2">
        <v>6621.55</v>
      </c>
      <c r="E145" s="69">
        <v>42968</v>
      </c>
      <c r="F145" s="72">
        <v>24</v>
      </c>
      <c r="G145" s="2">
        <v>277</v>
      </c>
      <c r="H145" s="2">
        <v>169.2</v>
      </c>
      <c r="I145">
        <f t="shared" si="60"/>
        <v>277</v>
      </c>
      <c r="J145" s="16">
        <f t="shared" si="61"/>
        <v>2.4510799408263662</v>
      </c>
      <c r="K145" s="17">
        <f t="shared" si="62"/>
        <v>2.2284003587030048</v>
      </c>
      <c r="L145" s="71">
        <v>165</v>
      </c>
      <c r="N145" t="s">
        <v>181</v>
      </c>
      <c r="O145" t="s">
        <v>182</v>
      </c>
      <c r="P145" t="s">
        <v>183</v>
      </c>
      <c r="X145" s="9"/>
      <c r="Y145" s="94" t="s">
        <v>186</v>
      </c>
      <c r="Z145" s="111">
        <v>-35.020000000000003</v>
      </c>
      <c r="AA145" s="8">
        <v>646</v>
      </c>
      <c r="AB145" s="8">
        <v>-46.607999999999997</v>
      </c>
      <c r="AC145" s="8">
        <v>6.9333000000000006E-2</v>
      </c>
      <c r="AD145" s="112">
        <v>44789.4</v>
      </c>
      <c r="AE145" s="8">
        <v>25455</v>
      </c>
      <c r="AF145" s="95">
        <v>57</v>
      </c>
    </row>
    <row r="146" spans="1:33" x14ac:dyDescent="0.2">
      <c r="A146" s="2">
        <v>20171032</v>
      </c>
      <c r="B146" s="2">
        <v>465</v>
      </c>
      <c r="C146" s="2">
        <v>4316</v>
      </c>
      <c r="D146" s="2">
        <v>6621.55</v>
      </c>
      <c r="E146" s="69">
        <v>42968</v>
      </c>
      <c r="F146" s="72">
        <v>25</v>
      </c>
      <c r="G146" s="2">
        <v>284</v>
      </c>
      <c r="H146" s="2">
        <v>184</v>
      </c>
      <c r="I146">
        <f t="shared" si="60"/>
        <v>284</v>
      </c>
      <c r="J146" s="16">
        <f t="shared" si="61"/>
        <v>2.461918511808955</v>
      </c>
      <c r="K146" s="17">
        <f t="shared" si="62"/>
        <v>2.2648178230095364</v>
      </c>
      <c r="L146" s="71">
        <v>170</v>
      </c>
      <c r="M146">
        <v>170</v>
      </c>
      <c r="N146">
        <v>1</v>
      </c>
      <c r="O146">
        <v>55</v>
      </c>
      <c r="P146">
        <v>1</v>
      </c>
      <c r="X146" s="9"/>
      <c r="Y146" s="94" t="s">
        <v>185</v>
      </c>
      <c r="Z146" s="8">
        <v>-34.92</v>
      </c>
      <c r="AA146" s="8">
        <v>152</v>
      </c>
      <c r="AB146" s="8">
        <v>-61.469000000000001</v>
      </c>
      <c r="AC146" s="8">
        <v>2.2139999999999998E-3</v>
      </c>
      <c r="AD146" s="8">
        <v>336.5</v>
      </c>
      <c r="AE146" s="8">
        <v>144</v>
      </c>
      <c r="AF146" s="95">
        <v>43</v>
      </c>
    </row>
    <row r="147" spans="1:33" x14ac:dyDescent="0.2">
      <c r="A147" s="2">
        <v>20171032</v>
      </c>
      <c r="B147" s="2">
        <v>465</v>
      </c>
      <c r="C147" s="2">
        <v>4316</v>
      </c>
      <c r="D147" s="2">
        <v>6621.55</v>
      </c>
      <c r="E147" s="69">
        <v>42968</v>
      </c>
      <c r="F147" s="72">
        <v>26</v>
      </c>
      <c r="G147" s="2">
        <v>287</v>
      </c>
      <c r="H147" s="2">
        <v>196</v>
      </c>
      <c r="I147">
        <f t="shared" si="60"/>
        <v>287</v>
      </c>
      <c r="J147" s="16">
        <f t="shared" si="61"/>
        <v>2.4664820684959099</v>
      </c>
      <c r="K147" s="17">
        <f t="shared" si="62"/>
        <v>2.2922560713564759</v>
      </c>
      <c r="L147" s="71">
        <v>175</v>
      </c>
      <c r="M147">
        <v>175</v>
      </c>
      <c r="N147">
        <v>1</v>
      </c>
      <c r="O147">
        <v>53</v>
      </c>
      <c r="P147">
        <v>1</v>
      </c>
      <c r="X147" s="9"/>
      <c r="Y147" s="94" t="s">
        <v>188</v>
      </c>
      <c r="Z147" s="8">
        <v>-34.97</v>
      </c>
      <c r="AA147" s="8">
        <v>798</v>
      </c>
      <c r="AB147" s="8">
        <v>-47.491999999999997</v>
      </c>
      <c r="AC147" s="8">
        <v>5.6500000000000002E-2</v>
      </c>
      <c r="AD147" s="10">
        <v>45125.9</v>
      </c>
      <c r="AE147" s="8">
        <v>25455.407303753756</v>
      </c>
      <c r="AF147" s="95">
        <v>0.56409749841562729</v>
      </c>
    </row>
    <row r="148" spans="1:33" x14ac:dyDescent="0.2">
      <c r="A148" s="2">
        <v>20171032</v>
      </c>
      <c r="B148" s="2">
        <v>465</v>
      </c>
      <c r="C148" s="2">
        <v>4316</v>
      </c>
      <c r="D148" s="2">
        <v>6621.55</v>
      </c>
      <c r="E148" s="69">
        <v>42968</v>
      </c>
      <c r="F148" s="72">
        <v>27</v>
      </c>
      <c r="G148" s="2">
        <v>291</v>
      </c>
      <c r="H148" s="2">
        <v>202.3</v>
      </c>
      <c r="I148">
        <f t="shared" si="60"/>
        <v>291</v>
      </c>
      <c r="J148" s="16">
        <f t="shared" si="61"/>
        <v>2.4724931607478249</v>
      </c>
      <c r="K148" s="17">
        <f t="shared" si="62"/>
        <v>2.3059958827708047</v>
      </c>
      <c r="L148" s="71">
        <v>180</v>
      </c>
      <c r="M148">
        <v>180</v>
      </c>
      <c r="N148">
        <v>3</v>
      </c>
      <c r="O148">
        <v>161</v>
      </c>
      <c r="P148">
        <v>2</v>
      </c>
      <c r="Y148" s="96"/>
      <c r="Z148" s="97"/>
      <c r="AA148" s="97"/>
      <c r="AB148" s="97"/>
      <c r="AC148" s="97"/>
      <c r="AD148" s="97"/>
      <c r="AE148" s="97"/>
      <c r="AF148" s="98"/>
    </row>
    <row r="149" spans="1:33" x14ac:dyDescent="0.2">
      <c r="A149" s="2">
        <v>20171032</v>
      </c>
      <c r="B149" s="2">
        <v>465</v>
      </c>
      <c r="C149" s="2">
        <v>4316</v>
      </c>
      <c r="D149" s="2">
        <v>6621.55</v>
      </c>
      <c r="E149" s="69">
        <v>42968</v>
      </c>
      <c r="F149" s="72">
        <v>28</v>
      </c>
      <c r="G149" s="2">
        <v>301</v>
      </c>
      <c r="H149" s="2">
        <v>233.4</v>
      </c>
      <c r="I149">
        <f t="shared" si="60"/>
        <v>301</v>
      </c>
      <c r="J149" s="16">
        <f t="shared" si="61"/>
        <v>2.4871666673557611</v>
      </c>
      <c r="K149" s="17">
        <f t="shared" si="62"/>
        <v>2.3681008517093516</v>
      </c>
      <c r="L149" s="71">
        <v>185</v>
      </c>
      <c r="M149">
        <v>185</v>
      </c>
      <c r="N149">
        <v>5</v>
      </c>
      <c r="O149">
        <v>270</v>
      </c>
      <c r="P149">
        <v>2</v>
      </c>
      <c r="Z149" s="7"/>
      <c r="AA149" s="8"/>
      <c r="AB149" s="8"/>
      <c r="AC149" s="8"/>
      <c r="AD149" s="8"/>
      <c r="AE149" s="8"/>
      <c r="AF149" s="8"/>
      <c r="AG149" s="8"/>
    </row>
    <row r="150" spans="1:33" x14ac:dyDescent="0.2">
      <c r="A150" s="2">
        <v>20171032</v>
      </c>
      <c r="B150" s="2">
        <v>465</v>
      </c>
      <c r="C150" s="2">
        <v>4316</v>
      </c>
      <c r="D150" s="2">
        <v>6621.55</v>
      </c>
      <c r="E150" s="69">
        <v>42968</v>
      </c>
      <c r="F150" s="72">
        <v>29</v>
      </c>
      <c r="G150" s="2">
        <v>298</v>
      </c>
      <c r="H150" s="2">
        <v>201</v>
      </c>
      <c r="I150">
        <f t="shared" si="60"/>
        <v>298</v>
      </c>
      <c r="J150" s="16">
        <f t="shared" si="61"/>
        <v>2.4828164358381728</v>
      </c>
      <c r="K150" s="17">
        <f t="shared" si="62"/>
        <v>2.3031960574204891</v>
      </c>
      <c r="L150" s="71">
        <v>190</v>
      </c>
      <c r="M150">
        <v>190</v>
      </c>
      <c r="N150">
        <v>9</v>
      </c>
      <c r="O150">
        <v>483</v>
      </c>
      <c r="P150">
        <v>2</v>
      </c>
      <c r="Y150" s="1"/>
      <c r="AG150" s="8"/>
    </row>
    <row r="151" spans="1:33" x14ac:dyDescent="0.2">
      <c r="A151" s="2">
        <v>20171201</v>
      </c>
      <c r="B151" s="2">
        <v>465</v>
      </c>
      <c r="C151" s="2">
        <v>4328</v>
      </c>
      <c r="D151" s="2">
        <v>6620</v>
      </c>
      <c r="E151" s="69">
        <v>42968</v>
      </c>
      <c r="F151" s="72">
        <v>1</v>
      </c>
      <c r="G151" s="2">
        <v>241</v>
      </c>
      <c r="H151" s="2">
        <v>98.7</v>
      </c>
      <c r="I151">
        <f t="shared" si="60"/>
        <v>241</v>
      </c>
      <c r="J151" s="16">
        <f t="shared" si="61"/>
        <v>2.3906172143367859</v>
      </c>
      <c r="K151" s="17">
        <f t="shared" si="62"/>
        <v>1.9943171526696368</v>
      </c>
      <c r="L151" s="71">
        <v>195</v>
      </c>
      <c r="M151">
        <v>195</v>
      </c>
      <c r="N151">
        <v>5</v>
      </c>
      <c r="O151">
        <v>270</v>
      </c>
      <c r="P151">
        <v>2</v>
      </c>
      <c r="AG151" s="8"/>
    </row>
    <row r="152" spans="1:33" x14ac:dyDescent="0.2">
      <c r="A152" s="2">
        <v>20171201</v>
      </c>
      <c r="B152" s="2">
        <v>465</v>
      </c>
      <c r="C152" s="2">
        <v>4328</v>
      </c>
      <c r="D152" s="2">
        <v>6620</v>
      </c>
      <c r="E152" s="69">
        <v>42968</v>
      </c>
      <c r="F152" s="72">
        <v>2</v>
      </c>
      <c r="G152" s="2">
        <v>247</v>
      </c>
      <c r="H152" s="2">
        <v>122.8</v>
      </c>
      <c r="I152">
        <f t="shared" si="60"/>
        <v>247</v>
      </c>
      <c r="J152" s="16">
        <f t="shared" si="61"/>
        <v>2.4012971250215833</v>
      </c>
      <c r="K152" s="17">
        <f t="shared" si="62"/>
        <v>2.089198366805149</v>
      </c>
      <c r="L152" s="71">
        <v>200</v>
      </c>
      <c r="M152">
        <v>200</v>
      </c>
      <c r="N152">
        <v>5</v>
      </c>
      <c r="O152">
        <v>268</v>
      </c>
      <c r="P152">
        <v>2</v>
      </c>
      <c r="AG152" s="8"/>
    </row>
    <row r="153" spans="1:33" x14ac:dyDescent="0.2">
      <c r="A153" s="2">
        <v>20171201</v>
      </c>
      <c r="B153" s="2">
        <v>465</v>
      </c>
      <c r="C153" s="2">
        <v>4328</v>
      </c>
      <c r="D153" s="2">
        <v>6620</v>
      </c>
      <c r="E153" s="69">
        <v>42968</v>
      </c>
      <c r="F153" s="72">
        <v>3</v>
      </c>
      <c r="G153" s="2">
        <v>256</v>
      </c>
      <c r="H153" s="2">
        <v>127.8</v>
      </c>
      <c r="I153">
        <f t="shared" si="60"/>
        <v>256</v>
      </c>
      <c r="J153" s="16">
        <f t="shared" si="61"/>
        <v>2.4168401370737671</v>
      </c>
      <c r="K153" s="17">
        <f t="shared" si="62"/>
        <v>2.1065308538223815</v>
      </c>
      <c r="L153" s="71">
        <v>205</v>
      </c>
      <c r="M153">
        <v>205</v>
      </c>
      <c r="N153">
        <v>12</v>
      </c>
      <c r="O153">
        <v>644</v>
      </c>
      <c r="P153">
        <v>2</v>
      </c>
      <c r="AG153" s="8"/>
    </row>
    <row r="154" spans="1:33" x14ac:dyDescent="0.2">
      <c r="A154" s="2">
        <v>20171201</v>
      </c>
      <c r="B154" s="2">
        <v>465</v>
      </c>
      <c r="C154" s="2">
        <v>4328</v>
      </c>
      <c r="D154" s="2">
        <v>6620</v>
      </c>
      <c r="E154" s="69">
        <v>42968</v>
      </c>
      <c r="F154" s="72">
        <v>4</v>
      </c>
      <c r="G154" s="2">
        <v>258</v>
      </c>
      <c r="H154" s="2">
        <v>136.9</v>
      </c>
      <c r="I154">
        <f t="shared" si="60"/>
        <v>258</v>
      </c>
      <c r="J154" s="16">
        <f t="shared" si="61"/>
        <v>2.4202198777251476</v>
      </c>
      <c r="K154" s="17">
        <f t="shared" si="62"/>
        <v>2.13640344813399</v>
      </c>
      <c r="L154" s="71">
        <v>210</v>
      </c>
      <c r="M154">
        <v>210</v>
      </c>
      <c r="N154">
        <v>41</v>
      </c>
      <c r="O154">
        <v>2209</v>
      </c>
      <c r="P154">
        <v>3</v>
      </c>
      <c r="AD154" s="99"/>
      <c r="AG154" s="8"/>
    </row>
    <row r="155" spans="1:33" x14ac:dyDescent="0.2">
      <c r="A155" s="2">
        <v>20171201</v>
      </c>
      <c r="B155" s="2">
        <v>465</v>
      </c>
      <c r="C155" s="2">
        <v>4328</v>
      </c>
      <c r="D155" s="2">
        <v>6620</v>
      </c>
      <c r="E155" s="69">
        <v>42968</v>
      </c>
      <c r="F155" s="72">
        <v>5</v>
      </c>
      <c r="G155" s="2">
        <v>232</v>
      </c>
      <c r="H155" s="2">
        <v>105.1</v>
      </c>
      <c r="I155">
        <f t="shared" si="60"/>
        <v>232</v>
      </c>
      <c r="J155" s="16">
        <f t="shared" si="61"/>
        <v>2.3740881566528174</v>
      </c>
      <c r="K155" s="17">
        <f t="shared" si="62"/>
        <v>2.0216027160282422</v>
      </c>
      <c r="L155" s="71">
        <v>215</v>
      </c>
      <c r="M155">
        <v>215</v>
      </c>
      <c r="N155">
        <v>94</v>
      </c>
      <c r="O155">
        <v>5089</v>
      </c>
      <c r="P155">
        <v>4</v>
      </c>
      <c r="AD155" s="99"/>
      <c r="AG155" s="8"/>
    </row>
    <row r="156" spans="1:33" x14ac:dyDescent="0.2">
      <c r="A156" s="2">
        <v>20171201</v>
      </c>
      <c r="B156" s="2">
        <v>465</v>
      </c>
      <c r="C156" s="2">
        <v>4328</v>
      </c>
      <c r="D156" s="2">
        <v>6620</v>
      </c>
      <c r="E156" s="69">
        <v>42968</v>
      </c>
      <c r="F156" s="72">
        <v>6</v>
      </c>
      <c r="G156" s="2">
        <v>251</v>
      </c>
      <c r="H156" s="2">
        <v>110.6</v>
      </c>
      <c r="I156">
        <f t="shared" si="60"/>
        <v>251</v>
      </c>
      <c r="J156" s="16">
        <f t="shared" si="61"/>
        <v>2.4082738932429555</v>
      </c>
      <c r="K156" s="17">
        <f t="shared" si="62"/>
        <v>2.0437551269686796</v>
      </c>
      <c r="L156" s="71">
        <v>220</v>
      </c>
      <c r="M156">
        <v>220</v>
      </c>
      <c r="N156">
        <v>89</v>
      </c>
      <c r="O156">
        <v>4868</v>
      </c>
      <c r="P156">
        <v>7</v>
      </c>
      <c r="AD156" s="99"/>
    </row>
    <row r="157" spans="1:33" x14ac:dyDescent="0.2">
      <c r="A157" s="2">
        <v>20171201</v>
      </c>
      <c r="B157" s="2">
        <v>465</v>
      </c>
      <c r="C157" s="2">
        <v>4328</v>
      </c>
      <c r="D157" s="2">
        <v>6620</v>
      </c>
      <c r="E157" s="69">
        <v>42968</v>
      </c>
      <c r="F157" s="72">
        <v>7</v>
      </c>
      <c r="G157" s="2">
        <v>247</v>
      </c>
      <c r="H157" s="2">
        <v>122.3</v>
      </c>
      <c r="I157">
        <f t="shared" si="60"/>
        <v>247</v>
      </c>
      <c r="J157" s="16">
        <f t="shared" si="61"/>
        <v>2.4012971250215833</v>
      </c>
      <c r="K157" s="17">
        <f t="shared" si="62"/>
        <v>2.0874264570362855</v>
      </c>
      <c r="L157" s="71">
        <v>225</v>
      </c>
      <c r="M157" s="2">
        <v>225</v>
      </c>
      <c r="N157" s="2">
        <v>77</v>
      </c>
      <c r="O157">
        <v>4184</v>
      </c>
      <c r="P157">
        <v>7</v>
      </c>
    </row>
    <row r="158" spans="1:33" x14ac:dyDescent="0.2">
      <c r="A158" s="2">
        <v>20171201</v>
      </c>
      <c r="B158" s="2">
        <v>465</v>
      </c>
      <c r="C158" s="2">
        <v>4328</v>
      </c>
      <c r="D158" s="2">
        <v>6620</v>
      </c>
      <c r="E158" s="69">
        <v>42968</v>
      </c>
      <c r="F158" s="72">
        <v>8</v>
      </c>
      <c r="G158" s="2">
        <v>237</v>
      </c>
      <c r="H158" s="2">
        <v>102.6</v>
      </c>
      <c r="I158">
        <f t="shared" si="60"/>
        <v>237</v>
      </c>
      <c r="J158" s="16">
        <f t="shared" si="61"/>
        <v>2.3833485177720215</v>
      </c>
      <c r="K158" s="17">
        <f t="shared" si="62"/>
        <v>2.0111473607757975</v>
      </c>
      <c r="L158" s="71">
        <v>230</v>
      </c>
      <c r="M158" s="2">
        <v>230</v>
      </c>
      <c r="N158" s="2">
        <v>97</v>
      </c>
      <c r="O158">
        <v>5177</v>
      </c>
      <c r="P158">
        <v>15</v>
      </c>
    </row>
    <row r="159" spans="1:33" x14ac:dyDescent="0.2">
      <c r="A159" s="2">
        <v>20171201</v>
      </c>
      <c r="B159" s="2">
        <v>465</v>
      </c>
      <c r="C159" s="2">
        <v>4328</v>
      </c>
      <c r="D159" s="2">
        <v>6620</v>
      </c>
      <c r="E159" s="69">
        <v>42968</v>
      </c>
      <c r="F159" s="72">
        <v>9</v>
      </c>
      <c r="G159" s="2">
        <v>253</v>
      </c>
      <c r="H159" s="2">
        <v>135</v>
      </c>
      <c r="I159">
        <f t="shared" si="60"/>
        <v>253</v>
      </c>
      <c r="J159" s="16">
        <f t="shared" si="61"/>
        <v>2.4117206929377355</v>
      </c>
      <c r="K159" s="17">
        <f t="shared" si="62"/>
        <v>2.1303337684950061</v>
      </c>
      <c r="L159" s="71">
        <v>235</v>
      </c>
      <c r="M159" s="2">
        <v>235</v>
      </c>
      <c r="N159" s="2">
        <v>123</v>
      </c>
      <c r="O159">
        <v>6880</v>
      </c>
      <c r="P159">
        <v>19</v>
      </c>
    </row>
    <row r="160" spans="1:33" x14ac:dyDescent="0.2">
      <c r="A160" s="2">
        <v>20171201</v>
      </c>
      <c r="B160" s="2">
        <v>465</v>
      </c>
      <c r="C160" s="2">
        <v>4328</v>
      </c>
      <c r="D160" s="2">
        <v>6620</v>
      </c>
      <c r="E160" s="69">
        <v>42968</v>
      </c>
      <c r="F160" s="72">
        <v>10</v>
      </c>
      <c r="G160" s="2">
        <v>277</v>
      </c>
      <c r="H160" s="2">
        <v>159.6</v>
      </c>
      <c r="I160">
        <f t="shared" si="60"/>
        <v>277</v>
      </c>
      <c r="J160" s="16">
        <f t="shared" si="61"/>
        <v>2.4510799408263662</v>
      </c>
      <c r="K160" s="17">
        <f t="shared" si="62"/>
        <v>2.2030328870147105</v>
      </c>
      <c r="L160" s="71">
        <v>240</v>
      </c>
      <c r="M160" s="2">
        <v>240</v>
      </c>
      <c r="N160" s="2">
        <v>163</v>
      </c>
      <c r="O160">
        <v>9287</v>
      </c>
      <c r="P160">
        <v>19</v>
      </c>
    </row>
    <row r="161" spans="1:16" x14ac:dyDescent="0.2">
      <c r="A161" s="2">
        <v>20171201</v>
      </c>
      <c r="B161" s="2">
        <v>465</v>
      </c>
      <c r="C161" s="2">
        <v>4328</v>
      </c>
      <c r="D161" s="2">
        <v>6620</v>
      </c>
      <c r="E161" s="69">
        <v>42968</v>
      </c>
      <c r="F161" s="72">
        <v>11</v>
      </c>
      <c r="G161" s="2">
        <v>266</v>
      </c>
      <c r="H161" s="2">
        <v>145.30000000000001</v>
      </c>
      <c r="I161">
        <f t="shared" si="60"/>
        <v>266</v>
      </c>
      <c r="J161" s="16">
        <f t="shared" si="61"/>
        <v>2.4334818083929846</v>
      </c>
      <c r="K161" s="17">
        <f t="shared" si="62"/>
        <v>2.1622656142980214</v>
      </c>
      <c r="L161" s="71">
        <v>245</v>
      </c>
      <c r="M161" s="2">
        <v>245</v>
      </c>
      <c r="N161" s="2">
        <v>274</v>
      </c>
      <c r="O161">
        <v>16717</v>
      </c>
      <c r="P161">
        <v>19</v>
      </c>
    </row>
    <row r="162" spans="1:16" x14ac:dyDescent="0.2">
      <c r="A162">
        <v>20171201</v>
      </c>
      <c r="B162">
        <v>465</v>
      </c>
      <c r="C162">
        <v>4328</v>
      </c>
      <c r="D162">
        <v>6620</v>
      </c>
      <c r="E162" s="15">
        <v>42968</v>
      </c>
      <c r="F162" s="76">
        <v>12</v>
      </c>
      <c r="G162">
        <v>261</v>
      </c>
      <c r="H162">
        <v>142.4</v>
      </c>
      <c r="I162">
        <f t="shared" si="60"/>
        <v>261</v>
      </c>
      <c r="J162" s="16">
        <f t="shared" si="61"/>
        <v>2.4252406791001984</v>
      </c>
      <c r="K162" s="17">
        <f t="shared" si="62"/>
        <v>2.1535099893008374</v>
      </c>
      <c r="L162" s="71">
        <v>250</v>
      </c>
      <c r="M162" s="2">
        <v>250</v>
      </c>
      <c r="N162" s="2">
        <v>294</v>
      </c>
      <c r="O162">
        <v>17400</v>
      </c>
      <c r="P162">
        <v>19</v>
      </c>
    </row>
    <row r="163" spans="1:16" x14ac:dyDescent="0.2">
      <c r="A163">
        <v>20171201</v>
      </c>
      <c r="B163">
        <v>465</v>
      </c>
      <c r="C163">
        <v>4328</v>
      </c>
      <c r="D163">
        <v>6620</v>
      </c>
      <c r="E163" s="15">
        <v>42968</v>
      </c>
      <c r="F163" s="76">
        <v>13</v>
      </c>
      <c r="G163">
        <v>265</v>
      </c>
      <c r="H163">
        <v>148.9</v>
      </c>
      <c r="I163">
        <f t="shared" si="60"/>
        <v>265</v>
      </c>
      <c r="J163" s="16">
        <f t="shared" si="61"/>
        <v>2.4318460456987254</v>
      </c>
      <c r="K163" s="17">
        <f t="shared" si="62"/>
        <v>2.1728946977521764</v>
      </c>
      <c r="L163" s="71">
        <v>255</v>
      </c>
      <c r="M163" s="2">
        <v>255</v>
      </c>
      <c r="N163" s="2">
        <v>269</v>
      </c>
      <c r="O163">
        <v>15897</v>
      </c>
      <c r="P163">
        <v>18</v>
      </c>
    </row>
    <row r="164" spans="1:16" x14ac:dyDescent="0.2">
      <c r="A164">
        <v>20171201</v>
      </c>
      <c r="B164">
        <v>465</v>
      </c>
      <c r="C164">
        <v>4328</v>
      </c>
      <c r="D164">
        <v>6620</v>
      </c>
      <c r="E164" s="15">
        <v>42968</v>
      </c>
      <c r="F164" s="76">
        <v>14</v>
      </c>
      <c r="G164">
        <v>260</v>
      </c>
      <c r="H164">
        <v>138.5</v>
      </c>
      <c r="I164">
        <f t="shared" si="60"/>
        <v>260</v>
      </c>
      <c r="J164" s="16">
        <f t="shared" si="61"/>
        <v>2.4235735197327357</v>
      </c>
      <c r="K164" s="17">
        <f t="shared" si="62"/>
        <v>2.1414497734004674</v>
      </c>
      <c r="L164" s="71">
        <v>260</v>
      </c>
      <c r="M164" s="2">
        <v>260</v>
      </c>
      <c r="N164" s="2">
        <v>358</v>
      </c>
      <c r="O164">
        <v>22630</v>
      </c>
      <c r="P164">
        <v>19</v>
      </c>
    </row>
    <row r="165" spans="1:16" x14ac:dyDescent="0.2">
      <c r="A165">
        <v>20171201</v>
      </c>
      <c r="B165">
        <v>465</v>
      </c>
      <c r="C165">
        <v>4328</v>
      </c>
      <c r="D165">
        <v>6620</v>
      </c>
      <c r="E165" s="15">
        <v>42968</v>
      </c>
      <c r="F165" s="76">
        <v>15</v>
      </c>
      <c r="G165">
        <v>277</v>
      </c>
      <c r="H165">
        <v>177.1</v>
      </c>
      <c r="I165">
        <f t="shared" si="60"/>
        <v>277</v>
      </c>
      <c r="J165" s="16">
        <f t="shared" si="61"/>
        <v>2.4510799408263662</v>
      </c>
      <c r="K165" s="17">
        <f t="shared" si="62"/>
        <v>2.2482185611900749</v>
      </c>
      <c r="L165" s="71">
        <v>265</v>
      </c>
      <c r="M165" s="2">
        <v>265</v>
      </c>
      <c r="N165" s="2">
        <v>243</v>
      </c>
      <c r="O165">
        <v>15229</v>
      </c>
      <c r="P165">
        <v>19</v>
      </c>
    </row>
    <row r="166" spans="1:16" x14ac:dyDescent="0.2">
      <c r="A166">
        <v>20171201</v>
      </c>
      <c r="B166">
        <v>465</v>
      </c>
      <c r="C166">
        <v>4328</v>
      </c>
      <c r="D166">
        <v>6620</v>
      </c>
      <c r="E166" s="15">
        <v>42968</v>
      </c>
      <c r="F166" s="76">
        <v>16</v>
      </c>
      <c r="G166">
        <v>286</v>
      </c>
      <c r="H166">
        <v>193.4</v>
      </c>
      <c r="I166">
        <f t="shared" si="60"/>
        <v>286</v>
      </c>
      <c r="J166" s="16">
        <f t="shared" si="61"/>
        <v>2.4649662048909606</v>
      </c>
      <c r="K166" s="17">
        <f t="shared" si="62"/>
        <v>2.2864564697469829</v>
      </c>
      <c r="L166" s="71">
        <v>270</v>
      </c>
      <c r="M166" s="2">
        <v>270</v>
      </c>
      <c r="N166" s="2">
        <v>217</v>
      </c>
      <c r="O166">
        <v>13920</v>
      </c>
      <c r="P166">
        <v>17</v>
      </c>
    </row>
    <row r="167" spans="1:16" x14ac:dyDescent="0.2">
      <c r="A167">
        <v>20171201</v>
      </c>
      <c r="B167">
        <v>465</v>
      </c>
      <c r="C167">
        <v>4328</v>
      </c>
      <c r="D167">
        <v>6620</v>
      </c>
      <c r="E167" s="15">
        <v>42968</v>
      </c>
      <c r="F167" s="76">
        <v>17</v>
      </c>
      <c r="G167">
        <v>272</v>
      </c>
      <c r="H167">
        <v>144.6</v>
      </c>
      <c r="I167">
        <f t="shared" si="60"/>
        <v>272</v>
      </c>
      <c r="J167" s="16">
        <f t="shared" si="61"/>
        <v>2.4431690757961162</v>
      </c>
      <c r="K167" s="17">
        <f t="shared" si="62"/>
        <v>2.1601682929585122</v>
      </c>
      <c r="L167" s="71">
        <v>275</v>
      </c>
      <c r="M167" s="2">
        <v>275</v>
      </c>
      <c r="N167" s="2">
        <v>196</v>
      </c>
      <c r="O167">
        <v>11860</v>
      </c>
      <c r="P167">
        <v>17</v>
      </c>
    </row>
    <row r="168" spans="1:16" x14ac:dyDescent="0.2">
      <c r="A168">
        <v>20171201</v>
      </c>
      <c r="B168">
        <v>465</v>
      </c>
      <c r="C168">
        <v>4328</v>
      </c>
      <c r="D168">
        <v>6620</v>
      </c>
      <c r="E168" s="15">
        <v>42968</v>
      </c>
      <c r="F168" s="76">
        <v>18</v>
      </c>
      <c r="G168">
        <v>281</v>
      </c>
      <c r="H168">
        <v>175.7</v>
      </c>
      <c r="I168">
        <f t="shared" si="60"/>
        <v>281</v>
      </c>
      <c r="J168" s="16">
        <f t="shared" si="61"/>
        <v>2.4573064916669973</v>
      </c>
      <c r="K168" s="17">
        <f t="shared" si="62"/>
        <v>2.2447717614952949</v>
      </c>
      <c r="L168" s="71">
        <v>280</v>
      </c>
      <c r="M168" s="2">
        <v>280</v>
      </c>
      <c r="N168">
        <v>224</v>
      </c>
      <c r="O168">
        <v>14123</v>
      </c>
      <c r="P168">
        <v>18</v>
      </c>
    </row>
    <row r="169" spans="1:16" x14ac:dyDescent="0.2">
      <c r="A169">
        <v>20171201</v>
      </c>
      <c r="B169">
        <v>465</v>
      </c>
      <c r="C169">
        <v>4328</v>
      </c>
      <c r="D169">
        <v>6620</v>
      </c>
      <c r="E169" s="15">
        <v>42968</v>
      </c>
      <c r="F169" s="76">
        <v>19</v>
      </c>
      <c r="G169">
        <v>290</v>
      </c>
      <c r="H169">
        <v>217</v>
      </c>
      <c r="I169">
        <f t="shared" si="60"/>
        <v>290</v>
      </c>
      <c r="J169" s="16">
        <f t="shared" si="61"/>
        <v>2.4709981696608736</v>
      </c>
      <c r="K169" s="17">
        <f t="shared" si="62"/>
        <v>2.3364597338485296</v>
      </c>
      <c r="L169" s="71">
        <v>285</v>
      </c>
      <c r="M169" s="2">
        <v>285</v>
      </c>
      <c r="N169">
        <v>225</v>
      </c>
      <c r="O169">
        <v>15068</v>
      </c>
      <c r="P169">
        <v>16</v>
      </c>
    </row>
    <row r="170" spans="1:16" x14ac:dyDescent="0.2">
      <c r="A170">
        <v>20171201</v>
      </c>
      <c r="B170">
        <v>465</v>
      </c>
      <c r="C170">
        <v>4328</v>
      </c>
      <c r="D170">
        <v>6620</v>
      </c>
      <c r="E170" s="15">
        <v>42968</v>
      </c>
      <c r="F170" s="76">
        <v>20</v>
      </c>
      <c r="G170">
        <v>287</v>
      </c>
      <c r="H170">
        <v>188.6</v>
      </c>
      <c r="I170">
        <f t="shared" si="60"/>
        <v>287</v>
      </c>
      <c r="J170" s="16">
        <f t="shared" si="61"/>
        <v>2.4664820684959099</v>
      </c>
      <c r="K170" s="17">
        <f t="shared" si="62"/>
        <v>2.2755416884013098</v>
      </c>
      <c r="L170" s="71">
        <v>290</v>
      </c>
      <c r="M170" s="2">
        <v>290</v>
      </c>
      <c r="N170" s="2">
        <v>216</v>
      </c>
      <c r="O170">
        <v>14403</v>
      </c>
      <c r="P170">
        <v>16</v>
      </c>
    </row>
    <row r="171" spans="1:16" x14ac:dyDescent="0.2">
      <c r="A171">
        <v>20171201</v>
      </c>
      <c r="B171">
        <v>465</v>
      </c>
      <c r="C171">
        <v>4328</v>
      </c>
      <c r="D171">
        <v>6620</v>
      </c>
      <c r="E171" s="15">
        <v>42968</v>
      </c>
      <c r="F171" s="76">
        <v>21</v>
      </c>
      <c r="G171">
        <v>229</v>
      </c>
      <c r="H171">
        <v>89.5</v>
      </c>
      <c r="I171">
        <f t="shared" si="60"/>
        <v>229</v>
      </c>
      <c r="J171" s="16">
        <f t="shared" si="61"/>
        <v>2.3684356541018055</v>
      </c>
      <c r="K171" s="17">
        <f t="shared" si="62"/>
        <v>1.9518230353159121</v>
      </c>
      <c r="L171" s="71">
        <v>295</v>
      </c>
      <c r="M171">
        <v>295</v>
      </c>
      <c r="N171">
        <v>129</v>
      </c>
      <c r="O171">
        <v>8683</v>
      </c>
      <c r="P171">
        <v>16</v>
      </c>
    </row>
    <row r="172" spans="1:16" x14ac:dyDescent="0.2">
      <c r="A172">
        <v>20171201</v>
      </c>
      <c r="B172">
        <v>465</v>
      </c>
      <c r="C172">
        <v>4328</v>
      </c>
      <c r="D172">
        <v>6620</v>
      </c>
      <c r="E172" s="15">
        <v>42968</v>
      </c>
      <c r="F172" s="76">
        <v>22</v>
      </c>
      <c r="G172">
        <v>270</v>
      </c>
      <c r="H172">
        <v>151.9</v>
      </c>
      <c r="I172">
        <f t="shared" si="60"/>
        <v>270</v>
      </c>
      <c r="J172" s="16">
        <f t="shared" si="61"/>
        <v>2.4399639359209049</v>
      </c>
      <c r="K172" s="17">
        <f t="shared" si="62"/>
        <v>2.1815577738627865</v>
      </c>
      <c r="L172" s="71">
        <v>300</v>
      </c>
      <c r="M172">
        <v>300</v>
      </c>
      <c r="N172">
        <v>96</v>
      </c>
      <c r="O172">
        <v>6456</v>
      </c>
      <c r="P172">
        <v>15</v>
      </c>
    </row>
    <row r="173" spans="1:16" x14ac:dyDescent="0.2">
      <c r="A173">
        <v>20171201</v>
      </c>
      <c r="B173">
        <v>465</v>
      </c>
      <c r="C173">
        <v>4328</v>
      </c>
      <c r="D173">
        <v>6620</v>
      </c>
      <c r="E173" s="15">
        <v>42968</v>
      </c>
      <c r="F173" s="76">
        <v>23</v>
      </c>
      <c r="G173">
        <v>281</v>
      </c>
      <c r="H173">
        <v>202.2</v>
      </c>
      <c r="I173">
        <f t="shared" si="60"/>
        <v>281</v>
      </c>
      <c r="J173" s="16">
        <f t="shared" si="61"/>
        <v>2.4573064916669973</v>
      </c>
      <c r="K173" s="17">
        <f t="shared" si="62"/>
        <v>2.3057811512549824</v>
      </c>
      <c r="L173" s="71">
        <v>305</v>
      </c>
      <c r="M173">
        <v>305</v>
      </c>
      <c r="N173">
        <v>37</v>
      </c>
      <c r="O173">
        <v>2378</v>
      </c>
      <c r="P173">
        <v>12</v>
      </c>
    </row>
    <row r="174" spans="1:16" x14ac:dyDescent="0.2">
      <c r="A174">
        <v>20171201</v>
      </c>
      <c r="B174">
        <v>465</v>
      </c>
      <c r="C174">
        <v>4328</v>
      </c>
      <c r="D174">
        <v>6620</v>
      </c>
      <c r="E174" s="15">
        <v>42968</v>
      </c>
      <c r="F174" s="76">
        <v>24</v>
      </c>
      <c r="G174">
        <v>291</v>
      </c>
      <c r="H174">
        <v>207.5</v>
      </c>
      <c r="I174">
        <f t="shared" si="60"/>
        <v>291</v>
      </c>
      <c r="J174" s="16">
        <f t="shared" si="61"/>
        <v>2.4724931607478249</v>
      </c>
      <c r="K174" s="17">
        <f t="shared" si="62"/>
        <v>2.3170181010481117</v>
      </c>
      <c r="L174" s="71">
        <v>310</v>
      </c>
      <c r="M174">
        <v>310</v>
      </c>
      <c r="N174">
        <v>27</v>
      </c>
      <c r="O174">
        <v>1774</v>
      </c>
      <c r="P174">
        <v>9</v>
      </c>
    </row>
    <row r="175" spans="1:16" x14ac:dyDescent="0.2">
      <c r="A175">
        <v>20171201</v>
      </c>
      <c r="B175">
        <v>465</v>
      </c>
      <c r="C175">
        <v>4328</v>
      </c>
      <c r="D175">
        <v>6620</v>
      </c>
      <c r="E175" s="15">
        <v>42968</v>
      </c>
      <c r="F175" s="76">
        <v>25</v>
      </c>
      <c r="G175">
        <v>298</v>
      </c>
      <c r="H175">
        <v>215.1</v>
      </c>
      <c r="I175">
        <f t="shared" si="60"/>
        <v>298</v>
      </c>
      <c r="J175" s="16">
        <f t="shared" si="61"/>
        <v>2.4828164358381728</v>
      </c>
      <c r="K175" s="17">
        <f t="shared" si="62"/>
        <v>2.3326404103874627</v>
      </c>
      <c r="L175" s="71">
        <v>315</v>
      </c>
      <c r="M175">
        <v>315</v>
      </c>
      <c r="N175">
        <v>17</v>
      </c>
      <c r="O175">
        <v>1199</v>
      </c>
      <c r="P175">
        <v>8</v>
      </c>
    </row>
    <row r="176" spans="1:16" x14ac:dyDescent="0.2">
      <c r="A176">
        <v>20171201</v>
      </c>
      <c r="B176">
        <v>465</v>
      </c>
      <c r="C176">
        <v>4328</v>
      </c>
      <c r="D176">
        <v>6620</v>
      </c>
      <c r="E176" s="15">
        <v>42968</v>
      </c>
      <c r="F176" s="76">
        <v>26</v>
      </c>
      <c r="G176">
        <v>295</v>
      </c>
      <c r="H176">
        <v>226.7</v>
      </c>
      <c r="I176">
        <f t="shared" si="60"/>
        <v>295</v>
      </c>
      <c r="J176" s="16">
        <f t="shared" si="61"/>
        <v>2.4784221877400805</v>
      </c>
      <c r="K176" s="17">
        <f t="shared" si="62"/>
        <v>2.3554515201265174</v>
      </c>
      <c r="L176" s="71">
        <v>320</v>
      </c>
      <c r="M176">
        <v>320</v>
      </c>
      <c r="N176">
        <v>11</v>
      </c>
      <c r="O176">
        <v>734</v>
      </c>
      <c r="P176">
        <v>5</v>
      </c>
    </row>
    <row r="177" spans="1:16" x14ac:dyDescent="0.2">
      <c r="A177">
        <v>20170791</v>
      </c>
      <c r="B177">
        <v>465</v>
      </c>
      <c r="C177">
        <v>4327</v>
      </c>
      <c r="D177">
        <v>6619</v>
      </c>
      <c r="E177" s="15">
        <v>42969</v>
      </c>
      <c r="F177" s="76">
        <v>1</v>
      </c>
      <c r="G177">
        <v>211</v>
      </c>
      <c r="H177">
        <v>70.2</v>
      </c>
      <c r="I177">
        <f t="shared" si="60"/>
        <v>211</v>
      </c>
      <c r="J177" s="16">
        <f t="shared" si="61"/>
        <v>2.3328826270596101</v>
      </c>
      <c r="K177" s="17">
        <f t="shared" si="62"/>
        <v>1.8463371121298053</v>
      </c>
      <c r="L177" s="71">
        <v>325</v>
      </c>
      <c r="M177">
        <v>325</v>
      </c>
      <c r="N177">
        <v>3</v>
      </c>
      <c r="O177">
        <v>205</v>
      </c>
      <c r="P177">
        <v>2</v>
      </c>
    </row>
    <row r="178" spans="1:16" x14ac:dyDescent="0.2">
      <c r="A178">
        <v>20170791</v>
      </c>
      <c r="B178">
        <v>465</v>
      </c>
      <c r="C178">
        <v>4327</v>
      </c>
      <c r="D178">
        <v>6619</v>
      </c>
      <c r="E178" s="15">
        <v>42969</v>
      </c>
      <c r="F178" s="76">
        <v>2</v>
      </c>
      <c r="G178">
        <v>240</v>
      </c>
      <c r="H178">
        <v>108.8</v>
      </c>
      <c r="I178">
        <f t="shared" si="60"/>
        <v>240</v>
      </c>
      <c r="J178" s="16">
        <f t="shared" si="61"/>
        <v>2.3888114134735234</v>
      </c>
      <c r="K178" s="17">
        <f t="shared" si="62"/>
        <v>2.0366288953621612</v>
      </c>
      <c r="L178" s="71"/>
    </row>
    <row r="179" spans="1:16" x14ac:dyDescent="0.2">
      <c r="A179">
        <v>20170791</v>
      </c>
      <c r="B179">
        <v>465</v>
      </c>
      <c r="C179">
        <v>4327</v>
      </c>
      <c r="D179">
        <v>6619</v>
      </c>
      <c r="E179" s="15">
        <v>42969</v>
      </c>
      <c r="F179" s="76">
        <v>3</v>
      </c>
      <c r="G179">
        <v>231</v>
      </c>
      <c r="H179">
        <v>93.4</v>
      </c>
      <c r="I179">
        <f t="shared" si="60"/>
        <v>231</v>
      </c>
      <c r="J179" s="16">
        <f t="shared" si="61"/>
        <v>2.372212151654062</v>
      </c>
      <c r="K179" s="17">
        <f t="shared" si="62"/>
        <v>1.9703468762300933</v>
      </c>
      <c r="L179" s="71"/>
    </row>
    <row r="180" spans="1:16" x14ac:dyDescent="0.2">
      <c r="A180">
        <v>20170791</v>
      </c>
      <c r="B180">
        <v>465</v>
      </c>
      <c r="C180">
        <v>4327</v>
      </c>
      <c r="D180">
        <v>6619</v>
      </c>
      <c r="E180" s="15">
        <v>42969</v>
      </c>
      <c r="F180" s="76">
        <v>4</v>
      </c>
      <c r="G180">
        <v>247</v>
      </c>
      <c r="H180">
        <v>115.2</v>
      </c>
      <c r="I180">
        <f t="shared" si="60"/>
        <v>247</v>
      </c>
      <c r="J180" s="16">
        <f t="shared" si="61"/>
        <v>2.4012971250215833</v>
      </c>
      <c r="K180" s="17">
        <f t="shared" si="62"/>
        <v>2.0614524790871931</v>
      </c>
      <c r="L180" s="71"/>
    </row>
    <row r="181" spans="1:16" x14ac:dyDescent="0.2">
      <c r="A181">
        <v>20170791</v>
      </c>
      <c r="B181">
        <v>465</v>
      </c>
      <c r="C181">
        <v>4327</v>
      </c>
      <c r="D181">
        <v>6619</v>
      </c>
      <c r="E181" s="15">
        <v>42969</v>
      </c>
      <c r="F181" s="76">
        <v>5</v>
      </c>
      <c r="G181">
        <v>251</v>
      </c>
      <c r="H181">
        <v>131.19999999999999</v>
      </c>
      <c r="I181">
        <f t="shared" si="60"/>
        <v>251</v>
      </c>
      <c r="J181" s="16">
        <f t="shared" si="61"/>
        <v>2.4082738932429555</v>
      </c>
      <c r="K181" s="17">
        <f t="shared" si="62"/>
        <v>2.1179338350396413</v>
      </c>
      <c r="L181" s="71"/>
    </row>
    <row r="182" spans="1:16" x14ac:dyDescent="0.2">
      <c r="A182">
        <v>20170791</v>
      </c>
      <c r="B182">
        <v>465</v>
      </c>
      <c r="C182">
        <v>4327</v>
      </c>
      <c r="D182">
        <v>6619</v>
      </c>
      <c r="E182" s="15">
        <v>42969</v>
      </c>
      <c r="F182" s="76">
        <v>6</v>
      </c>
      <c r="G182">
        <v>251</v>
      </c>
      <c r="H182">
        <v>132.80000000000001</v>
      </c>
      <c r="I182">
        <f t="shared" si="60"/>
        <v>251</v>
      </c>
      <c r="J182" s="16">
        <f t="shared" si="61"/>
        <v>2.4082738932429555</v>
      </c>
      <c r="K182" s="17">
        <f t="shared" si="62"/>
        <v>2.1231980750319988</v>
      </c>
      <c r="L182" s="71"/>
    </row>
    <row r="183" spans="1:16" x14ac:dyDescent="0.2">
      <c r="A183">
        <v>20170791</v>
      </c>
      <c r="B183">
        <v>465</v>
      </c>
      <c r="C183">
        <v>4327</v>
      </c>
      <c r="D183">
        <v>6619</v>
      </c>
      <c r="E183" s="15">
        <v>42969</v>
      </c>
      <c r="F183" s="76">
        <v>7</v>
      </c>
      <c r="G183">
        <v>248</v>
      </c>
      <c r="H183">
        <v>121.7</v>
      </c>
      <c r="I183">
        <f t="shared" si="60"/>
        <v>248</v>
      </c>
      <c r="J183" s="16">
        <f t="shared" si="61"/>
        <v>2.4030518525881339</v>
      </c>
      <c r="K183" s="17">
        <f t="shared" si="62"/>
        <v>2.0852905782300648</v>
      </c>
      <c r="L183" s="71"/>
      <c r="M183" s="2"/>
      <c r="N183" s="2"/>
    </row>
    <row r="184" spans="1:16" x14ac:dyDescent="0.2">
      <c r="A184">
        <v>20170791</v>
      </c>
      <c r="B184">
        <v>465</v>
      </c>
      <c r="C184">
        <v>4327</v>
      </c>
      <c r="D184">
        <v>6619</v>
      </c>
      <c r="E184" s="15">
        <v>42969</v>
      </c>
      <c r="F184" s="76">
        <v>8</v>
      </c>
      <c r="G184">
        <v>256</v>
      </c>
      <c r="H184">
        <v>126.2</v>
      </c>
      <c r="I184">
        <f t="shared" si="60"/>
        <v>256</v>
      </c>
      <c r="J184" s="16">
        <f t="shared" si="61"/>
        <v>2.4168401370737671</v>
      </c>
      <c r="K184" s="17">
        <f t="shared" si="62"/>
        <v>2.1010593549081156</v>
      </c>
      <c r="L184" s="71"/>
      <c r="M184" s="2"/>
      <c r="N184" s="2"/>
    </row>
    <row r="185" spans="1:16" x14ac:dyDescent="0.2">
      <c r="A185">
        <v>20170791</v>
      </c>
      <c r="B185">
        <v>465</v>
      </c>
      <c r="C185">
        <v>4327</v>
      </c>
      <c r="D185">
        <v>6619</v>
      </c>
      <c r="E185" s="15">
        <v>42969</v>
      </c>
      <c r="F185" s="76">
        <v>9</v>
      </c>
      <c r="G185">
        <v>239</v>
      </c>
      <c r="H185">
        <v>114.8</v>
      </c>
      <c r="I185">
        <f t="shared" si="60"/>
        <v>239</v>
      </c>
      <c r="J185" s="16">
        <f t="shared" si="61"/>
        <v>2.386998072710055</v>
      </c>
      <c r="K185" s="17">
        <f t="shared" si="62"/>
        <v>2.0599418880619549</v>
      </c>
      <c r="M185" s="2"/>
      <c r="N185" s="2"/>
    </row>
    <row r="186" spans="1:16" x14ac:dyDescent="0.2">
      <c r="A186">
        <v>20170791</v>
      </c>
      <c r="B186">
        <v>465</v>
      </c>
      <c r="C186">
        <v>4327</v>
      </c>
      <c r="D186">
        <v>6619</v>
      </c>
      <c r="E186" s="15">
        <v>42969</v>
      </c>
      <c r="F186" s="76">
        <v>10</v>
      </c>
      <c r="G186">
        <v>262</v>
      </c>
      <c r="H186">
        <v>128.19999999999999</v>
      </c>
      <c r="I186">
        <f t="shared" si="60"/>
        <v>262</v>
      </c>
      <c r="J186" s="16">
        <f t="shared" si="61"/>
        <v>2.4269014630816632</v>
      </c>
      <c r="K186" s="17">
        <f t="shared" si="62"/>
        <v>2.1078880251827985</v>
      </c>
    </row>
    <row r="187" spans="1:16" x14ac:dyDescent="0.2">
      <c r="A187">
        <v>20170791</v>
      </c>
      <c r="B187">
        <v>465</v>
      </c>
      <c r="C187">
        <v>4327</v>
      </c>
      <c r="D187">
        <v>6619</v>
      </c>
      <c r="E187" s="15">
        <v>42969</v>
      </c>
      <c r="F187" s="76">
        <v>11</v>
      </c>
      <c r="G187">
        <v>256</v>
      </c>
      <c r="H187">
        <v>125.1</v>
      </c>
      <c r="I187">
        <f t="shared" si="60"/>
        <v>256</v>
      </c>
      <c r="J187" s="16">
        <f t="shared" si="61"/>
        <v>2.4168401370737671</v>
      </c>
      <c r="K187" s="17">
        <f t="shared" si="62"/>
        <v>2.0972573096934197</v>
      </c>
      <c r="N187">
        <f>SUM(N146:N186)</f>
        <v>3561</v>
      </c>
      <c r="O187">
        <f>SUM(O146:O186)</f>
        <v>218574</v>
      </c>
      <c r="P187">
        <f>SUM(P146:P186)</f>
        <v>333</v>
      </c>
    </row>
    <row r="188" spans="1:16" x14ac:dyDescent="0.2">
      <c r="A188">
        <v>20170791</v>
      </c>
      <c r="B188">
        <v>465</v>
      </c>
      <c r="C188">
        <v>4327</v>
      </c>
      <c r="D188">
        <v>6619</v>
      </c>
      <c r="E188" s="15">
        <v>42969</v>
      </c>
      <c r="F188" s="76">
        <v>12</v>
      </c>
      <c r="G188">
        <v>216</v>
      </c>
      <c r="H188">
        <v>66.8</v>
      </c>
      <c r="I188">
        <f t="shared" si="60"/>
        <v>216</v>
      </c>
      <c r="J188" s="16">
        <f t="shared" si="61"/>
        <v>2.3430539229128486</v>
      </c>
      <c r="K188" s="17">
        <f t="shared" si="62"/>
        <v>1.8247764624755456</v>
      </c>
    </row>
    <row r="189" spans="1:16" x14ac:dyDescent="0.2">
      <c r="A189">
        <v>20170791</v>
      </c>
      <c r="B189">
        <v>465</v>
      </c>
      <c r="C189">
        <v>4327</v>
      </c>
      <c r="D189">
        <v>6619</v>
      </c>
      <c r="E189" s="15">
        <v>42969</v>
      </c>
      <c r="F189" s="76">
        <v>13</v>
      </c>
      <c r="G189">
        <v>268</v>
      </c>
      <c r="H189">
        <v>158.19999999999999</v>
      </c>
      <c r="I189">
        <f t="shared" si="60"/>
        <v>268</v>
      </c>
      <c r="J189" s="16">
        <f t="shared" si="61"/>
        <v>2.4367349657907065</v>
      </c>
      <c r="K189" s="17">
        <f t="shared" si="62"/>
        <v>2.1992064791616577</v>
      </c>
    </row>
    <row r="190" spans="1:16" x14ac:dyDescent="0.2">
      <c r="A190">
        <v>20170791</v>
      </c>
      <c r="B190">
        <v>465</v>
      </c>
      <c r="C190">
        <v>4327</v>
      </c>
      <c r="D190">
        <v>6619</v>
      </c>
      <c r="E190" s="15">
        <v>42969</v>
      </c>
      <c r="F190" s="76">
        <v>14</v>
      </c>
      <c r="G190">
        <v>266</v>
      </c>
      <c r="H190">
        <v>140.80000000000001</v>
      </c>
      <c r="I190">
        <f t="shared" si="60"/>
        <v>266</v>
      </c>
      <c r="J190" s="16">
        <f t="shared" si="61"/>
        <v>2.4334818083929846</v>
      </c>
      <c r="K190" s="17">
        <f t="shared" si="62"/>
        <v>2.1486026548060932</v>
      </c>
    </row>
    <row r="191" spans="1:16" x14ac:dyDescent="0.2">
      <c r="A191">
        <v>20170791</v>
      </c>
      <c r="B191">
        <v>465</v>
      </c>
      <c r="C191">
        <v>4327</v>
      </c>
      <c r="D191">
        <v>6619</v>
      </c>
      <c r="E191" s="15">
        <v>42969</v>
      </c>
      <c r="F191" s="76">
        <v>15</v>
      </c>
      <c r="G191">
        <v>262</v>
      </c>
      <c r="H191">
        <v>135.30000000000001</v>
      </c>
      <c r="I191">
        <f t="shared" si="60"/>
        <v>262</v>
      </c>
      <c r="J191" s="16">
        <f t="shared" si="61"/>
        <v>2.4269014630816632</v>
      </c>
      <c r="K191" s="17">
        <f t="shared" si="62"/>
        <v>2.131297796597623</v>
      </c>
    </row>
    <row r="192" spans="1:16" x14ac:dyDescent="0.2">
      <c r="A192">
        <v>20170791</v>
      </c>
      <c r="B192">
        <v>465</v>
      </c>
      <c r="C192">
        <v>4327</v>
      </c>
      <c r="D192">
        <v>6619</v>
      </c>
      <c r="E192" s="15">
        <v>42969</v>
      </c>
      <c r="F192" s="76">
        <v>16</v>
      </c>
      <c r="G192">
        <v>221</v>
      </c>
      <c r="H192">
        <v>87.2</v>
      </c>
      <c r="I192">
        <f t="shared" si="60"/>
        <v>221</v>
      </c>
      <c r="J192" s="16">
        <f t="shared" si="61"/>
        <v>2.3529924454470281</v>
      </c>
      <c r="K192" s="17">
        <f t="shared" si="62"/>
        <v>1.9405164849325673</v>
      </c>
    </row>
    <row r="193" spans="1:11" x14ac:dyDescent="0.2">
      <c r="A193">
        <v>20170791</v>
      </c>
      <c r="B193">
        <v>465</v>
      </c>
      <c r="C193">
        <v>4327</v>
      </c>
      <c r="D193">
        <v>6619</v>
      </c>
      <c r="E193" s="15">
        <v>42969</v>
      </c>
      <c r="F193" s="76">
        <v>17</v>
      </c>
      <c r="G193">
        <v>284</v>
      </c>
      <c r="H193">
        <v>170.2</v>
      </c>
      <c r="I193">
        <f t="shared" si="60"/>
        <v>284</v>
      </c>
      <c r="J193" s="16">
        <f t="shared" si="61"/>
        <v>2.461918511808955</v>
      </c>
      <c r="K193" s="17">
        <f t="shared" si="62"/>
        <v>2.2309595557485689</v>
      </c>
    </row>
    <row r="194" spans="1:11" x14ac:dyDescent="0.2">
      <c r="A194">
        <v>20170791</v>
      </c>
      <c r="B194">
        <v>465</v>
      </c>
      <c r="C194">
        <v>4327</v>
      </c>
      <c r="D194">
        <v>6619</v>
      </c>
      <c r="E194" s="15">
        <v>42969</v>
      </c>
      <c r="F194" s="76">
        <v>18</v>
      </c>
      <c r="G194">
        <v>276</v>
      </c>
      <c r="H194">
        <v>174.8</v>
      </c>
      <c r="I194">
        <f t="shared" si="60"/>
        <v>276</v>
      </c>
      <c r="J194" s="16">
        <f t="shared" si="61"/>
        <v>2.4495092538271352</v>
      </c>
      <c r="K194" s="17">
        <f t="shared" si="62"/>
        <v>2.2425414282983844</v>
      </c>
    </row>
    <row r="195" spans="1:11" x14ac:dyDescent="0.2">
      <c r="A195">
        <v>20170791</v>
      </c>
      <c r="B195">
        <v>465</v>
      </c>
      <c r="C195">
        <v>4327</v>
      </c>
      <c r="D195">
        <v>6619</v>
      </c>
      <c r="E195" s="15">
        <v>42969</v>
      </c>
      <c r="F195" s="76">
        <v>19</v>
      </c>
      <c r="G195">
        <v>275</v>
      </c>
      <c r="H195">
        <v>184.8</v>
      </c>
      <c r="I195">
        <f t="shared" si="60"/>
        <v>275</v>
      </c>
      <c r="J195" s="16">
        <f t="shared" si="61"/>
        <v>2.4479328655921804</v>
      </c>
      <c r="K195" s="17">
        <f t="shared" si="62"/>
        <v>2.2667019668840878</v>
      </c>
    </row>
    <row r="196" spans="1:11" x14ac:dyDescent="0.2">
      <c r="A196">
        <v>20170791</v>
      </c>
      <c r="B196">
        <v>465</v>
      </c>
      <c r="C196">
        <v>4327</v>
      </c>
      <c r="D196">
        <v>6619</v>
      </c>
      <c r="E196" s="15">
        <v>42969</v>
      </c>
      <c r="F196" s="76">
        <v>20</v>
      </c>
      <c r="G196">
        <v>281</v>
      </c>
      <c r="H196">
        <v>189.8</v>
      </c>
      <c r="I196">
        <f t="shared" si="60"/>
        <v>281</v>
      </c>
      <c r="J196" s="16">
        <f t="shared" si="61"/>
        <v>2.4573064916669973</v>
      </c>
      <c r="K196" s="17">
        <f t="shared" si="62"/>
        <v>2.2782962080912741</v>
      </c>
    </row>
    <row r="197" spans="1:11" x14ac:dyDescent="0.2">
      <c r="A197">
        <v>20170791</v>
      </c>
      <c r="B197">
        <v>465</v>
      </c>
      <c r="C197">
        <v>4327</v>
      </c>
      <c r="D197">
        <v>6619</v>
      </c>
      <c r="E197" s="15">
        <v>42969</v>
      </c>
      <c r="F197" s="76">
        <v>21</v>
      </c>
      <c r="G197">
        <v>271</v>
      </c>
      <c r="H197">
        <v>160.30000000000001</v>
      </c>
      <c r="I197">
        <f t="shared" si="60"/>
        <v>271</v>
      </c>
      <c r="J197" s="16">
        <f t="shared" si="61"/>
        <v>2.4415694626363234</v>
      </c>
      <c r="K197" s="17">
        <f t="shared" si="62"/>
        <v>2.2049335223541449</v>
      </c>
    </row>
    <row r="198" spans="1:11" x14ac:dyDescent="0.2">
      <c r="A198">
        <v>20170791</v>
      </c>
      <c r="B198">
        <v>465</v>
      </c>
      <c r="C198">
        <v>4327</v>
      </c>
      <c r="D198">
        <v>6619</v>
      </c>
      <c r="E198" s="15">
        <v>42969</v>
      </c>
      <c r="F198" s="76">
        <v>22</v>
      </c>
      <c r="G198">
        <v>270</v>
      </c>
      <c r="H198">
        <v>145.69999999999999</v>
      </c>
      <c r="I198">
        <f t="shared" si="60"/>
        <v>270</v>
      </c>
      <c r="J198" s="16">
        <f t="shared" si="61"/>
        <v>2.4399639359209049</v>
      </c>
      <c r="K198" s="17">
        <f t="shared" si="62"/>
        <v>2.1634595517699902</v>
      </c>
    </row>
    <row r="199" spans="1:11" x14ac:dyDescent="0.2">
      <c r="A199">
        <v>20170791</v>
      </c>
      <c r="B199">
        <v>465</v>
      </c>
      <c r="C199">
        <v>4327</v>
      </c>
      <c r="D199">
        <v>6619</v>
      </c>
      <c r="E199" s="15">
        <v>42969</v>
      </c>
      <c r="F199" s="76">
        <v>23</v>
      </c>
      <c r="G199">
        <v>295</v>
      </c>
      <c r="H199">
        <v>202.4</v>
      </c>
      <c r="I199">
        <f t="shared" ref="I199:I239" si="63">G199</f>
        <v>295</v>
      </c>
      <c r="J199" s="16">
        <f t="shared" ref="J199:J239" si="64">LOG(I199*1.02)</f>
        <v>2.4784221877400805</v>
      </c>
      <c r="K199" s="17">
        <f t="shared" ref="K199:K239" si="65">LOG(H199)</f>
        <v>2.3062105081677613</v>
      </c>
    </row>
    <row r="200" spans="1:11" x14ac:dyDescent="0.2">
      <c r="A200">
        <v>20170791</v>
      </c>
      <c r="B200">
        <v>465</v>
      </c>
      <c r="C200">
        <v>4327</v>
      </c>
      <c r="D200">
        <v>6619</v>
      </c>
      <c r="E200" s="15">
        <v>42969</v>
      </c>
      <c r="F200" s="76">
        <v>24</v>
      </c>
      <c r="G200">
        <v>290</v>
      </c>
      <c r="H200">
        <v>192.7</v>
      </c>
      <c r="I200">
        <f t="shared" si="63"/>
        <v>290</v>
      </c>
      <c r="J200" s="16">
        <f t="shared" si="64"/>
        <v>2.4709981696608736</v>
      </c>
      <c r="K200" s="17">
        <f t="shared" si="65"/>
        <v>2.284881714655453</v>
      </c>
    </row>
    <row r="201" spans="1:11" x14ac:dyDescent="0.2">
      <c r="A201">
        <v>20170791</v>
      </c>
      <c r="B201">
        <v>465</v>
      </c>
      <c r="C201">
        <v>4327</v>
      </c>
      <c r="D201">
        <v>6619</v>
      </c>
      <c r="E201" s="15">
        <v>42969</v>
      </c>
      <c r="F201" s="76">
        <v>25</v>
      </c>
      <c r="G201">
        <v>288</v>
      </c>
      <c r="H201">
        <v>169</v>
      </c>
      <c r="I201">
        <f t="shared" si="63"/>
        <v>288</v>
      </c>
      <c r="J201" s="16">
        <f t="shared" si="64"/>
        <v>2.4679926595211485</v>
      </c>
      <c r="K201" s="17">
        <f t="shared" si="65"/>
        <v>2.2278867046136734</v>
      </c>
    </row>
    <row r="202" spans="1:11" x14ac:dyDescent="0.2">
      <c r="A202">
        <v>20170791</v>
      </c>
      <c r="B202">
        <v>465</v>
      </c>
      <c r="C202">
        <v>4327</v>
      </c>
      <c r="D202">
        <v>6619</v>
      </c>
      <c r="E202" s="15">
        <v>42969</v>
      </c>
      <c r="F202" s="76">
        <v>26</v>
      </c>
      <c r="G202">
        <v>292</v>
      </c>
      <c r="H202">
        <v>189.9</v>
      </c>
      <c r="I202">
        <f t="shared" si="63"/>
        <v>292</v>
      </c>
      <c r="J202" s="16">
        <f t="shared" si="64"/>
        <v>2.4739830232103359</v>
      </c>
      <c r="K202" s="17">
        <f t="shared" si="65"/>
        <v>2.2785249647370174</v>
      </c>
    </row>
    <row r="203" spans="1:11" x14ac:dyDescent="0.2">
      <c r="A203">
        <v>20170791</v>
      </c>
      <c r="B203">
        <v>465</v>
      </c>
      <c r="C203">
        <v>4327</v>
      </c>
      <c r="D203">
        <v>6619</v>
      </c>
      <c r="E203" s="15">
        <v>42969</v>
      </c>
      <c r="F203" s="76">
        <v>27</v>
      </c>
      <c r="G203">
        <v>286</v>
      </c>
      <c r="H203">
        <v>181.3</v>
      </c>
      <c r="I203">
        <f t="shared" si="63"/>
        <v>286</v>
      </c>
      <c r="J203" s="16">
        <f t="shared" si="64"/>
        <v>2.4649662048909606</v>
      </c>
      <c r="K203" s="17">
        <f t="shared" si="65"/>
        <v>2.2583978040955088</v>
      </c>
    </row>
    <row r="204" spans="1:11" x14ac:dyDescent="0.2">
      <c r="A204">
        <v>20170791</v>
      </c>
      <c r="B204">
        <v>465</v>
      </c>
      <c r="C204">
        <v>4327</v>
      </c>
      <c r="D204">
        <v>6619</v>
      </c>
      <c r="E204" s="15">
        <v>42969</v>
      </c>
      <c r="F204" s="76">
        <v>28</v>
      </c>
      <c r="G204">
        <v>298</v>
      </c>
      <c r="H204">
        <v>217.5</v>
      </c>
      <c r="I204">
        <f t="shared" si="63"/>
        <v>298</v>
      </c>
      <c r="J204" s="16">
        <f t="shared" si="64"/>
        <v>2.4828164358381728</v>
      </c>
      <c r="K204" s="17">
        <f t="shared" si="65"/>
        <v>2.3374592612906562</v>
      </c>
    </row>
    <row r="205" spans="1:11" x14ac:dyDescent="0.2">
      <c r="A205">
        <v>20170791</v>
      </c>
      <c r="B205">
        <v>465</v>
      </c>
      <c r="C205">
        <v>4327</v>
      </c>
      <c r="D205">
        <v>6619</v>
      </c>
      <c r="E205" s="15">
        <v>42969</v>
      </c>
      <c r="F205" s="76">
        <v>29</v>
      </c>
      <c r="G205">
        <v>300</v>
      </c>
      <c r="H205">
        <v>197.9</v>
      </c>
      <c r="I205">
        <f t="shared" si="63"/>
        <v>300</v>
      </c>
      <c r="J205" s="16">
        <f t="shared" si="64"/>
        <v>2.4857214264815801</v>
      </c>
      <c r="K205" s="17">
        <f t="shared" si="65"/>
        <v>2.2964457942063965</v>
      </c>
    </row>
    <row r="206" spans="1:11" x14ac:dyDescent="0.2">
      <c r="E206" s="15"/>
      <c r="F206" s="76"/>
      <c r="J206" s="16"/>
      <c r="K206" s="17"/>
    </row>
    <row r="207" spans="1:11" x14ac:dyDescent="0.2">
      <c r="E207" s="15"/>
      <c r="F207" s="76"/>
      <c r="J207" s="16"/>
      <c r="K207" s="17"/>
    </row>
    <row r="208" spans="1:11" x14ac:dyDescent="0.2">
      <c r="E208" s="15"/>
      <c r="F208" s="76"/>
      <c r="J208" s="16"/>
      <c r="K208" s="17"/>
    </row>
    <row r="209" spans="5:11" x14ac:dyDescent="0.2">
      <c r="E209" s="15"/>
      <c r="F209" s="76"/>
      <c r="J209" s="16"/>
      <c r="K209" s="17"/>
    </row>
    <row r="210" spans="5:11" x14ac:dyDescent="0.2">
      <c r="E210" s="15"/>
      <c r="F210" s="76"/>
      <c r="J210" s="16"/>
      <c r="K210" s="17"/>
    </row>
    <row r="211" spans="5:11" x14ac:dyDescent="0.2">
      <c r="E211" s="15"/>
      <c r="F211" s="76"/>
      <c r="J211" s="16"/>
      <c r="K211" s="17"/>
    </row>
    <row r="212" spans="5:11" x14ac:dyDescent="0.2">
      <c r="E212" s="15"/>
      <c r="F212" s="76"/>
      <c r="J212" s="16"/>
      <c r="K212" s="17"/>
    </row>
    <row r="213" spans="5:11" x14ac:dyDescent="0.2">
      <c r="E213" s="15"/>
      <c r="F213" s="76"/>
      <c r="J213" s="16"/>
      <c r="K213" s="17"/>
    </row>
    <row r="214" spans="5:11" x14ac:dyDescent="0.2">
      <c r="E214" s="15"/>
      <c r="F214" s="76"/>
      <c r="J214" s="16"/>
      <c r="K214" s="17"/>
    </row>
    <row r="215" spans="5:11" x14ac:dyDescent="0.2">
      <c r="E215" s="15"/>
      <c r="F215" s="76"/>
      <c r="J215" s="16"/>
      <c r="K215" s="17"/>
    </row>
    <row r="216" spans="5:11" x14ac:dyDescent="0.2">
      <c r="E216" s="15"/>
      <c r="F216" s="76"/>
      <c r="J216" s="16"/>
      <c r="K216" s="17"/>
    </row>
    <row r="217" spans="5:11" x14ac:dyDescent="0.2">
      <c r="E217" s="15"/>
      <c r="F217" s="76"/>
      <c r="J217" s="16"/>
      <c r="K217" s="17"/>
    </row>
    <row r="218" spans="5:11" x14ac:dyDescent="0.2">
      <c r="E218" s="15"/>
      <c r="F218" s="76"/>
      <c r="J218" s="16"/>
      <c r="K218" s="17"/>
    </row>
    <row r="219" spans="5:11" x14ac:dyDescent="0.2">
      <c r="E219" s="15"/>
      <c r="F219" s="76"/>
      <c r="J219" s="16"/>
      <c r="K219" s="17"/>
    </row>
    <row r="220" spans="5:11" x14ac:dyDescent="0.2">
      <c r="E220" s="15"/>
      <c r="F220" s="76"/>
      <c r="J220" s="16"/>
      <c r="K220" s="17"/>
    </row>
    <row r="221" spans="5:11" x14ac:dyDescent="0.2">
      <c r="E221" s="15"/>
      <c r="F221" s="76"/>
      <c r="J221" s="16"/>
      <c r="K221" s="17"/>
    </row>
    <row r="222" spans="5:11" x14ac:dyDescent="0.2">
      <c r="E222" s="15"/>
      <c r="F222" s="76"/>
      <c r="J222" s="16"/>
      <c r="K222" s="17"/>
    </row>
    <row r="223" spans="5:11" x14ac:dyDescent="0.2">
      <c r="E223" s="15"/>
      <c r="F223" s="76"/>
      <c r="J223" s="16"/>
      <c r="K223" s="17"/>
    </row>
    <row r="224" spans="5:11" x14ac:dyDescent="0.2">
      <c r="E224" s="15"/>
      <c r="F224" s="76"/>
      <c r="J224" s="16"/>
      <c r="K224" s="17"/>
    </row>
    <row r="225" spans="5:11" x14ac:dyDescent="0.2">
      <c r="E225" s="15"/>
      <c r="F225" s="76"/>
      <c r="J225" s="16"/>
      <c r="K225" s="17"/>
    </row>
    <row r="226" spans="5:11" x14ac:dyDescent="0.2">
      <c r="E226" s="15"/>
      <c r="F226" s="76"/>
      <c r="J226" s="16"/>
      <c r="K226" s="17"/>
    </row>
    <row r="227" spans="5:11" x14ac:dyDescent="0.2">
      <c r="E227" s="15"/>
      <c r="F227" s="76"/>
      <c r="J227" s="16"/>
      <c r="K227" s="17"/>
    </row>
    <row r="228" spans="5:11" x14ac:dyDescent="0.2">
      <c r="E228" s="15"/>
      <c r="F228" s="76"/>
      <c r="J228" s="16"/>
      <c r="K228" s="17"/>
    </row>
    <row r="229" spans="5:11" x14ac:dyDescent="0.2">
      <c r="E229" s="15"/>
      <c r="F229" s="76"/>
      <c r="J229" s="16"/>
      <c r="K229" s="17"/>
    </row>
    <row r="230" spans="5:11" x14ac:dyDescent="0.2">
      <c r="E230" s="15"/>
      <c r="F230" s="76"/>
      <c r="J230" s="16"/>
      <c r="K230" s="17"/>
    </row>
    <row r="231" spans="5:11" x14ac:dyDescent="0.2">
      <c r="E231" s="15"/>
      <c r="F231" s="76"/>
      <c r="J231" s="16"/>
      <c r="K231" s="17"/>
    </row>
    <row r="232" spans="5:11" x14ac:dyDescent="0.2">
      <c r="E232" s="15"/>
      <c r="F232" s="76"/>
      <c r="J232" s="16"/>
      <c r="K232" s="17"/>
    </row>
    <row r="233" spans="5:11" x14ac:dyDescent="0.2">
      <c r="E233" s="15"/>
      <c r="F233" s="76"/>
      <c r="J233" s="16"/>
      <c r="K233" s="17"/>
    </row>
    <row r="234" spans="5:11" x14ac:dyDescent="0.2">
      <c r="E234" s="15"/>
      <c r="F234" s="76"/>
      <c r="J234" s="16"/>
      <c r="K234" s="17"/>
    </row>
    <row r="235" spans="5:11" x14ac:dyDescent="0.2">
      <c r="E235" s="15"/>
      <c r="F235" s="76"/>
      <c r="J235" s="16"/>
      <c r="K235" s="17"/>
    </row>
    <row r="236" spans="5:11" x14ac:dyDescent="0.2">
      <c r="E236" s="15"/>
      <c r="F236" s="76"/>
      <c r="J236" s="16"/>
      <c r="K236" s="17"/>
    </row>
    <row r="237" spans="5:11" x14ac:dyDescent="0.2">
      <c r="E237" s="15"/>
      <c r="F237" s="76"/>
      <c r="J237" s="16"/>
      <c r="K237" s="17"/>
    </row>
    <row r="238" spans="5:11" x14ac:dyDescent="0.2">
      <c r="E238" s="15"/>
      <c r="F238" s="76"/>
      <c r="J238" s="16"/>
      <c r="K238" s="17"/>
    </row>
    <row r="239" spans="5:11" x14ac:dyDescent="0.2">
      <c r="E239" s="15"/>
      <c r="F239" s="76"/>
      <c r="J239" s="16"/>
      <c r="K239" s="17"/>
    </row>
    <row r="240" spans="5:11" x14ac:dyDescent="0.2">
      <c r="E240" s="15"/>
      <c r="F240" s="76"/>
      <c r="J240" s="16"/>
      <c r="K240" s="17"/>
    </row>
    <row r="241" spans="5:11" x14ac:dyDescent="0.2">
      <c r="E241" s="15"/>
      <c r="F241" s="76"/>
      <c r="J241" s="16"/>
      <c r="K241" s="17"/>
    </row>
    <row r="242" spans="5:11" x14ac:dyDescent="0.2">
      <c r="E242" s="15"/>
      <c r="F242" s="76"/>
      <c r="J242" s="16"/>
      <c r="K242" s="17"/>
    </row>
    <row r="243" spans="5:11" x14ac:dyDescent="0.2">
      <c r="E243" s="15"/>
      <c r="F243" s="76"/>
      <c r="J243" s="16"/>
      <c r="K243" s="17"/>
    </row>
    <row r="244" spans="5:11" x14ac:dyDescent="0.2">
      <c r="E244" s="15"/>
      <c r="F244" s="76"/>
      <c r="J244" s="16"/>
      <c r="K244" s="17"/>
    </row>
    <row r="245" spans="5:11" x14ac:dyDescent="0.2">
      <c r="E245" s="15"/>
      <c r="F245" s="76"/>
      <c r="J245" s="16"/>
      <c r="K245" s="17"/>
    </row>
    <row r="246" spans="5:11" x14ac:dyDescent="0.2">
      <c r="E246" s="15"/>
      <c r="F246" s="76"/>
      <c r="J246" s="16"/>
      <c r="K246" s="17"/>
    </row>
    <row r="247" spans="5:11" x14ac:dyDescent="0.2">
      <c r="E247" s="15"/>
      <c r="F247" s="76"/>
      <c r="J247" s="16"/>
      <c r="K247" s="17"/>
    </row>
    <row r="248" spans="5:11" x14ac:dyDescent="0.2">
      <c r="E248" s="15"/>
      <c r="F248" s="76"/>
      <c r="J248" s="16"/>
      <c r="K248" s="17"/>
    </row>
    <row r="249" spans="5:11" x14ac:dyDescent="0.2">
      <c r="E249" s="15"/>
      <c r="F249" s="76"/>
      <c r="J249" s="16"/>
      <c r="K249" s="17"/>
    </row>
    <row r="250" spans="5:11" x14ac:dyDescent="0.2">
      <c r="E250" s="15"/>
      <c r="F250" s="76"/>
      <c r="J250" s="16"/>
      <c r="K250" s="17"/>
    </row>
    <row r="251" spans="5:11" x14ac:dyDescent="0.2">
      <c r="E251" s="15"/>
      <c r="F251" s="76"/>
      <c r="J251" s="16"/>
      <c r="K251" s="17"/>
    </row>
    <row r="252" spans="5:11" x14ac:dyDescent="0.2">
      <c r="E252" s="15"/>
      <c r="F252" s="76"/>
      <c r="J252" s="16"/>
      <c r="K252" s="17"/>
    </row>
    <row r="253" spans="5:11" x14ac:dyDescent="0.2">
      <c r="E253" s="15"/>
      <c r="F253" s="76"/>
      <c r="J253" s="16"/>
      <c r="K253" s="17"/>
    </row>
    <row r="254" spans="5:11" x14ac:dyDescent="0.2">
      <c r="E254" s="15"/>
      <c r="F254" s="76"/>
      <c r="J254" s="16"/>
      <c r="K254" s="17"/>
    </row>
    <row r="255" spans="5:11" x14ac:dyDescent="0.2">
      <c r="E255" s="15"/>
      <c r="F255" s="76"/>
      <c r="J255" s="16"/>
      <c r="K255" s="17"/>
    </row>
    <row r="256" spans="5:11" x14ac:dyDescent="0.2">
      <c r="E256" s="15"/>
      <c r="F256" s="76"/>
      <c r="J256" s="16"/>
      <c r="K256" s="17"/>
    </row>
    <row r="257" spans="5:11" x14ac:dyDescent="0.2">
      <c r="E257" s="15"/>
      <c r="F257" s="76"/>
      <c r="J257" s="16"/>
      <c r="K257" s="17"/>
    </row>
    <row r="258" spans="5:11" x14ac:dyDescent="0.2">
      <c r="E258" s="15"/>
      <c r="F258" s="76"/>
      <c r="J258" s="16"/>
      <c r="K258" s="17"/>
    </row>
    <row r="259" spans="5:11" x14ac:dyDescent="0.2">
      <c r="E259" s="15"/>
      <c r="F259" s="76"/>
      <c r="J259" s="16"/>
      <c r="K259" s="17"/>
    </row>
    <row r="260" spans="5:11" x14ac:dyDescent="0.2">
      <c r="E260" s="15"/>
      <c r="F260" s="76"/>
      <c r="J260" s="16"/>
      <c r="K260" s="17"/>
    </row>
    <row r="261" spans="5:11" x14ac:dyDescent="0.2">
      <c r="E261" s="15"/>
      <c r="F261" s="76"/>
      <c r="J261" s="16"/>
      <c r="K261" s="17"/>
    </row>
    <row r="262" spans="5:11" x14ac:dyDescent="0.2">
      <c r="E262" s="15"/>
      <c r="F262" s="76"/>
      <c r="J262" s="16"/>
      <c r="K262" s="17"/>
    </row>
    <row r="263" spans="5:11" x14ac:dyDescent="0.2">
      <c r="E263" s="15"/>
      <c r="F263" s="76"/>
      <c r="J263" s="16"/>
      <c r="K263" s="17"/>
    </row>
    <row r="264" spans="5:11" x14ac:dyDescent="0.2">
      <c r="E264" s="15"/>
      <c r="F264" s="76"/>
      <c r="J264" s="16"/>
      <c r="K264" s="17"/>
    </row>
    <row r="265" spans="5:11" x14ac:dyDescent="0.2">
      <c r="E265" s="15"/>
      <c r="F265" s="76"/>
      <c r="J265" s="16"/>
      <c r="K265" s="17"/>
    </row>
    <row r="266" spans="5:11" x14ac:dyDescent="0.2">
      <c r="E266" s="15"/>
      <c r="F266" s="76"/>
      <c r="J266" s="16"/>
      <c r="K266" s="17"/>
    </row>
    <row r="267" spans="5:11" x14ac:dyDescent="0.2">
      <c r="E267" s="15"/>
      <c r="F267" s="76"/>
      <c r="J267" s="16"/>
      <c r="K267" s="17"/>
    </row>
    <row r="268" spans="5:11" x14ac:dyDescent="0.2">
      <c r="E268" s="15"/>
      <c r="F268" s="76"/>
      <c r="J268" s="16"/>
      <c r="K268" s="17"/>
    </row>
    <row r="269" spans="5:11" x14ac:dyDescent="0.2">
      <c r="E269" s="15"/>
      <c r="F269" s="76"/>
      <c r="J269" s="16"/>
      <c r="K269" s="17"/>
    </row>
    <row r="270" spans="5:11" x14ac:dyDescent="0.2">
      <c r="E270" s="15"/>
      <c r="F270" s="76"/>
      <c r="J270" s="16"/>
      <c r="K270" s="17"/>
    </row>
    <row r="271" spans="5:11" x14ac:dyDescent="0.2">
      <c r="E271" s="15"/>
      <c r="F271" s="76"/>
      <c r="J271" s="16"/>
      <c r="K271" s="17"/>
    </row>
    <row r="272" spans="5:11" x14ac:dyDescent="0.2">
      <c r="E272" s="15"/>
      <c r="F272" s="76"/>
      <c r="J272" s="16"/>
      <c r="K272" s="17"/>
    </row>
    <row r="273" spans="5:11" x14ac:dyDescent="0.2">
      <c r="E273" s="15"/>
      <c r="F273" s="76"/>
      <c r="J273" s="16"/>
      <c r="K273" s="17"/>
    </row>
    <row r="274" spans="5:11" x14ac:dyDescent="0.2">
      <c r="E274" s="15"/>
      <c r="F274" s="76"/>
      <c r="J274" s="16"/>
      <c r="K274" s="17"/>
    </row>
    <row r="275" spans="5:11" x14ac:dyDescent="0.2">
      <c r="E275" s="15"/>
      <c r="F275" s="76"/>
      <c r="J275" s="16"/>
      <c r="K275" s="17"/>
    </row>
    <row r="276" spans="5:11" x14ac:dyDescent="0.2">
      <c r="E276" s="15"/>
      <c r="F276" s="76"/>
      <c r="J276" s="16"/>
      <c r="K276" s="17"/>
    </row>
    <row r="277" spans="5:11" x14ac:dyDescent="0.2">
      <c r="E277" s="15"/>
      <c r="F277" s="76"/>
      <c r="J277" s="16"/>
      <c r="K277" s="17"/>
    </row>
    <row r="278" spans="5:11" x14ac:dyDescent="0.2">
      <c r="E278" s="15"/>
      <c r="F278" s="76"/>
      <c r="J278" s="16"/>
      <c r="K278" s="17"/>
    </row>
  </sheetData>
  <mergeCells count="2">
    <mergeCell ref="P141:P142"/>
    <mergeCell ref="S141:S142"/>
  </mergeCells>
  <phoneticPr fontId="0" type="noConversion"/>
  <pageMargins left="0.51181102362204722" right="0.27559055118110237" top="1.0629921259842521" bottom="0.39370078740157483" header="0.74803149606299213" footer="0.23622047244094491"/>
  <pageSetup scale="48" orientation="landscape" r:id="rId1"/>
  <headerFooter alignWithMargins="0">
    <oddHeader>&amp;L&amp;14&amp;F&amp;C&amp;14&amp;A&amp;R&amp;12&amp;D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78"/>
  <sheetViews>
    <sheetView topLeftCell="A34" zoomScale="75" workbookViewId="0">
      <selection sqref="A1:A2"/>
    </sheetView>
  </sheetViews>
  <sheetFormatPr defaultRowHeight="12.75" x14ac:dyDescent="0.2"/>
  <cols>
    <col min="1" max="1" width="10.42578125" customWidth="1"/>
    <col min="5" max="5" width="11.42578125" bestFit="1" customWidth="1"/>
    <col min="6" max="6" width="11.42578125" customWidth="1"/>
    <col min="9" max="9" width="11.42578125" bestFit="1" customWidth="1"/>
    <col min="10" max="10" width="28.28515625" customWidth="1"/>
    <col min="11" max="11" width="9.5703125" bestFit="1" customWidth="1"/>
    <col min="12" max="12" width="9.5703125" customWidth="1"/>
    <col min="13" max="13" width="8.85546875" bestFit="1" customWidth="1"/>
    <col min="14" max="14" width="18.140625" customWidth="1"/>
    <col min="15" max="15" width="12.5703125" bestFit="1" customWidth="1"/>
    <col min="16" max="16" width="13.7109375" bestFit="1" customWidth="1"/>
    <col min="17" max="17" width="19.140625" bestFit="1" customWidth="1"/>
    <col min="18" max="18" width="23.5703125" customWidth="1"/>
    <col min="19" max="19" width="15" bestFit="1" customWidth="1"/>
    <col min="20" max="20" width="18.42578125" customWidth="1"/>
    <col min="21" max="21" width="9.42578125" customWidth="1"/>
    <col min="22" max="22" width="25.7109375" customWidth="1"/>
    <col min="23" max="23" width="16" bestFit="1" customWidth="1"/>
    <col min="24" max="24" width="9" customWidth="1"/>
    <col min="25" max="25" width="12.85546875" bestFit="1" customWidth="1"/>
    <col min="26" max="26" width="14.85546875" customWidth="1"/>
    <col min="27" max="27" width="9.5703125" bestFit="1" customWidth="1"/>
    <col min="28" max="28" width="19.140625" customWidth="1"/>
    <col min="29" max="29" width="12" customWidth="1"/>
    <col min="30" max="30" width="16" bestFit="1" customWidth="1"/>
    <col min="31" max="31" width="11.85546875" customWidth="1"/>
    <col min="32" max="32" width="14.42578125" bestFit="1" customWidth="1"/>
    <col min="33" max="33" width="14.5703125" bestFit="1" customWidth="1"/>
    <col min="34" max="34" width="14.85546875" bestFit="1" customWidth="1"/>
    <col min="35" max="35" width="12" customWidth="1"/>
    <col min="36" max="36" width="19.42578125" bestFit="1" customWidth="1"/>
    <col min="37" max="37" width="12.5703125" customWidth="1"/>
    <col min="38" max="38" width="16.5703125" bestFit="1" customWidth="1"/>
    <col min="39" max="39" width="10.5703125" bestFit="1" customWidth="1"/>
  </cols>
  <sheetData>
    <row r="1" spans="1:40" x14ac:dyDescent="0.2">
      <c r="A1" s="116" t="s">
        <v>212</v>
      </c>
      <c r="N1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3.5" thickBot="1" x14ac:dyDescent="0.25">
      <c r="A2" s="116" t="s">
        <v>213</v>
      </c>
      <c r="I2" t="s">
        <v>23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3.5" thickBot="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s="4" t="s">
        <v>33</v>
      </c>
      <c r="K3" t="s">
        <v>34</v>
      </c>
      <c r="N3" t="s">
        <v>35</v>
      </c>
      <c r="Q3">
        <f>O30</f>
        <v>152</v>
      </c>
      <c r="R3" s="13" t="s">
        <v>36</v>
      </c>
      <c r="S3" s="14"/>
      <c r="W3" s="7"/>
      <c r="Y3" s="7"/>
      <c r="Z3" s="7"/>
      <c r="AA3" s="7"/>
      <c r="AB3" s="7"/>
      <c r="AC3" s="7"/>
      <c r="AD3" s="7"/>
      <c r="AE3" s="9"/>
      <c r="AF3" s="9"/>
      <c r="AG3" s="9"/>
      <c r="AH3" s="9"/>
      <c r="AI3" s="9"/>
      <c r="AJ3" s="9"/>
      <c r="AK3" s="7"/>
      <c r="AL3" s="7"/>
      <c r="AM3" s="7"/>
      <c r="AN3" s="7"/>
    </row>
    <row r="4" spans="1:40" ht="13.5" thickBot="1" x14ac:dyDescent="0.25">
      <c r="A4">
        <v>20170817</v>
      </c>
      <c r="B4">
        <v>465</v>
      </c>
      <c r="C4">
        <v>4327.08</v>
      </c>
      <c r="D4">
        <v>6620.43</v>
      </c>
      <c r="E4" s="15">
        <v>42985</v>
      </c>
      <c r="F4" s="76">
        <v>1</v>
      </c>
      <c r="G4">
        <v>227</v>
      </c>
      <c r="H4">
        <v>88.5</v>
      </c>
      <c r="I4">
        <f>G4</f>
        <v>227</v>
      </c>
      <c r="J4" s="16">
        <f t="shared" ref="J4:J67" si="0">LOG(I4*1.02)</f>
        <v>2.3646260289550405</v>
      </c>
      <c r="K4" s="17">
        <f>LOG(H4)</f>
        <v>1.9469432706978254</v>
      </c>
      <c r="L4" s="17"/>
      <c r="N4" t="s">
        <v>37</v>
      </c>
      <c r="P4" t="s">
        <v>38</v>
      </c>
      <c r="Q4">
        <f>O40</f>
        <v>3.2833953583299373</v>
      </c>
      <c r="R4" s="18" t="s">
        <v>39</v>
      </c>
      <c r="S4" s="19">
        <f>S134</f>
        <v>264.22234173495525</v>
      </c>
      <c r="T4" s="20" t="s">
        <v>40</v>
      </c>
      <c r="U4" s="21">
        <f>(10^(Q4*(LOG(280))+Q5))/1000</f>
        <v>0.16117371567085001</v>
      </c>
      <c r="W4" s="7"/>
      <c r="Y4" s="7"/>
      <c r="Z4" s="7"/>
      <c r="AA4" s="7"/>
      <c r="AB4" s="7"/>
      <c r="AC4" s="7"/>
      <c r="AD4" s="7"/>
      <c r="AE4" s="22"/>
      <c r="AF4" s="22"/>
      <c r="AG4" s="9"/>
      <c r="AH4" s="9"/>
      <c r="AI4" s="9"/>
      <c r="AJ4" s="22"/>
      <c r="AK4" s="7"/>
      <c r="AL4" s="7"/>
      <c r="AM4" s="7"/>
      <c r="AN4" s="7"/>
    </row>
    <row r="5" spans="1:40" ht="13.5" thickBot="1" x14ac:dyDescent="0.25">
      <c r="A5">
        <v>20170817</v>
      </c>
      <c r="B5">
        <v>465</v>
      </c>
      <c r="C5">
        <v>4327.08</v>
      </c>
      <c r="D5">
        <v>6620.43</v>
      </c>
      <c r="E5" s="15">
        <v>42985</v>
      </c>
      <c r="F5" s="76">
        <v>2</v>
      </c>
      <c r="G5">
        <v>232</v>
      </c>
      <c r="H5">
        <v>81.400000000000006</v>
      </c>
      <c r="I5">
        <f>G5</f>
        <v>232</v>
      </c>
      <c r="J5" s="16">
        <f t="shared" si="0"/>
        <v>2.3740881566528174</v>
      </c>
      <c r="K5" s="17">
        <f>LOG(H5)</f>
        <v>1.9106244048892012</v>
      </c>
      <c r="L5" s="17"/>
      <c r="P5" t="s">
        <v>41</v>
      </c>
      <c r="Q5">
        <f>O39</f>
        <v>-5.8276931030316996</v>
      </c>
      <c r="R5" s="23" t="s">
        <v>42</v>
      </c>
      <c r="S5" s="24">
        <f>(10^($Q$4*(LOG(S4))+$Q$5))/1000</f>
        <v>0.13322644325712082</v>
      </c>
      <c r="T5" s="8" t="s">
        <v>43</v>
      </c>
      <c r="U5" s="24"/>
      <c r="V5" s="18" t="s">
        <v>44</v>
      </c>
      <c r="W5" s="25"/>
      <c r="Y5" s="8"/>
      <c r="Z5" s="7"/>
      <c r="AA5" s="7"/>
      <c r="AB5" s="7"/>
      <c r="AC5" s="7"/>
      <c r="AD5" s="7"/>
      <c r="AE5" s="22"/>
      <c r="AF5" s="22"/>
      <c r="AG5" s="9"/>
      <c r="AH5" s="9"/>
      <c r="AI5" s="9"/>
      <c r="AJ5" s="22"/>
      <c r="AK5" s="7"/>
      <c r="AL5" s="7"/>
      <c r="AM5" s="7"/>
      <c r="AN5" s="7"/>
    </row>
    <row r="6" spans="1:40" x14ac:dyDescent="0.2">
      <c r="A6">
        <v>20170817</v>
      </c>
      <c r="B6">
        <v>465</v>
      </c>
      <c r="C6">
        <v>4327.08</v>
      </c>
      <c r="D6">
        <v>6620.43</v>
      </c>
      <c r="E6" s="15">
        <v>42985</v>
      </c>
      <c r="F6" s="76">
        <v>3</v>
      </c>
      <c r="G6">
        <v>238</v>
      </c>
      <c r="H6">
        <v>98.6</v>
      </c>
      <c r="I6">
        <f>G6</f>
        <v>238</v>
      </c>
      <c r="J6" s="16">
        <f t="shared" si="0"/>
        <v>2.3851771288184294</v>
      </c>
      <c r="K6" s="17">
        <f>LOG(H6)</f>
        <v>1.9938769149412112</v>
      </c>
      <c r="L6" s="17"/>
      <c r="R6" s="27" t="s">
        <v>45</v>
      </c>
      <c r="S6" s="28">
        <f>(20*LOG(S4/10)-71.9)-10*LOG(S5)</f>
        <v>-34.706513591337483</v>
      </c>
      <c r="T6" s="29" t="s">
        <v>46</v>
      </c>
      <c r="U6" s="30">
        <f>(20*LOG(280/10)-71.9)-10*LOG(U4)</f>
        <v>-35.029781554927325</v>
      </c>
      <c r="V6" s="31" t="s">
        <v>47</v>
      </c>
      <c r="W6" s="30">
        <v>-35.5</v>
      </c>
      <c r="Y6" s="32"/>
      <c r="Z6" s="7"/>
      <c r="AA6" s="7"/>
      <c r="AB6" s="7"/>
      <c r="AC6" s="7"/>
      <c r="AD6" s="7"/>
      <c r="AE6" s="9"/>
      <c r="AF6" s="9"/>
      <c r="AG6" s="9"/>
      <c r="AH6" s="9"/>
      <c r="AI6" s="9"/>
      <c r="AJ6" s="9"/>
      <c r="AK6" s="7"/>
      <c r="AL6" s="7"/>
      <c r="AM6" s="7"/>
      <c r="AN6" s="7"/>
    </row>
    <row r="7" spans="1:40" x14ac:dyDescent="0.2">
      <c r="A7">
        <v>20170817</v>
      </c>
      <c r="B7">
        <v>465</v>
      </c>
      <c r="C7">
        <v>4327.08</v>
      </c>
      <c r="D7">
        <v>6620.43</v>
      </c>
      <c r="E7" s="15">
        <v>42985</v>
      </c>
      <c r="F7" s="76">
        <v>4</v>
      </c>
      <c r="G7">
        <v>248</v>
      </c>
      <c r="H7">
        <v>114.4</v>
      </c>
      <c r="I7">
        <f t="shared" ref="I7:I70" si="1">G7</f>
        <v>248</v>
      </c>
      <c r="J7" s="16">
        <f t="shared" si="0"/>
        <v>2.4030518525881339</v>
      </c>
      <c r="K7" s="17">
        <f t="shared" ref="K7:K70" si="2">LOG(H7)</f>
        <v>2.0584260244570056</v>
      </c>
      <c r="L7" s="17"/>
      <c r="R7" s="33" t="s">
        <v>48</v>
      </c>
      <c r="S7" s="34">
        <f>S6+(-0.10727)</f>
        <v>-34.813783591337483</v>
      </c>
      <c r="T7" s="8" t="s">
        <v>49</v>
      </c>
      <c r="U7" s="34">
        <f>U6+(-0.10727)</f>
        <v>-35.137051554927325</v>
      </c>
      <c r="V7" s="23" t="s">
        <v>50</v>
      </c>
      <c r="W7" s="34">
        <f>W6+(-0.10727)</f>
        <v>-35.60727</v>
      </c>
      <c r="Y7" s="32"/>
      <c r="Z7" s="7"/>
      <c r="AA7" s="7"/>
      <c r="AB7" s="7"/>
      <c r="AC7" s="7"/>
      <c r="AD7" s="7"/>
      <c r="AE7" s="9"/>
      <c r="AF7" s="9"/>
      <c r="AG7" s="9"/>
      <c r="AH7" s="9"/>
      <c r="AI7" s="9"/>
      <c r="AJ7" s="9"/>
      <c r="AK7" s="7"/>
      <c r="AL7" s="7"/>
      <c r="AM7" s="7"/>
      <c r="AN7" s="7"/>
    </row>
    <row r="8" spans="1:40" x14ac:dyDescent="0.2">
      <c r="A8">
        <v>20170817</v>
      </c>
      <c r="B8">
        <v>465</v>
      </c>
      <c r="C8">
        <v>4327.08</v>
      </c>
      <c r="D8">
        <v>6620.43</v>
      </c>
      <c r="E8" s="15">
        <v>42985</v>
      </c>
      <c r="F8" s="76">
        <v>5</v>
      </c>
      <c r="G8">
        <v>242</v>
      </c>
      <c r="H8">
        <v>115.4</v>
      </c>
      <c r="I8">
        <f t="shared" si="1"/>
        <v>242</v>
      </c>
      <c r="J8" s="16">
        <f t="shared" si="0"/>
        <v>2.3924155377423491</v>
      </c>
      <c r="K8" s="17">
        <f t="shared" si="2"/>
        <v>2.0622058088197126</v>
      </c>
      <c r="L8" s="17"/>
      <c r="R8" s="33" t="s">
        <v>51</v>
      </c>
      <c r="S8" s="34">
        <f>S6+(-0.26575)</f>
        <v>-34.97226359133748</v>
      </c>
      <c r="T8" s="8" t="s">
        <v>52</v>
      </c>
      <c r="U8" s="34">
        <f>U6+(-0.26575)</f>
        <v>-35.295531554927322</v>
      </c>
      <c r="V8" s="23" t="s">
        <v>53</v>
      </c>
      <c r="W8" s="34">
        <f>W6+(-0.26575)</f>
        <v>-35.765749999999997</v>
      </c>
      <c r="Y8" s="32"/>
      <c r="Z8" s="7"/>
      <c r="AA8" s="7"/>
      <c r="AB8" s="7"/>
      <c r="AC8" s="7"/>
      <c r="AD8" s="7"/>
      <c r="AE8" s="9"/>
      <c r="AF8" s="9"/>
      <c r="AG8" s="9"/>
      <c r="AH8" s="9"/>
      <c r="AI8" s="9"/>
      <c r="AJ8" s="9"/>
      <c r="AK8" s="7"/>
      <c r="AL8" s="7"/>
      <c r="AM8" s="7"/>
      <c r="AN8" s="7"/>
    </row>
    <row r="9" spans="1:40" ht="13.5" thickBot="1" x14ac:dyDescent="0.25">
      <c r="A9">
        <v>20170817</v>
      </c>
      <c r="B9">
        <v>465</v>
      </c>
      <c r="C9">
        <v>4327.08</v>
      </c>
      <c r="D9">
        <v>6620.43</v>
      </c>
      <c r="E9" s="15">
        <v>42985</v>
      </c>
      <c r="F9" s="76">
        <v>6</v>
      </c>
      <c r="G9">
        <v>254</v>
      </c>
      <c r="H9">
        <v>113.1</v>
      </c>
      <c r="I9">
        <f t="shared" si="1"/>
        <v>254</v>
      </c>
      <c r="J9" s="16">
        <f t="shared" si="0"/>
        <v>2.4134338883818556</v>
      </c>
      <c r="K9" s="17">
        <f t="shared" si="2"/>
        <v>2.0534626049254552</v>
      </c>
      <c r="L9" s="17"/>
      <c r="R9" s="35" t="s">
        <v>54</v>
      </c>
      <c r="S9" s="36">
        <f>S6+(-0.44946)</f>
        <v>-35.155973591337485</v>
      </c>
      <c r="T9" s="37" t="s">
        <v>55</v>
      </c>
      <c r="U9" s="36">
        <f>U6+(-0.44946)</f>
        <v>-35.479241554927327</v>
      </c>
      <c r="V9" s="38" t="s">
        <v>56</v>
      </c>
      <c r="W9" s="36">
        <f>W6+(-0.44946)</f>
        <v>-35.949460000000002</v>
      </c>
      <c r="X9" s="7"/>
      <c r="Y9" s="39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.5" thickBot="1" x14ac:dyDescent="0.25">
      <c r="A10">
        <v>20170817</v>
      </c>
      <c r="B10">
        <v>465</v>
      </c>
      <c r="C10">
        <v>4327.08</v>
      </c>
      <c r="D10">
        <v>6620.43</v>
      </c>
      <c r="E10" s="15">
        <v>42985</v>
      </c>
      <c r="F10" s="76">
        <v>7</v>
      </c>
      <c r="G10">
        <v>261</v>
      </c>
      <c r="H10">
        <v>131.9</v>
      </c>
      <c r="I10">
        <f t="shared" si="1"/>
        <v>261</v>
      </c>
      <c r="J10" s="16">
        <f t="shared" si="0"/>
        <v>2.4252406791001984</v>
      </c>
      <c r="K10" s="17">
        <f t="shared" si="2"/>
        <v>2.1202447955463652</v>
      </c>
      <c r="L10" s="17"/>
      <c r="Y10" s="1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.5" thickBot="1" x14ac:dyDescent="0.25">
      <c r="A11">
        <v>20170817</v>
      </c>
      <c r="B11">
        <v>465</v>
      </c>
      <c r="C11">
        <v>4327.08</v>
      </c>
      <c r="D11">
        <v>6620.43</v>
      </c>
      <c r="E11" s="15">
        <v>42985</v>
      </c>
      <c r="F11" s="76">
        <v>8</v>
      </c>
      <c r="G11">
        <v>245</v>
      </c>
      <c r="H11">
        <v>116.2</v>
      </c>
      <c r="I11">
        <f t="shared" si="1"/>
        <v>245</v>
      </c>
      <c r="J11" s="16">
        <f t="shared" si="0"/>
        <v>2.3977662561264501</v>
      </c>
      <c r="K11" s="17">
        <f t="shared" si="2"/>
        <v>2.0652061280543119</v>
      </c>
      <c r="L11" s="17"/>
      <c r="R11" s="40" t="s">
        <v>57</v>
      </c>
      <c r="S11" s="41" t="s">
        <v>58</v>
      </c>
      <c r="T11" s="41" t="s">
        <v>59</v>
      </c>
      <c r="U11" s="42" t="s">
        <v>60</v>
      </c>
      <c r="V11" s="43" t="s">
        <v>61</v>
      </c>
      <c r="W11" s="44" t="s">
        <v>62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">
      <c r="A12">
        <v>20170817</v>
      </c>
      <c r="B12">
        <v>465</v>
      </c>
      <c r="C12">
        <v>4327.08</v>
      </c>
      <c r="D12">
        <v>6620.43</v>
      </c>
      <c r="E12" s="15">
        <v>42985</v>
      </c>
      <c r="F12" s="76">
        <v>9</v>
      </c>
      <c r="G12">
        <v>263</v>
      </c>
      <c r="H12">
        <v>151.5</v>
      </c>
      <c r="I12">
        <f t="shared" si="1"/>
        <v>263</v>
      </c>
      <c r="J12" s="16">
        <f t="shared" si="0"/>
        <v>2.4285559202516755</v>
      </c>
      <c r="K12" s="17">
        <f t="shared" si="2"/>
        <v>2.180412632838324</v>
      </c>
      <c r="L12" s="17"/>
      <c r="R12" s="45" t="s">
        <v>63</v>
      </c>
      <c r="S12" s="46">
        <f>SUM(U89:U104)</f>
        <v>7.2188154932857256E-3</v>
      </c>
      <c r="T12" s="47">
        <f>SUM(S89:S104)/SUM(P89:P104)</f>
        <v>224.14746543778801</v>
      </c>
      <c r="U12" s="48">
        <f>(20*LOG(T12/10)-71.9)-10*LOG($S$5)</f>
        <v>-36.135227688673545</v>
      </c>
      <c r="V12" s="49">
        <f>SUM(AL89:AL104)</f>
        <v>224.39285108741197</v>
      </c>
      <c r="W12" s="50">
        <f>V12/V$16</f>
        <v>5.1904468546456377E-3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2">
      <c r="A13">
        <v>20170817</v>
      </c>
      <c r="B13">
        <v>465</v>
      </c>
      <c r="C13">
        <v>4327.08</v>
      </c>
      <c r="D13">
        <v>6620.43</v>
      </c>
      <c r="E13" s="15">
        <v>42985</v>
      </c>
      <c r="F13" s="76">
        <v>10</v>
      </c>
      <c r="G13">
        <v>266</v>
      </c>
      <c r="H13">
        <v>157.19999999999999</v>
      </c>
      <c r="I13">
        <f t="shared" si="1"/>
        <v>266</v>
      </c>
      <c r="J13" s="16">
        <f t="shared" si="0"/>
        <v>2.4334818083929846</v>
      </c>
      <c r="K13" s="17">
        <f t="shared" si="2"/>
        <v>2.1964525417033891</v>
      </c>
      <c r="L13" s="17"/>
      <c r="R13" s="45" t="s">
        <v>64</v>
      </c>
      <c r="S13" s="46">
        <f>SUM(U105:U119)</f>
        <v>0.95602177842339298</v>
      </c>
      <c r="T13" s="47">
        <f>SUM(S105:S119)/SUM(P105:P119)</f>
        <v>262.78359334222586</v>
      </c>
      <c r="U13" s="48">
        <f>(20*LOG(T13/10)-71.9)-10*LOG($S$5)</f>
        <v>-34.753939398036536</v>
      </c>
      <c r="V13" s="49">
        <f>SUM(AL105:AL119)</f>
        <v>40841.735919309627</v>
      </c>
      <c r="W13" s="50">
        <f>V13/V$16</f>
        <v>0.94471307224519907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">
      <c r="A14">
        <v>20170817</v>
      </c>
      <c r="B14">
        <v>465</v>
      </c>
      <c r="C14">
        <v>4327.08</v>
      </c>
      <c r="D14">
        <v>6620.43</v>
      </c>
      <c r="E14" s="15">
        <v>42985</v>
      </c>
      <c r="F14" s="76">
        <v>11</v>
      </c>
      <c r="G14">
        <v>256</v>
      </c>
      <c r="H14">
        <v>138.6</v>
      </c>
      <c r="I14">
        <f t="shared" si="1"/>
        <v>256</v>
      </c>
      <c r="J14" s="16">
        <f t="shared" si="0"/>
        <v>2.4168401370737671</v>
      </c>
      <c r="K14" s="17">
        <f t="shared" si="2"/>
        <v>2.1417632302757879</v>
      </c>
      <c r="L14" s="17"/>
      <c r="R14" s="45" t="s">
        <v>65</v>
      </c>
      <c r="S14" s="46">
        <f>SUM(U120:U131)</f>
        <v>3.6759406083321317E-2</v>
      </c>
      <c r="T14" s="47">
        <f>SUM(S120:S131)/SUM(P120:P131)</f>
        <v>309.5105580693816</v>
      </c>
      <c r="U14" s="48">
        <f>(20*LOG(T14/10)-71.9)-10*LOG($S$5)</f>
        <v>-33.332394970483563</v>
      </c>
      <c r="V14" s="49">
        <f>SUM(AL120:AL131)</f>
        <v>2165.7657796015351</v>
      </c>
      <c r="W14" s="50">
        <f>V14/V$16</f>
        <v>5.0096480900155387E-2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">
      <c r="A15">
        <v>20170817</v>
      </c>
      <c r="B15">
        <v>465</v>
      </c>
      <c r="C15">
        <v>4327.08</v>
      </c>
      <c r="D15">
        <v>6620.43</v>
      </c>
      <c r="E15" s="15">
        <v>42985</v>
      </c>
      <c r="F15" s="76">
        <v>12</v>
      </c>
      <c r="G15">
        <v>273</v>
      </c>
      <c r="H15">
        <v>147.6</v>
      </c>
      <c r="I15">
        <f t="shared" si="1"/>
        <v>273</v>
      </c>
      <c r="J15" s="16">
        <f t="shared" si="0"/>
        <v>2.4447628188026735</v>
      </c>
      <c r="K15" s="17">
        <f t="shared" si="2"/>
        <v>2.1690863574870227</v>
      </c>
      <c r="L15" s="17"/>
      <c r="R15" s="45" t="s">
        <v>66</v>
      </c>
      <c r="S15" s="46">
        <f>SUM(U105:U131)</f>
        <v>0.99278118450671426</v>
      </c>
      <c r="T15" s="47">
        <f>SUM(S105:S131)/SUM(P105:P131)</f>
        <v>264.51373841170556</v>
      </c>
      <c r="U15" s="48">
        <f>(20*LOG(T15/10)-71.9)-10*LOG($S$5)</f>
        <v>-34.696939666930042</v>
      </c>
      <c r="V15" s="49">
        <f>SUM(AL105:AL131)</f>
        <v>43007.501698911161</v>
      </c>
      <c r="W15" s="50">
        <f>V15/V$16</f>
        <v>0.99480955314535435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">
      <c r="A16">
        <v>20170817</v>
      </c>
      <c r="B16">
        <v>465</v>
      </c>
      <c r="C16">
        <v>4327.08</v>
      </c>
      <c r="D16">
        <v>6620.43</v>
      </c>
      <c r="E16" s="15">
        <v>42985</v>
      </c>
      <c r="F16" s="76">
        <v>13</v>
      </c>
      <c r="G16">
        <v>276</v>
      </c>
      <c r="H16">
        <v>186</v>
      </c>
      <c r="I16">
        <f t="shared" si="1"/>
        <v>276</v>
      </c>
      <c r="J16" s="16">
        <f t="shared" si="0"/>
        <v>2.4495092538271352</v>
      </c>
      <c r="K16" s="17">
        <f t="shared" si="2"/>
        <v>2.2695129442179165</v>
      </c>
      <c r="L16" s="17"/>
      <c r="R16" s="11" t="s">
        <v>21</v>
      </c>
      <c r="S16" s="51">
        <f>SUM(S12:S14)</f>
        <v>1</v>
      </c>
      <c r="T16" s="52">
        <f>S134</f>
        <v>264.22234173495525</v>
      </c>
      <c r="U16" s="53">
        <f>(20*LOG(T16/10)-71.9)-10*LOG($S$5)</f>
        <v>-34.706513591337483</v>
      </c>
      <c r="V16" s="54">
        <f>SUM(AL89:AL131)</f>
        <v>43231.894549998571</v>
      </c>
      <c r="W16" s="5">
        <f>V16/V$16</f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.5" thickBot="1" x14ac:dyDescent="0.25">
      <c r="A17">
        <v>20170817</v>
      </c>
      <c r="B17">
        <v>465</v>
      </c>
      <c r="C17">
        <v>4327.08</v>
      </c>
      <c r="D17">
        <v>6620.43</v>
      </c>
      <c r="E17" s="15">
        <v>42985</v>
      </c>
      <c r="F17" s="76">
        <v>14</v>
      </c>
      <c r="G17">
        <v>274</v>
      </c>
      <c r="H17">
        <v>150.80000000000001</v>
      </c>
      <c r="I17">
        <f t="shared" si="1"/>
        <v>274</v>
      </c>
      <c r="J17" s="16">
        <f t="shared" si="0"/>
        <v>2.4463507345823055</v>
      </c>
      <c r="K17" s="17">
        <f t="shared" si="2"/>
        <v>2.1784013415337551</v>
      </c>
      <c r="L17" s="17"/>
      <c r="R17" s="55" t="s">
        <v>57</v>
      </c>
      <c r="U17" s="56" t="s">
        <v>67</v>
      </c>
      <c r="V17" s="57" t="s">
        <v>68</v>
      </c>
      <c r="W17" s="58" t="s">
        <v>69</v>
      </c>
      <c r="X17" s="59"/>
      <c r="Y17" s="59"/>
      <c r="Z17" s="59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2">
      <c r="A18">
        <v>20170817</v>
      </c>
      <c r="B18">
        <v>465</v>
      </c>
      <c r="C18">
        <v>4327.08</v>
      </c>
      <c r="D18">
        <v>6620.43</v>
      </c>
      <c r="E18" s="15">
        <v>42985</v>
      </c>
      <c r="F18" s="76">
        <v>15</v>
      </c>
      <c r="G18">
        <v>251</v>
      </c>
      <c r="H18">
        <v>109.8</v>
      </c>
      <c r="I18">
        <f t="shared" si="1"/>
        <v>251</v>
      </c>
      <c r="J18" s="16">
        <f t="shared" si="0"/>
        <v>2.4082738932429555</v>
      </c>
      <c r="K18" s="17">
        <f t="shared" si="2"/>
        <v>2.0406023401140732</v>
      </c>
      <c r="L18" s="17"/>
      <c r="R18" s="45" t="s">
        <v>63</v>
      </c>
      <c r="U18" s="48">
        <f>20*LOG(T12/10)-71.9</f>
        <v>-44.889323351677028</v>
      </c>
      <c r="V18" s="60">
        <f>SUM(AI89:AI104)</f>
        <v>179.16054055757996</v>
      </c>
      <c r="W18" s="61">
        <f>V18/V$22</f>
        <v>4.1620962993290118E-3</v>
      </c>
      <c r="X18" s="59"/>
      <c r="Y18" s="59"/>
      <c r="Z18" s="59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2">
      <c r="A19">
        <v>20170817</v>
      </c>
      <c r="B19">
        <v>465</v>
      </c>
      <c r="C19">
        <v>4327.08</v>
      </c>
      <c r="D19">
        <v>6620.43</v>
      </c>
      <c r="E19" s="15">
        <v>42985</v>
      </c>
      <c r="F19" s="76">
        <v>16</v>
      </c>
      <c r="G19">
        <v>260</v>
      </c>
      <c r="H19">
        <v>149.80000000000001</v>
      </c>
      <c r="I19">
        <f t="shared" si="1"/>
        <v>260</v>
      </c>
      <c r="J19" s="16">
        <f t="shared" si="0"/>
        <v>2.4235735197327357</v>
      </c>
      <c r="K19" s="17">
        <f t="shared" si="2"/>
        <v>2.1755118133634479</v>
      </c>
      <c r="L19" s="17"/>
      <c r="R19" s="45" t="s">
        <v>64</v>
      </c>
      <c r="U19" s="48">
        <f>20*LOG(T13/10)-71.9</f>
        <v>-43.508035061040019</v>
      </c>
      <c r="V19" s="60">
        <f>SUM(AI105:AI119)</f>
        <v>40259.356548747506</v>
      </c>
      <c r="W19" s="61">
        <f>V19/V$22</f>
        <v>0.93526910771435434</v>
      </c>
      <c r="X19" s="59"/>
      <c r="Y19" s="59"/>
      <c r="Z19" s="59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">
      <c r="A20">
        <v>20170817</v>
      </c>
      <c r="B20">
        <v>465</v>
      </c>
      <c r="C20">
        <v>4327.08</v>
      </c>
      <c r="D20">
        <v>6620.43</v>
      </c>
      <c r="E20" s="15">
        <v>42985</v>
      </c>
      <c r="F20" s="76">
        <v>17</v>
      </c>
      <c r="G20">
        <v>264</v>
      </c>
      <c r="H20">
        <v>130.5</v>
      </c>
      <c r="I20">
        <f t="shared" si="1"/>
        <v>264</v>
      </c>
      <c r="J20" s="16">
        <f t="shared" si="0"/>
        <v>2.4302040986317488</v>
      </c>
      <c r="K20" s="17">
        <f t="shared" si="2"/>
        <v>2.1156105116742996</v>
      </c>
      <c r="L20" s="17"/>
      <c r="R20" s="45" t="s">
        <v>65</v>
      </c>
      <c r="U20" s="48">
        <f>20*LOG(T14/10)-71.9</f>
        <v>-42.086490633487045</v>
      </c>
      <c r="V20" s="60">
        <f>SUM(AI120:AI131)</f>
        <v>2607.2290137976056</v>
      </c>
      <c r="W20" s="61">
        <f>V20/V$22</f>
        <v>6.0568795986316495E-2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2">
      <c r="A21">
        <v>20170817</v>
      </c>
      <c r="B21">
        <v>465</v>
      </c>
      <c r="C21">
        <v>4327.08</v>
      </c>
      <c r="D21">
        <v>6620.43</v>
      </c>
      <c r="E21" s="15">
        <v>42985</v>
      </c>
      <c r="F21" s="76">
        <v>18</v>
      </c>
      <c r="G21">
        <v>289</v>
      </c>
      <c r="H21">
        <v>187.2</v>
      </c>
      <c r="I21">
        <f t="shared" si="1"/>
        <v>289</v>
      </c>
      <c r="J21" s="16">
        <f t="shared" si="0"/>
        <v>2.4694980145184653</v>
      </c>
      <c r="K21" s="17">
        <f t="shared" si="2"/>
        <v>2.2723058444020863</v>
      </c>
      <c r="L21" s="17"/>
      <c r="R21" s="45" t="s">
        <v>66</v>
      </c>
      <c r="U21" s="48">
        <f>20*LOG(T15/10)-71.9</f>
        <v>-43.451035329933525</v>
      </c>
      <c r="V21" s="60">
        <f>SUM(AI105:AI131)</f>
        <v>42866.585562545115</v>
      </c>
      <c r="W21" s="61">
        <f>V21/V$22</f>
        <v>0.99583790370067093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2">
      <c r="A22">
        <v>20170817</v>
      </c>
      <c r="B22">
        <v>465</v>
      </c>
      <c r="C22">
        <v>4327.08</v>
      </c>
      <c r="D22">
        <v>6620.43</v>
      </c>
      <c r="E22" s="15">
        <v>42985</v>
      </c>
      <c r="F22" s="76">
        <v>19</v>
      </c>
      <c r="G22">
        <v>295</v>
      </c>
      <c r="H22">
        <v>195.7</v>
      </c>
      <c r="I22">
        <f t="shared" si="1"/>
        <v>295</v>
      </c>
      <c r="J22" s="16">
        <f t="shared" si="0"/>
        <v>2.4784221877400805</v>
      </c>
      <c r="K22" s="17">
        <f t="shared" si="2"/>
        <v>2.2915908256580013</v>
      </c>
      <c r="L22" s="17"/>
      <c r="N22" s="3" t="s">
        <v>70</v>
      </c>
      <c r="O22" s="3"/>
      <c r="P22" s="3"/>
      <c r="R22" s="11" t="s">
        <v>21</v>
      </c>
      <c r="U22" s="53">
        <f>20*LOG(T16/10)-71.9</f>
        <v>-43.460609254340966</v>
      </c>
      <c r="V22" s="62">
        <f>SUM(V18:V20)</f>
        <v>43045.746103102698</v>
      </c>
      <c r="W22" s="63">
        <f>V22/V$22</f>
        <v>1</v>
      </c>
      <c r="X22" s="64"/>
      <c r="Y22" s="64"/>
      <c r="Z22" s="64"/>
      <c r="AA22" s="64"/>
      <c r="AB22" s="64"/>
      <c r="AC22" s="64"/>
      <c r="AD22" s="64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2">
      <c r="A23">
        <v>20170817</v>
      </c>
      <c r="B23">
        <v>465</v>
      </c>
      <c r="C23">
        <v>4327.08</v>
      </c>
      <c r="D23">
        <v>6620.43</v>
      </c>
      <c r="E23" s="15">
        <v>42985</v>
      </c>
      <c r="F23" s="76">
        <v>20</v>
      </c>
      <c r="G23">
        <v>289</v>
      </c>
      <c r="H23">
        <v>181.4</v>
      </c>
      <c r="I23">
        <f t="shared" si="1"/>
        <v>289</v>
      </c>
      <c r="J23" s="16">
        <f t="shared" si="0"/>
        <v>2.4694980145184653</v>
      </c>
      <c r="K23" s="17">
        <f t="shared" si="2"/>
        <v>2.2586372827240764</v>
      </c>
      <c r="L23" s="17"/>
      <c r="N23" t="s">
        <v>71</v>
      </c>
      <c r="X23" s="59"/>
      <c r="Y23" s="59"/>
      <c r="Z23" s="59"/>
      <c r="AA23" s="59"/>
      <c r="AB23" s="59"/>
      <c r="AC23" s="59"/>
      <c r="AD23" s="59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3.5" thickBot="1" x14ac:dyDescent="0.25">
      <c r="A24">
        <v>20170817</v>
      </c>
      <c r="B24">
        <v>465</v>
      </c>
      <c r="C24">
        <v>4327.08</v>
      </c>
      <c r="D24">
        <v>6620.43</v>
      </c>
      <c r="E24" s="15">
        <v>42985</v>
      </c>
      <c r="F24" s="76">
        <v>21</v>
      </c>
      <c r="G24">
        <v>281</v>
      </c>
      <c r="H24">
        <v>196.9</v>
      </c>
      <c r="I24">
        <f t="shared" si="1"/>
        <v>281</v>
      </c>
      <c r="J24" s="16">
        <f t="shared" si="0"/>
        <v>2.4573064916669973</v>
      </c>
      <c r="K24" s="17">
        <f t="shared" si="2"/>
        <v>2.2942457161381182</v>
      </c>
      <c r="L24" s="17"/>
      <c r="X24" s="59"/>
      <c r="Y24" s="59"/>
      <c r="Z24" s="59"/>
      <c r="AA24" s="59"/>
      <c r="AB24" s="59"/>
      <c r="AC24" s="59"/>
      <c r="AD24" s="59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2">
      <c r="A25">
        <v>20170817</v>
      </c>
      <c r="B25">
        <v>465</v>
      </c>
      <c r="C25">
        <v>4327.08</v>
      </c>
      <c r="D25">
        <v>6620.43</v>
      </c>
      <c r="E25" s="15">
        <v>42985</v>
      </c>
      <c r="F25" s="76">
        <v>22</v>
      </c>
      <c r="G25">
        <v>283</v>
      </c>
      <c r="H25">
        <v>181.3</v>
      </c>
      <c r="I25">
        <f t="shared" si="1"/>
        <v>283</v>
      </c>
      <c r="J25" s="16">
        <f t="shared" si="0"/>
        <v>2.4603866072862077</v>
      </c>
      <c r="K25" s="17">
        <f t="shared" si="2"/>
        <v>2.2583978040955088</v>
      </c>
      <c r="L25" s="17"/>
      <c r="N25" s="65" t="s">
        <v>72</v>
      </c>
      <c r="O25" s="65"/>
      <c r="Y25" s="59"/>
      <c r="Z25" s="59"/>
      <c r="AA25" s="59"/>
      <c r="AB25" s="59"/>
      <c r="AC25" s="59"/>
      <c r="AD25" s="59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8" customHeight="1" x14ac:dyDescent="0.2">
      <c r="A26">
        <v>20170817</v>
      </c>
      <c r="B26">
        <v>465</v>
      </c>
      <c r="C26">
        <v>4327.08</v>
      </c>
      <c r="D26">
        <v>6620.43</v>
      </c>
      <c r="E26" s="15">
        <v>42985</v>
      </c>
      <c r="F26" s="76">
        <v>23</v>
      </c>
      <c r="G26">
        <v>279</v>
      </c>
      <c r="H26">
        <v>160.9</v>
      </c>
      <c r="I26">
        <f t="shared" si="1"/>
        <v>279</v>
      </c>
      <c r="J26" s="16">
        <f t="shared" si="0"/>
        <v>2.4542043750355149</v>
      </c>
      <c r="K26" s="17">
        <f t="shared" si="2"/>
        <v>2.2065560440990297</v>
      </c>
      <c r="L26" s="17"/>
      <c r="N26" s="59" t="s">
        <v>73</v>
      </c>
      <c r="O26" s="59">
        <v>0.96960941216349739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2">
      <c r="A27">
        <v>20170817</v>
      </c>
      <c r="B27">
        <v>465</v>
      </c>
      <c r="C27">
        <v>4327.08</v>
      </c>
      <c r="D27">
        <v>6620.43</v>
      </c>
      <c r="E27" s="15">
        <v>42985</v>
      </c>
      <c r="F27" s="76">
        <v>24</v>
      </c>
      <c r="G27">
        <v>285</v>
      </c>
      <c r="H27">
        <v>187.8</v>
      </c>
      <c r="I27">
        <f t="shared" si="1"/>
        <v>285</v>
      </c>
      <c r="J27" s="16">
        <f t="shared" si="0"/>
        <v>2.4634450317704277</v>
      </c>
      <c r="K27" s="17">
        <f t="shared" si="2"/>
        <v>2.2736955879300922</v>
      </c>
      <c r="L27" s="17"/>
      <c r="N27" s="59" t="s">
        <v>74</v>
      </c>
      <c r="O27" s="59">
        <v>0.94014241215604299</v>
      </c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7"/>
      <c r="AM27" s="7"/>
      <c r="AN27" s="7"/>
    </row>
    <row r="28" spans="1:40" x14ac:dyDescent="0.2">
      <c r="A28">
        <v>20170817</v>
      </c>
      <c r="B28">
        <v>465</v>
      </c>
      <c r="C28">
        <v>4327.08</v>
      </c>
      <c r="D28">
        <v>6620.43</v>
      </c>
      <c r="E28" s="15">
        <v>42985</v>
      </c>
      <c r="F28" s="76">
        <v>25</v>
      </c>
      <c r="G28">
        <v>229</v>
      </c>
      <c r="H28">
        <v>96</v>
      </c>
      <c r="I28">
        <f t="shared" si="1"/>
        <v>229</v>
      </c>
      <c r="J28" s="16">
        <f t="shared" si="0"/>
        <v>2.3684356541018055</v>
      </c>
      <c r="K28" s="17">
        <f t="shared" si="2"/>
        <v>1.9822712330395684</v>
      </c>
      <c r="L28" s="17"/>
      <c r="N28" s="59" t="s">
        <v>75</v>
      </c>
      <c r="O28" s="59">
        <v>0.93974336157041671</v>
      </c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7"/>
      <c r="AM28" s="7"/>
      <c r="AN28" s="7"/>
    </row>
    <row r="29" spans="1:40" x14ac:dyDescent="0.2">
      <c r="A29">
        <v>20170836</v>
      </c>
      <c r="B29">
        <v>465</v>
      </c>
      <c r="C29">
        <v>4325.5</v>
      </c>
      <c r="D29">
        <v>6619.5</v>
      </c>
      <c r="E29" s="15">
        <v>42987</v>
      </c>
      <c r="F29" s="76">
        <v>1</v>
      </c>
      <c r="G29">
        <v>228</v>
      </c>
      <c r="H29">
        <v>88.1</v>
      </c>
      <c r="I29">
        <f t="shared" si="1"/>
        <v>228</v>
      </c>
      <c r="J29" s="16">
        <f t="shared" si="0"/>
        <v>2.3665350187623715</v>
      </c>
      <c r="K29" s="17">
        <f t="shared" si="2"/>
        <v>1.9449759084120479</v>
      </c>
      <c r="L29" s="17"/>
      <c r="N29" s="59" t="s">
        <v>76</v>
      </c>
      <c r="O29" s="59">
        <v>2.8435160759651464E-2</v>
      </c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7"/>
      <c r="AM29" s="7"/>
      <c r="AN29" s="7"/>
    </row>
    <row r="30" spans="1:40" ht="13.5" thickBot="1" x14ac:dyDescent="0.25">
      <c r="A30">
        <v>20170836</v>
      </c>
      <c r="B30">
        <v>465</v>
      </c>
      <c r="C30">
        <v>4325.5</v>
      </c>
      <c r="D30">
        <v>6619.5</v>
      </c>
      <c r="E30" s="15">
        <v>42987</v>
      </c>
      <c r="F30" s="76">
        <v>2</v>
      </c>
      <c r="G30">
        <v>231</v>
      </c>
      <c r="H30">
        <v>86.2</v>
      </c>
      <c r="I30">
        <f t="shared" si="1"/>
        <v>231</v>
      </c>
      <c r="J30" s="16">
        <f t="shared" si="0"/>
        <v>2.372212151654062</v>
      </c>
      <c r="K30" s="17">
        <f t="shared" si="2"/>
        <v>1.9355072658247128</v>
      </c>
      <c r="L30" s="17"/>
      <c r="N30" s="66" t="s">
        <v>77</v>
      </c>
      <c r="O30" s="66">
        <v>152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2">
      <c r="A31">
        <v>20170836</v>
      </c>
      <c r="B31">
        <v>465</v>
      </c>
      <c r="C31">
        <v>4325.5</v>
      </c>
      <c r="D31">
        <v>6619.5</v>
      </c>
      <c r="E31" s="15">
        <v>42987</v>
      </c>
      <c r="F31" s="76">
        <v>3</v>
      </c>
      <c r="G31">
        <v>242</v>
      </c>
      <c r="H31">
        <v>104</v>
      </c>
      <c r="I31">
        <f t="shared" si="1"/>
        <v>242</v>
      </c>
      <c r="J31" s="16">
        <f t="shared" si="0"/>
        <v>2.3924155377423491</v>
      </c>
      <c r="K31" s="17">
        <f t="shared" si="2"/>
        <v>2.0170333392987803</v>
      </c>
      <c r="L31" s="17"/>
    </row>
    <row r="32" spans="1:40" ht="13.5" thickBot="1" x14ac:dyDescent="0.25">
      <c r="A32">
        <v>20170836</v>
      </c>
      <c r="B32">
        <v>465</v>
      </c>
      <c r="C32">
        <v>4325.5</v>
      </c>
      <c r="D32">
        <v>6619.5</v>
      </c>
      <c r="E32" s="15">
        <v>42987</v>
      </c>
      <c r="F32" s="26">
        <v>4</v>
      </c>
      <c r="G32">
        <v>246</v>
      </c>
      <c r="H32">
        <v>118.7</v>
      </c>
      <c r="I32">
        <f t="shared" si="1"/>
        <v>246</v>
      </c>
      <c r="J32" s="16">
        <f t="shared" si="0"/>
        <v>2.3995352788652968</v>
      </c>
      <c r="K32" s="17">
        <f t="shared" si="2"/>
        <v>2.0744507189545911</v>
      </c>
      <c r="L32" s="17"/>
      <c r="N32" t="s">
        <v>78</v>
      </c>
      <c r="X32" s="59"/>
    </row>
    <row r="33" spans="1:24" x14ac:dyDescent="0.2">
      <c r="A33">
        <v>20170836</v>
      </c>
      <c r="B33">
        <v>465</v>
      </c>
      <c r="C33">
        <v>4325.5</v>
      </c>
      <c r="D33">
        <v>6619.5</v>
      </c>
      <c r="E33" s="15">
        <v>42987</v>
      </c>
      <c r="F33" s="76">
        <v>5</v>
      </c>
      <c r="G33">
        <v>251</v>
      </c>
      <c r="H33">
        <v>112.3</v>
      </c>
      <c r="I33">
        <f t="shared" si="1"/>
        <v>251</v>
      </c>
      <c r="J33" s="16">
        <f t="shared" si="0"/>
        <v>2.4082738932429555</v>
      </c>
      <c r="K33" s="17">
        <f t="shared" si="2"/>
        <v>2.0503797562614579</v>
      </c>
      <c r="L33" s="17"/>
      <c r="N33" s="67"/>
      <c r="O33" s="67" t="s">
        <v>79</v>
      </c>
      <c r="P33" s="67" t="s">
        <v>80</v>
      </c>
      <c r="Q33" s="67" t="s">
        <v>81</v>
      </c>
      <c r="R33" s="67" t="s">
        <v>82</v>
      </c>
      <c r="S33" s="67" t="s">
        <v>83</v>
      </c>
      <c r="X33" s="7"/>
    </row>
    <row r="34" spans="1:24" x14ac:dyDescent="0.2">
      <c r="A34">
        <v>20170836</v>
      </c>
      <c r="B34">
        <v>465</v>
      </c>
      <c r="C34">
        <v>4325.5</v>
      </c>
      <c r="D34">
        <v>6619.5</v>
      </c>
      <c r="E34" s="15">
        <v>42987</v>
      </c>
      <c r="F34" s="76">
        <v>6</v>
      </c>
      <c r="G34">
        <v>252</v>
      </c>
      <c r="H34">
        <v>120.3</v>
      </c>
      <c r="I34">
        <f t="shared" si="1"/>
        <v>252</v>
      </c>
      <c r="J34" s="16">
        <f t="shared" si="0"/>
        <v>2.4100007125434617</v>
      </c>
      <c r="K34" s="17">
        <f t="shared" si="2"/>
        <v>2.0802656273398448</v>
      </c>
      <c r="L34" s="17"/>
      <c r="N34" s="59" t="s">
        <v>84</v>
      </c>
      <c r="O34" s="59">
        <v>1</v>
      </c>
      <c r="P34" s="59">
        <v>1.9049214342807597</v>
      </c>
      <c r="Q34" s="59">
        <v>1.9049214342807597</v>
      </c>
      <c r="R34" s="59">
        <v>2355.947957526047</v>
      </c>
      <c r="S34" s="59">
        <v>1.2892375015115505E-93</v>
      </c>
      <c r="X34" s="64"/>
    </row>
    <row r="35" spans="1:24" x14ac:dyDescent="0.2">
      <c r="A35">
        <v>20170836</v>
      </c>
      <c r="B35">
        <v>465</v>
      </c>
      <c r="C35">
        <v>4325.5</v>
      </c>
      <c r="D35">
        <v>6619.5</v>
      </c>
      <c r="E35" s="15">
        <v>42987</v>
      </c>
      <c r="F35" s="76">
        <v>7</v>
      </c>
      <c r="G35">
        <v>235</v>
      </c>
      <c r="H35">
        <v>95.4</v>
      </c>
      <c r="I35">
        <f t="shared" si="1"/>
        <v>235</v>
      </c>
      <c r="J35" s="16">
        <f t="shared" si="0"/>
        <v>2.3796680340336538</v>
      </c>
      <c r="K35" s="17">
        <f t="shared" si="2"/>
        <v>1.9795483747040952</v>
      </c>
      <c r="L35" s="17"/>
      <c r="N35" s="59" t="s">
        <v>85</v>
      </c>
      <c r="O35" s="59">
        <v>150</v>
      </c>
      <c r="P35" s="59">
        <v>0.12128375511408335</v>
      </c>
      <c r="Q35" s="59">
        <v>8.0855836742722235E-4</v>
      </c>
      <c r="R35" s="59"/>
      <c r="S35" s="59"/>
      <c r="X35" s="59"/>
    </row>
    <row r="36" spans="1:24" ht="13.5" thickBot="1" x14ac:dyDescent="0.25">
      <c r="A36">
        <v>20170836</v>
      </c>
      <c r="B36">
        <v>465</v>
      </c>
      <c r="C36">
        <v>4325.5</v>
      </c>
      <c r="D36">
        <v>6619.5</v>
      </c>
      <c r="E36" s="15">
        <v>42987</v>
      </c>
      <c r="F36" s="76">
        <v>8</v>
      </c>
      <c r="G36">
        <v>256</v>
      </c>
      <c r="H36">
        <v>114.7</v>
      </c>
      <c r="I36">
        <f t="shared" si="1"/>
        <v>256</v>
      </c>
      <c r="J36" s="16">
        <f t="shared" si="0"/>
        <v>2.4168401370737671</v>
      </c>
      <c r="K36" s="17">
        <f t="shared" si="2"/>
        <v>2.0595634179012676</v>
      </c>
      <c r="L36" s="17"/>
      <c r="N36" s="66" t="s">
        <v>21</v>
      </c>
      <c r="O36" s="66">
        <v>151</v>
      </c>
      <c r="P36" s="66">
        <v>2.026205189394843</v>
      </c>
      <c r="Q36" s="66"/>
      <c r="R36" s="66"/>
      <c r="S36" s="66"/>
      <c r="X36" s="59"/>
    </row>
    <row r="37" spans="1:24" ht="13.5" thickBot="1" x14ac:dyDescent="0.25">
      <c r="A37">
        <v>20170836</v>
      </c>
      <c r="B37">
        <v>465</v>
      </c>
      <c r="C37">
        <v>4325.5</v>
      </c>
      <c r="D37">
        <v>6619.5</v>
      </c>
      <c r="E37" s="15">
        <v>42987</v>
      </c>
      <c r="F37" s="76">
        <v>9</v>
      </c>
      <c r="G37">
        <v>247</v>
      </c>
      <c r="H37">
        <v>107.4</v>
      </c>
      <c r="I37">
        <f t="shared" si="1"/>
        <v>247</v>
      </c>
      <c r="J37" s="16">
        <f t="shared" si="0"/>
        <v>2.4012971250215833</v>
      </c>
      <c r="K37" s="17">
        <f t="shared" si="2"/>
        <v>2.0310042813635367</v>
      </c>
      <c r="L37" s="17"/>
      <c r="X37" s="7"/>
    </row>
    <row r="38" spans="1:24" x14ac:dyDescent="0.2">
      <c r="A38">
        <v>20170836</v>
      </c>
      <c r="B38">
        <v>465</v>
      </c>
      <c r="C38">
        <v>4325.5</v>
      </c>
      <c r="D38">
        <v>6619.5</v>
      </c>
      <c r="E38" s="15">
        <v>42987</v>
      </c>
      <c r="F38" s="76">
        <v>10</v>
      </c>
      <c r="G38">
        <v>262</v>
      </c>
      <c r="H38">
        <v>138</v>
      </c>
      <c r="I38">
        <f t="shared" si="1"/>
        <v>262</v>
      </c>
      <c r="J38" s="16">
        <f t="shared" si="0"/>
        <v>2.4269014630816632</v>
      </c>
      <c r="K38" s="17">
        <f t="shared" si="2"/>
        <v>2.1398790864012365</v>
      </c>
      <c r="L38" s="17"/>
      <c r="N38" s="67"/>
      <c r="O38" s="67" t="s">
        <v>86</v>
      </c>
      <c r="P38" s="67" t="s">
        <v>76</v>
      </c>
      <c r="Q38" s="67" t="s">
        <v>87</v>
      </c>
      <c r="R38" s="67" t="s">
        <v>88</v>
      </c>
      <c r="S38" s="67" t="s">
        <v>89</v>
      </c>
      <c r="T38" s="67" t="s">
        <v>90</v>
      </c>
      <c r="U38" s="67" t="s">
        <v>91</v>
      </c>
      <c r="V38" s="67" t="s">
        <v>92</v>
      </c>
    </row>
    <row r="39" spans="1:24" x14ac:dyDescent="0.2">
      <c r="A39">
        <v>20170836</v>
      </c>
      <c r="B39">
        <v>465</v>
      </c>
      <c r="C39">
        <v>4325.5</v>
      </c>
      <c r="D39">
        <v>6619.5</v>
      </c>
      <c r="E39" s="15">
        <v>42987</v>
      </c>
      <c r="F39" s="76">
        <v>11</v>
      </c>
      <c r="G39">
        <v>257</v>
      </c>
      <c r="H39">
        <v>137.4</v>
      </c>
      <c r="I39">
        <f t="shared" si="1"/>
        <v>257</v>
      </c>
      <c r="J39" s="16">
        <f t="shared" si="0"/>
        <v>2.4185332950932121</v>
      </c>
      <c r="K39" s="17">
        <f t="shared" si="2"/>
        <v>2.1379867327235318</v>
      </c>
      <c r="L39" s="17"/>
      <c r="N39" s="59" t="s">
        <v>93</v>
      </c>
      <c r="O39" s="59">
        <v>-5.8276931030316996</v>
      </c>
      <c r="P39" s="59">
        <v>0.1643103378746896</v>
      </c>
      <c r="Q39" s="59">
        <v>-35.467598560208415</v>
      </c>
      <c r="R39" s="59">
        <v>7.9447792953109621E-75</v>
      </c>
      <c r="S39" s="59">
        <v>-6.1523547755597239</v>
      </c>
      <c r="T39" s="59">
        <v>-5.5030314305036754</v>
      </c>
      <c r="U39" s="59">
        <v>-6.1523547755597239</v>
      </c>
      <c r="V39" s="59">
        <v>-5.5030314305036754</v>
      </c>
    </row>
    <row r="40" spans="1:24" ht="13.5" thickBot="1" x14ac:dyDescent="0.25">
      <c r="A40">
        <v>20170836</v>
      </c>
      <c r="B40">
        <v>465</v>
      </c>
      <c r="C40">
        <v>4325.5</v>
      </c>
      <c r="D40">
        <v>6619.5</v>
      </c>
      <c r="E40" s="15">
        <v>42987</v>
      </c>
      <c r="F40" s="76">
        <v>12</v>
      </c>
      <c r="G40">
        <v>264</v>
      </c>
      <c r="H40">
        <v>139.80000000000001</v>
      </c>
      <c r="I40">
        <f t="shared" si="1"/>
        <v>264</v>
      </c>
      <c r="J40" s="16">
        <f t="shared" si="0"/>
        <v>2.4302040986317488</v>
      </c>
      <c r="K40" s="17">
        <f t="shared" si="2"/>
        <v>2.1455071714096627</v>
      </c>
      <c r="L40" s="17"/>
      <c r="N40" s="66" t="s">
        <v>94</v>
      </c>
      <c r="O40" s="66">
        <v>3.2833953583299373</v>
      </c>
      <c r="P40" s="66">
        <v>6.7645721541275183E-2</v>
      </c>
      <c r="Q40" s="66">
        <v>48.538108301890432</v>
      </c>
      <c r="R40" s="66">
        <v>1.2892375015116603E-93</v>
      </c>
      <c r="S40" s="66">
        <v>3.1497338165241833</v>
      </c>
      <c r="T40" s="66">
        <v>3.4170569001356914</v>
      </c>
      <c r="U40" s="66">
        <v>3.1497338165241833</v>
      </c>
      <c r="V40" s="66">
        <v>3.4170569001356914</v>
      </c>
    </row>
    <row r="41" spans="1:24" x14ac:dyDescent="0.2">
      <c r="A41">
        <v>20170836</v>
      </c>
      <c r="B41">
        <v>465</v>
      </c>
      <c r="C41">
        <v>4325.5</v>
      </c>
      <c r="D41">
        <v>6619.5</v>
      </c>
      <c r="E41" s="15">
        <v>42987</v>
      </c>
      <c r="F41" s="76">
        <v>13</v>
      </c>
      <c r="G41">
        <v>271</v>
      </c>
      <c r="H41">
        <v>156.69999999999999</v>
      </c>
      <c r="I41">
        <f t="shared" si="1"/>
        <v>271</v>
      </c>
      <c r="J41" s="16">
        <f t="shared" si="0"/>
        <v>2.4415694626363234</v>
      </c>
      <c r="K41" s="17">
        <f t="shared" si="2"/>
        <v>2.1950689964685899</v>
      </c>
      <c r="L41" s="17"/>
    </row>
    <row r="42" spans="1:24" x14ac:dyDescent="0.2">
      <c r="A42">
        <v>20170836</v>
      </c>
      <c r="B42">
        <v>465</v>
      </c>
      <c r="C42">
        <v>4325.5</v>
      </c>
      <c r="D42">
        <v>6619.5</v>
      </c>
      <c r="E42" s="15">
        <v>42987</v>
      </c>
      <c r="F42" s="76">
        <v>14</v>
      </c>
      <c r="G42">
        <v>277</v>
      </c>
      <c r="H42">
        <v>164.3</v>
      </c>
      <c r="I42">
        <f t="shared" si="1"/>
        <v>277</v>
      </c>
      <c r="J42" s="16">
        <f t="shared" si="0"/>
        <v>2.4510799408263662</v>
      </c>
      <c r="K42" s="17">
        <f t="shared" si="2"/>
        <v>2.2156375634350618</v>
      </c>
      <c r="L42" s="17"/>
    </row>
    <row r="43" spans="1:24" x14ac:dyDescent="0.2">
      <c r="A43">
        <v>20170836</v>
      </c>
      <c r="B43">
        <v>465</v>
      </c>
      <c r="C43">
        <v>4325.5</v>
      </c>
      <c r="D43">
        <v>6619.5</v>
      </c>
      <c r="E43" s="15">
        <v>42987</v>
      </c>
      <c r="F43" s="76">
        <v>15</v>
      </c>
      <c r="G43">
        <v>274</v>
      </c>
      <c r="H43">
        <v>159.19999999999999</v>
      </c>
      <c r="I43">
        <f t="shared" si="1"/>
        <v>274</v>
      </c>
      <c r="J43" s="16">
        <f t="shared" si="0"/>
        <v>2.4463507345823055</v>
      </c>
      <c r="K43" s="17">
        <f t="shared" si="2"/>
        <v>2.2019430634016501</v>
      </c>
      <c r="L43" s="17"/>
    </row>
    <row r="44" spans="1:24" x14ac:dyDescent="0.2">
      <c r="A44">
        <v>20170836</v>
      </c>
      <c r="B44">
        <v>465</v>
      </c>
      <c r="C44">
        <v>4325.5</v>
      </c>
      <c r="D44">
        <v>6619.5</v>
      </c>
      <c r="E44" s="15">
        <v>42987</v>
      </c>
      <c r="F44" s="76">
        <v>16</v>
      </c>
      <c r="G44">
        <v>266</v>
      </c>
      <c r="H44">
        <v>153.9</v>
      </c>
      <c r="I44">
        <f t="shared" si="1"/>
        <v>266</v>
      </c>
      <c r="J44" s="16">
        <f t="shared" si="0"/>
        <v>2.4334818083929846</v>
      </c>
      <c r="K44" s="17">
        <f t="shared" si="2"/>
        <v>2.1872386198314788</v>
      </c>
      <c r="L44" s="17"/>
      <c r="N44" s="116" t="s">
        <v>205</v>
      </c>
    </row>
    <row r="45" spans="1:24" x14ac:dyDescent="0.2">
      <c r="A45">
        <v>20170836</v>
      </c>
      <c r="B45">
        <v>465</v>
      </c>
      <c r="C45">
        <v>4325.5</v>
      </c>
      <c r="D45">
        <v>6619.5</v>
      </c>
      <c r="E45" s="15">
        <v>42987</v>
      </c>
      <c r="F45" s="76">
        <v>17</v>
      </c>
      <c r="G45">
        <v>277</v>
      </c>
      <c r="H45">
        <v>180.8</v>
      </c>
      <c r="I45">
        <f t="shared" si="1"/>
        <v>277</v>
      </c>
      <c r="J45" s="16">
        <f t="shared" si="0"/>
        <v>2.4510799408263662</v>
      </c>
      <c r="K45" s="17">
        <f t="shared" si="2"/>
        <v>2.2571984261393445</v>
      </c>
      <c r="L45" s="17"/>
      <c r="N45" s="1" t="s">
        <v>206</v>
      </c>
    </row>
    <row r="46" spans="1:24" x14ac:dyDescent="0.2">
      <c r="A46">
        <v>20170836</v>
      </c>
      <c r="B46">
        <v>465</v>
      </c>
      <c r="C46">
        <v>4325.5</v>
      </c>
      <c r="D46">
        <v>6619.5</v>
      </c>
      <c r="E46" s="15">
        <v>42987</v>
      </c>
      <c r="F46" s="76">
        <v>18</v>
      </c>
      <c r="G46">
        <v>268</v>
      </c>
      <c r="H46">
        <v>157.4</v>
      </c>
      <c r="I46">
        <f t="shared" si="1"/>
        <v>268</v>
      </c>
      <c r="J46" s="16">
        <f t="shared" si="0"/>
        <v>2.4367349657907065</v>
      </c>
      <c r="K46" s="17">
        <f t="shared" si="2"/>
        <v>2.1970047280230456</v>
      </c>
      <c r="L46" s="17"/>
      <c r="N46" s="1"/>
    </row>
    <row r="47" spans="1:24" x14ac:dyDescent="0.2">
      <c r="A47">
        <v>20170836</v>
      </c>
      <c r="B47">
        <v>465</v>
      </c>
      <c r="C47">
        <v>4325.5</v>
      </c>
      <c r="D47">
        <v>6619.5</v>
      </c>
      <c r="E47" s="15">
        <v>42987</v>
      </c>
      <c r="F47" s="76">
        <v>19</v>
      </c>
      <c r="G47">
        <v>287</v>
      </c>
      <c r="H47">
        <v>192.2</v>
      </c>
      <c r="I47">
        <f t="shared" si="1"/>
        <v>287</v>
      </c>
      <c r="J47" s="16">
        <f t="shared" si="0"/>
        <v>2.4664820684959099</v>
      </c>
      <c r="K47" s="17">
        <f t="shared" si="2"/>
        <v>2.2837533833325265</v>
      </c>
      <c r="L47" s="17"/>
      <c r="N47" s="15"/>
      <c r="O47" t="s">
        <v>174</v>
      </c>
      <c r="U47" t="s">
        <v>156</v>
      </c>
      <c r="V47" t="s">
        <v>139</v>
      </c>
    </row>
    <row r="48" spans="1:24" x14ac:dyDescent="0.2">
      <c r="A48">
        <v>20170836</v>
      </c>
      <c r="B48">
        <v>465</v>
      </c>
      <c r="C48">
        <v>4325.5</v>
      </c>
      <c r="D48">
        <v>6619.5</v>
      </c>
      <c r="E48" s="15">
        <v>42987</v>
      </c>
      <c r="F48" s="76">
        <v>20</v>
      </c>
      <c r="G48">
        <v>287</v>
      </c>
      <c r="H48">
        <v>182.5</v>
      </c>
      <c r="I48">
        <f t="shared" si="1"/>
        <v>287</v>
      </c>
      <c r="J48" s="16">
        <f t="shared" si="0"/>
        <v>2.4664820684959099</v>
      </c>
      <c r="K48" s="17">
        <f t="shared" si="2"/>
        <v>2.2612628687924934</v>
      </c>
      <c r="L48" s="17"/>
      <c r="N48" s="15" t="s">
        <v>28</v>
      </c>
      <c r="O48" t="s">
        <v>175</v>
      </c>
      <c r="P48" t="s">
        <v>24</v>
      </c>
      <c r="Q48" t="s">
        <v>159</v>
      </c>
      <c r="R48" t="s">
        <v>26</v>
      </c>
      <c r="S48" t="s">
        <v>27</v>
      </c>
      <c r="T48" t="s">
        <v>184</v>
      </c>
      <c r="U48" t="s">
        <v>95</v>
      </c>
      <c r="V48" t="s">
        <v>161</v>
      </c>
    </row>
    <row r="49" spans="1:22" x14ac:dyDescent="0.2">
      <c r="A49">
        <v>20170836</v>
      </c>
      <c r="B49">
        <v>465</v>
      </c>
      <c r="C49">
        <v>4325.5</v>
      </c>
      <c r="D49">
        <v>6619.5</v>
      </c>
      <c r="E49" s="15">
        <v>42987</v>
      </c>
      <c r="F49" s="76">
        <v>21</v>
      </c>
      <c r="G49">
        <v>303</v>
      </c>
      <c r="H49">
        <v>232.2</v>
      </c>
      <c r="I49">
        <f t="shared" si="1"/>
        <v>303</v>
      </c>
      <c r="J49" s="16">
        <f t="shared" si="0"/>
        <v>2.4900428002642228</v>
      </c>
      <c r="K49" s="17">
        <f t="shared" si="2"/>
        <v>2.3658622154025548</v>
      </c>
      <c r="L49" s="17"/>
      <c r="N49" s="100">
        <v>42987</v>
      </c>
      <c r="O49">
        <v>465</v>
      </c>
      <c r="P49">
        <v>20170833</v>
      </c>
      <c r="Q49" t="s">
        <v>194</v>
      </c>
      <c r="R49">
        <v>4327.6499999999996</v>
      </c>
      <c r="S49">
        <v>6621.05</v>
      </c>
      <c r="T49" s="109">
        <v>257</v>
      </c>
      <c r="U49">
        <v>214</v>
      </c>
      <c r="V49">
        <v>267.85000000000002</v>
      </c>
    </row>
    <row r="50" spans="1:22" x14ac:dyDescent="0.2">
      <c r="A50">
        <v>20170836</v>
      </c>
      <c r="B50">
        <v>465</v>
      </c>
      <c r="C50">
        <v>4325.5</v>
      </c>
      <c r="D50">
        <v>6619.5</v>
      </c>
      <c r="E50" s="15">
        <v>42987</v>
      </c>
      <c r="F50" s="76">
        <v>22</v>
      </c>
      <c r="G50">
        <v>292</v>
      </c>
      <c r="H50">
        <v>203.9</v>
      </c>
      <c r="I50">
        <f t="shared" si="1"/>
        <v>292</v>
      </c>
      <c r="J50" s="16">
        <f t="shared" si="0"/>
        <v>2.4739830232103359</v>
      </c>
      <c r="K50" s="17">
        <f t="shared" si="2"/>
        <v>2.30941722577814</v>
      </c>
      <c r="L50" s="17"/>
      <c r="N50" s="15"/>
      <c r="O50">
        <v>465</v>
      </c>
      <c r="P50">
        <v>20170834</v>
      </c>
      <c r="Q50" t="s">
        <v>176</v>
      </c>
      <c r="R50">
        <v>4326</v>
      </c>
      <c r="S50">
        <v>6620</v>
      </c>
      <c r="T50">
        <v>91.5</v>
      </c>
      <c r="U50">
        <v>213</v>
      </c>
      <c r="V50">
        <v>262.42</v>
      </c>
    </row>
    <row r="51" spans="1:22" x14ac:dyDescent="0.2">
      <c r="A51">
        <v>20170836</v>
      </c>
      <c r="B51">
        <v>465</v>
      </c>
      <c r="C51">
        <v>4325.5</v>
      </c>
      <c r="D51">
        <v>6619.5</v>
      </c>
      <c r="E51" s="15">
        <v>42987</v>
      </c>
      <c r="F51" s="76">
        <v>23</v>
      </c>
      <c r="G51">
        <v>284</v>
      </c>
      <c r="H51">
        <v>179.2</v>
      </c>
      <c r="I51">
        <f t="shared" si="1"/>
        <v>284</v>
      </c>
      <c r="J51" s="16">
        <f t="shared" si="0"/>
        <v>2.461918511808955</v>
      </c>
      <c r="K51" s="17">
        <f t="shared" si="2"/>
        <v>2.2533380053261065</v>
      </c>
      <c r="L51" s="17"/>
      <c r="O51">
        <v>465</v>
      </c>
      <c r="P51">
        <v>20170835</v>
      </c>
      <c r="Q51" t="s">
        <v>177</v>
      </c>
      <c r="R51">
        <v>4327</v>
      </c>
      <c r="S51">
        <v>6620</v>
      </c>
      <c r="T51">
        <v>65</v>
      </c>
      <c r="U51">
        <v>198</v>
      </c>
      <c r="V51">
        <v>266.58999999999997</v>
      </c>
    </row>
    <row r="52" spans="1:22" x14ac:dyDescent="0.2">
      <c r="A52">
        <v>20170836</v>
      </c>
      <c r="B52">
        <v>465</v>
      </c>
      <c r="C52">
        <v>4325.5</v>
      </c>
      <c r="D52">
        <v>6619.5</v>
      </c>
      <c r="E52" s="15">
        <v>42987</v>
      </c>
      <c r="F52" s="76">
        <v>24</v>
      </c>
      <c r="G52">
        <v>283</v>
      </c>
      <c r="H52">
        <v>169.7</v>
      </c>
      <c r="I52">
        <f t="shared" si="1"/>
        <v>283</v>
      </c>
      <c r="J52" s="16">
        <f t="shared" si="0"/>
        <v>2.4603866072862077</v>
      </c>
      <c r="K52" s="17">
        <f t="shared" si="2"/>
        <v>2.2296818423176759</v>
      </c>
      <c r="L52" s="17"/>
      <c r="N52" s="15"/>
      <c r="O52">
        <v>465</v>
      </c>
      <c r="P52">
        <v>20170836</v>
      </c>
      <c r="Q52" t="s">
        <v>192</v>
      </c>
      <c r="R52">
        <v>4325.5</v>
      </c>
      <c r="S52">
        <v>6619.5</v>
      </c>
      <c r="T52">
        <v>69.5</v>
      </c>
      <c r="U52">
        <v>151</v>
      </c>
      <c r="V52">
        <v>259.17</v>
      </c>
    </row>
    <row r="53" spans="1:22" x14ac:dyDescent="0.2">
      <c r="A53">
        <v>20170836</v>
      </c>
      <c r="B53">
        <v>465</v>
      </c>
      <c r="C53">
        <v>4325.5</v>
      </c>
      <c r="D53">
        <v>6619.5</v>
      </c>
      <c r="E53" s="15">
        <v>42987</v>
      </c>
      <c r="F53" s="76">
        <v>25</v>
      </c>
      <c r="G53">
        <v>290</v>
      </c>
      <c r="H53">
        <v>187.2</v>
      </c>
      <c r="I53">
        <f t="shared" si="1"/>
        <v>290</v>
      </c>
      <c r="J53" s="16">
        <f t="shared" si="0"/>
        <v>2.4709981696608736</v>
      </c>
      <c r="K53" s="17">
        <f t="shared" si="2"/>
        <v>2.2723058444020863</v>
      </c>
      <c r="L53" s="17"/>
      <c r="N53" s="15"/>
      <c r="O53">
        <v>465</v>
      </c>
      <c r="P53">
        <v>20170837</v>
      </c>
      <c r="Q53" t="s">
        <v>192</v>
      </c>
      <c r="R53">
        <v>4325.5</v>
      </c>
      <c r="S53">
        <v>6619.5</v>
      </c>
      <c r="T53">
        <v>69.5</v>
      </c>
      <c r="U53">
        <v>204</v>
      </c>
      <c r="V53">
        <v>263.24</v>
      </c>
    </row>
    <row r="54" spans="1:22" x14ac:dyDescent="0.2">
      <c r="A54">
        <v>20170847</v>
      </c>
      <c r="B54">
        <v>465</v>
      </c>
      <c r="C54">
        <v>4326</v>
      </c>
      <c r="D54">
        <v>6620</v>
      </c>
      <c r="E54" s="15">
        <v>42987</v>
      </c>
      <c r="F54" s="76">
        <v>1</v>
      </c>
      <c r="G54">
        <v>253</v>
      </c>
      <c r="H54">
        <v>111.5</v>
      </c>
      <c r="I54">
        <f t="shared" si="1"/>
        <v>253</v>
      </c>
      <c r="J54" s="16">
        <f t="shared" si="0"/>
        <v>2.4117206929377355</v>
      </c>
      <c r="K54" s="17">
        <f t="shared" si="2"/>
        <v>2.0472748673841794</v>
      </c>
      <c r="L54" s="17"/>
      <c r="O54">
        <v>465</v>
      </c>
      <c r="P54">
        <v>20170840</v>
      </c>
      <c r="Q54" t="s">
        <v>187</v>
      </c>
      <c r="R54">
        <v>4326.5</v>
      </c>
      <c r="S54">
        <v>6624.5</v>
      </c>
      <c r="T54">
        <v>65.5</v>
      </c>
      <c r="U54">
        <v>150</v>
      </c>
      <c r="V54">
        <v>258.83</v>
      </c>
    </row>
    <row r="55" spans="1:22" x14ac:dyDescent="0.2">
      <c r="A55">
        <v>20170847</v>
      </c>
      <c r="B55">
        <v>465</v>
      </c>
      <c r="C55">
        <v>4326</v>
      </c>
      <c r="D55">
        <v>6620</v>
      </c>
      <c r="E55" s="15">
        <v>42987</v>
      </c>
      <c r="F55" s="76">
        <v>2</v>
      </c>
      <c r="G55">
        <v>227</v>
      </c>
      <c r="H55">
        <v>84.3</v>
      </c>
      <c r="I55">
        <f t="shared" si="1"/>
        <v>227</v>
      </c>
      <c r="J55" s="16">
        <f t="shared" si="0"/>
        <v>2.3646260289550405</v>
      </c>
      <c r="K55" s="17">
        <f t="shared" si="2"/>
        <v>1.9258275746247424</v>
      </c>
      <c r="L55" s="17"/>
      <c r="O55">
        <v>465</v>
      </c>
      <c r="P55">
        <v>20170841</v>
      </c>
      <c r="Q55" t="s">
        <v>187</v>
      </c>
      <c r="R55">
        <v>4326.5</v>
      </c>
      <c r="S55">
        <v>6624.5</v>
      </c>
      <c r="T55">
        <v>65.5</v>
      </c>
      <c r="U55">
        <v>202</v>
      </c>
      <c r="V55">
        <v>268.83999999999997</v>
      </c>
    </row>
    <row r="56" spans="1:22" x14ac:dyDescent="0.2">
      <c r="A56">
        <v>20170847</v>
      </c>
      <c r="B56">
        <v>465</v>
      </c>
      <c r="C56">
        <v>4326</v>
      </c>
      <c r="D56">
        <v>6620</v>
      </c>
      <c r="E56" s="15">
        <v>42987</v>
      </c>
      <c r="F56" s="76">
        <v>3</v>
      </c>
      <c r="G56">
        <v>233</v>
      </c>
      <c r="H56">
        <v>92.7</v>
      </c>
      <c r="I56">
        <f t="shared" si="1"/>
        <v>233</v>
      </c>
      <c r="J56" s="16">
        <f t="shared" si="0"/>
        <v>2.3759560927879364</v>
      </c>
      <c r="K56" s="17">
        <f t="shared" si="2"/>
        <v>1.967079734144497</v>
      </c>
      <c r="L56" s="17"/>
      <c r="O56">
        <v>465</v>
      </c>
      <c r="P56">
        <v>20170842</v>
      </c>
      <c r="Q56" t="s">
        <v>199</v>
      </c>
      <c r="R56">
        <v>4326</v>
      </c>
      <c r="S56">
        <v>6620</v>
      </c>
      <c r="T56">
        <v>76</v>
      </c>
      <c r="U56">
        <v>193</v>
      </c>
      <c r="V56">
        <v>265.26</v>
      </c>
    </row>
    <row r="57" spans="1:22" x14ac:dyDescent="0.2">
      <c r="A57">
        <v>20170847</v>
      </c>
      <c r="B57">
        <v>465</v>
      </c>
      <c r="C57">
        <v>4326</v>
      </c>
      <c r="D57">
        <v>6620</v>
      </c>
      <c r="E57" s="15">
        <v>42987</v>
      </c>
      <c r="F57" s="76">
        <v>4</v>
      </c>
      <c r="G57">
        <v>238</v>
      </c>
      <c r="H57">
        <v>112.6</v>
      </c>
      <c r="I57">
        <f t="shared" si="1"/>
        <v>238</v>
      </c>
      <c r="J57" s="16">
        <f t="shared" si="0"/>
        <v>2.3851771288184294</v>
      </c>
      <c r="K57" s="17">
        <f t="shared" si="2"/>
        <v>2.0515383905153275</v>
      </c>
      <c r="L57" s="17"/>
      <c r="N57" s="15"/>
      <c r="O57">
        <v>465</v>
      </c>
      <c r="P57">
        <v>20170847</v>
      </c>
      <c r="Q57" t="s">
        <v>180</v>
      </c>
      <c r="R57">
        <v>4326</v>
      </c>
      <c r="S57">
        <v>6620</v>
      </c>
      <c r="T57">
        <v>21</v>
      </c>
      <c r="U57">
        <v>200</v>
      </c>
      <c r="V57">
        <v>259.02999999999997</v>
      </c>
    </row>
    <row r="58" spans="1:22" x14ac:dyDescent="0.2">
      <c r="A58">
        <v>20170847</v>
      </c>
      <c r="B58">
        <v>465</v>
      </c>
      <c r="C58">
        <v>4326</v>
      </c>
      <c r="D58">
        <v>6620</v>
      </c>
      <c r="E58" s="15">
        <v>42987</v>
      </c>
      <c r="F58" s="76">
        <v>5</v>
      </c>
      <c r="G58">
        <v>243</v>
      </c>
      <c r="H58">
        <v>105.6</v>
      </c>
      <c r="I58">
        <f t="shared" si="1"/>
        <v>243</v>
      </c>
      <c r="J58" s="16">
        <f t="shared" si="0"/>
        <v>2.3942064453602296</v>
      </c>
      <c r="K58" s="17">
        <f t="shared" si="2"/>
        <v>2.0236639181977933</v>
      </c>
      <c r="L58" s="17"/>
      <c r="O58">
        <v>465</v>
      </c>
      <c r="P58">
        <v>20170848</v>
      </c>
      <c r="Q58" t="s">
        <v>180</v>
      </c>
      <c r="R58">
        <v>4326</v>
      </c>
      <c r="S58">
        <v>6620</v>
      </c>
      <c r="T58">
        <v>21</v>
      </c>
      <c r="U58">
        <v>132</v>
      </c>
      <c r="V58">
        <v>263.86</v>
      </c>
    </row>
    <row r="59" spans="1:22" x14ac:dyDescent="0.2">
      <c r="A59">
        <v>20170847</v>
      </c>
      <c r="B59">
        <v>465</v>
      </c>
      <c r="C59">
        <v>4326</v>
      </c>
      <c r="D59">
        <v>6620</v>
      </c>
      <c r="E59" s="15">
        <v>42987</v>
      </c>
      <c r="F59" s="76">
        <v>6</v>
      </c>
      <c r="G59">
        <v>254</v>
      </c>
      <c r="H59">
        <v>107.4</v>
      </c>
      <c r="I59">
        <f t="shared" si="1"/>
        <v>254</v>
      </c>
      <c r="J59" s="16">
        <f t="shared" si="0"/>
        <v>2.4134338883818556</v>
      </c>
      <c r="K59" s="17">
        <f t="shared" si="2"/>
        <v>2.0310042813635367</v>
      </c>
      <c r="L59" s="17"/>
      <c r="O59">
        <v>465</v>
      </c>
      <c r="P59">
        <v>20170851</v>
      </c>
      <c r="Q59" t="s">
        <v>177</v>
      </c>
      <c r="R59">
        <v>4327</v>
      </c>
      <c r="S59">
        <v>6620</v>
      </c>
      <c r="T59">
        <v>65</v>
      </c>
      <c r="U59">
        <v>151</v>
      </c>
      <c r="V59">
        <v>254.24</v>
      </c>
    </row>
    <row r="60" spans="1:22" x14ac:dyDescent="0.2">
      <c r="A60">
        <v>20170847</v>
      </c>
      <c r="B60">
        <v>465</v>
      </c>
      <c r="C60">
        <v>4326</v>
      </c>
      <c r="D60">
        <v>6620</v>
      </c>
      <c r="E60" s="15">
        <v>42987</v>
      </c>
      <c r="F60" s="76">
        <v>7</v>
      </c>
      <c r="G60">
        <v>247</v>
      </c>
      <c r="H60">
        <v>102.9</v>
      </c>
      <c r="I60">
        <f t="shared" si="1"/>
        <v>247</v>
      </c>
      <c r="J60" s="16">
        <f t="shared" si="0"/>
        <v>2.4012971250215833</v>
      </c>
      <c r="K60" s="17">
        <f t="shared" si="2"/>
        <v>2.0124153747624329</v>
      </c>
      <c r="L60" s="17"/>
      <c r="O60">
        <v>465</v>
      </c>
      <c r="P60">
        <v>20170853</v>
      </c>
      <c r="Q60" t="s">
        <v>176</v>
      </c>
      <c r="R60">
        <v>4326</v>
      </c>
      <c r="S60">
        <v>6620</v>
      </c>
      <c r="T60">
        <v>91.5</v>
      </c>
      <c r="U60">
        <v>151</v>
      </c>
      <c r="V60">
        <v>262.02</v>
      </c>
    </row>
    <row r="61" spans="1:22" x14ac:dyDescent="0.2">
      <c r="A61">
        <v>20170847</v>
      </c>
      <c r="B61">
        <v>465</v>
      </c>
      <c r="C61">
        <v>4326</v>
      </c>
      <c r="D61">
        <v>6620</v>
      </c>
      <c r="E61" s="15">
        <v>42987</v>
      </c>
      <c r="F61" s="76">
        <v>8</v>
      </c>
      <c r="G61">
        <v>257</v>
      </c>
      <c r="H61">
        <v>112.8</v>
      </c>
      <c r="I61">
        <f t="shared" si="1"/>
        <v>257</v>
      </c>
      <c r="J61" s="16">
        <f t="shared" si="0"/>
        <v>2.4185332950932121</v>
      </c>
      <c r="K61" s="17">
        <f t="shared" si="2"/>
        <v>2.0523090996473234</v>
      </c>
      <c r="L61" s="17"/>
    </row>
    <row r="62" spans="1:22" x14ac:dyDescent="0.2">
      <c r="A62">
        <v>20170847</v>
      </c>
      <c r="B62">
        <v>465</v>
      </c>
      <c r="C62">
        <v>4326</v>
      </c>
      <c r="D62">
        <v>6620</v>
      </c>
      <c r="E62" s="15">
        <v>42987</v>
      </c>
      <c r="F62" s="76">
        <v>9</v>
      </c>
      <c r="G62">
        <v>249</v>
      </c>
      <c r="H62">
        <v>111.2</v>
      </c>
      <c r="I62">
        <f t="shared" si="1"/>
        <v>249</v>
      </c>
      <c r="J62" s="16">
        <f t="shared" si="0"/>
        <v>2.4047995188576539</v>
      </c>
      <c r="K62" s="17">
        <f t="shared" si="2"/>
        <v>2.0461047872460387</v>
      </c>
      <c r="L62" s="17"/>
    </row>
    <row r="63" spans="1:22" x14ac:dyDescent="0.2">
      <c r="A63">
        <v>20170847</v>
      </c>
      <c r="B63">
        <v>465</v>
      </c>
      <c r="C63">
        <v>4326</v>
      </c>
      <c r="D63">
        <v>6620</v>
      </c>
      <c r="E63" s="15">
        <v>42987</v>
      </c>
      <c r="F63" s="76">
        <v>10</v>
      </c>
      <c r="G63">
        <v>261</v>
      </c>
      <c r="H63">
        <v>128.5</v>
      </c>
      <c r="I63">
        <f t="shared" si="1"/>
        <v>261</v>
      </c>
      <c r="J63" s="16">
        <f t="shared" si="0"/>
        <v>2.4252406791001984</v>
      </c>
      <c r="K63" s="17">
        <f t="shared" si="2"/>
        <v>2.1089031276673134</v>
      </c>
      <c r="L63" s="17"/>
    </row>
    <row r="64" spans="1:22" x14ac:dyDescent="0.2">
      <c r="A64">
        <v>20170847</v>
      </c>
      <c r="B64">
        <v>465</v>
      </c>
      <c r="C64">
        <v>4326</v>
      </c>
      <c r="D64">
        <v>6620</v>
      </c>
      <c r="E64" s="15">
        <v>42987</v>
      </c>
      <c r="F64" s="76">
        <v>11</v>
      </c>
      <c r="G64">
        <v>258</v>
      </c>
      <c r="H64">
        <v>124.7</v>
      </c>
      <c r="I64">
        <f t="shared" si="1"/>
        <v>258</v>
      </c>
      <c r="J64" s="16">
        <f t="shared" si="0"/>
        <v>2.4202198777251476</v>
      </c>
      <c r="K64" s="17">
        <f t="shared" si="2"/>
        <v>2.0958664534785427</v>
      </c>
      <c r="L64" s="17"/>
    </row>
    <row r="65" spans="1:24" x14ac:dyDescent="0.2">
      <c r="A65">
        <v>20170847</v>
      </c>
      <c r="B65">
        <v>465</v>
      </c>
      <c r="C65">
        <v>4326</v>
      </c>
      <c r="D65">
        <v>6620</v>
      </c>
      <c r="E65" s="15">
        <v>42987</v>
      </c>
      <c r="F65" s="76">
        <v>12</v>
      </c>
      <c r="G65">
        <v>263</v>
      </c>
      <c r="H65">
        <v>139.9</v>
      </c>
      <c r="I65">
        <f t="shared" si="1"/>
        <v>263</v>
      </c>
      <c r="J65" s="16">
        <f t="shared" si="0"/>
        <v>2.4285559202516755</v>
      </c>
      <c r="K65" s="17">
        <f t="shared" si="2"/>
        <v>2.1458177144918276</v>
      </c>
      <c r="L65" s="17"/>
    </row>
    <row r="66" spans="1:24" x14ac:dyDescent="0.2">
      <c r="A66">
        <v>20170847</v>
      </c>
      <c r="B66">
        <v>465</v>
      </c>
      <c r="C66">
        <v>4326</v>
      </c>
      <c r="D66">
        <v>6620</v>
      </c>
      <c r="E66" s="15">
        <v>42987</v>
      </c>
      <c r="F66" s="76">
        <v>13</v>
      </c>
      <c r="G66">
        <v>271</v>
      </c>
      <c r="H66">
        <v>154.69999999999999</v>
      </c>
      <c r="I66">
        <f t="shared" si="1"/>
        <v>271</v>
      </c>
      <c r="J66" s="16">
        <f t="shared" si="0"/>
        <v>2.4415694626363234</v>
      </c>
      <c r="K66" s="17">
        <f t="shared" si="2"/>
        <v>2.1894903136993675</v>
      </c>
      <c r="L66" s="17"/>
    </row>
    <row r="67" spans="1:24" x14ac:dyDescent="0.2">
      <c r="A67">
        <v>20170847</v>
      </c>
      <c r="B67">
        <v>465</v>
      </c>
      <c r="C67">
        <v>4326</v>
      </c>
      <c r="D67">
        <v>6620</v>
      </c>
      <c r="E67" s="15">
        <v>42987</v>
      </c>
      <c r="F67" s="76">
        <v>14</v>
      </c>
      <c r="G67">
        <v>277</v>
      </c>
      <c r="H67">
        <v>142</v>
      </c>
      <c r="I67">
        <f t="shared" si="1"/>
        <v>277</v>
      </c>
      <c r="J67" s="16">
        <f t="shared" si="0"/>
        <v>2.4510799408263662</v>
      </c>
      <c r="K67" s="17">
        <f t="shared" si="2"/>
        <v>2.1522883443830563</v>
      </c>
      <c r="L67" s="17"/>
      <c r="N67" s="15"/>
    </row>
    <row r="68" spans="1:24" x14ac:dyDescent="0.2">
      <c r="A68">
        <v>20170847</v>
      </c>
      <c r="B68">
        <v>465</v>
      </c>
      <c r="C68">
        <v>4326</v>
      </c>
      <c r="D68">
        <v>6620</v>
      </c>
      <c r="E68" s="15">
        <v>42987</v>
      </c>
      <c r="F68" s="76">
        <v>15</v>
      </c>
      <c r="G68">
        <v>283</v>
      </c>
      <c r="H68">
        <v>183.7</v>
      </c>
      <c r="I68">
        <f t="shared" si="1"/>
        <v>283</v>
      </c>
      <c r="J68" s="16">
        <f t="shared" ref="J68:J98" si="3">LOG(I68*1.02)</f>
        <v>2.4603866072862077</v>
      </c>
      <c r="K68" s="17">
        <f t="shared" si="2"/>
        <v>2.2641091563058082</v>
      </c>
      <c r="L68" s="17"/>
    </row>
    <row r="69" spans="1:24" x14ac:dyDescent="0.2">
      <c r="A69" s="2">
        <v>20170847</v>
      </c>
      <c r="B69" s="2">
        <v>465</v>
      </c>
      <c r="C69" s="2">
        <v>4326</v>
      </c>
      <c r="D69" s="2">
        <v>6620</v>
      </c>
      <c r="E69" s="69">
        <v>42987</v>
      </c>
      <c r="F69" s="72">
        <v>16</v>
      </c>
      <c r="G69" s="2">
        <v>283</v>
      </c>
      <c r="H69" s="2">
        <v>160.4</v>
      </c>
      <c r="I69">
        <f t="shared" si="1"/>
        <v>283</v>
      </c>
      <c r="J69" s="16">
        <f t="shared" si="3"/>
        <v>2.4603866072862077</v>
      </c>
      <c r="K69" s="17">
        <f t="shared" si="2"/>
        <v>2.2052043639481447</v>
      </c>
      <c r="L69" s="17"/>
      <c r="N69" s="101" t="s">
        <v>138</v>
      </c>
      <c r="O69">
        <f>COUNT(O49:O68)</f>
        <v>12</v>
      </c>
      <c r="U69">
        <f>SUM(U49:U68)</f>
        <v>2159</v>
      </c>
    </row>
    <row r="70" spans="1:24" x14ac:dyDescent="0.2">
      <c r="A70" s="2">
        <v>20170847</v>
      </c>
      <c r="B70" s="2">
        <v>465</v>
      </c>
      <c r="C70" s="2">
        <v>4326</v>
      </c>
      <c r="D70" s="2">
        <v>6620</v>
      </c>
      <c r="E70" s="69">
        <v>42987</v>
      </c>
      <c r="F70" s="72">
        <v>17</v>
      </c>
      <c r="G70" s="2">
        <v>276</v>
      </c>
      <c r="H70" s="2">
        <v>147.1</v>
      </c>
      <c r="I70">
        <f t="shared" si="1"/>
        <v>276</v>
      </c>
      <c r="J70" s="16">
        <f t="shared" si="3"/>
        <v>2.4495092538271352</v>
      </c>
      <c r="K70" s="17">
        <f t="shared" si="2"/>
        <v>2.1676126727275302</v>
      </c>
      <c r="L70" s="17"/>
      <c r="N70" s="101" t="s">
        <v>189</v>
      </c>
    </row>
    <row r="71" spans="1:24" x14ac:dyDescent="0.2">
      <c r="A71" s="2">
        <v>20170847</v>
      </c>
      <c r="B71" s="2">
        <v>465</v>
      </c>
      <c r="C71" s="2">
        <v>4326</v>
      </c>
      <c r="D71" s="2">
        <v>6620</v>
      </c>
      <c r="E71" s="69">
        <v>42987</v>
      </c>
      <c r="F71" s="72">
        <v>18</v>
      </c>
      <c r="G71" s="2">
        <v>267</v>
      </c>
      <c r="H71" s="2">
        <v>161.4</v>
      </c>
      <c r="I71">
        <f t="shared" ref="I71:I98" si="4">G71</f>
        <v>267</v>
      </c>
      <c r="J71" s="16">
        <f t="shared" si="3"/>
        <v>2.4351114331264929</v>
      </c>
      <c r="K71" s="17">
        <f t="shared" ref="K71:K98" si="5">LOG(H71)</f>
        <v>2.2079035303860515</v>
      </c>
      <c r="L71" s="17"/>
      <c r="N71" s="100" t="s">
        <v>207</v>
      </c>
      <c r="T71">
        <f>SUM(T49:T70)</f>
        <v>958</v>
      </c>
      <c r="U71">
        <f>SUM(U49:U70)</f>
        <v>4318</v>
      </c>
    </row>
    <row r="72" spans="1:24" x14ac:dyDescent="0.2">
      <c r="A72" s="2">
        <v>20170847</v>
      </c>
      <c r="B72" s="2">
        <v>465</v>
      </c>
      <c r="C72" s="2">
        <v>4326</v>
      </c>
      <c r="D72" s="2">
        <v>6620</v>
      </c>
      <c r="E72" s="69">
        <v>42987</v>
      </c>
      <c r="F72" s="72">
        <v>19</v>
      </c>
      <c r="G72" s="2">
        <v>287</v>
      </c>
      <c r="H72" s="2">
        <v>186.7</v>
      </c>
      <c r="I72">
        <f t="shared" si="4"/>
        <v>287</v>
      </c>
      <c r="J72" s="16">
        <f t="shared" si="3"/>
        <v>2.4664820684959099</v>
      </c>
      <c r="K72" s="17">
        <f t="shared" si="5"/>
        <v>2.2711443179490782</v>
      </c>
      <c r="L72" s="17"/>
      <c r="M72" s="110"/>
      <c r="N72" s="68" t="s">
        <v>208</v>
      </c>
      <c r="T72" t="s">
        <v>156</v>
      </c>
      <c r="U72" t="s">
        <v>157</v>
      </c>
      <c r="V72" t="s">
        <v>158</v>
      </c>
      <c r="W72" t="s">
        <v>157</v>
      </c>
      <c r="X72" t="s">
        <v>158</v>
      </c>
    </row>
    <row r="73" spans="1:24" x14ac:dyDescent="0.2">
      <c r="A73" s="2">
        <v>20170847</v>
      </c>
      <c r="B73" s="2">
        <v>465</v>
      </c>
      <c r="C73" s="2">
        <v>4326</v>
      </c>
      <c r="D73" s="2">
        <v>6620</v>
      </c>
      <c r="E73" s="69">
        <v>42987</v>
      </c>
      <c r="F73" s="72">
        <v>20</v>
      </c>
      <c r="G73" s="2">
        <v>274</v>
      </c>
      <c r="H73" s="2">
        <v>168.2</v>
      </c>
      <c r="I73">
        <f t="shared" si="4"/>
        <v>274</v>
      </c>
      <c r="J73" s="16">
        <f t="shared" si="3"/>
        <v>2.4463507345823055</v>
      </c>
      <c r="K73" s="17">
        <f t="shared" si="5"/>
        <v>2.2258259914618934</v>
      </c>
      <c r="L73" s="17"/>
      <c r="N73" t="s">
        <v>28</v>
      </c>
      <c r="O73" t="s">
        <v>25</v>
      </c>
      <c r="P73" t="s">
        <v>24</v>
      </c>
      <c r="Q73" t="s">
        <v>159</v>
      </c>
      <c r="R73" t="s">
        <v>26</v>
      </c>
      <c r="S73" t="s">
        <v>27</v>
      </c>
      <c r="T73" t="s">
        <v>160</v>
      </c>
      <c r="U73" t="s">
        <v>161</v>
      </c>
      <c r="V73" t="s">
        <v>161</v>
      </c>
      <c r="W73" t="s">
        <v>162</v>
      </c>
      <c r="X73" t="s">
        <v>162</v>
      </c>
    </row>
    <row r="74" spans="1:24" x14ac:dyDescent="0.2">
      <c r="A74" s="2">
        <v>20170847</v>
      </c>
      <c r="B74" s="2">
        <v>465</v>
      </c>
      <c r="C74" s="2">
        <v>4326</v>
      </c>
      <c r="D74" s="2">
        <v>6620</v>
      </c>
      <c r="E74" s="69">
        <v>42987</v>
      </c>
      <c r="F74" s="72">
        <v>21</v>
      </c>
      <c r="G74" s="2">
        <v>267</v>
      </c>
      <c r="H74" s="2">
        <v>132.69999999999999</v>
      </c>
      <c r="I74">
        <f t="shared" si="4"/>
        <v>267</v>
      </c>
      <c r="J74" s="16">
        <f t="shared" si="3"/>
        <v>2.4351114331264929</v>
      </c>
      <c r="K74" s="17">
        <f t="shared" si="5"/>
        <v>2.1228709228644354</v>
      </c>
      <c r="L74" s="17"/>
      <c r="N74" s="15">
        <v>42985</v>
      </c>
      <c r="O74">
        <v>465</v>
      </c>
      <c r="P74">
        <v>20170817</v>
      </c>
      <c r="Q74" t="s">
        <v>200</v>
      </c>
      <c r="R74">
        <v>4327.08</v>
      </c>
      <c r="S74">
        <v>6620.43</v>
      </c>
      <c r="T74">
        <v>25</v>
      </c>
      <c r="U74">
        <v>227</v>
      </c>
      <c r="V74">
        <v>295</v>
      </c>
      <c r="W74">
        <v>81.400000000000006</v>
      </c>
      <c r="X74">
        <v>196.9</v>
      </c>
    </row>
    <row r="75" spans="1:24" x14ac:dyDescent="0.2">
      <c r="A75" s="2">
        <v>20170847</v>
      </c>
      <c r="B75" s="2">
        <v>465</v>
      </c>
      <c r="C75" s="2">
        <v>4326</v>
      </c>
      <c r="D75" s="2">
        <v>6620</v>
      </c>
      <c r="E75" s="69">
        <v>42987</v>
      </c>
      <c r="F75" s="72">
        <v>22</v>
      </c>
      <c r="G75" s="2">
        <v>286</v>
      </c>
      <c r="H75" s="2">
        <v>191.1</v>
      </c>
      <c r="I75">
        <f t="shared" si="4"/>
        <v>286</v>
      </c>
      <c r="J75" s="16">
        <f t="shared" si="3"/>
        <v>2.4649662048909606</v>
      </c>
      <c r="K75" s="17">
        <f t="shared" si="5"/>
        <v>2.2812606870550129</v>
      </c>
      <c r="L75" s="17"/>
      <c r="N75" s="15">
        <v>42987</v>
      </c>
      <c r="O75">
        <v>465</v>
      </c>
      <c r="P75">
        <v>20170836</v>
      </c>
      <c r="Q75" t="s">
        <v>192</v>
      </c>
      <c r="R75">
        <v>4325.5</v>
      </c>
      <c r="S75">
        <v>6619.5</v>
      </c>
      <c r="T75">
        <v>25</v>
      </c>
      <c r="U75">
        <v>228</v>
      </c>
      <c r="V75">
        <v>303</v>
      </c>
      <c r="W75">
        <v>86.2</v>
      </c>
      <c r="X75">
        <v>232.2</v>
      </c>
    </row>
    <row r="76" spans="1:24" x14ac:dyDescent="0.2">
      <c r="A76" s="2">
        <v>20170847</v>
      </c>
      <c r="B76" s="2">
        <v>465</v>
      </c>
      <c r="C76" s="2">
        <v>4326</v>
      </c>
      <c r="D76" s="2">
        <v>6620</v>
      </c>
      <c r="E76" s="69">
        <v>42987</v>
      </c>
      <c r="F76" s="72">
        <v>23</v>
      </c>
      <c r="G76" s="2">
        <v>301</v>
      </c>
      <c r="H76" s="2">
        <v>218.9</v>
      </c>
      <c r="I76">
        <f t="shared" si="4"/>
        <v>301</v>
      </c>
      <c r="J76" s="16">
        <f t="shared" si="3"/>
        <v>2.4871666673557611</v>
      </c>
      <c r="K76" s="17">
        <f t="shared" si="5"/>
        <v>2.3402457615679317</v>
      </c>
      <c r="L76" s="17"/>
      <c r="N76" s="15">
        <v>42987</v>
      </c>
      <c r="O76">
        <v>465</v>
      </c>
      <c r="P76">
        <v>20170847</v>
      </c>
      <c r="Q76" t="s">
        <v>180</v>
      </c>
      <c r="R76">
        <v>4326</v>
      </c>
      <c r="S76">
        <v>6620</v>
      </c>
      <c r="T76">
        <v>28</v>
      </c>
      <c r="U76">
        <v>224</v>
      </c>
      <c r="V76">
        <v>301</v>
      </c>
      <c r="W76">
        <v>78.2</v>
      </c>
      <c r="X76">
        <v>225.7</v>
      </c>
    </row>
    <row r="77" spans="1:24" x14ac:dyDescent="0.2">
      <c r="A77" s="2">
        <v>20170847</v>
      </c>
      <c r="B77" s="2">
        <v>465</v>
      </c>
      <c r="C77" s="2">
        <v>4326</v>
      </c>
      <c r="D77" s="2">
        <v>6620</v>
      </c>
      <c r="E77" s="69">
        <v>42987</v>
      </c>
      <c r="F77" s="72">
        <v>24</v>
      </c>
      <c r="G77" s="2">
        <v>293</v>
      </c>
      <c r="H77" s="2">
        <v>196.1</v>
      </c>
      <c r="I77">
        <f t="shared" si="4"/>
        <v>293</v>
      </c>
      <c r="J77" s="16">
        <f t="shared" si="3"/>
        <v>2.4754677921160271</v>
      </c>
      <c r="K77" s="17">
        <f t="shared" si="5"/>
        <v>2.2924775936677841</v>
      </c>
      <c r="N77" s="15">
        <v>42989</v>
      </c>
      <c r="O77">
        <v>465</v>
      </c>
      <c r="P77">
        <v>20170856</v>
      </c>
      <c r="Q77" t="s">
        <v>198</v>
      </c>
      <c r="R77">
        <v>4327.29</v>
      </c>
      <c r="S77">
        <v>6620.55</v>
      </c>
      <c r="T77">
        <v>25</v>
      </c>
      <c r="U77">
        <v>224</v>
      </c>
      <c r="V77">
        <v>297</v>
      </c>
      <c r="W77">
        <v>82.3</v>
      </c>
      <c r="X77">
        <v>229.3</v>
      </c>
    </row>
    <row r="78" spans="1:24" x14ac:dyDescent="0.2">
      <c r="A78" s="2">
        <v>20170847</v>
      </c>
      <c r="B78" s="2">
        <v>465</v>
      </c>
      <c r="C78" s="2">
        <v>4326</v>
      </c>
      <c r="D78" s="2">
        <v>6620</v>
      </c>
      <c r="E78" s="69">
        <v>42987</v>
      </c>
      <c r="F78" s="72">
        <v>25</v>
      </c>
      <c r="G78" s="2">
        <v>297</v>
      </c>
      <c r="H78" s="2">
        <v>202.3</v>
      </c>
      <c r="I78">
        <f t="shared" si="4"/>
        <v>297</v>
      </c>
      <c r="J78" s="16">
        <f t="shared" si="3"/>
        <v>2.4813566210791298</v>
      </c>
      <c r="K78" s="17">
        <f t="shared" si="5"/>
        <v>2.3059958827708047</v>
      </c>
      <c r="N78" s="15">
        <v>42989</v>
      </c>
      <c r="O78">
        <v>465</v>
      </c>
      <c r="P78">
        <v>20170861</v>
      </c>
      <c r="Q78" t="s">
        <v>192</v>
      </c>
      <c r="R78">
        <v>4326</v>
      </c>
      <c r="S78">
        <v>6620</v>
      </c>
      <c r="T78">
        <v>26</v>
      </c>
      <c r="U78">
        <v>228</v>
      </c>
      <c r="V78">
        <v>308</v>
      </c>
      <c r="W78">
        <v>88.9</v>
      </c>
      <c r="X78">
        <v>257.3</v>
      </c>
    </row>
    <row r="79" spans="1:24" x14ac:dyDescent="0.2">
      <c r="A79" s="2">
        <v>20170847</v>
      </c>
      <c r="B79" s="2">
        <v>465</v>
      </c>
      <c r="C79" s="2">
        <v>4326</v>
      </c>
      <c r="D79" s="2">
        <v>6620</v>
      </c>
      <c r="E79" s="69">
        <v>42987</v>
      </c>
      <c r="F79" s="72">
        <v>26</v>
      </c>
      <c r="G79" s="2">
        <v>291</v>
      </c>
      <c r="H79" s="2">
        <v>203.3</v>
      </c>
      <c r="I79">
        <f t="shared" si="4"/>
        <v>291</v>
      </c>
      <c r="J79" s="16">
        <f t="shared" si="3"/>
        <v>2.4724931607478249</v>
      </c>
      <c r="K79" s="17">
        <f t="shared" si="5"/>
        <v>2.3081373786380386</v>
      </c>
      <c r="N79" s="15">
        <v>42989</v>
      </c>
      <c r="O79">
        <v>465</v>
      </c>
      <c r="P79">
        <v>20170867</v>
      </c>
      <c r="Q79" t="s">
        <v>180</v>
      </c>
      <c r="R79">
        <v>4326</v>
      </c>
      <c r="S79">
        <v>6620</v>
      </c>
      <c r="T79">
        <v>23</v>
      </c>
      <c r="U79">
        <v>223</v>
      </c>
      <c r="V79">
        <v>285</v>
      </c>
      <c r="W79">
        <v>87.7</v>
      </c>
      <c r="X79">
        <v>185</v>
      </c>
    </row>
    <row r="80" spans="1:24" x14ac:dyDescent="0.2">
      <c r="A80" s="2">
        <v>20170847</v>
      </c>
      <c r="B80" s="2">
        <v>465</v>
      </c>
      <c r="C80" s="2">
        <v>4326</v>
      </c>
      <c r="D80" s="2">
        <v>6620</v>
      </c>
      <c r="E80" s="69">
        <v>42987</v>
      </c>
      <c r="F80" s="72">
        <v>27</v>
      </c>
      <c r="G80" s="2">
        <v>298</v>
      </c>
      <c r="H80" s="2">
        <v>225.7</v>
      </c>
      <c r="I80">
        <f t="shared" si="4"/>
        <v>298</v>
      </c>
      <c r="J80" s="16">
        <f t="shared" si="3"/>
        <v>2.4828164358381728</v>
      </c>
      <c r="K80" s="17">
        <f t="shared" si="5"/>
        <v>2.3535315590777621</v>
      </c>
      <c r="N80" s="15"/>
    </row>
    <row r="81" spans="1:39" x14ac:dyDescent="0.2">
      <c r="A81" s="2">
        <v>20170847</v>
      </c>
      <c r="B81" s="2">
        <v>465</v>
      </c>
      <c r="C81" s="2">
        <v>4326</v>
      </c>
      <c r="D81" s="2">
        <v>6620</v>
      </c>
      <c r="E81" s="69">
        <v>42987</v>
      </c>
      <c r="F81" s="72">
        <v>28</v>
      </c>
      <c r="G81" s="2">
        <v>224</v>
      </c>
      <c r="H81" s="2">
        <v>78.2</v>
      </c>
      <c r="I81">
        <f t="shared" si="4"/>
        <v>224</v>
      </c>
      <c r="J81" s="16">
        <f t="shared" si="3"/>
        <v>2.3588481900960803</v>
      </c>
      <c r="K81" s="17">
        <f t="shared" si="5"/>
        <v>1.893206753059848</v>
      </c>
      <c r="N81" s="15"/>
    </row>
    <row r="82" spans="1:39" x14ac:dyDescent="0.2">
      <c r="A82" s="2">
        <v>20170856</v>
      </c>
      <c r="B82" s="2">
        <v>465</v>
      </c>
      <c r="C82" s="2">
        <v>4327.29</v>
      </c>
      <c r="D82" s="2">
        <v>6620.55</v>
      </c>
      <c r="E82" s="69">
        <v>42989</v>
      </c>
      <c r="F82" s="72">
        <v>1</v>
      </c>
      <c r="G82" s="2">
        <v>224</v>
      </c>
      <c r="H82" s="2">
        <v>93.2</v>
      </c>
      <c r="I82">
        <f t="shared" si="4"/>
        <v>224</v>
      </c>
      <c r="J82" s="16">
        <f t="shared" si="3"/>
        <v>2.3588481900960803</v>
      </c>
      <c r="K82" s="17">
        <f t="shared" si="5"/>
        <v>1.9694159123539814</v>
      </c>
      <c r="N82" s="100"/>
    </row>
    <row r="83" spans="1:39" x14ac:dyDescent="0.2">
      <c r="A83" s="2">
        <v>20170856</v>
      </c>
      <c r="B83" s="2">
        <v>465</v>
      </c>
      <c r="C83" s="2">
        <v>4327.29</v>
      </c>
      <c r="D83" s="2">
        <v>6620.55</v>
      </c>
      <c r="E83" s="69">
        <v>42989</v>
      </c>
      <c r="F83" s="72">
        <v>2</v>
      </c>
      <c r="G83" s="2">
        <v>227</v>
      </c>
      <c r="H83" s="2">
        <v>92.6</v>
      </c>
      <c r="I83">
        <f t="shared" si="4"/>
        <v>227</v>
      </c>
      <c r="J83" s="16">
        <f t="shared" si="3"/>
        <v>2.3646260289550405</v>
      </c>
      <c r="K83" s="17">
        <f t="shared" si="5"/>
        <v>1.9666109866819343</v>
      </c>
      <c r="N83" s="15"/>
      <c r="R83" s="26"/>
      <c r="S83" s="26"/>
    </row>
    <row r="84" spans="1:39" x14ac:dyDescent="0.2">
      <c r="A84" s="2">
        <v>20170856</v>
      </c>
      <c r="B84" s="2">
        <v>465</v>
      </c>
      <c r="C84" s="2">
        <v>4327.29</v>
      </c>
      <c r="D84" s="2">
        <v>6620.55</v>
      </c>
      <c r="E84" s="69">
        <v>42989</v>
      </c>
      <c r="F84" s="72">
        <v>3</v>
      </c>
      <c r="G84" s="2">
        <v>237</v>
      </c>
      <c r="H84" s="2">
        <v>108.3</v>
      </c>
      <c r="I84">
        <f t="shared" si="4"/>
        <v>237</v>
      </c>
      <c r="J84" s="16">
        <f t="shared" si="3"/>
        <v>2.3833485177720215</v>
      </c>
      <c r="K84" s="17">
        <f t="shared" si="5"/>
        <v>2.0346284566253203</v>
      </c>
      <c r="N84" s="15"/>
      <c r="T84">
        <f>SUM(T74:T83)</f>
        <v>152</v>
      </c>
    </row>
    <row r="85" spans="1:39" x14ac:dyDescent="0.2">
      <c r="A85" s="2">
        <v>20170856</v>
      </c>
      <c r="B85" s="2">
        <v>465</v>
      </c>
      <c r="C85" s="2">
        <v>4327.29</v>
      </c>
      <c r="D85" s="2">
        <v>6620.55</v>
      </c>
      <c r="E85" s="69">
        <v>42989</v>
      </c>
      <c r="F85" s="72">
        <v>4</v>
      </c>
      <c r="G85" s="2">
        <v>232</v>
      </c>
      <c r="H85" s="2">
        <v>82.3</v>
      </c>
      <c r="I85">
        <f t="shared" si="4"/>
        <v>232</v>
      </c>
      <c r="J85" s="16">
        <f t="shared" si="3"/>
        <v>2.3740881566528174</v>
      </c>
      <c r="K85" s="17">
        <f t="shared" si="5"/>
        <v>1.9153998352122699</v>
      </c>
    </row>
    <row r="86" spans="1:39" x14ac:dyDescent="0.2">
      <c r="A86" s="2">
        <v>20170856</v>
      </c>
      <c r="B86" s="2">
        <v>465</v>
      </c>
      <c r="C86" s="2">
        <v>4327.29</v>
      </c>
      <c r="D86" s="2">
        <v>6620.55</v>
      </c>
      <c r="E86" s="69">
        <v>42989</v>
      </c>
      <c r="F86" s="72">
        <v>5</v>
      </c>
      <c r="G86" s="2">
        <v>243</v>
      </c>
      <c r="H86" s="2">
        <v>123.6</v>
      </c>
      <c r="I86">
        <f t="shared" si="4"/>
        <v>243</v>
      </c>
      <c r="J86" s="16">
        <f t="shared" si="3"/>
        <v>2.3942064453602296</v>
      </c>
      <c r="K86" s="17">
        <f t="shared" si="5"/>
        <v>2.0920184707527971</v>
      </c>
      <c r="L86" s="17"/>
      <c r="O86">
        <f>COUNT(O74:O85)</f>
        <v>6</v>
      </c>
      <c r="X86" t="s">
        <v>96</v>
      </c>
      <c r="Y86" t="s">
        <v>97</v>
      </c>
      <c r="AA86" t="s">
        <v>98</v>
      </c>
      <c r="AE86" t="s">
        <v>99</v>
      </c>
      <c r="AF86" t="s">
        <v>100</v>
      </c>
      <c r="AG86" s="7" t="s">
        <v>101</v>
      </c>
      <c r="AH86" s="7" t="s">
        <v>102</v>
      </c>
      <c r="AI86" s="7" t="s">
        <v>102</v>
      </c>
      <c r="AJ86" s="6" t="s">
        <v>103</v>
      </c>
      <c r="AK86" s="4"/>
      <c r="AL86" s="4" t="s">
        <v>104</v>
      </c>
    </row>
    <row r="87" spans="1:39" x14ac:dyDescent="0.2">
      <c r="A87" s="2">
        <v>20170856</v>
      </c>
      <c r="B87" s="2">
        <v>465</v>
      </c>
      <c r="C87" s="2">
        <v>4327.29</v>
      </c>
      <c r="D87" s="2">
        <v>6620.55</v>
      </c>
      <c r="E87" s="69">
        <v>42989</v>
      </c>
      <c r="F87" s="72">
        <v>6</v>
      </c>
      <c r="G87" s="2">
        <v>245</v>
      </c>
      <c r="H87" s="2">
        <v>122</v>
      </c>
      <c r="I87">
        <f t="shared" si="4"/>
        <v>245</v>
      </c>
      <c r="J87" s="16">
        <f t="shared" si="3"/>
        <v>2.3977662561264501</v>
      </c>
      <c r="K87" s="17">
        <f t="shared" si="5"/>
        <v>2.0863598306747484</v>
      </c>
      <c r="L87" s="17" t="s">
        <v>105</v>
      </c>
      <c r="V87" t="s">
        <v>106</v>
      </c>
      <c r="W87" t="s">
        <v>106</v>
      </c>
      <c r="X87" t="s">
        <v>107</v>
      </c>
      <c r="Y87" t="s">
        <v>108</v>
      </c>
      <c r="Z87" t="s">
        <v>96</v>
      </c>
      <c r="AA87" t="s">
        <v>109</v>
      </c>
      <c r="AB87" t="s">
        <v>109</v>
      </c>
      <c r="AC87" s="7" t="s">
        <v>110</v>
      </c>
      <c r="AD87" s="7" t="s">
        <v>111</v>
      </c>
      <c r="AE87" s="7" t="s">
        <v>112</v>
      </c>
      <c r="AF87" s="7" t="s">
        <v>113</v>
      </c>
      <c r="AG87" t="s">
        <v>114</v>
      </c>
      <c r="AH87" t="s">
        <v>115</v>
      </c>
      <c r="AI87" t="s">
        <v>115</v>
      </c>
      <c r="AJ87" s="6" t="s">
        <v>116</v>
      </c>
      <c r="AK87" s="4" t="s">
        <v>117</v>
      </c>
      <c r="AL87" s="6" t="s">
        <v>118</v>
      </c>
    </row>
    <row r="88" spans="1:39" x14ac:dyDescent="0.2">
      <c r="A88" s="2">
        <v>20170856</v>
      </c>
      <c r="B88" s="2">
        <v>465</v>
      </c>
      <c r="C88" s="2">
        <v>4327.29</v>
      </c>
      <c r="D88" s="2">
        <v>6620.55</v>
      </c>
      <c r="E88" s="69">
        <v>42989</v>
      </c>
      <c r="F88" s="72">
        <v>7</v>
      </c>
      <c r="G88" s="2">
        <v>247</v>
      </c>
      <c r="H88" s="2">
        <v>122.7</v>
      </c>
      <c r="I88">
        <f t="shared" si="4"/>
        <v>247</v>
      </c>
      <c r="J88" s="16">
        <f t="shared" si="3"/>
        <v>2.4012971250215833</v>
      </c>
      <c r="K88" s="17">
        <f t="shared" si="5"/>
        <v>2.0888445627270045</v>
      </c>
      <c r="L88" s="70" t="s">
        <v>119</v>
      </c>
      <c r="M88" s="3" t="s">
        <v>178</v>
      </c>
      <c r="N88" s="3" t="s">
        <v>120</v>
      </c>
      <c r="O88" s="2" t="s">
        <v>121</v>
      </c>
      <c r="P88" s="2" t="s">
        <v>95</v>
      </c>
      <c r="Q88" s="2" t="s">
        <v>122</v>
      </c>
      <c r="R88" s="2" t="s">
        <v>123</v>
      </c>
      <c r="S88" s="2" t="s">
        <v>124</v>
      </c>
      <c r="T88" t="s">
        <v>125</v>
      </c>
      <c r="U88" t="s">
        <v>126</v>
      </c>
      <c r="V88" s="7" t="s">
        <v>121</v>
      </c>
      <c r="W88" s="7" t="s">
        <v>127</v>
      </c>
      <c r="X88" s="8" t="s">
        <v>128</v>
      </c>
      <c r="Y88" s="8"/>
      <c r="Z88" s="7" t="s">
        <v>129</v>
      </c>
      <c r="AA88" s="7" t="s">
        <v>130</v>
      </c>
      <c r="AB88" s="7" t="s">
        <v>131</v>
      </c>
      <c r="AE88" s="7">
        <f>10^(AB139/10)</f>
        <v>1.7815581406628901E-5</v>
      </c>
      <c r="AF88" s="7"/>
      <c r="AG88" s="12" t="s">
        <v>132</v>
      </c>
      <c r="AH88" t="s">
        <v>133</v>
      </c>
      <c r="AI88" t="s">
        <v>134</v>
      </c>
      <c r="AJ88" s="4"/>
      <c r="AK88" s="6" t="s">
        <v>135</v>
      </c>
      <c r="AL88" s="4" t="s">
        <v>136</v>
      </c>
      <c r="AM88" s="70" t="s">
        <v>119</v>
      </c>
    </row>
    <row r="89" spans="1:39" x14ac:dyDescent="0.2">
      <c r="A89" s="2">
        <v>20170856</v>
      </c>
      <c r="B89" s="2">
        <v>465</v>
      </c>
      <c r="C89" s="2">
        <v>4327.29</v>
      </c>
      <c r="D89" s="2">
        <v>6620.55</v>
      </c>
      <c r="E89" s="69">
        <v>42989</v>
      </c>
      <c r="F89" s="72">
        <v>8</v>
      </c>
      <c r="G89" s="2">
        <v>253</v>
      </c>
      <c r="H89" s="2">
        <v>105.3</v>
      </c>
      <c r="I89">
        <f t="shared" si="4"/>
        <v>253</v>
      </c>
      <c r="J89" s="16">
        <f t="shared" si="3"/>
        <v>2.4117206929377355</v>
      </c>
      <c r="K89" s="17">
        <f t="shared" si="5"/>
        <v>2.0224283711854865</v>
      </c>
      <c r="L89" s="71">
        <v>150</v>
      </c>
      <c r="M89" s="3"/>
      <c r="N89" s="3"/>
      <c r="O89" s="2">
        <v>150</v>
      </c>
      <c r="P89" s="2">
        <v>0</v>
      </c>
      <c r="Q89" s="2">
        <f>N89</f>
        <v>0</v>
      </c>
      <c r="R89" s="72">
        <f>O89/10</f>
        <v>15</v>
      </c>
      <c r="S89" s="2">
        <f>O89*P89</f>
        <v>0</v>
      </c>
      <c r="T89">
        <f>R89*P89</f>
        <v>0</v>
      </c>
      <c r="U89" s="73">
        <f t="shared" ref="U89:U131" si="6">P89/P$133</f>
        <v>0</v>
      </c>
      <c r="V89" s="7">
        <f>O89+2.5</f>
        <v>152.5</v>
      </c>
      <c r="W89" s="74">
        <f>(10^($Q$4*(LOG(V89))+$Q$5))/1000</f>
        <v>2.1920222983606082E-2</v>
      </c>
      <c r="X89" s="9">
        <f>(20*LOG(V89/10)-71.9)</f>
        <v>-48.234603126343913</v>
      </c>
      <c r="Y89" s="9">
        <f t="shared" ref="Y89:Y131" si="7">(20*LOG(V89/10)-71.9)-10*LOG(W89)</f>
        <v>-31.643052803325403</v>
      </c>
      <c r="Z89">
        <f t="shared" ref="Z89:Z131" si="8">10^(X89/10)</f>
        <v>1.5015496163987171E-5</v>
      </c>
      <c r="AA89" s="2">
        <f t="shared" ref="AA89:AA131" si="9">P89</f>
        <v>0</v>
      </c>
      <c r="AB89" s="75">
        <f>AA89/AA$133</f>
        <v>0</v>
      </c>
      <c r="AC89">
        <f t="shared" ref="AC89:AC131" si="10">Z89*AA89</f>
        <v>0</v>
      </c>
      <c r="AD89" s="75">
        <f t="shared" ref="AD89:AD131" si="11">AC89/AC$133</f>
        <v>0</v>
      </c>
      <c r="AJ89" s="4"/>
      <c r="AK89" s="4"/>
      <c r="AL89" s="4"/>
      <c r="AM89" s="71">
        <v>150</v>
      </c>
    </row>
    <row r="90" spans="1:39" x14ac:dyDescent="0.2">
      <c r="A90" s="2">
        <v>20170856</v>
      </c>
      <c r="B90" s="2">
        <v>465</v>
      </c>
      <c r="C90" s="2">
        <v>4327.29</v>
      </c>
      <c r="D90" s="2">
        <v>6620.55</v>
      </c>
      <c r="E90" s="69">
        <v>42989</v>
      </c>
      <c r="F90" s="72">
        <v>9</v>
      </c>
      <c r="G90" s="2">
        <v>253</v>
      </c>
      <c r="H90" s="2">
        <v>125.3</v>
      </c>
      <c r="I90">
        <f t="shared" si="4"/>
        <v>253</v>
      </c>
      <c r="J90" s="16">
        <f t="shared" si="3"/>
        <v>2.4117206929377355</v>
      </c>
      <c r="K90" s="17">
        <f t="shared" si="5"/>
        <v>2.0979510709941498</v>
      </c>
      <c r="L90" s="71">
        <v>155</v>
      </c>
      <c r="M90" s="3"/>
      <c r="N90" s="3"/>
      <c r="O90" s="2">
        <v>155</v>
      </c>
      <c r="P90" s="2">
        <f>M90</f>
        <v>0</v>
      </c>
      <c r="Q90" s="2">
        <f>N90</f>
        <v>0</v>
      </c>
      <c r="R90" s="72">
        <f>O90/10</f>
        <v>15.5</v>
      </c>
      <c r="S90" s="2">
        <f>O90*P90</f>
        <v>0</v>
      </c>
      <c r="T90">
        <f>R90*P90</f>
        <v>0</v>
      </c>
      <c r="U90" s="73">
        <f t="shared" si="6"/>
        <v>0</v>
      </c>
      <c r="V90" s="7">
        <f>O90+2.5</f>
        <v>157.5</v>
      </c>
      <c r="W90" s="74">
        <f>(10^($Q$4*(LOG(V90))+$Q$5))/1000</f>
        <v>2.4369559693245401E-2</v>
      </c>
      <c r="X90" s="9">
        <f>(20*LOG(V90/10)-71.9)</f>
        <v>-47.954388837487613</v>
      </c>
      <c r="Y90" s="9">
        <f t="shared" si="7"/>
        <v>-31.82286566215334</v>
      </c>
      <c r="Z90">
        <f t="shared" si="8"/>
        <v>1.6016260218990904E-5</v>
      </c>
      <c r="AA90" s="2">
        <f t="shared" si="9"/>
        <v>0</v>
      </c>
      <c r="AB90" s="75">
        <f>AA90/AA$133</f>
        <v>0</v>
      </c>
      <c r="AC90">
        <f t="shared" si="10"/>
        <v>0</v>
      </c>
      <c r="AD90" s="75">
        <f t="shared" si="11"/>
        <v>0</v>
      </c>
      <c r="AJ90" s="4"/>
      <c r="AK90" s="4"/>
      <c r="AL90" s="4"/>
      <c r="AM90" s="71">
        <v>155</v>
      </c>
    </row>
    <row r="91" spans="1:39" x14ac:dyDescent="0.2">
      <c r="A91" s="2">
        <v>20170856</v>
      </c>
      <c r="B91" s="2">
        <v>465</v>
      </c>
      <c r="C91" s="2">
        <v>4327.29</v>
      </c>
      <c r="D91" s="2">
        <v>6620.55</v>
      </c>
      <c r="E91" s="69">
        <v>42989</v>
      </c>
      <c r="F91" s="72">
        <v>10</v>
      </c>
      <c r="G91" s="2">
        <v>262</v>
      </c>
      <c r="H91" s="2">
        <v>140.6</v>
      </c>
      <c r="I91">
        <f t="shared" si="4"/>
        <v>262</v>
      </c>
      <c r="J91" s="16">
        <f t="shared" si="3"/>
        <v>2.4269014630816632</v>
      </c>
      <c r="K91" s="17">
        <f t="shared" si="5"/>
        <v>2.1479853206838051</v>
      </c>
      <c r="L91" s="71">
        <v>160</v>
      </c>
      <c r="M91" s="3"/>
      <c r="N91" s="3"/>
      <c r="O91" s="2">
        <v>160</v>
      </c>
      <c r="P91" s="2">
        <f>M91</f>
        <v>0</v>
      </c>
      <c r="Q91" s="2">
        <f>N91</f>
        <v>0</v>
      </c>
      <c r="R91" s="72">
        <f>O91/10</f>
        <v>16</v>
      </c>
      <c r="S91" s="2">
        <f>O91*P91</f>
        <v>0</v>
      </c>
      <c r="T91">
        <f>R91*P91</f>
        <v>0</v>
      </c>
      <c r="U91" s="73">
        <f t="shared" si="6"/>
        <v>0</v>
      </c>
      <c r="V91" s="7">
        <f>O91+2.5</f>
        <v>162.5</v>
      </c>
      <c r="W91" s="74">
        <f>(10^($Q$4*(LOG(V91))+$Q$5))/1000</f>
        <v>2.7003034705228218E-2</v>
      </c>
      <c r="X91" s="9">
        <f>(20*LOG(V91/10)-71.9)</f>
        <v>-47.682932693702142</v>
      </c>
      <c r="Y91" s="9">
        <f t="shared" si="7"/>
        <v>-31.997058439615557</v>
      </c>
      <c r="Z91">
        <f t="shared" si="8"/>
        <v>1.7049306985446346E-5</v>
      </c>
      <c r="AA91" s="2">
        <f t="shared" si="9"/>
        <v>0</v>
      </c>
      <c r="AB91" s="75">
        <f>AA91/AA$133</f>
        <v>0</v>
      </c>
      <c r="AC91">
        <f t="shared" si="10"/>
        <v>0</v>
      </c>
      <c r="AD91" s="75">
        <f t="shared" si="11"/>
        <v>0</v>
      </c>
      <c r="AJ91" s="4"/>
      <c r="AK91" s="4"/>
      <c r="AL91" s="4"/>
      <c r="AM91" s="71">
        <v>160</v>
      </c>
    </row>
    <row r="92" spans="1:39" x14ac:dyDescent="0.2">
      <c r="A92" s="2">
        <v>20170856</v>
      </c>
      <c r="B92" s="2">
        <v>465</v>
      </c>
      <c r="C92" s="2">
        <v>4327.29</v>
      </c>
      <c r="D92" s="2">
        <v>6620.55</v>
      </c>
      <c r="E92" s="69">
        <v>42989</v>
      </c>
      <c r="F92" s="72">
        <v>11</v>
      </c>
      <c r="G92" s="2">
        <v>259</v>
      </c>
      <c r="H92" s="2">
        <v>145.30000000000001</v>
      </c>
      <c r="I92">
        <f t="shared" si="4"/>
        <v>259</v>
      </c>
      <c r="J92" s="16">
        <f t="shared" si="3"/>
        <v>2.4218999358431694</v>
      </c>
      <c r="K92" s="17">
        <f t="shared" si="5"/>
        <v>2.1622656142980214</v>
      </c>
      <c r="L92" s="71">
        <v>165</v>
      </c>
      <c r="M92" s="3"/>
      <c r="N92" s="3"/>
      <c r="O92" s="2">
        <v>165</v>
      </c>
      <c r="P92" s="2">
        <f>M92</f>
        <v>0</v>
      </c>
      <c r="Q92" s="2">
        <f>N92</f>
        <v>0</v>
      </c>
      <c r="R92" s="72">
        <f>O92/10</f>
        <v>16.5</v>
      </c>
      <c r="S92" s="2">
        <f>O92*P92</f>
        <v>0</v>
      </c>
      <c r="T92">
        <f>R92*P92</f>
        <v>0</v>
      </c>
      <c r="U92" s="73">
        <f t="shared" si="6"/>
        <v>0</v>
      </c>
      <c r="V92" s="7">
        <f>O92+2.5</f>
        <v>167.5</v>
      </c>
      <c r="W92" s="74">
        <f>(10^($Q$4*(LOG(V92))+$Q$5))/1000</f>
        <v>2.982818345356884E-2</v>
      </c>
      <c r="X92" s="9">
        <f>(20*LOG(V92/10)-71.9)</f>
        <v>-47.419703772542725</v>
      </c>
      <c r="Y92" s="9">
        <f t="shared" si="7"/>
        <v>-32.165971827412662</v>
      </c>
      <c r="Z92">
        <f t="shared" si="8"/>
        <v>1.8114636463353524E-5</v>
      </c>
      <c r="AA92" s="2">
        <f t="shared" si="9"/>
        <v>0</v>
      </c>
      <c r="AB92" s="75">
        <f>AA92/AA$133</f>
        <v>0</v>
      </c>
      <c r="AC92">
        <f t="shared" si="10"/>
        <v>0</v>
      </c>
      <c r="AD92" s="75">
        <f t="shared" si="11"/>
        <v>0</v>
      </c>
      <c r="AJ92" s="4"/>
      <c r="AK92" s="4"/>
      <c r="AL92" s="4"/>
      <c r="AM92" s="71">
        <v>165</v>
      </c>
    </row>
    <row r="93" spans="1:39" x14ac:dyDescent="0.2">
      <c r="A93" s="2">
        <v>20170856</v>
      </c>
      <c r="B93" s="2">
        <v>465</v>
      </c>
      <c r="C93" s="2">
        <v>4327.29</v>
      </c>
      <c r="D93" s="2">
        <v>6620.55</v>
      </c>
      <c r="E93" s="69">
        <v>42989</v>
      </c>
      <c r="F93" s="72">
        <v>12</v>
      </c>
      <c r="G93" s="2">
        <v>262</v>
      </c>
      <c r="H93" s="2">
        <v>148.69999999999999</v>
      </c>
      <c r="I93">
        <f t="shared" si="4"/>
        <v>262</v>
      </c>
      <c r="J93" s="16">
        <f t="shared" si="3"/>
        <v>2.4269014630816632</v>
      </c>
      <c r="K93" s="17">
        <f t="shared" si="5"/>
        <v>2.1723109685219542</v>
      </c>
      <c r="L93" s="71">
        <v>170</v>
      </c>
      <c r="M93" s="3"/>
      <c r="N93" s="3"/>
      <c r="O93" s="2">
        <v>170</v>
      </c>
      <c r="P93" s="2">
        <f t="shared" ref="P93:Q131" si="12">M93</f>
        <v>0</v>
      </c>
      <c r="Q93" s="2">
        <f t="shared" si="12"/>
        <v>0</v>
      </c>
      <c r="R93" s="72">
        <f t="shared" ref="R93:R131" si="13">O93/10</f>
        <v>17</v>
      </c>
      <c r="S93" s="2">
        <f t="shared" ref="S93:S131" si="14">O93*P93</f>
        <v>0</v>
      </c>
      <c r="T93">
        <f t="shared" ref="T93:T131" si="15">R93*P93</f>
        <v>0</v>
      </c>
      <c r="U93" s="73">
        <f t="shared" si="6"/>
        <v>0</v>
      </c>
      <c r="V93" s="7">
        <f t="shared" ref="V93:V131" si="16">O93+2.5</f>
        <v>172.5</v>
      </c>
      <c r="W93" s="74">
        <f t="shared" ref="W93:W131" si="17">(10^($Q$4*(LOG(V93))+$Q$5))/1000</f>
        <v>3.2852607383989679E-2</v>
      </c>
      <c r="X93" s="9">
        <f t="shared" ref="X93:X131" si="18">(20*LOG(V93/10)-71.9)</f>
        <v>-47.164218011814143</v>
      </c>
      <c r="Y93" s="9">
        <f t="shared" si="7"/>
        <v>-32.329916447131872</v>
      </c>
      <c r="Z93">
        <f t="shared" si="8"/>
        <v>1.9212248652712459E-5</v>
      </c>
      <c r="AA93" s="2">
        <f t="shared" si="9"/>
        <v>0</v>
      </c>
      <c r="AB93" s="75">
        <f t="shared" ref="AB93:AB131" si="19">AA93/AA$133</f>
        <v>0</v>
      </c>
      <c r="AC93">
        <f t="shared" si="10"/>
        <v>0</v>
      </c>
      <c r="AD93" s="75">
        <f t="shared" si="11"/>
        <v>0</v>
      </c>
      <c r="AJ93" s="4"/>
      <c r="AK93" s="4"/>
      <c r="AL93" s="4"/>
      <c r="AM93" s="71">
        <v>170</v>
      </c>
    </row>
    <row r="94" spans="1:39" x14ac:dyDescent="0.2">
      <c r="A94" s="2">
        <v>20170856</v>
      </c>
      <c r="B94" s="2">
        <v>465</v>
      </c>
      <c r="C94" s="2">
        <v>4327.29</v>
      </c>
      <c r="D94" s="2">
        <v>6620.55</v>
      </c>
      <c r="E94" s="69">
        <v>42989</v>
      </c>
      <c r="F94" s="72">
        <v>13</v>
      </c>
      <c r="G94" s="2">
        <v>267</v>
      </c>
      <c r="H94" s="2">
        <v>165.2</v>
      </c>
      <c r="I94">
        <f t="shared" si="4"/>
        <v>267</v>
      </c>
      <c r="J94" s="16">
        <f t="shared" si="3"/>
        <v>2.4351114331264929</v>
      </c>
      <c r="K94" s="17">
        <f t="shared" si="5"/>
        <v>2.2180100429843632</v>
      </c>
      <c r="L94" s="71">
        <v>175</v>
      </c>
      <c r="M94" s="3"/>
      <c r="N94" s="3"/>
      <c r="O94" s="2">
        <v>175</v>
      </c>
      <c r="P94" s="2">
        <f t="shared" si="12"/>
        <v>0</v>
      </c>
      <c r="Q94" s="2">
        <f t="shared" si="12"/>
        <v>0</v>
      </c>
      <c r="R94" s="72">
        <f t="shared" si="13"/>
        <v>17.5</v>
      </c>
      <c r="S94" s="2">
        <f t="shared" si="14"/>
        <v>0</v>
      </c>
      <c r="T94">
        <f t="shared" si="15"/>
        <v>0</v>
      </c>
      <c r="U94" s="73">
        <f t="shared" si="6"/>
        <v>0</v>
      </c>
      <c r="V94" s="7">
        <f t="shared" si="16"/>
        <v>177.5</v>
      </c>
      <c r="W94" s="74">
        <f t="shared" si="17"/>
        <v>3.6083972535064589E-2</v>
      </c>
      <c r="X94" s="9">
        <f t="shared" si="18"/>
        <v>-46.91603285217775</v>
      </c>
      <c r="Y94" s="9">
        <f t="shared" si="7"/>
        <v>-32.48917628807375</v>
      </c>
      <c r="Z94">
        <f t="shared" si="8"/>
        <v>2.0342143553523028E-5</v>
      </c>
      <c r="AA94" s="2">
        <f t="shared" si="9"/>
        <v>0</v>
      </c>
      <c r="AB94" s="75">
        <f t="shared" si="19"/>
        <v>0</v>
      </c>
      <c r="AC94">
        <f t="shared" si="10"/>
        <v>0</v>
      </c>
      <c r="AD94" s="75">
        <f t="shared" si="11"/>
        <v>0</v>
      </c>
      <c r="AJ94" s="4"/>
      <c r="AK94" s="4"/>
      <c r="AL94" s="4"/>
      <c r="AM94" s="71">
        <v>175</v>
      </c>
    </row>
    <row r="95" spans="1:39" x14ac:dyDescent="0.2">
      <c r="A95" s="2">
        <v>20170856</v>
      </c>
      <c r="B95" s="2">
        <v>465</v>
      </c>
      <c r="C95" s="2">
        <v>4327.29</v>
      </c>
      <c r="D95" s="2">
        <v>6620.55</v>
      </c>
      <c r="E95" s="69">
        <v>42989</v>
      </c>
      <c r="F95" s="72">
        <v>14</v>
      </c>
      <c r="G95" s="2">
        <v>261</v>
      </c>
      <c r="H95" s="2">
        <v>145.1</v>
      </c>
      <c r="I95">
        <f t="shared" si="4"/>
        <v>261</v>
      </c>
      <c r="J95" s="16">
        <f t="shared" si="3"/>
        <v>2.4252406791001984</v>
      </c>
      <c r="K95" s="17">
        <f t="shared" si="5"/>
        <v>2.161667412437736</v>
      </c>
      <c r="L95" s="71">
        <v>180</v>
      </c>
      <c r="M95" s="3"/>
      <c r="N95" s="3"/>
      <c r="O95" s="2">
        <v>180</v>
      </c>
      <c r="P95" s="2">
        <f t="shared" si="12"/>
        <v>0</v>
      </c>
      <c r="Q95" s="2">
        <f t="shared" si="12"/>
        <v>0</v>
      </c>
      <c r="R95" s="72">
        <f t="shared" si="13"/>
        <v>18</v>
      </c>
      <c r="S95" s="2">
        <f t="shared" si="14"/>
        <v>0</v>
      </c>
      <c r="T95">
        <f t="shared" si="15"/>
        <v>0</v>
      </c>
      <c r="U95" s="73">
        <f t="shared" si="6"/>
        <v>0</v>
      </c>
      <c r="V95" s="7">
        <f t="shared" si="16"/>
        <v>182.5</v>
      </c>
      <c r="W95" s="74">
        <f t="shared" si="17"/>
        <v>3.9530008190309544E-2</v>
      </c>
      <c r="X95" s="9">
        <f t="shared" si="18"/>
        <v>-46.674742624150134</v>
      </c>
      <c r="Y95" s="9">
        <f t="shared" si="7"/>
        <v>-32.644011667404243</v>
      </c>
      <c r="Z95">
        <f t="shared" si="8"/>
        <v>2.150432116578543E-5</v>
      </c>
      <c r="AA95" s="2">
        <f t="shared" si="9"/>
        <v>0</v>
      </c>
      <c r="AB95" s="75">
        <f t="shared" si="19"/>
        <v>0</v>
      </c>
      <c r="AC95">
        <f t="shared" si="10"/>
        <v>0</v>
      </c>
      <c r="AD95" s="75">
        <f t="shared" si="11"/>
        <v>0</v>
      </c>
      <c r="AJ95" s="4"/>
      <c r="AK95" s="4"/>
      <c r="AL95" s="4"/>
      <c r="AM95" s="71">
        <v>180</v>
      </c>
    </row>
    <row r="96" spans="1:39" x14ac:dyDescent="0.2">
      <c r="A96" s="2">
        <v>20170856</v>
      </c>
      <c r="B96" s="2">
        <v>465</v>
      </c>
      <c r="C96" s="2">
        <v>4327.29</v>
      </c>
      <c r="D96" s="2">
        <v>6620.55</v>
      </c>
      <c r="E96" s="69">
        <v>42989</v>
      </c>
      <c r="F96" s="72">
        <v>15</v>
      </c>
      <c r="G96" s="2">
        <v>276</v>
      </c>
      <c r="H96" s="2">
        <v>172.3</v>
      </c>
      <c r="I96">
        <f t="shared" si="4"/>
        <v>276</v>
      </c>
      <c r="J96" s="16">
        <f t="shared" si="3"/>
        <v>2.4495092538271352</v>
      </c>
      <c r="K96" s="17">
        <f t="shared" si="5"/>
        <v>2.2362852774480286</v>
      </c>
      <c r="L96" s="71">
        <v>185</v>
      </c>
      <c r="M96" s="3"/>
      <c r="N96" s="3"/>
      <c r="O96" s="2">
        <v>185</v>
      </c>
      <c r="P96" s="2">
        <f t="shared" si="12"/>
        <v>0</v>
      </c>
      <c r="Q96" s="2">
        <f t="shared" si="12"/>
        <v>0</v>
      </c>
      <c r="R96" s="72">
        <f t="shared" si="13"/>
        <v>18.5</v>
      </c>
      <c r="S96" s="2">
        <f t="shared" si="14"/>
        <v>0</v>
      </c>
      <c r="T96">
        <f t="shared" si="15"/>
        <v>0</v>
      </c>
      <c r="U96" s="73">
        <f t="shared" si="6"/>
        <v>0</v>
      </c>
      <c r="V96" s="7">
        <f t="shared" si="16"/>
        <v>187.5</v>
      </c>
      <c r="W96" s="74">
        <f t="shared" si="17"/>
        <v>4.3198505595766587E-2</v>
      </c>
      <c r="X96" s="9">
        <f t="shared" si="18"/>
        <v>-46.439974558725254</v>
      </c>
      <c r="Y96" s="9">
        <f t="shared" si="7"/>
        <v>-32.794661790129446</v>
      </c>
      <c r="Z96">
        <f t="shared" si="8"/>
        <v>2.2698781489499573E-5</v>
      </c>
      <c r="AA96" s="2">
        <f t="shared" si="9"/>
        <v>0</v>
      </c>
      <c r="AB96" s="75">
        <f t="shared" si="19"/>
        <v>0</v>
      </c>
      <c r="AC96">
        <f t="shared" si="10"/>
        <v>0</v>
      </c>
      <c r="AD96" s="75">
        <f t="shared" si="11"/>
        <v>0</v>
      </c>
      <c r="AJ96" s="4"/>
      <c r="AK96" s="4"/>
      <c r="AL96" s="4"/>
      <c r="AM96" s="71">
        <v>185</v>
      </c>
    </row>
    <row r="97" spans="1:42" x14ac:dyDescent="0.2">
      <c r="A97" s="2">
        <v>20170856</v>
      </c>
      <c r="B97" s="2">
        <v>465</v>
      </c>
      <c r="C97" s="2">
        <v>4327.29</v>
      </c>
      <c r="D97" s="2">
        <v>6620.55</v>
      </c>
      <c r="E97" s="69">
        <v>42989</v>
      </c>
      <c r="F97" s="72">
        <v>16</v>
      </c>
      <c r="G97" s="2">
        <v>273</v>
      </c>
      <c r="H97" s="2">
        <v>164.2</v>
      </c>
      <c r="I97">
        <f t="shared" si="4"/>
        <v>273</v>
      </c>
      <c r="J97" s="16">
        <f t="shared" si="3"/>
        <v>2.4447628188026735</v>
      </c>
      <c r="K97" s="17">
        <f t="shared" si="5"/>
        <v>2.215373152783422</v>
      </c>
      <c r="L97" s="71">
        <v>190</v>
      </c>
      <c r="M97" s="3"/>
      <c r="N97" s="3"/>
      <c r="O97" s="2">
        <v>190</v>
      </c>
      <c r="P97" s="2">
        <f t="shared" si="12"/>
        <v>0</v>
      </c>
      <c r="Q97" s="2">
        <f t="shared" si="12"/>
        <v>0</v>
      </c>
      <c r="R97" s="72">
        <f t="shared" si="13"/>
        <v>19</v>
      </c>
      <c r="S97" s="2">
        <f t="shared" si="14"/>
        <v>0</v>
      </c>
      <c r="T97">
        <f t="shared" si="15"/>
        <v>0</v>
      </c>
      <c r="U97" s="73">
        <f t="shared" si="6"/>
        <v>0</v>
      </c>
      <c r="V97" s="7">
        <f t="shared" si="16"/>
        <v>192.5</v>
      </c>
      <c r="W97" s="74">
        <f t="shared" si="17"/>
        <v>4.7097316738179081E-2</v>
      </c>
      <c r="X97" s="9">
        <f t="shared" si="18"/>
        <v>-46.21138532310961</v>
      </c>
      <c r="Y97" s="9">
        <f t="shared" si="7"/>
        <v>-32.941346972106089</v>
      </c>
      <c r="Z97">
        <f t="shared" si="8"/>
        <v>2.3925524524665444E-5</v>
      </c>
      <c r="AA97" s="2">
        <f t="shared" si="9"/>
        <v>0</v>
      </c>
      <c r="AB97" s="75">
        <f t="shared" si="19"/>
        <v>0</v>
      </c>
      <c r="AC97">
        <f t="shared" si="10"/>
        <v>0</v>
      </c>
      <c r="AD97" s="75">
        <f t="shared" si="11"/>
        <v>0</v>
      </c>
      <c r="AJ97" s="4"/>
      <c r="AK97" s="4"/>
      <c r="AL97" s="4"/>
      <c r="AM97" s="71">
        <v>190</v>
      </c>
    </row>
    <row r="98" spans="1:42" x14ac:dyDescent="0.2">
      <c r="A98" s="2">
        <v>20170856</v>
      </c>
      <c r="B98" s="2">
        <v>465</v>
      </c>
      <c r="C98" s="2">
        <v>4327.29</v>
      </c>
      <c r="D98" s="2">
        <v>6620.55</v>
      </c>
      <c r="E98" s="69">
        <v>42989</v>
      </c>
      <c r="F98" s="72">
        <v>17</v>
      </c>
      <c r="G98" s="2">
        <v>257</v>
      </c>
      <c r="H98" s="2">
        <v>122.1</v>
      </c>
      <c r="I98">
        <f t="shared" si="4"/>
        <v>257</v>
      </c>
      <c r="J98" s="16">
        <f t="shared" si="3"/>
        <v>2.4185332950932121</v>
      </c>
      <c r="K98" s="17">
        <f t="shared" si="5"/>
        <v>2.0867156639448825</v>
      </c>
      <c r="L98" s="71">
        <v>195</v>
      </c>
      <c r="M98" s="3"/>
      <c r="N98" s="3"/>
      <c r="O98" s="2">
        <v>195</v>
      </c>
      <c r="P98" s="2">
        <f t="shared" si="12"/>
        <v>0</v>
      </c>
      <c r="Q98" s="2">
        <f t="shared" si="12"/>
        <v>0</v>
      </c>
      <c r="R98" s="72">
        <f t="shared" si="13"/>
        <v>19.5</v>
      </c>
      <c r="S98" s="2">
        <f t="shared" si="14"/>
        <v>0</v>
      </c>
      <c r="T98">
        <f t="shared" si="15"/>
        <v>0</v>
      </c>
      <c r="U98" s="73">
        <f t="shared" si="6"/>
        <v>0</v>
      </c>
      <c r="V98" s="7">
        <f t="shared" si="16"/>
        <v>197.5</v>
      </c>
      <c r="W98" s="74">
        <f t="shared" si="17"/>
        <v>5.1234353179350448E-2</v>
      </c>
      <c r="X98" s="9">
        <f t="shared" si="18"/>
        <v>-45.988658000750419</v>
      </c>
      <c r="Y98" s="9">
        <f t="shared" si="7"/>
        <v>-33.084270577950605</v>
      </c>
      <c r="Z98">
        <f t="shared" si="8"/>
        <v>2.5184550271283009E-5</v>
      </c>
      <c r="AA98" s="2">
        <f t="shared" si="9"/>
        <v>0</v>
      </c>
      <c r="AB98" s="75">
        <f t="shared" si="19"/>
        <v>0</v>
      </c>
      <c r="AC98">
        <f t="shared" si="10"/>
        <v>0</v>
      </c>
      <c r="AD98" s="75">
        <f t="shared" si="11"/>
        <v>0</v>
      </c>
      <c r="AJ98" s="4"/>
      <c r="AK98" s="4"/>
      <c r="AL98" s="4"/>
      <c r="AM98" s="71">
        <v>195</v>
      </c>
      <c r="AN98" t="s">
        <v>190</v>
      </c>
      <c r="AO98" t="s">
        <v>3</v>
      </c>
    </row>
    <row r="99" spans="1:42" x14ac:dyDescent="0.2">
      <c r="A99" s="2">
        <v>20170856</v>
      </c>
      <c r="B99" s="2">
        <v>465</v>
      </c>
      <c r="C99" s="2">
        <v>4327.29</v>
      </c>
      <c r="D99" s="2">
        <v>6620.55</v>
      </c>
      <c r="E99" s="69">
        <v>42989</v>
      </c>
      <c r="F99" s="72">
        <v>18</v>
      </c>
      <c r="G99" s="2">
        <v>269</v>
      </c>
      <c r="H99" s="2">
        <v>157.9</v>
      </c>
      <c r="I99">
        <f t="shared" ref="I99:I155" si="20">G99</f>
        <v>269</v>
      </c>
      <c r="J99" s="16">
        <f t="shared" ref="J99:J155" si="21">LOG(I99*1.02)</f>
        <v>2.4383524517643256</v>
      </c>
      <c r="K99" s="17">
        <f t="shared" ref="K99:K155" si="22">LOG(H99)</f>
        <v>2.1983821300082944</v>
      </c>
      <c r="L99" s="71">
        <v>200</v>
      </c>
      <c r="M99" s="3"/>
      <c r="N99" s="3"/>
      <c r="O99" s="2">
        <v>200</v>
      </c>
      <c r="P99" s="2">
        <f t="shared" si="12"/>
        <v>0</v>
      </c>
      <c r="Q99" s="2">
        <f t="shared" si="12"/>
        <v>0</v>
      </c>
      <c r="R99" s="72">
        <f t="shared" si="13"/>
        <v>20</v>
      </c>
      <c r="S99" s="2">
        <f t="shared" si="14"/>
        <v>0</v>
      </c>
      <c r="T99">
        <f t="shared" si="15"/>
        <v>0</v>
      </c>
      <c r="U99" s="73">
        <f t="shared" si="6"/>
        <v>0</v>
      </c>
      <c r="V99" s="7">
        <f t="shared" si="16"/>
        <v>202.5</v>
      </c>
      <c r="W99" s="74">
        <f t="shared" si="17"/>
        <v>5.5617584942703156E-2</v>
      </c>
      <c r="X99" s="9">
        <f t="shared" si="18"/>
        <v>-45.771499448986255</v>
      </c>
      <c r="Y99" s="9">
        <f t="shared" si="7"/>
        <v>-33.223620716628517</v>
      </c>
      <c r="Z99">
        <f t="shared" si="8"/>
        <v>2.6475858729352292E-5</v>
      </c>
      <c r="AA99" s="2">
        <f t="shared" si="9"/>
        <v>0</v>
      </c>
      <c r="AB99" s="75">
        <f t="shared" si="19"/>
        <v>0</v>
      </c>
      <c r="AC99">
        <f t="shared" si="10"/>
        <v>0</v>
      </c>
      <c r="AD99" s="75">
        <f t="shared" si="11"/>
        <v>0</v>
      </c>
      <c r="AJ99" s="4"/>
      <c r="AK99" s="4"/>
      <c r="AL99" s="4"/>
      <c r="AM99" s="71">
        <v>200</v>
      </c>
      <c r="AN99">
        <f>SUM(AL94:AL104)</f>
        <v>224.39285108741197</v>
      </c>
      <c r="AO99" s="113">
        <f>AN99/AL133</f>
        <v>5.1904468546456377E-3</v>
      </c>
      <c r="AP99" t="s">
        <v>191</v>
      </c>
    </row>
    <row r="100" spans="1:42" x14ac:dyDescent="0.2">
      <c r="A100" s="2">
        <v>20170856</v>
      </c>
      <c r="B100" s="2">
        <v>465</v>
      </c>
      <c r="C100" s="2">
        <v>4327.29</v>
      </c>
      <c r="D100" s="2">
        <v>6620.55</v>
      </c>
      <c r="E100" s="69">
        <v>42989</v>
      </c>
      <c r="F100" s="72">
        <v>19</v>
      </c>
      <c r="G100" s="2">
        <v>271</v>
      </c>
      <c r="H100" s="2">
        <v>162.69999999999999</v>
      </c>
      <c r="I100">
        <f t="shared" si="20"/>
        <v>271</v>
      </c>
      <c r="J100" s="16">
        <f t="shared" si="21"/>
        <v>2.4415694626363234</v>
      </c>
      <c r="K100" s="17">
        <f t="shared" si="22"/>
        <v>2.2113875529368587</v>
      </c>
      <c r="L100" s="71">
        <v>205</v>
      </c>
      <c r="M100" s="3"/>
      <c r="N100" s="3"/>
      <c r="O100" s="2">
        <v>205</v>
      </c>
      <c r="P100" s="2">
        <f t="shared" si="12"/>
        <v>0</v>
      </c>
      <c r="Q100" s="2">
        <f t="shared" si="12"/>
        <v>0</v>
      </c>
      <c r="R100" s="72">
        <f t="shared" si="13"/>
        <v>20.5</v>
      </c>
      <c r="S100" s="2">
        <f t="shared" si="14"/>
        <v>0</v>
      </c>
      <c r="T100">
        <f t="shared" si="15"/>
        <v>0</v>
      </c>
      <c r="U100" s="73">
        <f t="shared" si="6"/>
        <v>0</v>
      </c>
      <c r="V100" s="7">
        <f t="shared" si="16"/>
        <v>207.5</v>
      </c>
      <c r="W100" s="74">
        <f t="shared" si="17"/>
        <v>6.025503944842954E-2</v>
      </c>
      <c r="X100" s="9">
        <f t="shared" si="18"/>
        <v>-45.559637979037774</v>
      </c>
      <c r="Y100" s="9">
        <f t="shared" si="7"/>
        <v>-33.359571730198937</v>
      </c>
      <c r="Z100">
        <f t="shared" si="8"/>
        <v>2.7799449898873377E-5</v>
      </c>
      <c r="AA100" s="2">
        <f t="shared" si="9"/>
        <v>0</v>
      </c>
      <c r="AB100" s="75">
        <f t="shared" si="19"/>
        <v>0</v>
      </c>
      <c r="AC100">
        <f t="shared" si="10"/>
        <v>0</v>
      </c>
      <c r="AD100" s="75">
        <f t="shared" si="11"/>
        <v>0</v>
      </c>
      <c r="AJ100" s="4"/>
      <c r="AK100" s="4"/>
      <c r="AL100" s="4"/>
      <c r="AM100" s="71">
        <v>205</v>
      </c>
    </row>
    <row r="101" spans="1:42" x14ac:dyDescent="0.2">
      <c r="A101" s="2">
        <v>20170856</v>
      </c>
      <c r="B101" s="2">
        <v>465</v>
      </c>
      <c r="C101" s="2">
        <v>4327.29</v>
      </c>
      <c r="D101" s="2">
        <v>6620.55</v>
      </c>
      <c r="E101" s="69">
        <v>42989</v>
      </c>
      <c r="F101" s="72">
        <v>20</v>
      </c>
      <c r="G101" s="2">
        <v>297</v>
      </c>
      <c r="H101" s="2">
        <v>229.3</v>
      </c>
      <c r="I101">
        <f t="shared" si="20"/>
        <v>297</v>
      </c>
      <c r="J101" s="16">
        <f t="shared" si="21"/>
        <v>2.4813566210791298</v>
      </c>
      <c r="K101" s="17">
        <f t="shared" si="22"/>
        <v>2.3604040547299387</v>
      </c>
      <c r="L101" s="71">
        <v>210</v>
      </c>
      <c r="M101" s="3"/>
      <c r="N101" s="3"/>
      <c r="O101" s="2">
        <v>210</v>
      </c>
      <c r="P101" s="2">
        <f t="shared" si="12"/>
        <v>0</v>
      </c>
      <c r="Q101" s="2">
        <f t="shared" si="12"/>
        <v>0</v>
      </c>
      <c r="R101" s="72">
        <f t="shared" si="13"/>
        <v>21</v>
      </c>
      <c r="S101" s="2">
        <f t="shared" si="14"/>
        <v>0</v>
      </c>
      <c r="T101">
        <f t="shared" si="15"/>
        <v>0</v>
      </c>
      <c r="U101" s="73">
        <f t="shared" si="6"/>
        <v>0</v>
      </c>
      <c r="V101" s="7">
        <f t="shared" si="16"/>
        <v>212.5</v>
      </c>
      <c r="W101" s="74">
        <f t="shared" si="17"/>
        <v>6.5154800493964757E-2</v>
      </c>
      <c r="X101" s="9">
        <f t="shared" si="18"/>
        <v>-45.352821312273399</v>
      </c>
      <c r="Y101" s="9">
        <f t="shared" si="7"/>
        <v>-33.492285505274268</v>
      </c>
      <c r="Z101">
        <f t="shared" si="8"/>
        <v>2.9155323779846092E-5</v>
      </c>
      <c r="AA101" s="2">
        <f t="shared" si="9"/>
        <v>0</v>
      </c>
      <c r="AB101" s="75">
        <f t="shared" si="19"/>
        <v>0</v>
      </c>
      <c r="AC101">
        <f t="shared" si="10"/>
        <v>0</v>
      </c>
      <c r="AD101" s="75">
        <f t="shared" si="11"/>
        <v>0</v>
      </c>
      <c r="AJ101" s="4"/>
      <c r="AK101" s="4"/>
      <c r="AL101" s="4"/>
      <c r="AM101" s="71">
        <v>210</v>
      </c>
    </row>
    <row r="102" spans="1:42" x14ac:dyDescent="0.2">
      <c r="A102" s="2">
        <v>20170856</v>
      </c>
      <c r="B102" s="2">
        <v>465</v>
      </c>
      <c r="C102" s="2">
        <v>4327.29</v>
      </c>
      <c r="D102" s="2">
        <v>6620.55</v>
      </c>
      <c r="E102" s="69">
        <v>42989</v>
      </c>
      <c r="F102" s="72">
        <v>21</v>
      </c>
      <c r="G102" s="2">
        <v>289</v>
      </c>
      <c r="H102" s="2">
        <v>211.2</v>
      </c>
      <c r="I102">
        <f t="shared" si="20"/>
        <v>289</v>
      </c>
      <c r="J102" s="16">
        <f t="shared" si="21"/>
        <v>2.4694980145184653</v>
      </c>
      <c r="K102" s="17">
        <f t="shared" si="22"/>
        <v>2.3246939138617746</v>
      </c>
      <c r="L102" s="71">
        <v>215</v>
      </c>
      <c r="M102" s="3"/>
      <c r="N102" s="3"/>
      <c r="O102" s="2">
        <v>215</v>
      </c>
      <c r="P102" s="2">
        <f t="shared" si="12"/>
        <v>0</v>
      </c>
      <c r="Q102" s="2">
        <f t="shared" si="12"/>
        <v>0</v>
      </c>
      <c r="R102" s="72">
        <f t="shared" si="13"/>
        <v>21.5</v>
      </c>
      <c r="S102" s="2">
        <f t="shared" si="14"/>
        <v>0</v>
      </c>
      <c r="T102">
        <f t="shared" si="15"/>
        <v>0</v>
      </c>
      <c r="U102" s="73">
        <f t="shared" si="6"/>
        <v>0</v>
      </c>
      <c r="V102" s="7">
        <f t="shared" si="16"/>
        <v>217.5</v>
      </c>
      <c r="W102" s="74">
        <f t="shared" si="17"/>
        <v>7.0325007276799689E-2</v>
      </c>
      <c r="X102" s="9">
        <f t="shared" si="18"/>
        <v>-45.150814774186884</v>
      </c>
      <c r="Y102" s="9">
        <f t="shared" si="7"/>
        <v>-33.621912631940539</v>
      </c>
      <c r="Z102">
        <f t="shared" si="8"/>
        <v>3.0543480372270643E-5</v>
      </c>
      <c r="AA102" s="2">
        <f t="shared" si="9"/>
        <v>0</v>
      </c>
      <c r="AB102" s="75">
        <f t="shared" si="19"/>
        <v>0</v>
      </c>
      <c r="AC102">
        <f t="shared" ref="AC102:AC103" si="23">Z102*AA102</f>
        <v>0</v>
      </c>
      <c r="AD102" s="75">
        <f t="shared" ref="AD102:AD103" si="24">AC102/AC$133</f>
        <v>0</v>
      </c>
      <c r="AJ102" s="4"/>
      <c r="AK102" s="4"/>
      <c r="AL102" s="4"/>
      <c r="AM102" s="71">
        <v>215</v>
      </c>
    </row>
    <row r="103" spans="1:42" x14ac:dyDescent="0.2">
      <c r="A103" s="2">
        <v>20170856</v>
      </c>
      <c r="B103" s="2">
        <v>465</v>
      </c>
      <c r="C103" s="2">
        <v>4327.29</v>
      </c>
      <c r="D103" s="2">
        <v>6620.55</v>
      </c>
      <c r="E103" s="69">
        <v>42989</v>
      </c>
      <c r="F103" s="72">
        <v>22</v>
      </c>
      <c r="G103" s="2">
        <v>297</v>
      </c>
      <c r="H103" s="2">
        <v>212</v>
      </c>
      <c r="I103">
        <f t="shared" si="20"/>
        <v>297</v>
      </c>
      <c r="J103" s="16">
        <f t="shared" si="21"/>
        <v>2.4813566210791298</v>
      </c>
      <c r="K103" s="17">
        <f t="shared" si="22"/>
        <v>2.3263358609287512</v>
      </c>
      <c r="L103" s="71">
        <v>220</v>
      </c>
      <c r="M103">
        <v>222</v>
      </c>
      <c r="N103">
        <v>3</v>
      </c>
      <c r="O103" s="2">
        <v>220</v>
      </c>
      <c r="P103" s="2">
        <f t="shared" si="12"/>
        <v>222</v>
      </c>
      <c r="Q103" s="2">
        <f t="shared" si="12"/>
        <v>3</v>
      </c>
      <c r="R103" s="72">
        <f t="shared" si="13"/>
        <v>22</v>
      </c>
      <c r="S103" s="2">
        <f t="shared" si="14"/>
        <v>48840</v>
      </c>
      <c r="T103">
        <f t="shared" si="15"/>
        <v>4884</v>
      </c>
      <c r="U103" s="73">
        <f t="shared" si="6"/>
        <v>1.2308579412514831E-3</v>
      </c>
      <c r="V103" s="7">
        <f t="shared" si="16"/>
        <v>222.5</v>
      </c>
      <c r="W103" s="74">
        <f t="shared" si="17"/>
        <v>7.5773853456915716E-2</v>
      </c>
      <c r="X103" s="9">
        <f t="shared" si="18"/>
        <v>-44.953399693660998</v>
      </c>
      <c r="Y103" s="9">
        <f t="shared" si="7"/>
        <v>-33.748593430946158</v>
      </c>
      <c r="Z103">
        <f t="shared" si="8"/>
        <v>3.1963919676146814E-5</v>
      </c>
      <c r="AA103" s="2">
        <f t="shared" si="9"/>
        <v>222</v>
      </c>
      <c r="AB103" s="75">
        <f t="shared" si="19"/>
        <v>1.2308579412514831E-3</v>
      </c>
      <c r="AC103">
        <f t="shared" si="23"/>
        <v>7.0959901681045927E-3</v>
      </c>
      <c r="AD103" s="75">
        <f t="shared" si="24"/>
        <v>8.5285488903919177E-4</v>
      </c>
      <c r="AE103">
        <f t="shared" ref="AE103" si="25">AD103*AE$88</f>
        <v>1.5194105703719179E-8</v>
      </c>
      <c r="AF103">
        <f t="shared" ref="AF103" si="26">10*LOG10(AE103)</f>
        <v>-78.183248565823675</v>
      </c>
      <c r="AG103">
        <f t="shared" ref="AG103" si="27">10^((AF103-X103)/10)</f>
        <v>4.7535176716946283E-4</v>
      </c>
      <c r="AH103">
        <f t="shared" ref="AH103" si="28">AG103*AA$139*1000</f>
        <v>379.33071020123134</v>
      </c>
      <c r="AI103">
        <f t="shared" ref="AI103" si="29">AH103*W103</f>
        <v>28.743349646495869</v>
      </c>
      <c r="AJ103" s="4">
        <f t="shared" ref="AJ103" si="30">AC$139*AD103</f>
        <v>4.6203674974176775E-5</v>
      </c>
      <c r="AK103" s="4">
        <f t="shared" ref="AK103" si="31">10*LOG10(AJ103)</f>
        <v>-43.353234799085534</v>
      </c>
      <c r="AL103" s="4">
        <f t="shared" ref="AL103" si="32">AJ103*AA$139*1000</f>
        <v>36.870532629393068</v>
      </c>
      <c r="AM103" s="71">
        <v>220</v>
      </c>
    </row>
    <row r="104" spans="1:42" x14ac:dyDescent="0.2">
      <c r="A104" s="2">
        <v>20170856</v>
      </c>
      <c r="B104" s="2">
        <v>465</v>
      </c>
      <c r="C104" s="2">
        <v>4327.29</v>
      </c>
      <c r="D104" s="2">
        <v>6620.55</v>
      </c>
      <c r="E104" s="69">
        <v>42989</v>
      </c>
      <c r="F104" s="72">
        <v>23</v>
      </c>
      <c r="G104" s="2">
        <v>297</v>
      </c>
      <c r="H104" s="2">
        <v>194.4</v>
      </c>
      <c r="I104">
        <f t="shared" si="20"/>
        <v>297</v>
      </c>
      <c r="J104" s="16">
        <f t="shared" si="21"/>
        <v>2.4813566210791298</v>
      </c>
      <c r="K104" s="17">
        <f t="shared" si="22"/>
        <v>2.2886962605902559</v>
      </c>
      <c r="L104" s="71">
        <v>225</v>
      </c>
      <c r="M104">
        <v>1080</v>
      </c>
      <c r="N104">
        <v>7</v>
      </c>
      <c r="O104" s="2">
        <v>225</v>
      </c>
      <c r="P104" s="2">
        <f t="shared" si="12"/>
        <v>1080</v>
      </c>
      <c r="Q104" s="2">
        <f t="shared" si="12"/>
        <v>7</v>
      </c>
      <c r="R104" s="72">
        <f t="shared" si="13"/>
        <v>22.5</v>
      </c>
      <c r="S104" s="2">
        <f t="shared" si="14"/>
        <v>243000</v>
      </c>
      <c r="T104">
        <f t="shared" si="15"/>
        <v>24300</v>
      </c>
      <c r="U104" s="73">
        <f t="shared" si="6"/>
        <v>5.9879575520342425E-3</v>
      </c>
      <c r="V104" s="7">
        <f t="shared" si="16"/>
        <v>227.5</v>
      </c>
      <c r="W104" s="74">
        <f t="shared" si="17"/>
        <v>8.1509586256360983E-2</v>
      </c>
      <c r="X104" s="9">
        <f t="shared" si="18"/>
        <v>-44.760371980137379</v>
      </c>
      <c r="Y104" s="9">
        <f t="shared" si="7"/>
        <v>-33.872458866728785</v>
      </c>
      <c r="Z104">
        <f t="shared" si="8"/>
        <v>3.3416641691474838E-5</v>
      </c>
      <c r="AA104" s="2">
        <f t="shared" si="9"/>
        <v>1080</v>
      </c>
      <c r="AB104" s="75">
        <f t="shared" si="19"/>
        <v>5.9879575520342425E-3</v>
      </c>
      <c r="AC104">
        <f t="shared" si="10"/>
        <v>3.6089973026792822E-2</v>
      </c>
      <c r="AD104" s="75">
        <f t="shared" si="11"/>
        <v>4.3375919656064464E-3</v>
      </c>
      <c r="AE104">
        <f t="shared" ref="AE104:AE124" si="33">AD104*AE$88</f>
        <v>7.727672277200111E-8</v>
      </c>
      <c r="AF104">
        <f t="shared" ref="AF104:AF124" si="34">10*LOG10(AE104)</f>
        <v>-71.119513041936941</v>
      </c>
      <c r="AG104">
        <f t="shared" ref="AG104:AG124" si="35">10^((AF104-X104)/10)</f>
        <v>2.3125221105541448E-3</v>
      </c>
      <c r="AH104">
        <f t="shared" ref="AH104:AH121" si="36">AG104*AA$139*1000</f>
        <v>1845.3926442222075</v>
      </c>
      <c r="AI104">
        <f t="shared" ref="AI104:AI124" si="37">AH104*W104</f>
        <v>150.41719091108411</v>
      </c>
      <c r="AJ104" s="4">
        <f t="shared" ref="AJ104:AJ121" si="38">AC$139*AD104</f>
        <v>2.3499037400754249E-4</v>
      </c>
      <c r="AK104" s="4">
        <f t="shared" ref="AK104:AK124" si="39">10*LOG10(AJ104)</f>
        <v>-36.289499275198807</v>
      </c>
      <c r="AL104" s="4">
        <f t="shared" ref="AL104:AL121" si="40">AJ104*AA$139*1000</f>
        <v>187.5223184580189</v>
      </c>
      <c r="AM104" s="71">
        <v>225</v>
      </c>
    </row>
    <row r="105" spans="1:42" x14ac:dyDescent="0.2">
      <c r="A105" s="2">
        <v>20170856</v>
      </c>
      <c r="B105" s="2">
        <v>465</v>
      </c>
      <c r="C105" s="2">
        <v>4327.29</v>
      </c>
      <c r="D105" s="2">
        <v>6620.55</v>
      </c>
      <c r="E105" s="69">
        <v>42989</v>
      </c>
      <c r="F105" s="72">
        <v>24</v>
      </c>
      <c r="G105" s="2">
        <v>283</v>
      </c>
      <c r="H105" s="2">
        <v>177.8</v>
      </c>
      <c r="I105">
        <f t="shared" si="20"/>
        <v>283</v>
      </c>
      <c r="J105" s="16">
        <f t="shared" si="21"/>
        <v>2.4603866072862077</v>
      </c>
      <c r="K105" s="17">
        <f t="shared" si="22"/>
        <v>2.249931756634195</v>
      </c>
      <c r="L105" s="71">
        <v>230</v>
      </c>
      <c r="M105">
        <v>1787</v>
      </c>
      <c r="N105">
        <v>9</v>
      </c>
      <c r="O105">
        <v>230</v>
      </c>
      <c r="P105" s="2">
        <f t="shared" si="12"/>
        <v>1787</v>
      </c>
      <c r="Q105" s="2">
        <f t="shared" si="12"/>
        <v>9</v>
      </c>
      <c r="R105" s="76">
        <f t="shared" si="13"/>
        <v>23</v>
      </c>
      <c r="S105">
        <f t="shared" si="14"/>
        <v>411010</v>
      </c>
      <c r="T105">
        <f t="shared" si="15"/>
        <v>41101</v>
      </c>
      <c r="U105" s="75">
        <f t="shared" si="6"/>
        <v>9.9078519865603617E-3</v>
      </c>
      <c r="V105" s="7">
        <f t="shared" si="16"/>
        <v>232.5</v>
      </c>
      <c r="W105" s="74">
        <f t="shared" si="17"/>
        <v>8.7540505593686244E-2</v>
      </c>
      <c r="X105" s="9">
        <f t="shared" si="18"/>
        <v>-44.571540855480549</v>
      </c>
      <c r="Y105" s="9">
        <f t="shared" si="7"/>
        <v>-33.993631361175183</v>
      </c>
      <c r="Z105">
        <f t="shared" si="8"/>
        <v>3.4901646418254526E-5</v>
      </c>
      <c r="AA105" s="2">
        <f t="shared" si="9"/>
        <v>1787</v>
      </c>
      <c r="AB105" s="75">
        <f t="shared" si="19"/>
        <v>9.9078519865603617E-3</v>
      </c>
      <c r="AC105">
        <f t="shared" si="10"/>
        <v>6.2369242149420835E-2</v>
      </c>
      <c r="AD105" s="75">
        <f t="shared" si="11"/>
        <v>7.4960522538337817E-3</v>
      </c>
      <c r="AE105">
        <f t="shared" si="33"/>
        <v>1.3354652915651979E-7</v>
      </c>
      <c r="AF105">
        <f t="shared" si="34"/>
        <v>-68.743673947093171</v>
      </c>
      <c r="AG105">
        <f t="shared" si="35"/>
        <v>3.826367603296528E-3</v>
      </c>
      <c r="AH105">
        <f t="shared" si="36"/>
        <v>3053.4413474306293</v>
      </c>
      <c r="AI105">
        <f t="shared" si="37"/>
        <v>267.29979935474387</v>
      </c>
      <c r="AJ105" s="4">
        <f t="shared" si="38"/>
        <v>4.0610092804388616E-4</v>
      </c>
      <c r="AK105" s="4">
        <f t="shared" si="39"/>
        <v>-33.913660180355031</v>
      </c>
      <c r="AL105" s="4">
        <f t="shared" si="40"/>
        <v>324.06854057902115</v>
      </c>
      <c r="AM105" s="71">
        <v>230</v>
      </c>
    </row>
    <row r="106" spans="1:42" x14ac:dyDescent="0.2">
      <c r="A106" s="2">
        <v>20170856</v>
      </c>
      <c r="B106" s="2">
        <v>465</v>
      </c>
      <c r="C106" s="2">
        <v>4327.29</v>
      </c>
      <c r="D106" s="2">
        <v>6620.55</v>
      </c>
      <c r="E106" s="69">
        <v>42989</v>
      </c>
      <c r="F106" s="72">
        <v>25</v>
      </c>
      <c r="G106" s="2">
        <v>287</v>
      </c>
      <c r="H106" s="2">
        <v>185.1</v>
      </c>
      <c r="I106">
        <f t="shared" si="20"/>
        <v>287</v>
      </c>
      <c r="J106" s="16">
        <f t="shared" si="21"/>
        <v>2.4664820684959099</v>
      </c>
      <c r="K106" s="17">
        <f t="shared" si="22"/>
        <v>2.2674064187529042</v>
      </c>
      <c r="L106" s="71">
        <v>235</v>
      </c>
      <c r="M106">
        <v>4180</v>
      </c>
      <c r="N106">
        <v>11</v>
      </c>
      <c r="O106">
        <v>235</v>
      </c>
      <c r="P106" s="2">
        <f t="shared" si="12"/>
        <v>4180</v>
      </c>
      <c r="Q106" s="2">
        <f t="shared" si="12"/>
        <v>11</v>
      </c>
      <c r="R106" s="76">
        <f t="shared" si="13"/>
        <v>23.5</v>
      </c>
      <c r="S106">
        <f t="shared" si="14"/>
        <v>982300</v>
      </c>
      <c r="T106">
        <f t="shared" si="15"/>
        <v>98230</v>
      </c>
      <c r="U106" s="75">
        <f t="shared" si="6"/>
        <v>2.3175613488428826E-2</v>
      </c>
      <c r="V106" s="7">
        <f t="shared" si="16"/>
        <v>237.5</v>
      </c>
      <c r="W106" s="74">
        <f t="shared" si="17"/>
        <v>9.3874963251157059E-2</v>
      </c>
      <c r="X106" s="9">
        <f t="shared" si="18"/>
        <v>-44.386727720782304</v>
      </c>
      <c r="Y106" s="9">
        <f t="shared" si="7"/>
        <v>-34.112225520790268</v>
      </c>
      <c r="Z106">
        <f t="shared" si="8"/>
        <v>3.6418933856485931E-5</v>
      </c>
      <c r="AA106" s="2">
        <f t="shared" si="9"/>
        <v>4180</v>
      </c>
      <c r="AB106" s="75">
        <f t="shared" si="19"/>
        <v>2.3175613488428826E-2</v>
      </c>
      <c r="AC106">
        <f t="shared" si="10"/>
        <v>0.15223114352011119</v>
      </c>
      <c r="AD106" s="75">
        <f t="shared" si="11"/>
        <v>1.8296400070947794E-2</v>
      </c>
      <c r="AE106">
        <f t="shared" si="33"/>
        <v>3.2596100491222122E-7</v>
      </c>
      <c r="AF106">
        <f t="shared" si="34"/>
        <v>-64.868343519701014</v>
      </c>
      <c r="AG106">
        <f t="shared" si="35"/>
        <v>8.9503170575151152E-3</v>
      </c>
      <c r="AH106">
        <f t="shared" si="36"/>
        <v>7142.3530118970621</v>
      </c>
      <c r="AI106">
        <f t="shared" si="37"/>
        <v>670.48812651862761</v>
      </c>
      <c r="AJ106" s="4">
        <f t="shared" si="38"/>
        <v>9.9121308084185633E-4</v>
      </c>
      <c r="AK106" s="4">
        <f t="shared" si="39"/>
        <v>-30.038329752962873</v>
      </c>
      <c r="AL106" s="4">
        <f t="shared" si="40"/>
        <v>790.98803851180128</v>
      </c>
      <c r="AM106" s="71">
        <v>235</v>
      </c>
    </row>
    <row r="107" spans="1:42" x14ac:dyDescent="0.2">
      <c r="A107" s="2">
        <v>20170861</v>
      </c>
      <c r="B107" s="2">
        <v>465</v>
      </c>
      <c r="C107" s="2">
        <v>4326</v>
      </c>
      <c r="D107" s="2">
        <v>6620</v>
      </c>
      <c r="E107" s="69">
        <v>42989</v>
      </c>
      <c r="F107" s="72">
        <v>1</v>
      </c>
      <c r="G107" s="2">
        <v>232</v>
      </c>
      <c r="H107" s="2">
        <v>88.9</v>
      </c>
      <c r="I107">
        <f t="shared" si="20"/>
        <v>232</v>
      </c>
      <c r="J107" s="16">
        <f t="shared" si="21"/>
        <v>2.3740881566528174</v>
      </c>
      <c r="K107" s="17">
        <f t="shared" si="22"/>
        <v>1.9489017609702137</v>
      </c>
      <c r="L107" s="71">
        <v>240</v>
      </c>
      <c r="M107">
        <v>7763</v>
      </c>
      <c r="N107">
        <v>12</v>
      </c>
      <c r="O107">
        <v>240</v>
      </c>
      <c r="P107" s="2">
        <f t="shared" si="12"/>
        <v>7763</v>
      </c>
      <c r="Q107" s="2">
        <f t="shared" si="12"/>
        <v>12</v>
      </c>
      <c r="R107" s="76">
        <f t="shared" si="13"/>
        <v>24</v>
      </c>
      <c r="S107">
        <f t="shared" si="14"/>
        <v>1863120</v>
      </c>
      <c r="T107">
        <f t="shared" si="15"/>
        <v>186312</v>
      </c>
      <c r="U107" s="75">
        <f t="shared" si="6"/>
        <v>4.3041217107816505E-2</v>
      </c>
      <c r="V107" s="7">
        <f t="shared" si="16"/>
        <v>242.5</v>
      </c>
      <c r="W107" s="74">
        <f t="shared" si="17"/>
        <v>0.10052136207281498</v>
      </c>
      <c r="X107" s="9">
        <f t="shared" si="18"/>
        <v>-44.205765141234352</v>
      </c>
      <c r="Y107" s="9">
        <f t="shared" si="7"/>
        <v>-34.228348788101869</v>
      </c>
      <c r="Z107">
        <f t="shared" si="8"/>
        <v>3.796850400616917E-5</v>
      </c>
      <c r="AA107" s="2">
        <f t="shared" si="9"/>
        <v>7763</v>
      </c>
      <c r="AB107" s="75">
        <f t="shared" si="19"/>
        <v>4.3041217107816505E-2</v>
      </c>
      <c r="AC107">
        <f t="shared" si="10"/>
        <v>0.29474949659989125</v>
      </c>
      <c r="AD107" s="75">
        <f t="shared" si="11"/>
        <v>3.542543651581799E-2</v>
      </c>
      <c r="AE107">
        <f t="shared" si="33"/>
        <v>6.3112474811291952E-7</v>
      </c>
      <c r="AF107">
        <f t="shared" si="34"/>
        <v>-61.998847896269247</v>
      </c>
      <c r="AG107">
        <f t="shared" si="35"/>
        <v>1.6622323281696123E-2</v>
      </c>
      <c r="AH107">
        <f t="shared" si="36"/>
        <v>13264.613978793506</v>
      </c>
      <c r="AI107">
        <f t="shared" si="37"/>
        <v>1333.377064518425</v>
      </c>
      <c r="AJ107" s="4">
        <f t="shared" si="38"/>
        <v>1.9191838794981354E-3</v>
      </c>
      <c r="AK107" s="4">
        <f t="shared" si="39"/>
        <v>-27.168834129531106</v>
      </c>
      <c r="AL107" s="4">
        <f t="shared" si="40"/>
        <v>1531.5087358395122</v>
      </c>
      <c r="AM107" s="71">
        <v>240</v>
      </c>
    </row>
    <row r="108" spans="1:42" x14ac:dyDescent="0.2">
      <c r="A108" s="2">
        <v>20170861</v>
      </c>
      <c r="B108" s="2">
        <v>465</v>
      </c>
      <c r="C108" s="2">
        <v>4326</v>
      </c>
      <c r="D108" s="2">
        <v>6620</v>
      </c>
      <c r="E108" s="69">
        <v>42989</v>
      </c>
      <c r="F108" s="72">
        <v>2</v>
      </c>
      <c r="G108" s="2">
        <v>237</v>
      </c>
      <c r="H108" s="2">
        <v>91.7</v>
      </c>
      <c r="I108">
        <f t="shared" si="20"/>
        <v>237</v>
      </c>
      <c r="J108" s="16">
        <f t="shared" si="21"/>
        <v>2.3833485177720215</v>
      </c>
      <c r="K108" s="17">
        <f t="shared" si="22"/>
        <v>1.9623693356700211</v>
      </c>
      <c r="L108" s="71">
        <v>245</v>
      </c>
      <c r="M108">
        <v>11690</v>
      </c>
      <c r="N108">
        <v>12</v>
      </c>
      <c r="O108">
        <v>245</v>
      </c>
      <c r="P108" s="2">
        <f t="shared" si="12"/>
        <v>11690</v>
      </c>
      <c r="Q108" s="2">
        <f t="shared" si="12"/>
        <v>12</v>
      </c>
      <c r="R108" s="76">
        <f t="shared" si="13"/>
        <v>24.5</v>
      </c>
      <c r="S108">
        <f t="shared" si="14"/>
        <v>2864050</v>
      </c>
      <c r="T108">
        <f t="shared" si="15"/>
        <v>286405</v>
      </c>
      <c r="U108" s="75">
        <f t="shared" si="6"/>
        <v>6.4814096095629894E-2</v>
      </c>
      <c r="V108" s="7">
        <f t="shared" si="16"/>
        <v>247.5</v>
      </c>
      <c r="W108" s="74">
        <f t="shared" si="17"/>
        <v>0.1074881551916225</v>
      </c>
      <c r="X108" s="9">
        <f t="shared" si="18"/>
        <v>-44.028495934608252</v>
      </c>
      <c r="Y108" s="9">
        <f t="shared" si="7"/>
        <v>-34.342102026581259</v>
      </c>
      <c r="Z108">
        <f t="shared" si="8"/>
        <v>3.9550356867304065E-5</v>
      </c>
      <c r="AA108" s="2">
        <f t="shared" si="9"/>
        <v>11690</v>
      </c>
      <c r="AB108" s="75">
        <f t="shared" si="19"/>
        <v>6.4814096095629894E-2</v>
      </c>
      <c r="AC108">
        <f t="shared" si="10"/>
        <v>0.46234367177878449</v>
      </c>
      <c r="AD108" s="75">
        <f t="shared" si="11"/>
        <v>5.5568293015010234E-2</v>
      </c>
      <c r="AE108">
        <f t="shared" si="33"/>
        <v>9.8998144783632283E-7</v>
      </c>
      <c r="AF108">
        <f t="shared" si="34"/>
        <v>-60.043729439658911</v>
      </c>
      <c r="AG108">
        <f t="shared" si="35"/>
        <v>2.5030910622572174E-2</v>
      </c>
      <c r="AH108">
        <f t="shared" si="36"/>
        <v>19974.666676812598</v>
      </c>
      <c r="AI108">
        <f t="shared" si="37"/>
        <v>2147.040071658163</v>
      </c>
      <c r="AJ108" s="4">
        <f t="shared" si="38"/>
        <v>3.0104293031934142E-3</v>
      </c>
      <c r="AK108" s="4">
        <f t="shared" si="39"/>
        <v>-25.21371567292077</v>
      </c>
      <c r="AL108" s="4">
        <f t="shared" si="40"/>
        <v>2402.3225839483448</v>
      </c>
      <c r="AM108" s="71">
        <v>245</v>
      </c>
    </row>
    <row r="109" spans="1:42" x14ac:dyDescent="0.2">
      <c r="A109" s="2">
        <v>20170861</v>
      </c>
      <c r="B109" s="2">
        <v>465</v>
      </c>
      <c r="C109" s="2">
        <v>4326</v>
      </c>
      <c r="D109" s="2">
        <v>6620</v>
      </c>
      <c r="E109" s="69">
        <v>42989</v>
      </c>
      <c r="F109" s="72">
        <v>3</v>
      </c>
      <c r="G109" s="2">
        <v>246</v>
      </c>
      <c r="H109" s="2">
        <v>114.7</v>
      </c>
      <c r="I109">
        <f t="shared" si="20"/>
        <v>246</v>
      </c>
      <c r="J109" s="16">
        <f t="shared" si="21"/>
        <v>2.3995352788652968</v>
      </c>
      <c r="K109" s="17">
        <f t="shared" si="22"/>
        <v>2.0595634179012676</v>
      </c>
      <c r="L109" s="71">
        <v>250</v>
      </c>
      <c r="M109">
        <v>19332</v>
      </c>
      <c r="N109">
        <v>12</v>
      </c>
      <c r="O109">
        <v>250</v>
      </c>
      <c r="P109" s="2">
        <f t="shared" si="12"/>
        <v>19332</v>
      </c>
      <c r="Q109" s="2">
        <f t="shared" si="12"/>
        <v>12</v>
      </c>
      <c r="R109" s="76">
        <f t="shared" si="13"/>
        <v>25</v>
      </c>
      <c r="S109">
        <f t="shared" si="14"/>
        <v>4833000</v>
      </c>
      <c r="T109">
        <f t="shared" si="15"/>
        <v>483300</v>
      </c>
      <c r="U109" s="75">
        <f t="shared" si="6"/>
        <v>0.10718444018141293</v>
      </c>
      <c r="V109" s="7">
        <f t="shared" si="16"/>
        <v>252.5</v>
      </c>
      <c r="W109" s="74">
        <f t="shared" si="17"/>
        <v>0.11478384528404985</v>
      </c>
      <c r="X109" s="9">
        <f t="shared" si="18"/>
        <v>-43.854772350906401</v>
      </c>
      <c r="Y109" s="9">
        <f t="shared" si="7"/>
        <v>-34.453580047058963</v>
      </c>
      <c r="Z109">
        <f t="shared" si="8"/>
        <v>4.1164492439890664E-5</v>
      </c>
      <c r="AA109" s="2">
        <f t="shared" si="9"/>
        <v>19332</v>
      </c>
      <c r="AB109" s="75">
        <f t="shared" si="19"/>
        <v>0.10718444018141293</v>
      </c>
      <c r="AC109">
        <f t="shared" si="10"/>
        <v>0.79579196784796635</v>
      </c>
      <c r="AD109" s="75">
        <f t="shared" si="11"/>
        <v>9.5644871872552689E-2</v>
      </c>
      <c r="AE109">
        <f t="shared" si="33"/>
        <v>1.7039690009720532E-6</v>
      </c>
      <c r="AF109">
        <f t="shared" si="34"/>
        <v>-57.685383102907025</v>
      </c>
      <c r="AG109">
        <f t="shared" si="35"/>
        <v>4.139414577891927E-2</v>
      </c>
      <c r="AH109">
        <f t="shared" si="36"/>
        <v>33032.528331577581</v>
      </c>
      <c r="AI109">
        <f t="shared" si="37"/>
        <v>3791.6006213527944</v>
      </c>
      <c r="AJ109" s="4">
        <f t="shared" si="38"/>
        <v>5.1815902444139377E-3</v>
      </c>
      <c r="AK109" s="4">
        <f t="shared" si="39"/>
        <v>-22.855369336168895</v>
      </c>
      <c r="AL109" s="4">
        <f t="shared" si="40"/>
        <v>4134.9090150423226</v>
      </c>
      <c r="AM109" s="71">
        <v>250</v>
      </c>
    </row>
    <row r="110" spans="1:42" x14ac:dyDescent="0.2">
      <c r="A110" s="2">
        <v>20170861</v>
      </c>
      <c r="B110" s="2">
        <v>465</v>
      </c>
      <c r="C110" s="2">
        <v>4326</v>
      </c>
      <c r="D110" s="2">
        <v>6620</v>
      </c>
      <c r="E110" s="69">
        <v>42989</v>
      </c>
      <c r="F110" s="72">
        <v>4</v>
      </c>
      <c r="G110" s="2">
        <v>249</v>
      </c>
      <c r="H110" s="2">
        <v>118.5</v>
      </c>
      <c r="I110">
        <f t="shared" si="20"/>
        <v>249</v>
      </c>
      <c r="J110" s="16">
        <f t="shared" si="21"/>
        <v>2.4047995188576539</v>
      </c>
      <c r="K110" s="17">
        <f t="shared" si="22"/>
        <v>2.0737183503461227</v>
      </c>
      <c r="L110" s="71">
        <v>255</v>
      </c>
      <c r="M110">
        <v>21119</v>
      </c>
      <c r="N110">
        <v>12</v>
      </c>
      <c r="O110">
        <v>255</v>
      </c>
      <c r="P110" s="2">
        <f t="shared" si="12"/>
        <v>21119</v>
      </c>
      <c r="Q110" s="2">
        <f t="shared" si="12"/>
        <v>12</v>
      </c>
      <c r="R110" s="76">
        <f t="shared" si="13"/>
        <v>25.5</v>
      </c>
      <c r="S110">
        <f t="shared" si="14"/>
        <v>5385345</v>
      </c>
      <c r="T110">
        <f t="shared" si="15"/>
        <v>538534.5</v>
      </c>
      <c r="U110" s="75">
        <f t="shared" si="6"/>
        <v>0.1170922921679733</v>
      </c>
      <c r="V110" s="7">
        <f t="shared" si="16"/>
        <v>257.5</v>
      </c>
      <c r="W110" s="74">
        <f t="shared" si="17"/>
        <v>0.12241698385060167</v>
      </c>
      <c r="X110" s="9">
        <f t="shared" si="18"/>
        <v>-43.684455332455812</v>
      </c>
      <c r="Y110" s="9">
        <f t="shared" si="7"/>
        <v>-34.562872082521004</v>
      </c>
      <c r="Z110">
        <f t="shared" si="8"/>
        <v>4.2810910723929022E-5</v>
      </c>
      <c r="AA110" s="2">
        <f t="shared" si="9"/>
        <v>21119</v>
      </c>
      <c r="AB110" s="75">
        <f t="shared" si="19"/>
        <v>0.1170922921679733</v>
      </c>
      <c r="AC110">
        <f t="shared" si="10"/>
        <v>0.90412362357865705</v>
      </c>
      <c r="AD110" s="75">
        <f t="shared" si="11"/>
        <v>0.10866506779149782</v>
      </c>
      <c r="AE110">
        <f t="shared" si="33"/>
        <v>1.9359313612962774E-6</v>
      </c>
      <c r="AF110">
        <f t="shared" si="34"/>
        <v>-57.131100447232413</v>
      </c>
      <c r="AG110">
        <f t="shared" si="35"/>
        <v>4.5220513382215784E-2</v>
      </c>
      <c r="AH110">
        <f t="shared" si="36"/>
        <v>36085.969679008194</v>
      </c>
      <c r="AI110">
        <f t="shared" si="37"/>
        <v>4417.5355674284474</v>
      </c>
      <c r="AJ110" s="4">
        <f t="shared" si="38"/>
        <v>5.8869633484091221E-3</v>
      </c>
      <c r="AK110" s="4">
        <f t="shared" si="39"/>
        <v>-22.301086680494283</v>
      </c>
      <c r="AL110" s="4">
        <f t="shared" si="40"/>
        <v>4697.7967520304792</v>
      </c>
      <c r="AM110" s="71">
        <v>255</v>
      </c>
    </row>
    <row r="111" spans="1:42" x14ac:dyDescent="0.2">
      <c r="A111" s="2">
        <v>20170861</v>
      </c>
      <c r="B111" s="2">
        <v>465</v>
      </c>
      <c r="C111" s="2">
        <v>4326</v>
      </c>
      <c r="D111" s="2">
        <v>6620</v>
      </c>
      <c r="E111" s="69">
        <v>42989</v>
      </c>
      <c r="F111" s="72">
        <v>5</v>
      </c>
      <c r="G111" s="2">
        <v>254</v>
      </c>
      <c r="H111" s="2">
        <v>119.8</v>
      </c>
      <c r="I111">
        <f t="shared" si="20"/>
        <v>254</v>
      </c>
      <c r="J111" s="16">
        <f t="shared" si="21"/>
        <v>2.4134338883818556</v>
      </c>
      <c r="K111" s="17">
        <f t="shared" si="22"/>
        <v>2.0784568180532927</v>
      </c>
      <c r="L111" s="71">
        <v>260</v>
      </c>
      <c r="M111">
        <v>27298</v>
      </c>
      <c r="N111">
        <v>12</v>
      </c>
      <c r="O111">
        <v>260</v>
      </c>
      <c r="P111" s="2">
        <f t="shared" si="12"/>
        <v>27298</v>
      </c>
      <c r="Q111" s="2">
        <f t="shared" si="12"/>
        <v>12</v>
      </c>
      <c r="R111" s="72">
        <f t="shared" si="13"/>
        <v>26</v>
      </c>
      <c r="S111">
        <f t="shared" si="14"/>
        <v>7097480</v>
      </c>
      <c r="T111">
        <f t="shared" si="15"/>
        <v>709748</v>
      </c>
      <c r="U111" s="75">
        <f t="shared" si="6"/>
        <v>0.15135117153280625</v>
      </c>
      <c r="V111" s="7">
        <f t="shared" si="16"/>
        <v>262.5</v>
      </c>
      <c r="W111" s="74">
        <f t="shared" si="17"/>
        <v>0.1303961705208744</v>
      </c>
      <c r="X111" s="9">
        <f t="shared" si="18"/>
        <v>-43.51741384516049</v>
      </c>
      <c r="Y111" s="9">
        <f t="shared" si="7"/>
        <v>-34.670062217242673</v>
      </c>
      <c r="Z111">
        <f t="shared" si="8"/>
        <v>4.4489611719419158E-5</v>
      </c>
      <c r="AA111" s="2">
        <f t="shared" si="9"/>
        <v>27298</v>
      </c>
      <c r="AB111" s="75">
        <f t="shared" si="19"/>
        <v>0.15135117153280625</v>
      </c>
      <c r="AC111">
        <f t="shared" si="10"/>
        <v>1.2144774207167042</v>
      </c>
      <c r="AD111" s="75">
        <f t="shared" si="11"/>
        <v>0.14596595842840823</v>
      </c>
      <c r="AE111">
        <f t="shared" si="33"/>
        <v>2.6004684149779168E-6</v>
      </c>
      <c r="AF111">
        <f t="shared" si="34"/>
        <v>-55.849484167532538</v>
      </c>
      <c r="AG111">
        <f t="shared" si="35"/>
        <v>5.8451137568432524E-2</v>
      </c>
      <c r="AH111">
        <f t="shared" si="36"/>
        <v>46644.007779609157</v>
      </c>
      <c r="AI111">
        <f t="shared" si="37"/>
        <v>6082.1999922069081</v>
      </c>
      <c r="AJ111" s="4">
        <f t="shared" si="38"/>
        <v>7.9077505296571669E-3</v>
      </c>
      <c r="AK111" s="4">
        <f t="shared" si="39"/>
        <v>-21.019470400794404</v>
      </c>
      <c r="AL111" s="4">
        <f t="shared" si="40"/>
        <v>6310.3849226664188</v>
      </c>
      <c r="AM111" s="71">
        <v>260</v>
      </c>
    </row>
    <row r="112" spans="1:42" x14ac:dyDescent="0.2">
      <c r="A112" s="2">
        <v>20170861</v>
      </c>
      <c r="B112" s="2">
        <v>465</v>
      </c>
      <c r="C112" s="2">
        <v>4326</v>
      </c>
      <c r="D112" s="2">
        <v>6620</v>
      </c>
      <c r="E112" s="69">
        <v>42989</v>
      </c>
      <c r="F112" s="72">
        <v>6</v>
      </c>
      <c r="G112" s="2">
        <v>251</v>
      </c>
      <c r="H112" s="2">
        <v>125.7</v>
      </c>
      <c r="I112">
        <f t="shared" si="20"/>
        <v>251</v>
      </c>
      <c r="J112" s="16">
        <f t="shared" si="21"/>
        <v>2.4082738932429555</v>
      </c>
      <c r="K112" s="17">
        <f t="shared" si="22"/>
        <v>2.0993352776859577</v>
      </c>
      <c r="L112" s="71">
        <v>265</v>
      </c>
      <c r="M112">
        <v>20542</v>
      </c>
      <c r="N112">
        <v>12</v>
      </c>
      <c r="O112">
        <v>265</v>
      </c>
      <c r="P112" s="2">
        <f t="shared" si="12"/>
        <v>20542</v>
      </c>
      <c r="Q112" s="2">
        <f t="shared" si="12"/>
        <v>12</v>
      </c>
      <c r="R112" s="76">
        <f t="shared" si="13"/>
        <v>26.5</v>
      </c>
      <c r="S112">
        <f t="shared" si="14"/>
        <v>5443630</v>
      </c>
      <c r="T112">
        <f t="shared" si="15"/>
        <v>544363</v>
      </c>
      <c r="U112" s="75">
        <f t="shared" si="6"/>
        <v>0.1138931704017476</v>
      </c>
      <c r="V112" s="7">
        <f t="shared" si="16"/>
        <v>267.5</v>
      </c>
      <c r="W112" s="74">
        <f t="shared" si="17"/>
        <v>0.13873005238185232</v>
      </c>
      <c r="X112" s="9">
        <f t="shared" si="18"/>
        <v>-43.353524272855061</v>
      </c>
      <c r="Y112" s="9">
        <f t="shared" si="7"/>
        <v>-34.775229775430411</v>
      </c>
      <c r="Z112">
        <f t="shared" si="8"/>
        <v>4.6200595426360986E-5</v>
      </c>
      <c r="AA112" s="2">
        <f t="shared" si="9"/>
        <v>20542</v>
      </c>
      <c r="AB112" s="75">
        <f t="shared" si="19"/>
        <v>0.1138931704017476</v>
      </c>
      <c r="AC112">
        <f t="shared" si="10"/>
        <v>0.94905263124830741</v>
      </c>
      <c r="AD112" s="75">
        <f t="shared" si="11"/>
        <v>0.11406500817233063</v>
      </c>
      <c r="AE112">
        <f t="shared" si="33"/>
        <v>2.0321344387419473E-6</v>
      </c>
      <c r="AF112">
        <f t="shared" si="34"/>
        <v>-56.920475640690071</v>
      </c>
      <c r="AG112">
        <f t="shared" si="35"/>
        <v>4.3985027032410404E-2</v>
      </c>
      <c r="AH112">
        <f t="shared" si="36"/>
        <v>35100.0515718635</v>
      </c>
      <c r="AI112">
        <f t="shared" si="37"/>
        <v>4869.4319931703412</v>
      </c>
      <c r="AJ112" s="4">
        <f t="shared" si="38"/>
        <v>6.1795067733720838E-3</v>
      </c>
      <c r="AK112" s="4">
        <f t="shared" si="39"/>
        <v>-22.090461873951931</v>
      </c>
      <c r="AL112" s="4">
        <f t="shared" si="40"/>
        <v>4931.2464051509232</v>
      </c>
      <c r="AM112" s="71">
        <v>265</v>
      </c>
    </row>
    <row r="113" spans="1:39" x14ac:dyDescent="0.2">
      <c r="A113" s="2">
        <v>20170861</v>
      </c>
      <c r="B113" s="2">
        <v>465</v>
      </c>
      <c r="C113" s="2">
        <v>4326</v>
      </c>
      <c r="D113" s="2">
        <v>6620</v>
      </c>
      <c r="E113" s="69">
        <v>42989</v>
      </c>
      <c r="F113" s="72">
        <v>7</v>
      </c>
      <c r="G113" s="2">
        <v>228</v>
      </c>
      <c r="H113" s="2">
        <v>95.1</v>
      </c>
      <c r="I113">
        <f t="shared" si="20"/>
        <v>228</v>
      </c>
      <c r="J113" s="16">
        <f t="shared" si="21"/>
        <v>2.3665350187623715</v>
      </c>
      <c r="K113" s="17">
        <f t="shared" si="22"/>
        <v>1.9781805169374138</v>
      </c>
      <c r="L113" s="71">
        <v>270</v>
      </c>
      <c r="M113">
        <v>15237</v>
      </c>
      <c r="N113">
        <v>12</v>
      </c>
      <c r="O113">
        <v>270</v>
      </c>
      <c r="P113" s="2">
        <f t="shared" si="12"/>
        <v>15237</v>
      </c>
      <c r="Q113" s="2">
        <f t="shared" si="12"/>
        <v>12</v>
      </c>
      <c r="R113" s="76">
        <f t="shared" si="13"/>
        <v>27</v>
      </c>
      <c r="S113">
        <f t="shared" si="14"/>
        <v>4113990</v>
      </c>
      <c r="T113">
        <f t="shared" si="15"/>
        <v>411399</v>
      </c>
      <c r="U113" s="75">
        <f t="shared" si="6"/>
        <v>8.4480101129949761E-2</v>
      </c>
      <c r="V113" s="7">
        <f t="shared" si="16"/>
        <v>272.5</v>
      </c>
      <c r="W113" s="74">
        <f t="shared" si="17"/>
        <v>0.14742732332823275</v>
      </c>
      <c r="X113" s="9">
        <f t="shared" si="18"/>
        <v>-43.19266986774678</v>
      </c>
      <c r="Y113" s="9">
        <f t="shared" si="7"/>
        <v>-34.878449673871849</v>
      </c>
      <c r="Z113">
        <f t="shared" si="8"/>
        <v>4.7943861844754571E-5</v>
      </c>
      <c r="AA113" s="2">
        <f t="shared" si="9"/>
        <v>15237</v>
      </c>
      <c r="AB113" s="75">
        <f t="shared" si="19"/>
        <v>8.4480101129949761E-2</v>
      </c>
      <c r="AC113">
        <f t="shared" si="10"/>
        <v>0.73052062292852538</v>
      </c>
      <c r="AD113" s="75">
        <f t="shared" si="11"/>
        <v>8.7800020863750092E-2</v>
      </c>
      <c r="AE113">
        <f t="shared" si="33"/>
        <v>1.5642084192018557E-6</v>
      </c>
      <c r="AF113">
        <f t="shared" si="34"/>
        <v>-58.057053808933233</v>
      </c>
      <c r="AG113">
        <f t="shared" si="35"/>
        <v>3.2625832776401423E-2</v>
      </c>
      <c r="AH113">
        <f t="shared" si="36"/>
        <v>26035.414555568335</v>
      </c>
      <c r="AI113">
        <f t="shared" si="37"/>
        <v>3838.3314796683499</v>
      </c>
      <c r="AJ113" s="4">
        <f t="shared" si="38"/>
        <v>4.7565930369289702E-3</v>
      </c>
      <c r="AK113" s="4">
        <f t="shared" si="39"/>
        <v>-23.2270400421951</v>
      </c>
      <c r="AL113" s="4">
        <f t="shared" si="40"/>
        <v>3795.7612434693183</v>
      </c>
      <c r="AM113" s="71">
        <v>270</v>
      </c>
    </row>
    <row r="114" spans="1:39" x14ac:dyDescent="0.2">
      <c r="A114" s="2">
        <v>20170861</v>
      </c>
      <c r="B114" s="2">
        <v>465</v>
      </c>
      <c r="C114" s="2">
        <v>4326</v>
      </c>
      <c r="D114" s="2">
        <v>6620</v>
      </c>
      <c r="E114" s="69">
        <v>42989</v>
      </c>
      <c r="F114" s="72">
        <v>8</v>
      </c>
      <c r="G114" s="2">
        <v>256</v>
      </c>
      <c r="H114" s="2">
        <v>124.8</v>
      </c>
      <c r="I114">
        <f t="shared" si="20"/>
        <v>256</v>
      </c>
      <c r="J114" s="16">
        <f t="shared" si="21"/>
        <v>2.4168401370737671</v>
      </c>
      <c r="K114" s="17">
        <f t="shared" si="22"/>
        <v>2.0962145853464054</v>
      </c>
      <c r="L114" s="71">
        <v>275</v>
      </c>
      <c r="M114">
        <v>13998</v>
      </c>
      <c r="N114">
        <v>12</v>
      </c>
      <c r="O114">
        <v>275</v>
      </c>
      <c r="P114" s="2">
        <f t="shared" si="12"/>
        <v>13998</v>
      </c>
      <c r="Q114" s="2">
        <f t="shared" si="12"/>
        <v>12</v>
      </c>
      <c r="R114" s="76">
        <f t="shared" si="13"/>
        <v>27.5</v>
      </c>
      <c r="S114">
        <f t="shared" si="14"/>
        <v>3849450</v>
      </c>
      <c r="T114">
        <f t="shared" si="15"/>
        <v>384945</v>
      </c>
      <c r="U114" s="75">
        <f t="shared" si="6"/>
        <v>7.7610583160532709E-2</v>
      </c>
      <c r="V114" s="7">
        <f t="shared" si="16"/>
        <v>277.5</v>
      </c>
      <c r="W114" s="74">
        <f t="shared" si="17"/>
        <v>0.15649672343366144</v>
      </c>
      <c r="X114" s="9">
        <f t="shared" si="18"/>
        <v>-43.034740250826104</v>
      </c>
      <c r="Y114" s="9">
        <f t="shared" si="7"/>
        <v>-34.979792742521262</v>
      </c>
      <c r="Z114">
        <f t="shared" si="8"/>
        <v>4.9719410974599874E-5</v>
      </c>
      <c r="AA114" s="2">
        <f t="shared" si="9"/>
        <v>13998</v>
      </c>
      <c r="AB114" s="75">
        <f t="shared" si="19"/>
        <v>7.7610583160532709E-2</v>
      </c>
      <c r="AC114">
        <f t="shared" si="10"/>
        <v>0.69597231482244903</v>
      </c>
      <c r="AD114" s="75">
        <f t="shared" si="11"/>
        <v>8.364771896108697E-2</v>
      </c>
      <c r="AE114">
        <f t="shared" si="33"/>
        <v>1.4902327466300607E-6</v>
      </c>
      <c r="AF114">
        <f t="shared" si="34"/>
        <v>-58.267458975721198</v>
      </c>
      <c r="AG114">
        <f t="shared" si="35"/>
        <v>2.9972856021793469E-2</v>
      </c>
      <c r="AH114">
        <f t="shared" si="36"/>
        <v>23918.339105391187</v>
      </c>
      <c r="AI114">
        <f t="shared" si="37"/>
        <v>3743.1416999689341</v>
      </c>
      <c r="AJ114" s="4">
        <f t="shared" si="38"/>
        <v>4.5316408088641952E-3</v>
      </c>
      <c r="AK114" s="4">
        <f t="shared" si="39"/>
        <v>-23.437445208983057</v>
      </c>
      <c r="AL114" s="4">
        <f t="shared" si="40"/>
        <v>3616.2493654736277</v>
      </c>
      <c r="AM114" s="71">
        <v>275</v>
      </c>
    </row>
    <row r="115" spans="1:39" x14ac:dyDescent="0.2">
      <c r="A115" s="2">
        <v>20170861</v>
      </c>
      <c r="B115" s="2">
        <v>465</v>
      </c>
      <c r="C115" s="2">
        <v>4326</v>
      </c>
      <c r="D115" s="2">
        <v>6620</v>
      </c>
      <c r="E115" s="69">
        <v>42989</v>
      </c>
      <c r="F115" s="72">
        <v>9</v>
      </c>
      <c r="G115" s="2">
        <v>244</v>
      </c>
      <c r="H115" s="2">
        <v>110.4</v>
      </c>
      <c r="I115">
        <f t="shared" si="20"/>
        <v>244</v>
      </c>
      <c r="J115" s="16">
        <f t="shared" si="21"/>
        <v>2.3959899981006472</v>
      </c>
      <c r="K115" s="17">
        <f t="shared" si="22"/>
        <v>2.0429690733931802</v>
      </c>
      <c r="L115" s="71">
        <v>280</v>
      </c>
      <c r="M115">
        <v>9094</v>
      </c>
      <c r="N115">
        <v>12</v>
      </c>
      <c r="O115">
        <v>280</v>
      </c>
      <c r="P115" s="2">
        <f t="shared" si="12"/>
        <v>9094</v>
      </c>
      <c r="Q115" s="2">
        <f t="shared" si="12"/>
        <v>12</v>
      </c>
      <c r="R115" s="76">
        <f t="shared" si="13"/>
        <v>28</v>
      </c>
      <c r="S115">
        <f t="shared" si="14"/>
        <v>2546320</v>
      </c>
      <c r="T115">
        <f t="shared" si="15"/>
        <v>254632</v>
      </c>
      <c r="U115" s="75">
        <f t="shared" si="6"/>
        <v>5.0420820350184629E-2</v>
      </c>
      <c r="V115" s="7">
        <f t="shared" si="16"/>
        <v>282.5</v>
      </c>
      <c r="W115" s="74">
        <f t="shared" si="17"/>
        <v>0.1659470383418267</v>
      </c>
      <c r="X115" s="9">
        <f t="shared" si="18"/>
        <v>-42.879630956890857</v>
      </c>
      <c r="Y115" s="9">
        <f t="shared" si="7"/>
        <v>-35.07932601645642</v>
      </c>
      <c r="Z115">
        <f t="shared" si="8"/>
        <v>5.1527242815896862E-5</v>
      </c>
      <c r="AA115" s="2">
        <f t="shared" si="9"/>
        <v>9094</v>
      </c>
      <c r="AB115" s="75">
        <f t="shared" si="19"/>
        <v>5.0420820350184629E-2</v>
      </c>
      <c r="AC115">
        <f t="shared" si="10"/>
        <v>0.46858874616776608</v>
      </c>
      <c r="AD115" s="75">
        <f t="shared" si="11"/>
        <v>5.6318877795834284E-2</v>
      </c>
      <c r="AE115">
        <f t="shared" si="33"/>
        <v>1.0033535521016705E-6</v>
      </c>
      <c r="AF115">
        <f t="shared" si="34"/>
        <v>-59.985460074869025</v>
      </c>
      <c r="AG115">
        <f t="shared" si="35"/>
        <v>1.9472292660536461E-2</v>
      </c>
      <c r="AH115">
        <f t="shared" si="36"/>
        <v>15538.889543108096</v>
      </c>
      <c r="AI115">
        <f t="shared" si="37"/>
        <v>2578.6326987995694</v>
      </c>
      <c r="AJ115" s="4">
        <f t="shared" si="38"/>
        <v>3.0510924637139896E-3</v>
      </c>
      <c r="AK115" s="4">
        <f t="shared" si="39"/>
        <v>-25.155446308130887</v>
      </c>
      <c r="AL115" s="4">
        <f t="shared" si="40"/>
        <v>2434.7717860437638</v>
      </c>
      <c r="AM115" s="71">
        <v>280</v>
      </c>
    </row>
    <row r="116" spans="1:39" x14ac:dyDescent="0.2">
      <c r="A116" s="2">
        <v>20170861</v>
      </c>
      <c r="B116" s="2">
        <v>465</v>
      </c>
      <c r="C116" s="2">
        <v>4326</v>
      </c>
      <c r="D116" s="2">
        <v>6620</v>
      </c>
      <c r="E116" s="69">
        <v>42989</v>
      </c>
      <c r="F116" s="72">
        <v>10</v>
      </c>
      <c r="G116" s="2">
        <v>259</v>
      </c>
      <c r="H116" s="2">
        <v>139.69999999999999</v>
      </c>
      <c r="I116">
        <f t="shared" si="20"/>
        <v>259</v>
      </c>
      <c r="J116" s="16">
        <f t="shared" si="21"/>
        <v>2.4218999358431694</v>
      </c>
      <c r="K116" s="17">
        <f t="shared" si="22"/>
        <v>2.1451964061141817</v>
      </c>
      <c r="L116" s="71">
        <v>285</v>
      </c>
      <c r="M116">
        <v>7102</v>
      </c>
      <c r="N116">
        <v>12</v>
      </c>
      <c r="O116">
        <v>285</v>
      </c>
      <c r="P116" s="2">
        <f t="shared" si="12"/>
        <v>7102</v>
      </c>
      <c r="Q116" s="2">
        <f t="shared" si="12"/>
        <v>12</v>
      </c>
      <c r="R116" s="76">
        <f t="shared" si="13"/>
        <v>28.5</v>
      </c>
      <c r="S116">
        <f t="shared" si="14"/>
        <v>2024070</v>
      </c>
      <c r="T116">
        <f t="shared" si="15"/>
        <v>202407</v>
      </c>
      <c r="U116" s="75">
        <f t="shared" si="6"/>
        <v>3.9376365309765918E-2</v>
      </c>
      <c r="V116" s="7">
        <f t="shared" si="16"/>
        <v>287.5</v>
      </c>
      <c r="W116" s="74">
        <f t="shared" si="17"/>
        <v>0.17578709867644579</v>
      </c>
      <c r="X116" s="9">
        <f t="shared" si="18"/>
        <v>-42.72724301948702</v>
      </c>
      <c r="Y116" s="9">
        <f t="shared" si="7"/>
        <v>-35.177113002221212</v>
      </c>
      <c r="Z116">
        <f t="shared" si="8"/>
        <v>5.3367357368645614E-5</v>
      </c>
      <c r="AA116" s="2">
        <f t="shared" si="9"/>
        <v>7102</v>
      </c>
      <c r="AB116" s="75">
        <f t="shared" si="19"/>
        <v>3.9376365309765918E-2</v>
      </c>
      <c r="AC116">
        <f t="shared" si="10"/>
        <v>0.37901497203212114</v>
      </c>
      <c r="AD116" s="75">
        <f t="shared" si="11"/>
        <v>4.5553159496976706E-2</v>
      </c>
      <c r="AE116">
        <f t="shared" si="33"/>
        <v>8.115560213475389E-7</v>
      </c>
      <c r="AF116">
        <f t="shared" si="34"/>
        <v>-60.906814956500114</v>
      </c>
      <c r="AG116">
        <f t="shared" si="35"/>
        <v>1.5206974101069927E-2</v>
      </c>
      <c r="AH116">
        <f t="shared" si="36"/>
        <v>12135.165332653802</v>
      </c>
      <c r="AI116">
        <f t="shared" si="37"/>
        <v>2133.205505786198</v>
      </c>
      <c r="AJ116" s="4">
        <f t="shared" si="38"/>
        <v>2.467856375679903E-3</v>
      </c>
      <c r="AK116" s="4">
        <f t="shared" si="39"/>
        <v>-26.076801189761976</v>
      </c>
      <c r="AL116" s="4">
        <f t="shared" si="40"/>
        <v>1969.3493877925625</v>
      </c>
      <c r="AM116" s="71">
        <v>285</v>
      </c>
    </row>
    <row r="117" spans="1:39" x14ac:dyDescent="0.2">
      <c r="A117" s="2">
        <v>20170861</v>
      </c>
      <c r="B117" s="2">
        <v>465</v>
      </c>
      <c r="C117" s="2">
        <v>4326</v>
      </c>
      <c r="D117" s="2">
        <v>6620</v>
      </c>
      <c r="E117" s="69">
        <v>42989</v>
      </c>
      <c r="F117" s="72">
        <v>11</v>
      </c>
      <c r="G117" s="2">
        <v>267</v>
      </c>
      <c r="H117" s="2">
        <v>143.69999999999999</v>
      </c>
      <c r="I117">
        <f t="shared" si="20"/>
        <v>267</v>
      </c>
      <c r="J117" s="16">
        <f t="shared" si="21"/>
        <v>2.4351114331264929</v>
      </c>
      <c r="K117" s="17">
        <f t="shared" si="22"/>
        <v>2.1574567681342258</v>
      </c>
      <c r="L117" s="71">
        <v>290</v>
      </c>
      <c r="M117">
        <v>6443</v>
      </c>
      <c r="N117">
        <v>12</v>
      </c>
      <c r="O117">
        <v>290</v>
      </c>
      <c r="P117" s="2">
        <f t="shared" si="12"/>
        <v>6443</v>
      </c>
      <c r="Q117" s="2">
        <f t="shared" si="12"/>
        <v>12</v>
      </c>
      <c r="R117" s="76">
        <f t="shared" si="13"/>
        <v>29</v>
      </c>
      <c r="S117">
        <f t="shared" si="14"/>
        <v>1868470</v>
      </c>
      <c r="T117">
        <f t="shared" si="15"/>
        <v>186847</v>
      </c>
      <c r="U117" s="75">
        <f t="shared" si="6"/>
        <v>3.5722602321996873E-2</v>
      </c>
      <c r="V117" s="7">
        <f t="shared" si="16"/>
        <v>292.5</v>
      </c>
      <c r="W117" s="74">
        <f t="shared" si="17"/>
        <v>0.18602577946922302</v>
      </c>
      <c r="X117" s="9">
        <f t="shared" si="18"/>
        <v>-42.57748259163602</v>
      </c>
      <c r="Y117" s="9">
        <f t="shared" si="7"/>
        <v>-35.273213921203947</v>
      </c>
      <c r="Z117">
        <f t="shared" si="8"/>
        <v>5.5239754632846118E-5</v>
      </c>
      <c r="AA117" s="2">
        <f t="shared" si="9"/>
        <v>6443</v>
      </c>
      <c r="AB117" s="75">
        <f t="shared" si="19"/>
        <v>3.5722602321996873E-2</v>
      </c>
      <c r="AC117">
        <f t="shared" si="10"/>
        <v>0.35590973909942752</v>
      </c>
      <c r="AD117" s="75">
        <f t="shared" si="11"/>
        <v>4.2776181175105579E-2</v>
      </c>
      <c r="AE117">
        <f t="shared" si="33"/>
        <v>7.6208253798980019E-7</v>
      </c>
      <c r="AF117">
        <f t="shared" si="34"/>
        <v>-61.179979894841622</v>
      </c>
      <c r="AG117">
        <f t="shared" si="35"/>
        <v>1.3795907368796607E-2</v>
      </c>
      <c r="AH117">
        <f t="shared" si="36"/>
        <v>11009.134080299693</v>
      </c>
      <c r="AI117">
        <f t="shared" si="37"/>
        <v>2047.9827485689382</v>
      </c>
      <c r="AJ117" s="4">
        <f t="shared" si="38"/>
        <v>2.3174127240774413E-3</v>
      </c>
      <c r="AK117" s="4">
        <f t="shared" si="39"/>
        <v>-26.349966128103482</v>
      </c>
      <c r="AL117" s="4">
        <f t="shared" si="40"/>
        <v>1849.2953538137981</v>
      </c>
      <c r="AM117" s="71">
        <v>290</v>
      </c>
    </row>
    <row r="118" spans="1:39" x14ac:dyDescent="0.2">
      <c r="A118" s="2">
        <v>20170861</v>
      </c>
      <c r="B118" s="2">
        <v>465</v>
      </c>
      <c r="C118" s="2">
        <v>4326</v>
      </c>
      <c r="D118" s="2">
        <v>6620</v>
      </c>
      <c r="E118" s="69">
        <v>42989</v>
      </c>
      <c r="F118" s="72">
        <v>12</v>
      </c>
      <c r="G118" s="2">
        <v>272</v>
      </c>
      <c r="H118" s="2">
        <v>155.1</v>
      </c>
      <c r="I118">
        <f t="shared" si="20"/>
        <v>272</v>
      </c>
      <c r="J118" s="16">
        <f t="shared" si="21"/>
        <v>2.4431690757961162</v>
      </c>
      <c r="K118" s="17">
        <f t="shared" si="22"/>
        <v>2.190611797813605</v>
      </c>
      <c r="L118" s="71">
        <v>295</v>
      </c>
      <c r="M118">
        <v>4792</v>
      </c>
      <c r="N118">
        <v>12</v>
      </c>
      <c r="O118">
        <v>295</v>
      </c>
      <c r="P118" s="2">
        <f t="shared" si="12"/>
        <v>4792</v>
      </c>
      <c r="Q118" s="2">
        <f t="shared" si="12"/>
        <v>12</v>
      </c>
      <c r="R118" s="76">
        <f t="shared" si="13"/>
        <v>29.5</v>
      </c>
      <c r="S118">
        <f t="shared" si="14"/>
        <v>1413640</v>
      </c>
      <c r="T118">
        <f t="shared" si="15"/>
        <v>141364</v>
      </c>
      <c r="U118" s="75">
        <f t="shared" si="6"/>
        <v>2.6568789434581564E-2</v>
      </c>
      <c r="V118" s="7">
        <f t="shared" si="16"/>
        <v>297.5</v>
      </c>
      <c r="W118" s="74">
        <f t="shared" si="17"/>
        <v>0.19667199960493942</v>
      </c>
      <c r="X118" s="9">
        <f t="shared" si="18"/>
        <v>-42.430260598708642</v>
      </c>
      <c r="Y118" s="9">
        <f t="shared" si="7"/>
        <v>-35.367685932387502</v>
      </c>
      <c r="Z118">
        <f t="shared" si="8"/>
        <v>5.7144434608498245E-5</v>
      </c>
      <c r="AA118" s="2">
        <f t="shared" si="9"/>
        <v>4792</v>
      </c>
      <c r="AB118" s="75">
        <f t="shared" si="19"/>
        <v>2.6568789434581564E-2</v>
      </c>
      <c r="AC118">
        <f t="shared" si="10"/>
        <v>0.27383613064392359</v>
      </c>
      <c r="AD118" s="75">
        <f t="shared" si="11"/>
        <v>3.2911894926938225E-2</v>
      </c>
      <c r="AE118">
        <f t="shared" si="33"/>
        <v>5.8634454331728468E-7</v>
      </c>
      <c r="AF118">
        <f t="shared" si="34"/>
        <v>-62.318471121565153</v>
      </c>
      <c r="AG118">
        <f t="shared" si="35"/>
        <v>1.0260746253495795E-2</v>
      </c>
      <c r="AH118">
        <f t="shared" si="36"/>
        <v>8188.0755102896446</v>
      </c>
      <c r="AI118">
        <f t="shared" si="37"/>
        <v>1610.3651835248991</v>
      </c>
      <c r="AJ118" s="4">
        <f t="shared" si="38"/>
        <v>1.7830119936366243E-3</v>
      </c>
      <c r="AK118" s="4">
        <f t="shared" si="39"/>
        <v>-27.48845735482702</v>
      </c>
      <c r="AL118" s="4">
        <f t="shared" si="40"/>
        <v>1422.8435709220262</v>
      </c>
      <c r="AM118" s="71">
        <v>295</v>
      </c>
    </row>
    <row r="119" spans="1:39" x14ac:dyDescent="0.2">
      <c r="A119" s="2">
        <v>20170861</v>
      </c>
      <c r="B119" s="2">
        <v>465</v>
      </c>
      <c r="C119" s="2">
        <v>4326</v>
      </c>
      <c r="D119" s="2">
        <v>6620</v>
      </c>
      <c r="E119" s="69">
        <v>42989</v>
      </c>
      <c r="F119" s="72">
        <v>13</v>
      </c>
      <c r="G119" s="2">
        <v>266</v>
      </c>
      <c r="H119" s="2">
        <v>151.30000000000001</v>
      </c>
      <c r="I119">
        <f t="shared" si="20"/>
        <v>266</v>
      </c>
      <c r="J119" s="16">
        <f t="shared" si="21"/>
        <v>2.4334818083929846</v>
      </c>
      <c r="K119" s="17">
        <f t="shared" si="22"/>
        <v>2.1798389280231869</v>
      </c>
      <c r="L119" s="71">
        <v>300</v>
      </c>
      <c r="M119">
        <v>2053</v>
      </c>
      <c r="N119">
        <v>10</v>
      </c>
      <c r="O119">
        <v>300</v>
      </c>
      <c r="P119" s="2">
        <f t="shared" si="12"/>
        <v>2053</v>
      </c>
      <c r="Q119" s="2">
        <f t="shared" si="12"/>
        <v>10</v>
      </c>
      <c r="R119" s="76">
        <f t="shared" si="13"/>
        <v>30</v>
      </c>
      <c r="S119">
        <f t="shared" si="14"/>
        <v>615900</v>
      </c>
      <c r="T119">
        <f t="shared" si="15"/>
        <v>61590</v>
      </c>
      <c r="U119" s="75">
        <f t="shared" si="6"/>
        <v>1.1382663754005833E-2</v>
      </c>
      <c r="V119" s="7">
        <f t="shared" si="16"/>
        <v>302.5</v>
      </c>
      <c r="W119" s="74">
        <f t="shared" si="17"/>
        <v>0.20773472128286166</v>
      </c>
      <c r="X119" s="9">
        <f t="shared" si="18"/>
        <v>-42.285492420230248</v>
      </c>
      <c r="Y119" s="9">
        <f t="shared" si="7"/>
        <v>-35.460583336534015</v>
      </c>
      <c r="Z119">
        <f t="shared" si="8"/>
        <v>5.908139729560232E-5</v>
      </c>
      <c r="AA119" s="2">
        <f t="shared" si="9"/>
        <v>2053</v>
      </c>
      <c r="AB119" s="75">
        <f t="shared" si="19"/>
        <v>1.1382663754005833E-2</v>
      </c>
      <c r="AC119">
        <f t="shared" si="10"/>
        <v>0.12129410864787156</v>
      </c>
      <c r="AD119" s="75">
        <f t="shared" si="11"/>
        <v>1.4578130905108014E-2</v>
      </c>
      <c r="AE119">
        <f t="shared" si="33"/>
        <v>2.5971787789644448E-7</v>
      </c>
      <c r="AF119">
        <f t="shared" si="34"/>
        <v>-65.854981543193389</v>
      </c>
      <c r="AG119">
        <f t="shared" si="35"/>
        <v>4.3959332342293133E-3</v>
      </c>
      <c r="AH119">
        <f t="shared" si="36"/>
        <v>3507.9547209149919</v>
      </c>
      <c r="AI119">
        <f t="shared" si="37"/>
        <v>728.72399622217461</v>
      </c>
      <c r="AJ119" s="4">
        <f t="shared" si="38"/>
        <v>7.8977470930539462E-4</v>
      </c>
      <c r="AK119" s="4">
        <f t="shared" si="39"/>
        <v>-31.024967776455256</v>
      </c>
      <c r="AL119" s="4">
        <f t="shared" si="40"/>
        <v>630.24021802570496</v>
      </c>
      <c r="AM119" s="71">
        <v>300</v>
      </c>
    </row>
    <row r="120" spans="1:39" x14ac:dyDescent="0.2">
      <c r="A120" s="2">
        <v>20170861</v>
      </c>
      <c r="B120" s="2">
        <v>465</v>
      </c>
      <c r="C120" s="2">
        <v>4326</v>
      </c>
      <c r="D120" s="2">
        <v>6620</v>
      </c>
      <c r="E120" s="69">
        <v>42989</v>
      </c>
      <c r="F120" s="72">
        <v>14</v>
      </c>
      <c r="G120" s="2">
        <v>261</v>
      </c>
      <c r="H120" s="2">
        <v>138.9</v>
      </c>
      <c r="I120">
        <f t="shared" si="20"/>
        <v>261</v>
      </c>
      <c r="J120" s="16">
        <f t="shared" si="21"/>
        <v>2.4252406791001984</v>
      </c>
      <c r="K120" s="17">
        <f t="shared" si="22"/>
        <v>2.1427022457376155</v>
      </c>
      <c r="L120" s="71">
        <v>305</v>
      </c>
      <c r="M120">
        <v>2823</v>
      </c>
      <c r="N120">
        <v>11</v>
      </c>
      <c r="O120">
        <v>305</v>
      </c>
      <c r="P120" s="2">
        <f t="shared" si="12"/>
        <v>2823</v>
      </c>
      <c r="Q120" s="2">
        <f t="shared" si="12"/>
        <v>11</v>
      </c>
      <c r="R120" s="76">
        <f t="shared" si="13"/>
        <v>30.5</v>
      </c>
      <c r="S120">
        <f t="shared" si="14"/>
        <v>861015</v>
      </c>
      <c r="T120">
        <f t="shared" si="15"/>
        <v>86101.5</v>
      </c>
      <c r="U120" s="77">
        <f t="shared" si="6"/>
        <v>1.5651855712400617E-2</v>
      </c>
      <c r="V120" s="7">
        <f t="shared" si="16"/>
        <v>307.5</v>
      </c>
      <c r="W120" s="74">
        <f t="shared" si="17"/>
        <v>0.21922294949373833</v>
      </c>
      <c r="X120" s="9">
        <f t="shared" si="18"/>
        <v>-42.143097597771295</v>
      </c>
      <c r="Y120" s="9">
        <f t="shared" si="7"/>
        <v>-35.551957763631037</v>
      </c>
      <c r="Z120">
        <f t="shared" si="8"/>
        <v>6.1050642694158031E-5</v>
      </c>
      <c r="AA120" s="2">
        <f t="shared" si="9"/>
        <v>2823</v>
      </c>
      <c r="AB120" s="75">
        <f t="shared" si="19"/>
        <v>1.5651855712400617E-2</v>
      </c>
      <c r="AC120">
        <f t="shared" si="10"/>
        <v>0.17234596432560811</v>
      </c>
      <c r="AD120" s="75">
        <f t="shared" si="11"/>
        <v>2.0713965887657143E-2</v>
      </c>
      <c r="AE120">
        <f t="shared" si="33"/>
        <v>3.690313455256899E-7</v>
      </c>
      <c r="AF120">
        <f t="shared" si="34"/>
        <v>-64.329367432971168</v>
      </c>
      <c r="AG120">
        <f t="shared" si="35"/>
        <v>6.0446758500873532E-3</v>
      </c>
      <c r="AH120">
        <f t="shared" si="36"/>
        <v>4823.6513283697086</v>
      </c>
      <c r="AI120">
        <f t="shared" si="37"/>
        <v>1057.4550715345965</v>
      </c>
      <c r="AJ120" s="4">
        <f t="shared" si="38"/>
        <v>1.1221854498339112E-3</v>
      </c>
      <c r="AK120" s="4">
        <f t="shared" si="39"/>
        <v>-29.499353666233024</v>
      </c>
      <c r="AL120" s="4">
        <f t="shared" si="40"/>
        <v>895.50398896746105</v>
      </c>
      <c r="AM120" s="71">
        <v>305</v>
      </c>
    </row>
    <row r="121" spans="1:39" x14ac:dyDescent="0.2">
      <c r="A121" s="2">
        <v>20170861</v>
      </c>
      <c r="B121" s="2">
        <v>465</v>
      </c>
      <c r="C121" s="2">
        <v>4326</v>
      </c>
      <c r="D121" s="2">
        <v>6620</v>
      </c>
      <c r="E121" s="69">
        <v>42989</v>
      </c>
      <c r="F121" s="72">
        <v>15</v>
      </c>
      <c r="G121" s="2">
        <v>264</v>
      </c>
      <c r="H121" s="2">
        <v>152.5</v>
      </c>
      <c r="I121">
        <f t="shared" si="20"/>
        <v>264</v>
      </c>
      <c r="J121" s="16">
        <f t="shared" si="21"/>
        <v>2.4302040986317488</v>
      </c>
      <c r="K121" s="17">
        <f t="shared" si="22"/>
        <v>2.1832698436828046</v>
      </c>
      <c r="L121" s="71">
        <v>310</v>
      </c>
      <c r="M121">
        <v>1838</v>
      </c>
      <c r="N121">
        <v>5</v>
      </c>
      <c r="O121">
        <v>310</v>
      </c>
      <c r="P121" s="2">
        <f t="shared" si="12"/>
        <v>1838</v>
      </c>
      <c r="Q121" s="2">
        <f t="shared" si="12"/>
        <v>5</v>
      </c>
      <c r="R121" s="76">
        <f t="shared" si="13"/>
        <v>31</v>
      </c>
      <c r="S121">
        <f t="shared" si="14"/>
        <v>569780</v>
      </c>
      <c r="T121">
        <f t="shared" si="15"/>
        <v>56978</v>
      </c>
      <c r="U121" s="77">
        <f t="shared" si="6"/>
        <v>1.0190616648739756E-2</v>
      </c>
      <c r="V121" s="7">
        <f t="shared" si="16"/>
        <v>312.5</v>
      </c>
      <c r="W121" s="74">
        <f t="shared" si="17"/>
        <v>0.23114573151167039</v>
      </c>
      <c r="X121" s="9">
        <f t="shared" si="18"/>
        <v>-42.002999566398131</v>
      </c>
      <c r="Y121" s="9">
        <f t="shared" si="7"/>
        <v>-35.641858345218779</v>
      </c>
      <c r="Z121">
        <f t="shared" si="8"/>
        <v>6.3052170804165345E-5</v>
      </c>
      <c r="AA121" s="2">
        <f t="shared" si="9"/>
        <v>1838</v>
      </c>
      <c r="AB121" s="75">
        <f t="shared" si="19"/>
        <v>1.0190616648739756E-2</v>
      </c>
      <c r="AC121">
        <f t="shared" si="10"/>
        <v>0.11588988993805591</v>
      </c>
      <c r="AD121" s="75">
        <f t="shared" si="11"/>
        <v>1.3928607126337832E-2</v>
      </c>
      <c r="AE121">
        <f t="shared" si="33"/>
        <v>2.4814623414022308E-7</v>
      </c>
      <c r="AF121">
        <f t="shared" si="34"/>
        <v>-66.052923112566276</v>
      </c>
      <c r="AG121">
        <f t="shared" si="35"/>
        <v>3.9355700362949117E-3</v>
      </c>
      <c r="AH121">
        <f t="shared" si="36"/>
        <v>3140.5848889633394</v>
      </c>
      <c r="AI121">
        <f t="shared" si="37"/>
        <v>725.93279153392928</v>
      </c>
      <c r="AJ121" s="4">
        <f t="shared" si="38"/>
        <v>7.5458655954159862E-4</v>
      </c>
      <c r="AK121" s="4">
        <f t="shared" si="39"/>
        <v>-31.222909345828128</v>
      </c>
      <c r="AL121" s="4">
        <f t="shared" si="40"/>
        <v>602.16007451419568</v>
      </c>
      <c r="AM121" s="71">
        <v>310</v>
      </c>
    </row>
    <row r="122" spans="1:39" x14ac:dyDescent="0.2">
      <c r="A122" s="2">
        <v>20170861</v>
      </c>
      <c r="B122" s="2">
        <v>465</v>
      </c>
      <c r="C122" s="2">
        <v>4326</v>
      </c>
      <c r="D122" s="2">
        <v>6620</v>
      </c>
      <c r="E122" s="69">
        <v>42989</v>
      </c>
      <c r="F122" s="72">
        <v>16</v>
      </c>
      <c r="G122" s="2">
        <v>274</v>
      </c>
      <c r="H122" s="2">
        <v>152.69999999999999</v>
      </c>
      <c r="I122">
        <f t="shared" si="20"/>
        <v>274</v>
      </c>
      <c r="J122" s="16">
        <f t="shared" si="21"/>
        <v>2.4463507345823055</v>
      </c>
      <c r="K122" s="17">
        <f t="shared" si="22"/>
        <v>2.1838390370564214</v>
      </c>
      <c r="L122" s="71">
        <v>315</v>
      </c>
      <c r="M122">
        <v>1856</v>
      </c>
      <c r="N122">
        <v>8</v>
      </c>
      <c r="O122">
        <v>315</v>
      </c>
      <c r="P122" s="2">
        <f t="shared" si="12"/>
        <v>1856</v>
      </c>
      <c r="Q122" s="2">
        <f t="shared" si="12"/>
        <v>8</v>
      </c>
      <c r="R122" s="76">
        <f t="shared" si="13"/>
        <v>31.5</v>
      </c>
      <c r="S122">
        <f t="shared" si="14"/>
        <v>584640</v>
      </c>
      <c r="T122">
        <f t="shared" si="15"/>
        <v>58464</v>
      </c>
      <c r="U122" s="77">
        <f t="shared" si="6"/>
        <v>1.029041594127366E-2</v>
      </c>
      <c r="V122" s="7">
        <f t="shared" si="16"/>
        <v>317.5</v>
      </c>
      <c r="W122" s="74">
        <f t="shared" si="17"/>
        <v>0.24351215640020282</v>
      </c>
      <c r="X122" s="9">
        <f t="shared" si="18"/>
        <v>-41.865125407440118</v>
      </c>
      <c r="Y122" s="9">
        <f t="shared" si="7"/>
        <v>-35.730331873038949</v>
      </c>
      <c r="Z122">
        <f t="shared" si="8"/>
        <v>6.5085981625624553E-5</v>
      </c>
      <c r="AA122" s="2">
        <f t="shared" si="9"/>
        <v>1856</v>
      </c>
      <c r="AB122" s="75">
        <f t="shared" si="19"/>
        <v>1.029041594127366E-2</v>
      </c>
      <c r="AC122">
        <f t="shared" si="10"/>
        <v>0.12079958189715917</v>
      </c>
      <c r="AD122" s="75">
        <f t="shared" si="11"/>
        <v>1.4518694583028331E-2</v>
      </c>
      <c r="AE122">
        <f t="shared" si="33"/>
        <v>2.5865898526192327E-7</v>
      </c>
      <c r="AF122">
        <f t="shared" si="34"/>
        <v>-65.872724305280755</v>
      </c>
      <c r="AG122">
        <f t="shared" si="35"/>
        <v>3.974112071470819E-3</v>
      </c>
      <c r="AH122">
        <f>AG122*AA$139*1000</f>
        <v>3171.3414330337137</v>
      </c>
      <c r="AI122">
        <f t="shared" si="37"/>
        <v>772.26019103934902</v>
      </c>
      <c r="AJ122" s="4">
        <f>AC$139*AD122</f>
        <v>7.8655472834225095E-4</v>
      </c>
      <c r="AK122" s="4">
        <f t="shared" si="39"/>
        <v>-31.042710538542607</v>
      </c>
      <c r="AL122" s="4">
        <f>AJ122*AA$139*1000</f>
        <v>627.67067321711625</v>
      </c>
      <c r="AM122" s="71">
        <v>315</v>
      </c>
    </row>
    <row r="123" spans="1:39" x14ac:dyDescent="0.2">
      <c r="A123" s="2">
        <v>20170861</v>
      </c>
      <c r="B123" s="2">
        <v>465</v>
      </c>
      <c r="C123" s="2">
        <v>4326</v>
      </c>
      <c r="D123" s="2">
        <v>6620</v>
      </c>
      <c r="E123" s="69">
        <v>42989</v>
      </c>
      <c r="F123" s="72">
        <v>17</v>
      </c>
      <c r="G123" s="2">
        <v>276</v>
      </c>
      <c r="H123" s="2">
        <v>158.6</v>
      </c>
      <c r="I123">
        <f t="shared" si="20"/>
        <v>276</v>
      </c>
      <c r="J123" s="16">
        <f t="shared" si="21"/>
        <v>2.4495092538271352</v>
      </c>
      <c r="K123" s="17">
        <f t="shared" si="22"/>
        <v>2.2003031829815849</v>
      </c>
      <c r="L123" s="71">
        <v>320</v>
      </c>
      <c r="M123">
        <v>21</v>
      </c>
      <c r="N123">
        <v>1</v>
      </c>
      <c r="O123">
        <v>320</v>
      </c>
      <c r="P123" s="2">
        <f t="shared" si="12"/>
        <v>21</v>
      </c>
      <c r="Q123" s="2">
        <f t="shared" si="12"/>
        <v>1</v>
      </c>
      <c r="R123" s="76">
        <f t="shared" si="13"/>
        <v>32</v>
      </c>
      <c r="S123">
        <f t="shared" si="14"/>
        <v>6720</v>
      </c>
      <c r="T123">
        <f t="shared" si="15"/>
        <v>672</v>
      </c>
      <c r="U123" s="77">
        <f t="shared" si="6"/>
        <v>1.1643250795622138E-4</v>
      </c>
      <c r="V123" s="7">
        <f t="shared" si="16"/>
        <v>322.5</v>
      </c>
      <c r="W123" s="74">
        <f t="shared" si="17"/>
        <v>0.25633135453201567</v>
      </c>
      <c r="X123" s="9">
        <f t="shared" si="18"/>
        <v>-41.729405620574276</v>
      </c>
      <c r="Y123" s="9">
        <f t="shared" si="7"/>
        <v>-35.817422945287532</v>
      </c>
      <c r="Z123">
        <f t="shared" si="8"/>
        <v>6.7152075158535439E-5</v>
      </c>
      <c r="AA123" s="2">
        <f t="shared" si="9"/>
        <v>21</v>
      </c>
      <c r="AB123" s="75">
        <f t="shared" si="19"/>
        <v>1.1643250795622138E-4</v>
      </c>
      <c r="AC123">
        <f t="shared" si="10"/>
        <v>1.4101935783292442E-3</v>
      </c>
      <c r="AD123" s="75">
        <f t="shared" si="11"/>
        <v>1.6948874776851876E-4</v>
      </c>
      <c r="AE123">
        <f t="shared" si="33"/>
        <v>3.0195405833776384E-9</v>
      </c>
      <c r="AF123">
        <f t="shared" si="34"/>
        <v>-85.200591289904139</v>
      </c>
      <c r="AG123">
        <f t="shared" si="35"/>
        <v>4.4965707705219528E-5</v>
      </c>
      <c r="AH123">
        <f>AG123*AA$139*1000</f>
        <v>35.882634748765184</v>
      </c>
      <c r="AI123">
        <f t="shared" si="37"/>
        <v>9.1978443693285534</v>
      </c>
      <c r="AJ123" s="4">
        <f>AC$139*AD123</f>
        <v>9.1821048508018905E-6</v>
      </c>
      <c r="AK123" s="4">
        <f t="shared" si="39"/>
        <v>-50.370577523166006</v>
      </c>
      <c r="AL123" s="4">
        <f>AJ123*AA$139*1000</f>
        <v>7.3273196709399082</v>
      </c>
      <c r="AM123" s="71">
        <v>320</v>
      </c>
    </row>
    <row r="124" spans="1:39" x14ac:dyDescent="0.2">
      <c r="A124" s="2">
        <v>20170861</v>
      </c>
      <c r="B124" s="2">
        <v>465</v>
      </c>
      <c r="C124" s="2">
        <v>4326</v>
      </c>
      <c r="D124" s="2">
        <v>6620</v>
      </c>
      <c r="E124" s="69">
        <v>42989</v>
      </c>
      <c r="F124" s="72">
        <v>18</v>
      </c>
      <c r="G124" s="2">
        <v>279</v>
      </c>
      <c r="H124" s="2">
        <v>180.2</v>
      </c>
      <c r="I124">
        <f t="shared" si="20"/>
        <v>279</v>
      </c>
      <c r="J124" s="16">
        <f t="shared" si="21"/>
        <v>2.4542043750355149</v>
      </c>
      <c r="K124" s="17">
        <f t="shared" si="22"/>
        <v>2.2557547866430441</v>
      </c>
      <c r="L124" s="71">
        <v>325</v>
      </c>
      <c r="M124">
        <v>92</v>
      </c>
      <c r="N124">
        <v>1</v>
      </c>
      <c r="O124">
        <v>325</v>
      </c>
      <c r="P124" s="2">
        <f t="shared" si="12"/>
        <v>92</v>
      </c>
      <c r="Q124" s="2">
        <f t="shared" si="12"/>
        <v>1</v>
      </c>
      <c r="R124" s="76">
        <f t="shared" si="13"/>
        <v>32.5</v>
      </c>
      <c r="S124">
        <f t="shared" si="14"/>
        <v>29900</v>
      </c>
      <c r="T124">
        <f t="shared" si="15"/>
        <v>2990</v>
      </c>
      <c r="U124" s="77">
        <f t="shared" si="6"/>
        <v>5.1008527295106504E-4</v>
      </c>
      <c r="V124" s="7">
        <f t="shared" si="16"/>
        <v>327.5</v>
      </c>
      <c r="W124" s="74">
        <f t="shared" si="17"/>
        <v>0.26961249712162799</v>
      </c>
      <c r="X124" s="9">
        <f t="shared" si="18"/>
        <v>-41.595773913443963</v>
      </c>
      <c r="Y124" s="9">
        <f t="shared" si="7"/>
        <v>-35.903174101615889</v>
      </c>
      <c r="Z124">
        <f t="shared" si="8"/>
        <v>6.925045140289815E-5</v>
      </c>
      <c r="AA124" s="2">
        <f t="shared" si="9"/>
        <v>92</v>
      </c>
      <c r="AB124" s="75">
        <f t="shared" si="19"/>
        <v>5.1008527295106504E-4</v>
      </c>
      <c r="AC124">
        <f t="shared" si="10"/>
        <v>6.3710415290666299E-3</v>
      </c>
      <c r="AD124" s="75">
        <f t="shared" si="11"/>
        <v>7.6572455536357703E-4</v>
      </c>
      <c r="AE124">
        <f t="shared" si="33"/>
        <v>1.3641828151134526E-8</v>
      </c>
      <c r="AF124">
        <f t="shared" si="34"/>
        <v>-78.651274256657473</v>
      </c>
      <c r="AG124">
        <f t="shared" si="35"/>
        <v>1.9699262423239006E-4</v>
      </c>
      <c r="AH124">
        <f>AG124*AA$139*1000</f>
        <v>157.20011413744729</v>
      </c>
      <c r="AI124">
        <f t="shared" si="37"/>
        <v>42.383115320402098</v>
      </c>
      <c r="AJ124" s="4">
        <f>AC$139*AD124</f>
        <v>4.1483362445893112E-5</v>
      </c>
      <c r="AK124" s="4">
        <f t="shared" si="39"/>
        <v>-43.821260489919339</v>
      </c>
      <c r="AL124" s="4">
        <f>AJ124*AA$139*1000</f>
        <v>33.103723231822698</v>
      </c>
      <c r="AM124" s="71">
        <v>325</v>
      </c>
    </row>
    <row r="125" spans="1:39" x14ac:dyDescent="0.2">
      <c r="A125" s="2">
        <v>20170861</v>
      </c>
      <c r="B125" s="2">
        <v>465</v>
      </c>
      <c r="C125" s="2">
        <v>4326</v>
      </c>
      <c r="D125" s="2">
        <v>6620</v>
      </c>
      <c r="E125" s="69">
        <v>42989</v>
      </c>
      <c r="F125" s="72">
        <v>19</v>
      </c>
      <c r="G125" s="2">
        <v>308</v>
      </c>
      <c r="H125" s="2">
        <v>257.3</v>
      </c>
      <c r="I125">
        <f t="shared" si="20"/>
        <v>308</v>
      </c>
      <c r="J125" s="16">
        <f t="shared" si="21"/>
        <v>2.4971508882623619</v>
      </c>
      <c r="K125" s="17">
        <f t="shared" si="22"/>
        <v>2.4104397862103468</v>
      </c>
      <c r="L125" s="71">
        <v>330</v>
      </c>
      <c r="M125" s="3"/>
      <c r="N125" s="3"/>
      <c r="O125">
        <v>330</v>
      </c>
      <c r="P125" s="2">
        <f t="shared" si="12"/>
        <v>0</v>
      </c>
      <c r="Q125" s="2">
        <f t="shared" si="12"/>
        <v>0</v>
      </c>
      <c r="R125" s="76">
        <f t="shared" si="13"/>
        <v>33</v>
      </c>
      <c r="S125">
        <f t="shared" si="14"/>
        <v>0</v>
      </c>
      <c r="T125">
        <f t="shared" si="15"/>
        <v>0</v>
      </c>
      <c r="U125" s="77">
        <f t="shared" si="6"/>
        <v>0</v>
      </c>
      <c r="V125" s="7">
        <f t="shared" si="16"/>
        <v>332.5</v>
      </c>
      <c r="W125" s="74">
        <f t="shared" si="17"/>
        <v>0.28336479577057988</v>
      </c>
      <c r="X125" s="9">
        <f t="shared" si="18"/>
        <v>-41.46416700721754</v>
      </c>
      <c r="Y125" s="9">
        <f t="shared" si="7"/>
        <v>-35.987625947903481</v>
      </c>
      <c r="Z125">
        <f t="shared" si="8"/>
        <v>7.138111035871243E-5</v>
      </c>
      <c r="AA125" s="2">
        <f t="shared" si="9"/>
        <v>0</v>
      </c>
      <c r="AB125" s="75">
        <f t="shared" si="19"/>
        <v>0</v>
      </c>
      <c r="AC125">
        <f t="shared" si="10"/>
        <v>0</v>
      </c>
      <c r="AD125" s="75">
        <f t="shared" si="11"/>
        <v>0</v>
      </c>
      <c r="AJ125" s="4"/>
      <c r="AK125" s="4"/>
      <c r="AL125" s="4"/>
      <c r="AM125" s="71">
        <v>330</v>
      </c>
    </row>
    <row r="126" spans="1:39" x14ac:dyDescent="0.2">
      <c r="A126" s="2">
        <v>20170861</v>
      </c>
      <c r="B126" s="2">
        <v>465</v>
      </c>
      <c r="C126" s="2">
        <v>4326</v>
      </c>
      <c r="D126" s="2">
        <v>6620</v>
      </c>
      <c r="E126" s="69">
        <v>42989</v>
      </c>
      <c r="F126" s="72">
        <v>20</v>
      </c>
      <c r="G126" s="2">
        <v>303</v>
      </c>
      <c r="H126" s="2">
        <v>208.1</v>
      </c>
      <c r="I126">
        <f t="shared" si="20"/>
        <v>303</v>
      </c>
      <c r="J126" s="16">
        <f t="shared" si="21"/>
        <v>2.4900428002642228</v>
      </c>
      <c r="K126" s="17">
        <f t="shared" si="22"/>
        <v>2.318272080211627</v>
      </c>
      <c r="L126" s="71">
        <v>335</v>
      </c>
      <c r="M126" s="3"/>
      <c r="N126" s="3"/>
      <c r="O126">
        <v>335</v>
      </c>
      <c r="P126" s="2">
        <f t="shared" si="12"/>
        <v>0</v>
      </c>
      <c r="Q126" s="2">
        <f t="shared" si="12"/>
        <v>0</v>
      </c>
      <c r="R126" s="76">
        <f t="shared" si="13"/>
        <v>33.5</v>
      </c>
      <c r="S126">
        <f t="shared" si="14"/>
        <v>0</v>
      </c>
      <c r="T126">
        <f t="shared" si="15"/>
        <v>0</v>
      </c>
      <c r="U126" s="77">
        <f t="shared" si="6"/>
        <v>0</v>
      </c>
      <c r="V126" s="7">
        <f t="shared" si="16"/>
        <v>337.5</v>
      </c>
      <c r="W126" s="74">
        <f t="shared" si="17"/>
        <v>0.29759750202454643</v>
      </c>
      <c r="X126" s="9">
        <f t="shared" si="18"/>
        <v>-41.334524456659125</v>
      </c>
      <c r="Y126" s="9">
        <f t="shared" si="7"/>
        <v>-36.070817271717814</v>
      </c>
      <c r="Z126">
        <f t="shared" si="8"/>
        <v>7.3544052025978685E-5</v>
      </c>
      <c r="AA126" s="2">
        <f t="shared" si="9"/>
        <v>0</v>
      </c>
      <c r="AB126" s="75">
        <f t="shared" si="19"/>
        <v>0</v>
      </c>
      <c r="AC126">
        <f t="shared" si="10"/>
        <v>0</v>
      </c>
      <c r="AD126" s="75">
        <f t="shared" si="11"/>
        <v>0</v>
      </c>
      <c r="AJ126" s="4"/>
      <c r="AK126" s="4"/>
      <c r="AL126" s="4"/>
      <c r="AM126" s="71">
        <v>335</v>
      </c>
    </row>
    <row r="127" spans="1:39" x14ac:dyDescent="0.2">
      <c r="A127" s="2">
        <v>20170861</v>
      </c>
      <c r="B127" s="2">
        <v>465</v>
      </c>
      <c r="C127" s="2">
        <v>4326</v>
      </c>
      <c r="D127" s="2">
        <v>6620</v>
      </c>
      <c r="E127" s="69">
        <v>42989</v>
      </c>
      <c r="F127" s="72">
        <v>21</v>
      </c>
      <c r="G127" s="2">
        <v>292</v>
      </c>
      <c r="H127" s="2">
        <v>209</v>
      </c>
      <c r="I127">
        <f t="shared" si="20"/>
        <v>292</v>
      </c>
      <c r="J127" s="16">
        <f t="shared" si="21"/>
        <v>2.4739830232103359</v>
      </c>
      <c r="K127" s="17">
        <f t="shared" si="22"/>
        <v>2.3201462861110542</v>
      </c>
      <c r="L127" s="71">
        <v>340</v>
      </c>
      <c r="M127" s="3"/>
      <c r="N127" s="3"/>
      <c r="O127">
        <v>340</v>
      </c>
      <c r="P127" s="2">
        <f t="shared" si="12"/>
        <v>0</v>
      </c>
      <c r="Q127" s="2">
        <f t="shared" si="12"/>
        <v>0</v>
      </c>
      <c r="R127" s="76">
        <f t="shared" si="13"/>
        <v>34</v>
      </c>
      <c r="S127">
        <f t="shared" si="14"/>
        <v>0</v>
      </c>
      <c r="T127">
        <f t="shared" si="15"/>
        <v>0</v>
      </c>
      <c r="U127" s="77">
        <f t="shared" si="6"/>
        <v>0</v>
      </c>
      <c r="V127" s="7">
        <f t="shared" si="16"/>
        <v>342.5</v>
      </c>
      <c r="W127" s="74">
        <f t="shared" si="17"/>
        <v>0.31231990694192829</v>
      </c>
      <c r="X127" s="9">
        <f t="shared" si="18"/>
        <v>-41.206788483431119</v>
      </c>
      <c r="Y127" s="9">
        <f t="shared" si="7"/>
        <v>-36.152785149284128</v>
      </c>
      <c r="Z127">
        <f t="shared" si="8"/>
        <v>7.5739276404696373E-5</v>
      </c>
      <c r="AA127" s="2">
        <f t="shared" si="9"/>
        <v>0</v>
      </c>
      <c r="AB127" s="75">
        <f t="shared" si="19"/>
        <v>0</v>
      </c>
      <c r="AC127">
        <f t="shared" si="10"/>
        <v>0</v>
      </c>
      <c r="AD127" s="75">
        <f t="shared" si="11"/>
        <v>0</v>
      </c>
      <c r="AJ127" s="4"/>
      <c r="AK127" s="4"/>
      <c r="AL127" s="4"/>
      <c r="AM127" s="71">
        <v>340</v>
      </c>
    </row>
    <row r="128" spans="1:39" x14ac:dyDescent="0.2">
      <c r="A128" s="2">
        <v>20170861</v>
      </c>
      <c r="B128" s="2">
        <v>465</v>
      </c>
      <c r="C128" s="2">
        <v>4326</v>
      </c>
      <c r="D128" s="2">
        <v>6620</v>
      </c>
      <c r="E128" s="69">
        <v>42989</v>
      </c>
      <c r="F128" s="72">
        <v>22</v>
      </c>
      <c r="G128" s="2">
        <v>288</v>
      </c>
      <c r="H128" s="2">
        <v>177.9</v>
      </c>
      <c r="I128">
        <f t="shared" si="20"/>
        <v>288</v>
      </c>
      <c r="J128" s="16">
        <f t="shared" si="21"/>
        <v>2.4679926595211485</v>
      </c>
      <c r="K128" s="17">
        <f t="shared" si="22"/>
        <v>2.2501759480839252</v>
      </c>
      <c r="L128" s="71">
        <v>345</v>
      </c>
      <c r="M128" s="3"/>
      <c r="N128" s="3"/>
      <c r="O128">
        <v>345</v>
      </c>
      <c r="P128" s="2">
        <f t="shared" si="12"/>
        <v>0</v>
      </c>
      <c r="Q128" s="2">
        <f t="shared" si="12"/>
        <v>0</v>
      </c>
      <c r="R128" s="76">
        <f t="shared" si="13"/>
        <v>34.5</v>
      </c>
      <c r="S128">
        <f t="shared" si="14"/>
        <v>0</v>
      </c>
      <c r="T128">
        <f t="shared" si="15"/>
        <v>0</v>
      </c>
      <c r="U128" s="77">
        <f t="shared" si="6"/>
        <v>0</v>
      </c>
      <c r="V128" s="7">
        <f t="shared" si="16"/>
        <v>347.5</v>
      </c>
      <c r="W128" s="74">
        <f t="shared" si="17"/>
        <v>0.32754134067342294</v>
      </c>
      <c r="X128" s="9">
        <f t="shared" si="18"/>
        <v>-41.080903821477349</v>
      </c>
      <c r="Y128" s="9">
        <f t="shared" si="7"/>
        <v>-36.233565044702331</v>
      </c>
      <c r="Z128">
        <f t="shared" si="8"/>
        <v>7.796678349486601E-5</v>
      </c>
      <c r="AA128" s="2">
        <f t="shared" si="9"/>
        <v>0</v>
      </c>
      <c r="AB128" s="75">
        <f t="shared" si="19"/>
        <v>0</v>
      </c>
      <c r="AC128">
        <f t="shared" si="10"/>
        <v>0</v>
      </c>
      <c r="AD128" s="75">
        <f t="shared" si="11"/>
        <v>0</v>
      </c>
      <c r="AJ128" s="4"/>
      <c r="AK128" s="4"/>
      <c r="AL128" s="4"/>
      <c r="AM128" s="71">
        <v>345</v>
      </c>
    </row>
    <row r="129" spans="1:39" x14ac:dyDescent="0.2">
      <c r="A129" s="2">
        <v>20170861</v>
      </c>
      <c r="B129" s="2">
        <v>465</v>
      </c>
      <c r="C129" s="2">
        <v>4326</v>
      </c>
      <c r="D129" s="2">
        <v>6620</v>
      </c>
      <c r="E129" s="69">
        <v>42989</v>
      </c>
      <c r="F129" s="72">
        <v>23</v>
      </c>
      <c r="G129" s="2">
        <v>297</v>
      </c>
      <c r="H129" s="2">
        <v>192.2</v>
      </c>
      <c r="I129">
        <f t="shared" si="20"/>
        <v>297</v>
      </c>
      <c r="J129" s="16">
        <f t="shared" si="21"/>
        <v>2.4813566210791298</v>
      </c>
      <c r="K129" s="17">
        <f t="shared" si="22"/>
        <v>2.2837533833325265</v>
      </c>
      <c r="L129" s="71">
        <v>350</v>
      </c>
      <c r="M129" s="3"/>
      <c r="N129" s="3"/>
      <c r="O129">
        <v>350</v>
      </c>
      <c r="P129" s="2">
        <f t="shared" si="12"/>
        <v>0</v>
      </c>
      <c r="Q129" s="2">
        <f t="shared" si="12"/>
        <v>0</v>
      </c>
      <c r="R129" s="76">
        <f t="shared" si="13"/>
        <v>35</v>
      </c>
      <c r="S129">
        <f t="shared" si="14"/>
        <v>0</v>
      </c>
      <c r="T129">
        <f t="shared" si="15"/>
        <v>0</v>
      </c>
      <c r="U129" s="77">
        <f t="shared" si="6"/>
        <v>0</v>
      </c>
      <c r="V129" s="7">
        <f t="shared" si="16"/>
        <v>352.5</v>
      </c>
      <c r="W129" s="74">
        <f t="shared" si="17"/>
        <v>0.34327117205216673</v>
      </c>
      <c r="X129" s="9">
        <f t="shared" si="18"/>
        <v>-40.956817573451652</v>
      </c>
      <c r="Y129" s="9">
        <f t="shared" si="7"/>
        <v>-36.313190902076713</v>
      </c>
      <c r="Z129">
        <f t="shared" si="8"/>
        <v>8.0226573296487364E-5</v>
      </c>
      <c r="AA129" s="2">
        <f t="shared" si="9"/>
        <v>0</v>
      </c>
      <c r="AB129" s="75">
        <f t="shared" si="19"/>
        <v>0</v>
      </c>
      <c r="AC129">
        <f t="shared" si="10"/>
        <v>0</v>
      </c>
      <c r="AD129" s="75">
        <f t="shared" si="11"/>
        <v>0</v>
      </c>
      <c r="AJ129" s="4"/>
      <c r="AK129" s="4"/>
      <c r="AL129" s="4"/>
      <c r="AM129" s="71">
        <v>350</v>
      </c>
    </row>
    <row r="130" spans="1:39" x14ac:dyDescent="0.2">
      <c r="A130" s="2">
        <v>20170861</v>
      </c>
      <c r="B130" s="2">
        <v>465</v>
      </c>
      <c r="C130" s="2">
        <v>4326</v>
      </c>
      <c r="D130" s="2">
        <v>6620</v>
      </c>
      <c r="E130" s="69">
        <v>42989</v>
      </c>
      <c r="F130" s="72">
        <v>24</v>
      </c>
      <c r="G130" s="2">
        <v>280</v>
      </c>
      <c r="H130" s="2">
        <v>166.5</v>
      </c>
      <c r="I130">
        <f t="shared" si="20"/>
        <v>280</v>
      </c>
      <c r="J130" s="16">
        <f t="shared" si="21"/>
        <v>2.4557582031041369</v>
      </c>
      <c r="K130" s="17">
        <f t="shared" si="22"/>
        <v>2.2214142378423385</v>
      </c>
      <c r="L130" s="71">
        <v>355</v>
      </c>
      <c r="M130" s="3"/>
      <c r="N130" s="3"/>
      <c r="O130">
        <v>355</v>
      </c>
      <c r="P130" s="2">
        <f t="shared" si="12"/>
        <v>0</v>
      </c>
      <c r="Q130" s="2">
        <f t="shared" si="12"/>
        <v>0</v>
      </c>
      <c r="R130" s="76">
        <f t="shared" si="13"/>
        <v>35.5</v>
      </c>
      <c r="S130">
        <f t="shared" si="14"/>
        <v>0</v>
      </c>
      <c r="T130">
        <f t="shared" si="15"/>
        <v>0</v>
      </c>
      <c r="U130" s="77">
        <f t="shared" si="6"/>
        <v>0</v>
      </c>
      <c r="V130" s="7">
        <f t="shared" si="16"/>
        <v>357.5</v>
      </c>
      <c r="W130" s="74">
        <f t="shared" si="17"/>
        <v>0.35951880819402171</v>
      </c>
      <c r="X130" s="9">
        <f t="shared" si="18"/>
        <v>-40.834479077258017</v>
      </c>
      <c r="Y130" s="9">
        <f t="shared" si="7"/>
        <v>-36.391695231156703</v>
      </c>
      <c r="Z130">
        <f t="shared" si="8"/>
        <v>8.2518645809560314E-5</v>
      </c>
      <c r="AA130" s="2">
        <f t="shared" si="9"/>
        <v>0</v>
      </c>
      <c r="AB130" s="75">
        <f t="shared" si="19"/>
        <v>0</v>
      </c>
      <c r="AC130">
        <f t="shared" si="10"/>
        <v>0</v>
      </c>
      <c r="AD130" s="75">
        <f t="shared" si="11"/>
        <v>0</v>
      </c>
      <c r="AJ130" s="4"/>
      <c r="AK130" s="4"/>
      <c r="AL130" s="4"/>
      <c r="AM130" s="71">
        <v>355</v>
      </c>
    </row>
    <row r="131" spans="1:39" x14ac:dyDescent="0.2">
      <c r="A131" s="2">
        <v>20170861</v>
      </c>
      <c r="B131" s="2">
        <v>465</v>
      </c>
      <c r="C131" s="2">
        <v>4326</v>
      </c>
      <c r="D131" s="2">
        <v>6620</v>
      </c>
      <c r="E131" s="69">
        <v>42989</v>
      </c>
      <c r="F131" s="72">
        <v>25</v>
      </c>
      <c r="G131" s="2">
        <v>284</v>
      </c>
      <c r="H131" s="2">
        <v>177.9</v>
      </c>
      <c r="I131">
        <f t="shared" si="20"/>
        <v>284</v>
      </c>
      <c r="J131" s="16">
        <f t="shared" si="21"/>
        <v>2.461918511808955</v>
      </c>
      <c r="K131" s="17">
        <f t="shared" si="22"/>
        <v>2.2501759480839252</v>
      </c>
      <c r="L131" s="71">
        <v>360</v>
      </c>
      <c r="M131" s="3"/>
      <c r="N131" s="3"/>
      <c r="O131">
        <v>360</v>
      </c>
      <c r="P131" s="2">
        <f t="shared" si="12"/>
        <v>0</v>
      </c>
      <c r="Q131" s="2">
        <f t="shared" si="12"/>
        <v>0</v>
      </c>
      <c r="R131" s="76">
        <f t="shared" si="13"/>
        <v>36</v>
      </c>
      <c r="S131">
        <f t="shared" si="14"/>
        <v>0</v>
      </c>
      <c r="T131">
        <f t="shared" si="15"/>
        <v>0</v>
      </c>
      <c r="U131" s="77">
        <f t="shared" si="6"/>
        <v>0</v>
      </c>
      <c r="V131" s="7">
        <f t="shared" si="16"/>
        <v>362.5</v>
      </c>
      <c r="W131" s="74">
        <f t="shared" si="17"/>
        <v>0.37629369410761154</v>
      </c>
      <c r="X131" s="9">
        <f t="shared" si="18"/>
        <v>-40.713839781859754</v>
      </c>
      <c r="Y131" s="9">
        <f t="shared" si="7"/>
        <v>-36.469109187029844</v>
      </c>
      <c r="Z131">
        <f t="shared" si="8"/>
        <v>8.4843001034084928E-5</v>
      </c>
      <c r="AA131" s="2">
        <f t="shared" si="9"/>
        <v>0</v>
      </c>
      <c r="AB131" s="75">
        <f t="shared" si="19"/>
        <v>0</v>
      </c>
      <c r="AC131">
        <f t="shared" si="10"/>
        <v>0</v>
      </c>
      <c r="AD131" s="75">
        <f t="shared" si="11"/>
        <v>0</v>
      </c>
      <c r="AJ131" s="4"/>
      <c r="AK131" s="4"/>
      <c r="AL131" s="4"/>
      <c r="AM131" s="71">
        <v>360</v>
      </c>
    </row>
    <row r="132" spans="1:39" x14ac:dyDescent="0.2">
      <c r="A132" s="2">
        <v>20170861</v>
      </c>
      <c r="B132" s="2">
        <v>465</v>
      </c>
      <c r="C132" s="2">
        <v>4326</v>
      </c>
      <c r="D132" s="2">
        <v>6620</v>
      </c>
      <c r="E132" s="69">
        <v>42989</v>
      </c>
      <c r="F132" s="72">
        <v>26</v>
      </c>
      <c r="G132" s="2">
        <v>281</v>
      </c>
      <c r="H132" s="2">
        <v>180</v>
      </c>
      <c r="I132">
        <f t="shared" si="20"/>
        <v>281</v>
      </c>
      <c r="J132" s="16">
        <f t="shared" si="21"/>
        <v>2.4573064916669973</v>
      </c>
      <c r="K132" s="17">
        <f t="shared" si="22"/>
        <v>2.255272505103306</v>
      </c>
      <c r="L132" s="17"/>
      <c r="X132" s="9"/>
      <c r="Y132" s="9"/>
      <c r="AB132" s="78"/>
      <c r="AD132" s="75"/>
      <c r="AJ132" s="4"/>
      <c r="AK132" s="4"/>
      <c r="AL132" s="79"/>
    </row>
    <row r="133" spans="1:39" x14ac:dyDescent="0.2">
      <c r="A133" s="2">
        <v>20170867</v>
      </c>
      <c r="B133" s="2">
        <v>465</v>
      </c>
      <c r="C133" s="2">
        <v>4326</v>
      </c>
      <c r="D133" s="2">
        <v>6620</v>
      </c>
      <c r="E133" s="69">
        <v>42989</v>
      </c>
      <c r="F133" s="72">
        <v>1</v>
      </c>
      <c r="G133" s="2">
        <v>230</v>
      </c>
      <c r="H133" s="2">
        <v>90.8</v>
      </c>
      <c r="I133">
        <f t="shared" si="20"/>
        <v>230</v>
      </c>
      <c r="J133" s="16">
        <f t="shared" si="21"/>
        <v>2.3703280077795106</v>
      </c>
      <c r="K133" s="17">
        <f t="shared" si="22"/>
        <v>1.958085848521085</v>
      </c>
      <c r="L133" s="17" t="s">
        <v>137</v>
      </c>
      <c r="M133" s="26">
        <f>SUM(M89:M131)</f>
        <v>180362</v>
      </c>
      <c r="N133">
        <f>SUM(N89:N132)</f>
        <v>210</v>
      </c>
      <c r="O133" t="s">
        <v>138</v>
      </c>
      <c r="P133" s="4">
        <f>SUM(P89:P131)</f>
        <v>180362</v>
      </c>
      <c r="Q133">
        <f>SUM(Q89:Q131)</f>
        <v>210</v>
      </c>
      <c r="S133">
        <f>SUM(S89:S131)</f>
        <v>47655670</v>
      </c>
      <c r="T133">
        <f>SUM(T89:T131)</f>
        <v>4765567</v>
      </c>
      <c r="U133" s="80">
        <f>SUM(U89:U132)</f>
        <v>1</v>
      </c>
      <c r="X133" s="9"/>
      <c r="Y133" s="9"/>
      <c r="Z133">
        <f t="shared" ref="Z133:AE133" si="41">SUM(Z89:Z132)</f>
        <v>1.947757218745636E-3</v>
      </c>
      <c r="AA133">
        <f t="shared" si="41"/>
        <v>180362</v>
      </c>
      <c r="AB133" s="78">
        <f t="shared" si="41"/>
        <v>1</v>
      </c>
      <c r="AC133">
        <f t="shared" si="41"/>
        <v>8.3202784662450426</v>
      </c>
      <c r="AD133" s="78">
        <f t="shared" si="41"/>
        <v>1.0000000000000002</v>
      </c>
      <c r="AE133" s="81">
        <f t="shared" si="41"/>
        <v>1.7815581406628901E-5</v>
      </c>
      <c r="AF133" s="81"/>
      <c r="AG133" s="81">
        <f>SUM(AG89:AG132)</f>
        <v>0.38619547491089518</v>
      </c>
      <c r="AH133" s="82">
        <f>SUM(AH89:AH132)</f>
        <v>308183.98897889431</v>
      </c>
      <c r="AI133" s="83">
        <f>SUM(AI89:AI132)</f>
        <v>43045.746103102698</v>
      </c>
      <c r="AJ133" s="4">
        <f>SUM(AJ89:AJ132)</f>
        <v>5.4175306453632291E-2</v>
      </c>
      <c r="AK133" s="4"/>
      <c r="AL133" s="84">
        <f>SUM(AL89:AL132)</f>
        <v>43231.894549998571</v>
      </c>
    </row>
    <row r="134" spans="1:39" x14ac:dyDescent="0.2">
      <c r="A134" s="2">
        <v>20170867</v>
      </c>
      <c r="B134" s="2">
        <v>465</v>
      </c>
      <c r="C134" s="2">
        <v>4326</v>
      </c>
      <c r="D134" s="2">
        <v>6620</v>
      </c>
      <c r="E134" s="69">
        <v>42989</v>
      </c>
      <c r="F134" s="72">
        <v>2</v>
      </c>
      <c r="G134" s="2">
        <v>261</v>
      </c>
      <c r="H134" s="2">
        <v>130</v>
      </c>
      <c r="I134">
        <f t="shared" si="20"/>
        <v>261</v>
      </c>
      <c r="J134" s="16">
        <f t="shared" si="21"/>
        <v>2.4252406791001984</v>
      </c>
      <c r="K134" s="17">
        <f t="shared" si="22"/>
        <v>2.1139433523068369</v>
      </c>
      <c r="L134" s="17"/>
      <c r="M134" t="s">
        <v>179</v>
      </c>
      <c r="O134" t="s">
        <v>139</v>
      </c>
      <c r="S134" s="4">
        <f>S133/P133</f>
        <v>264.22234173495525</v>
      </c>
      <c r="T134">
        <f>T133/P133</f>
        <v>26.422234173495525</v>
      </c>
      <c r="V134">
        <f>SUMPRODUCT(V89:V131,AA89:AA131)/AA133</f>
        <v>266.72234173495525</v>
      </c>
      <c r="W134">
        <f>SUMPRODUCT(W89:W131,AA89:AA131)/AA133</f>
        <v>0.13967547842354214</v>
      </c>
      <c r="Y134" s="9"/>
      <c r="AE134">
        <f>10*LOG10(AE133)</f>
        <v>-47.492000000000012</v>
      </c>
      <c r="AI134" t="s">
        <v>140</v>
      </c>
      <c r="AJ134" t="s">
        <v>141</v>
      </c>
      <c r="AL134" t="s">
        <v>142</v>
      </c>
    </row>
    <row r="135" spans="1:39" x14ac:dyDescent="0.2">
      <c r="A135" s="2">
        <v>20170867</v>
      </c>
      <c r="B135" s="2">
        <v>465</v>
      </c>
      <c r="C135" s="2">
        <v>4326</v>
      </c>
      <c r="D135" s="2">
        <v>6620</v>
      </c>
      <c r="E135" s="69">
        <v>42989</v>
      </c>
      <c r="F135" s="72">
        <v>3</v>
      </c>
      <c r="G135" s="2">
        <v>238</v>
      </c>
      <c r="H135" s="2">
        <v>94.6</v>
      </c>
      <c r="I135">
        <f t="shared" si="20"/>
        <v>238</v>
      </c>
      <c r="J135" s="16">
        <f t="shared" si="21"/>
        <v>2.3851771288184294</v>
      </c>
      <c r="K135" s="17">
        <f t="shared" si="22"/>
        <v>1.9758911364017928</v>
      </c>
      <c r="L135" s="17"/>
      <c r="V135" t="s">
        <v>143</v>
      </c>
      <c r="W135" t="s">
        <v>144</v>
      </c>
      <c r="X135" s="9"/>
      <c r="Y135" s="9"/>
      <c r="Z135" t="s">
        <v>145</v>
      </c>
      <c r="AE135" t="s">
        <v>146</v>
      </c>
      <c r="AI135" t="s">
        <v>147</v>
      </c>
      <c r="AL135" t="s">
        <v>148</v>
      </c>
    </row>
    <row r="136" spans="1:39" x14ac:dyDescent="0.2">
      <c r="A136" s="2">
        <v>20170867</v>
      </c>
      <c r="B136" s="2">
        <v>465</v>
      </c>
      <c r="C136" s="2">
        <v>4326</v>
      </c>
      <c r="D136" s="2">
        <v>6620</v>
      </c>
      <c r="E136" s="69">
        <v>42989</v>
      </c>
      <c r="F136" s="72">
        <v>4</v>
      </c>
      <c r="G136" s="2">
        <v>250</v>
      </c>
      <c r="H136" s="2">
        <v>121</v>
      </c>
      <c r="I136">
        <f t="shared" si="20"/>
        <v>250</v>
      </c>
      <c r="J136" s="16">
        <f t="shared" si="21"/>
        <v>2.406540180433955</v>
      </c>
      <c r="K136" s="17">
        <f t="shared" si="22"/>
        <v>2.0827853703164503</v>
      </c>
      <c r="L136" s="17"/>
      <c r="O136" t="s">
        <v>149</v>
      </c>
      <c r="X136" s="9"/>
      <c r="Y136" s="9"/>
      <c r="Z136" t="s">
        <v>1</v>
      </c>
      <c r="AA136" t="s">
        <v>0</v>
      </c>
      <c r="AB136" t="s">
        <v>2</v>
      </c>
      <c r="AC136" t="s">
        <v>3</v>
      </c>
      <c r="AD136" t="s">
        <v>4</v>
      </c>
    </row>
    <row r="137" spans="1:39" x14ac:dyDescent="0.2">
      <c r="A137" s="2">
        <v>20170867</v>
      </c>
      <c r="B137" s="2">
        <v>465</v>
      </c>
      <c r="C137" s="2">
        <v>4326</v>
      </c>
      <c r="D137" s="2">
        <v>6620</v>
      </c>
      <c r="E137" s="69">
        <v>42989</v>
      </c>
      <c r="F137" s="72">
        <v>5</v>
      </c>
      <c r="G137" s="2">
        <v>246</v>
      </c>
      <c r="H137" s="2">
        <v>106</v>
      </c>
      <c r="I137">
        <f t="shared" si="20"/>
        <v>246</v>
      </c>
      <c r="J137" s="16">
        <f t="shared" si="21"/>
        <v>2.3995352788652968</v>
      </c>
      <c r="K137" s="17">
        <f t="shared" si="22"/>
        <v>2.0253058652647704</v>
      </c>
      <c r="L137" s="17"/>
      <c r="O137" s="4" t="s">
        <v>150</v>
      </c>
      <c r="P137" s="85">
        <f>S134</f>
        <v>264.22234173495525</v>
      </c>
      <c r="X137" s="9"/>
      <c r="Y137" s="9"/>
      <c r="Z137" t="s">
        <v>7</v>
      </c>
      <c r="AA137" t="s">
        <v>8</v>
      </c>
      <c r="AB137" t="s">
        <v>9</v>
      </c>
      <c r="AC137" t="s">
        <v>10</v>
      </c>
      <c r="AD137" t="s">
        <v>3</v>
      </c>
    </row>
    <row r="138" spans="1:39" x14ac:dyDescent="0.2">
      <c r="A138" s="2">
        <v>20170867</v>
      </c>
      <c r="B138" s="2">
        <v>465</v>
      </c>
      <c r="C138" s="2">
        <v>4326</v>
      </c>
      <c r="D138" s="2">
        <v>6620</v>
      </c>
      <c r="E138" s="69">
        <v>42989</v>
      </c>
      <c r="F138" s="72">
        <v>6</v>
      </c>
      <c r="G138" s="2">
        <v>242</v>
      </c>
      <c r="H138" s="2">
        <v>105.9</v>
      </c>
      <c r="I138">
        <f t="shared" si="20"/>
        <v>242</v>
      </c>
      <c r="J138" s="16">
        <f t="shared" si="21"/>
        <v>2.3924155377423491</v>
      </c>
      <c r="K138" s="17">
        <f t="shared" si="22"/>
        <v>2.024895960107485</v>
      </c>
      <c r="L138" s="17"/>
      <c r="O138" s="4" t="s">
        <v>137</v>
      </c>
      <c r="P138" s="4">
        <f>P133</f>
        <v>180362</v>
      </c>
      <c r="X138" s="9"/>
      <c r="Y138" s="9"/>
      <c r="Z138" s="8" t="s">
        <v>13</v>
      </c>
      <c r="AA138" t="s">
        <v>14</v>
      </c>
      <c r="AB138" t="s">
        <v>15</v>
      </c>
      <c r="AC138" t="s">
        <v>16</v>
      </c>
      <c r="AD138" t="s">
        <v>17</v>
      </c>
    </row>
    <row r="139" spans="1:39" x14ac:dyDescent="0.2">
      <c r="A139" s="2">
        <v>20170867</v>
      </c>
      <c r="B139" s="2">
        <v>465</v>
      </c>
      <c r="C139" s="2">
        <v>4326</v>
      </c>
      <c r="D139" s="2">
        <v>6620</v>
      </c>
      <c r="E139" s="69">
        <v>42989</v>
      </c>
      <c r="F139" s="72">
        <v>7</v>
      </c>
      <c r="G139" s="2">
        <v>254</v>
      </c>
      <c r="H139" s="2">
        <v>137.9</v>
      </c>
      <c r="I139">
        <f t="shared" si="20"/>
        <v>254</v>
      </c>
      <c r="J139" s="16">
        <f t="shared" si="21"/>
        <v>2.4134338883818556</v>
      </c>
      <c r="K139" s="17">
        <f t="shared" si="22"/>
        <v>2.1395642661758498</v>
      </c>
      <c r="L139" s="17"/>
      <c r="Y139" s="9" t="s">
        <v>151</v>
      </c>
      <c r="Z139" s="86">
        <f>(20*LOG(V134/10)-71.9)-10*LOG(W134)</f>
        <v>-34.830013766738126</v>
      </c>
      <c r="AA139" s="87">
        <f>AA147</f>
        <v>798</v>
      </c>
      <c r="AB139" s="87">
        <f>AB147</f>
        <v>-47.491999999999997</v>
      </c>
      <c r="AC139" s="88">
        <f>10^((AB139-Z139)/10)</f>
        <v>5.4175306453632291E-2</v>
      </c>
      <c r="AD139" s="89">
        <f>AA139*AC139*1000</f>
        <v>43231.894549998571</v>
      </c>
      <c r="AE139" s="2" t="s">
        <v>152</v>
      </c>
      <c r="AF139" s="2"/>
      <c r="AG139" s="2"/>
      <c r="AH139" s="2"/>
      <c r="AI139" s="2"/>
    </row>
    <row r="140" spans="1:39" ht="15" x14ac:dyDescent="0.2">
      <c r="A140" s="2">
        <v>20170867</v>
      </c>
      <c r="B140" s="2">
        <v>465</v>
      </c>
      <c r="C140" s="2">
        <v>4326</v>
      </c>
      <c r="D140" s="2">
        <v>6620</v>
      </c>
      <c r="E140" s="69">
        <v>42989</v>
      </c>
      <c r="F140" s="72">
        <v>8</v>
      </c>
      <c r="G140" s="2">
        <v>247</v>
      </c>
      <c r="H140" s="2">
        <v>116.4</v>
      </c>
      <c r="I140">
        <f t="shared" si="20"/>
        <v>247</v>
      </c>
      <c r="J140" s="16">
        <f t="shared" si="21"/>
        <v>2.4012971250215833</v>
      </c>
      <c r="K140" s="17">
        <f t="shared" si="22"/>
        <v>2.0659529803138699</v>
      </c>
      <c r="L140" s="17" t="s">
        <v>155</v>
      </c>
      <c r="P140" s="102" t="s">
        <v>156</v>
      </c>
      <c r="Q140" s="102" t="s">
        <v>156</v>
      </c>
      <c r="R140" s="102" t="s">
        <v>156</v>
      </c>
      <c r="S140" s="102" t="s">
        <v>163</v>
      </c>
      <c r="T140" s="102" t="s">
        <v>163</v>
      </c>
      <c r="U140" s="102" t="s">
        <v>164</v>
      </c>
      <c r="V140" s="102" t="s">
        <v>165</v>
      </c>
      <c r="W140" s="102" t="s">
        <v>166</v>
      </c>
      <c r="Y140" s="9" t="s">
        <v>153</v>
      </c>
      <c r="Z140" s="90">
        <f>20*LOG(V134/10)-71.9</f>
        <v>-43.378812090715478</v>
      </c>
      <c r="AA140" s="91">
        <f>AA147</f>
        <v>798</v>
      </c>
      <c r="AB140" s="87">
        <f>AB147</f>
        <v>-47.491999999999997</v>
      </c>
      <c r="AC140" s="88">
        <f>10^((AB140-Z140)/10)</f>
        <v>0.38786555138443762</v>
      </c>
      <c r="AD140" s="82">
        <f>AA140*AC140*1000</f>
        <v>309516.7100047812</v>
      </c>
      <c r="AE140" t="s">
        <v>154</v>
      </c>
    </row>
    <row r="141" spans="1:39" ht="30" x14ac:dyDescent="0.2">
      <c r="A141" s="2">
        <v>20170867</v>
      </c>
      <c r="B141" s="2">
        <v>465</v>
      </c>
      <c r="C141" s="2">
        <v>4326</v>
      </c>
      <c r="D141" s="2">
        <v>6620</v>
      </c>
      <c r="E141" s="69">
        <v>42989</v>
      </c>
      <c r="F141" s="72">
        <v>9</v>
      </c>
      <c r="G141" s="2">
        <v>258</v>
      </c>
      <c r="H141" s="2">
        <v>124.2</v>
      </c>
      <c r="I141">
        <f t="shared" si="20"/>
        <v>258</v>
      </c>
      <c r="J141" s="16">
        <f t="shared" si="21"/>
        <v>2.4202198777251476</v>
      </c>
      <c r="K141" s="17">
        <f t="shared" si="22"/>
        <v>2.0941215958405612</v>
      </c>
      <c r="L141" s="70" t="s">
        <v>119</v>
      </c>
      <c r="M141" s="2"/>
      <c r="N141" s="2"/>
      <c r="P141" s="119" t="s">
        <v>167</v>
      </c>
      <c r="Q141" s="114" t="s">
        <v>95</v>
      </c>
      <c r="R141" s="114" t="s">
        <v>168</v>
      </c>
      <c r="S141" s="119" t="s">
        <v>169</v>
      </c>
      <c r="T141" s="114" t="s">
        <v>170</v>
      </c>
      <c r="U141" s="114" t="s">
        <v>20</v>
      </c>
      <c r="V141" s="114" t="s">
        <v>160</v>
      </c>
      <c r="W141" s="114" t="s">
        <v>160</v>
      </c>
      <c r="X141" s="9"/>
      <c r="Y141" s="9"/>
      <c r="Z141" s="9"/>
      <c r="AA141" s="8"/>
      <c r="AE141" s="8"/>
      <c r="AF141" s="8"/>
    </row>
    <row r="142" spans="1:39" ht="15" x14ac:dyDescent="0.2">
      <c r="A142" s="2">
        <v>20170867</v>
      </c>
      <c r="B142" s="2">
        <v>465</v>
      </c>
      <c r="C142" s="2">
        <v>4326</v>
      </c>
      <c r="D142" s="2">
        <v>6620</v>
      </c>
      <c r="E142" s="69">
        <v>42989</v>
      </c>
      <c r="F142" s="72">
        <v>10</v>
      </c>
      <c r="G142" s="2">
        <v>265</v>
      </c>
      <c r="H142" s="2">
        <v>128.1</v>
      </c>
      <c r="I142">
        <f t="shared" si="20"/>
        <v>265</v>
      </c>
      <c r="J142" s="16">
        <f t="shared" si="21"/>
        <v>2.4318460456987254</v>
      </c>
      <c r="K142" s="17">
        <f t="shared" si="22"/>
        <v>2.1075491297446862</v>
      </c>
      <c r="L142" s="71">
        <v>150</v>
      </c>
      <c r="M142" s="2"/>
      <c r="N142" s="2"/>
      <c r="P142" s="120"/>
      <c r="Q142" s="115" t="s">
        <v>160</v>
      </c>
      <c r="R142" s="115" t="s">
        <v>160</v>
      </c>
      <c r="S142" s="120"/>
      <c r="T142" s="115" t="s">
        <v>171</v>
      </c>
      <c r="U142" s="115" t="s">
        <v>172</v>
      </c>
      <c r="V142" s="115" t="s">
        <v>171</v>
      </c>
      <c r="W142" s="115" t="s">
        <v>172</v>
      </c>
      <c r="X142" s="9"/>
      <c r="Y142" s="92" t="s">
        <v>0</v>
      </c>
      <c r="Z142" s="29" t="s">
        <v>1</v>
      </c>
      <c r="AA142" s="29" t="s">
        <v>0</v>
      </c>
      <c r="AB142" s="29" t="s">
        <v>2</v>
      </c>
      <c r="AC142" s="29" t="s">
        <v>3</v>
      </c>
      <c r="AD142" s="29" t="s">
        <v>4</v>
      </c>
      <c r="AE142" s="29" t="s">
        <v>5</v>
      </c>
      <c r="AF142" s="93" t="s">
        <v>5</v>
      </c>
    </row>
    <row r="143" spans="1:39" ht="15" x14ac:dyDescent="0.2">
      <c r="A143" s="2">
        <v>20170867</v>
      </c>
      <c r="B143" s="2">
        <v>465</v>
      </c>
      <c r="C143" s="2">
        <v>4326</v>
      </c>
      <c r="D143" s="2">
        <v>6620</v>
      </c>
      <c r="E143" s="69">
        <v>42989</v>
      </c>
      <c r="F143" s="72">
        <v>11</v>
      </c>
      <c r="G143" s="2">
        <v>255</v>
      </c>
      <c r="H143" s="2">
        <v>128.6</v>
      </c>
      <c r="I143">
        <f t="shared" si="20"/>
        <v>255</v>
      </c>
      <c r="J143" s="16">
        <f t="shared" si="21"/>
        <v>2.415140352195873</v>
      </c>
      <c r="K143" s="17">
        <f t="shared" si="22"/>
        <v>2.1092409685882032</v>
      </c>
      <c r="L143" s="71">
        <v>155</v>
      </c>
      <c r="P143" s="105">
        <v>8</v>
      </c>
      <c r="Q143" s="106">
        <f>P138</f>
        <v>180362</v>
      </c>
      <c r="R143" s="106">
        <f>Q3</f>
        <v>152</v>
      </c>
      <c r="S143" s="107">
        <f>S4</f>
        <v>264.22234173495525</v>
      </c>
      <c r="T143" s="107">
        <f>S5*1000</f>
        <v>133.22644325712082</v>
      </c>
      <c r="U143" s="108">
        <f>S6</f>
        <v>-34.706513591337483</v>
      </c>
      <c r="V143" s="107">
        <f>U4*1000</f>
        <v>161.17371567085002</v>
      </c>
      <c r="W143" s="108">
        <f>U6</f>
        <v>-35.029781554927325</v>
      </c>
      <c r="X143" s="9"/>
      <c r="Y143" s="94" t="s">
        <v>6</v>
      </c>
      <c r="Z143" s="8" t="s">
        <v>7</v>
      </c>
      <c r="AA143" s="8" t="s">
        <v>8</v>
      </c>
      <c r="AB143" s="8" t="s">
        <v>9</v>
      </c>
      <c r="AC143" s="8" t="s">
        <v>10</v>
      </c>
      <c r="AD143" s="8" t="s">
        <v>3</v>
      </c>
      <c r="AE143" s="8" t="s">
        <v>11</v>
      </c>
      <c r="AF143" s="95" t="s">
        <v>11</v>
      </c>
    </row>
    <row r="144" spans="1:39" x14ac:dyDescent="0.2">
      <c r="A144" s="2">
        <v>20170867</v>
      </c>
      <c r="B144" s="2">
        <v>465</v>
      </c>
      <c r="C144" s="2">
        <v>4326</v>
      </c>
      <c r="D144" s="2">
        <v>6620</v>
      </c>
      <c r="E144" s="69">
        <v>42989</v>
      </c>
      <c r="F144" s="72">
        <v>12</v>
      </c>
      <c r="G144" s="2">
        <v>229</v>
      </c>
      <c r="H144" s="2">
        <v>93.9</v>
      </c>
      <c r="I144">
        <f t="shared" si="20"/>
        <v>229</v>
      </c>
      <c r="J144" s="16">
        <f t="shared" si="21"/>
        <v>2.3684356541018055</v>
      </c>
      <c r="K144" s="17">
        <f t="shared" si="22"/>
        <v>1.9726655922661109</v>
      </c>
      <c r="L144" s="71">
        <v>160</v>
      </c>
      <c r="P144" t="s">
        <v>173</v>
      </c>
      <c r="X144" s="9"/>
      <c r="Y144" s="94" t="s">
        <v>12</v>
      </c>
      <c r="Z144" s="8" t="s">
        <v>13</v>
      </c>
      <c r="AA144" s="8" t="s">
        <v>14</v>
      </c>
      <c r="AB144" s="8" t="s">
        <v>15</v>
      </c>
      <c r="AC144" s="8" t="s">
        <v>16</v>
      </c>
      <c r="AD144" s="8" t="s">
        <v>17</v>
      </c>
      <c r="AE144" s="8" t="s">
        <v>18</v>
      </c>
      <c r="AF144" s="95" t="s">
        <v>19</v>
      </c>
    </row>
    <row r="145" spans="1:33" x14ac:dyDescent="0.2">
      <c r="A145" s="2">
        <v>20170867</v>
      </c>
      <c r="B145" s="2">
        <v>465</v>
      </c>
      <c r="C145" s="2">
        <v>4326</v>
      </c>
      <c r="D145" s="2">
        <v>6620</v>
      </c>
      <c r="E145" s="69">
        <v>42989</v>
      </c>
      <c r="F145" s="72">
        <v>13</v>
      </c>
      <c r="G145" s="2">
        <v>223</v>
      </c>
      <c r="H145" s="2">
        <v>87.7</v>
      </c>
      <c r="I145">
        <f t="shared" si="20"/>
        <v>223</v>
      </c>
      <c r="J145" s="16">
        <f t="shared" si="21"/>
        <v>2.3569050348100782</v>
      </c>
      <c r="K145" s="17">
        <f t="shared" si="22"/>
        <v>1.9429995933660404</v>
      </c>
      <c r="L145" s="71">
        <v>165</v>
      </c>
      <c r="N145" t="s">
        <v>181</v>
      </c>
      <c r="O145" t="s">
        <v>182</v>
      </c>
      <c r="P145" t="s">
        <v>183</v>
      </c>
      <c r="X145" s="9"/>
      <c r="Y145" s="94" t="s">
        <v>186</v>
      </c>
      <c r="Z145" s="111">
        <v>-35.020000000000003</v>
      </c>
      <c r="AA145" s="8">
        <v>646</v>
      </c>
      <c r="AB145" s="8">
        <v>-46.607999999999997</v>
      </c>
      <c r="AC145" s="8">
        <v>6.9333000000000006E-2</v>
      </c>
      <c r="AD145" s="112">
        <v>44789.4</v>
      </c>
      <c r="AE145" s="8">
        <v>25455</v>
      </c>
      <c r="AF145" s="95">
        <v>57</v>
      </c>
    </row>
    <row r="146" spans="1:33" x14ac:dyDescent="0.2">
      <c r="A146" s="2">
        <v>20170867</v>
      </c>
      <c r="B146" s="2">
        <v>465</v>
      </c>
      <c r="C146" s="2">
        <v>4326</v>
      </c>
      <c r="D146" s="2">
        <v>6620</v>
      </c>
      <c r="E146" s="69">
        <v>42989</v>
      </c>
      <c r="F146" s="72">
        <v>14</v>
      </c>
      <c r="G146" s="2">
        <v>268</v>
      </c>
      <c r="H146" s="2">
        <v>148.1</v>
      </c>
      <c r="I146">
        <f t="shared" si="20"/>
        <v>268</v>
      </c>
      <c r="J146" s="16">
        <f t="shared" si="21"/>
        <v>2.4367349657907065</v>
      </c>
      <c r="K146" s="17">
        <f t="shared" si="22"/>
        <v>2.1705550585212086</v>
      </c>
      <c r="L146" s="71">
        <v>170</v>
      </c>
      <c r="X146" s="9"/>
      <c r="Y146" s="94" t="s">
        <v>185</v>
      </c>
      <c r="Z146" s="8">
        <v>-34.92</v>
      </c>
      <c r="AA146" s="8">
        <v>152</v>
      </c>
      <c r="AB146" s="8">
        <v>-61.469000000000001</v>
      </c>
      <c r="AC146" s="8">
        <v>2.2139999999999998E-3</v>
      </c>
      <c r="AD146" s="8">
        <v>336.5</v>
      </c>
      <c r="AE146" s="8">
        <v>144</v>
      </c>
      <c r="AF146" s="95">
        <v>43</v>
      </c>
    </row>
    <row r="147" spans="1:33" x14ac:dyDescent="0.2">
      <c r="A147" s="2">
        <v>20170867</v>
      </c>
      <c r="B147" s="2">
        <v>465</v>
      </c>
      <c r="C147" s="2">
        <v>4326</v>
      </c>
      <c r="D147" s="2">
        <v>6620</v>
      </c>
      <c r="E147" s="69">
        <v>42989</v>
      </c>
      <c r="F147" s="72">
        <v>15</v>
      </c>
      <c r="G147" s="2">
        <v>270</v>
      </c>
      <c r="H147" s="2">
        <v>159.69999999999999</v>
      </c>
      <c r="I147">
        <f t="shared" si="20"/>
        <v>270</v>
      </c>
      <c r="J147" s="16">
        <f t="shared" si="21"/>
        <v>2.4399639359209049</v>
      </c>
      <c r="K147" s="17">
        <f t="shared" si="22"/>
        <v>2.203304916138483</v>
      </c>
      <c r="L147" s="71">
        <v>175</v>
      </c>
      <c r="X147" s="9"/>
      <c r="Y147" s="94" t="s">
        <v>188</v>
      </c>
      <c r="Z147" s="8">
        <v>-34.97</v>
      </c>
      <c r="AA147" s="8">
        <v>798</v>
      </c>
      <c r="AB147" s="8">
        <v>-47.491999999999997</v>
      </c>
      <c r="AC147" s="8">
        <v>5.6500000000000002E-2</v>
      </c>
      <c r="AD147" s="10">
        <v>45125.9</v>
      </c>
      <c r="AE147" s="8">
        <v>25455.407303753756</v>
      </c>
      <c r="AF147" s="95">
        <v>0.56409749841562729</v>
      </c>
    </row>
    <row r="148" spans="1:33" x14ac:dyDescent="0.2">
      <c r="A148" s="2">
        <v>20170867</v>
      </c>
      <c r="B148" s="2">
        <v>465</v>
      </c>
      <c r="C148" s="2">
        <v>4326</v>
      </c>
      <c r="D148" s="2">
        <v>6620</v>
      </c>
      <c r="E148" s="69">
        <v>42989</v>
      </c>
      <c r="F148" s="72">
        <v>16</v>
      </c>
      <c r="G148" s="2">
        <v>260</v>
      </c>
      <c r="H148" s="2">
        <v>134.80000000000001</v>
      </c>
      <c r="I148">
        <f t="shared" si="20"/>
        <v>260</v>
      </c>
      <c r="J148" s="16">
        <f t="shared" si="21"/>
        <v>2.4235735197327357</v>
      </c>
      <c r="K148" s="17">
        <f t="shared" si="22"/>
        <v>2.129689892199301</v>
      </c>
      <c r="L148" s="71">
        <v>180</v>
      </c>
      <c r="Y148" s="96"/>
      <c r="Z148" s="97"/>
      <c r="AA148" s="97"/>
      <c r="AB148" s="97"/>
      <c r="AC148" s="97"/>
      <c r="AD148" s="97"/>
      <c r="AE148" s="97"/>
      <c r="AF148" s="98"/>
    </row>
    <row r="149" spans="1:33" x14ac:dyDescent="0.2">
      <c r="A149" s="2">
        <v>20170867</v>
      </c>
      <c r="B149" s="2">
        <v>465</v>
      </c>
      <c r="C149" s="2">
        <v>4326</v>
      </c>
      <c r="D149" s="2">
        <v>6620</v>
      </c>
      <c r="E149" s="69">
        <v>42989</v>
      </c>
      <c r="F149" s="72">
        <v>17</v>
      </c>
      <c r="G149" s="2">
        <v>285</v>
      </c>
      <c r="H149" s="2">
        <v>177.7</v>
      </c>
      <c r="I149">
        <f t="shared" si="20"/>
        <v>285</v>
      </c>
      <c r="J149" s="16">
        <f t="shared" si="21"/>
        <v>2.4634450317704277</v>
      </c>
      <c r="K149" s="17">
        <f t="shared" si="22"/>
        <v>2.2496874278053016</v>
      </c>
      <c r="L149" s="71">
        <v>185</v>
      </c>
      <c r="Z149" s="7"/>
      <c r="AA149" s="8"/>
      <c r="AB149" s="8"/>
      <c r="AC149" s="8"/>
      <c r="AD149" s="8"/>
      <c r="AE149" s="8"/>
      <c r="AF149" s="8"/>
      <c r="AG149" s="8"/>
    </row>
    <row r="150" spans="1:33" x14ac:dyDescent="0.2">
      <c r="A150" s="2">
        <v>20170867</v>
      </c>
      <c r="B150" s="2">
        <v>465</v>
      </c>
      <c r="C150" s="2">
        <v>4326</v>
      </c>
      <c r="D150" s="2">
        <v>6620</v>
      </c>
      <c r="E150" s="69">
        <v>42989</v>
      </c>
      <c r="F150" s="72">
        <v>18</v>
      </c>
      <c r="G150" s="2">
        <v>270</v>
      </c>
      <c r="H150" s="2">
        <v>146.80000000000001</v>
      </c>
      <c r="I150">
        <f t="shared" si="20"/>
        <v>270</v>
      </c>
      <c r="J150" s="16">
        <f t="shared" si="21"/>
        <v>2.4399639359209049</v>
      </c>
      <c r="K150" s="17">
        <f t="shared" si="22"/>
        <v>2.1667260555800518</v>
      </c>
      <c r="L150" s="71">
        <v>190</v>
      </c>
      <c r="Y150" s="1"/>
      <c r="AG150" s="8"/>
    </row>
    <row r="151" spans="1:33" x14ac:dyDescent="0.2">
      <c r="A151" s="2">
        <v>20170867</v>
      </c>
      <c r="B151" s="2">
        <v>465</v>
      </c>
      <c r="C151" s="2">
        <v>4326</v>
      </c>
      <c r="D151" s="2">
        <v>6620</v>
      </c>
      <c r="E151" s="69">
        <v>42989</v>
      </c>
      <c r="F151" s="72">
        <v>19</v>
      </c>
      <c r="G151" s="2">
        <v>276</v>
      </c>
      <c r="H151" s="2">
        <v>158.80000000000001</v>
      </c>
      <c r="I151">
        <f t="shared" si="20"/>
        <v>276</v>
      </c>
      <c r="J151" s="16">
        <f t="shared" si="21"/>
        <v>2.4495092538271352</v>
      </c>
      <c r="K151" s="17">
        <f t="shared" si="22"/>
        <v>2.2008504980910777</v>
      </c>
      <c r="L151" s="71">
        <v>195</v>
      </c>
      <c r="AG151" s="8"/>
    </row>
    <row r="152" spans="1:33" x14ac:dyDescent="0.2">
      <c r="A152" s="2">
        <v>20170867</v>
      </c>
      <c r="B152" s="2">
        <v>465</v>
      </c>
      <c r="C152" s="2">
        <v>4326</v>
      </c>
      <c r="D152" s="2">
        <v>6620</v>
      </c>
      <c r="E152" s="69">
        <v>42989</v>
      </c>
      <c r="F152" s="72">
        <v>20</v>
      </c>
      <c r="G152" s="2">
        <v>283</v>
      </c>
      <c r="H152" s="2">
        <v>185</v>
      </c>
      <c r="I152">
        <f t="shared" si="20"/>
        <v>283</v>
      </c>
      <c r="J152" s="16">
        <f t="shared" si="21"/>
        <v>2.4603866072862077</v>
      </c>
      <c r="K152" s="17">
        <f t="shared" si="22"/>
        <v>2.2671717284030137</v>
      </c>
      <c r="L152" s="71">
        <v>200</v>
      </c>
      <c r="AG152" s="8"/>
    </row>
    <row r="153" spans="1:33" x14ac:dyDescent="0.2">
      <c r="A153" s="2">
        <v>20170867</v>
      </c>
      <c r="B153" s="2">
        <v>465</v>
      </c>
      <c r="C153" s="2">
        <v>4326</v>
      </c>
      <c r="D153" s="2">
        <v>6620</v>
      </c>
      <c r="E153" s="69">
        <v>42989</v>
      </c>
      <c r="F153" s="72">
        <v>21</v>
      </c>
      <c r="G153" s="2">
        <v>282</v>
      </c>
      <c r="H153" s="2">
        <v>174.1</v>
      </c>
      <c r="I153">
        <f t="shared" si="20"/>
        <v>282</v>
      </c>
      <c r="J153" s="16">
        <f t="shared" si="21"/>
        <v>2.4588492800812785</v>
      </c>
      <c r="K153" s="17">
        <f t="shared" si="22"/>
        <v>2.2407987711173312</v>
      </c>
      <c r="L153" s="71">
        <v>205</v>
      </c>
      <c r="AG153" s="8"/>
    </row>
    <row r="154" spans="1:33" x14ac:dyDescent="0.2">
      <c r="A154" s="2">
        <v>20170867</v>
      </c>
      <c r="B154" s="2">
        <v>465</v>
      </c>
      <c r="C154" s="2">
        <v>4326</v>
      </c>
      <c r="D154" s="2">
        <v>6620</v>
      </c>
      <c r="E154" s="69">
        <v>42989</v>
      </c>
      <c r="F154" s="72">
        <v>22</v>
      </c>
      <c r="G154" s="2">
        <v>275</v>
      </c>
      <c r="H154" s="2">
        <v>154.69999999999999</v>
      </c>
      <c r="I154">
        <f t="shared" si="20"/>
        <v>275</v>
      </c>
      <c r="J154" s="16">
        <f t="shared" si="21"/>
        <v>2.4479328655921804</v>
      </c>
      <c r="K154" s="17">
        <f t="shared" si="22"/>
        <v>2.1894903136993675</v>
      </c>
      <c r="L154" s="71">
        <v>210</v>
      </c>
      <c r="AD154" s="99"/>
      <c r="AG154" s="8"/>
    </row>
    <row r="155" spans="1:33" x14ac:dyDescent="0.2">
      <c r="A155" s="2">
        <v>20170867</v>
      </c>
      <c r="B155" s="2">
        <v>465</v>
      </c>
      <c r="C155" s="2">
        <v>4326</v>
      </c>
      <c r="D155" s="2">
        <v>6620</v>
      </c>
      <c r="E155" s="69">
        <v>42989</v>
      </c>
      <c r="F155" s="72">
        <v>23</v>
      </c>
      <c r="G155" s="2">
        <v>285</v>
      </c>
      <c r="H155" s="2">
        <v>184.8</v>
      </c>
      <c r="I155">
        <f t="shared" si="20"/>
        <v>285</v>
      </c>
      <c r="J155" s="16">
        <f t="shared" si="21"/>
        <v>2.4634450317704277</v>
      </c>
      <c r="K155" s="17">
        <f t="shared" si="22"/>
        <v>2.2667019668840878</v>
      </c>
      <c r="L155" s="71">
        <v>215</v>
      </c>
      <c r="AD155" s="99"/>
      <c r="AG155" s="8"/>
    </row>
    <row r="156" spans="1:33" x14ac:dyDescent="0.2">
      <c r="A156" s="2"/>
      <c r="B156" s="2"/>
      <c r="C156" s="2"/>
      <c r="D156" s="2"/>
      <c r="E156" s="69"/>
      <c r="F156" s="72"/>
      <c r="G156" s="2"/>
      <c r="H156" s="2"/>
      <c r="J156" s="16"/>
      <c r="K156" s="17"/>
      <c r="L156" s="71">
        <v>220</v>
      </c>
      <c r="M156">
        <v>220</v>
      </c>
      <c r="N156">
        <v>3</v>
      </c>
      <c r="O156">
        <v>222</v>
      </c>
      <c r="P156">
        <v>3</v>
      </c>
      <c r="AD156" s="99"/>
    </row>
    <row r="157" spans="1:33" x14ac:dyDescent="0.2">
      <c r="A157" s="2"/>
      <c r="B157" s="2"/>
      <c r="C157" s="2"/>
      <c r="D157" s="2"/>
      <c r="E157" s="69"/>
      <c r="F157" s="72"/>
      <c r="G157" s="2"/>
      <c r="H157" s="2"/>
      <c r="J157" s="16"/>
      <c r="K157" s="17"/>
      <c r="L157" s="71">
        <v>225</v>
      </c>
      <c r="M157" s="2">
        <v>225</v>
      </c>
      <c r="N157" s="2">
        <v>17</v>
      </c>
      <c r="O157">
        <v>1080</v>
      </c>
      <c r="P157">
        <v>7</v>
      </c>
    </row>
    <row r="158" spans="1:33" x14ac:dyDescent="0.2">
      <c r="A158" s="2"/>
      <c r="B158" s="2"/>
      <c r="C158" s="2"/>
      <c r="D158" s="2"/>
      <c r="E158" s="69"/>
      <c r="F158" s="72"/>
      <c r="G158" s="2"/>
      <c r="H158" s="2"/>
      <c r="J158" s="16"/>
      <c r="K158" s="17"/>
      <c r="L158" s="71">
        <v>230</v>
      </c>
      <c r="M158" s="2">
        <v>230</v>
      </c>
      <c r="N158" s="2">
        <v>30</v>
      </c>
      <c r="O158">
        <v>1787</v>
      </c>
      <c r="P158">
        <v>9</v>
      </c>
    </row>
    <row r="159" spans="1:33" x14ac:dyDescent="0.2">
      <c r="A159" s="2"/>
      <c r="B159" s="2"/>
      <c r="C159" s="2"/>
      <c r="D159" s="2"/>
      <c r="E159" s="69"/>
      <c r="F159" s="72"/>
      <c r="G159" s="2"/>
      <c r="H159" s="2"/>
      <c r="J159" s="16"/>
      <c r="K159" s="17"/>
      <c r="L159" s="71">
        <v>235</v>
      </c>
      <c r="M159" s="2">
        <v>235</v>
      </c>
      <c r="N159" s="2">
        <v>61</v>
      </c>
      <c r="O159">
        <v>4180</v>
      </c>
      <c r="P159">
        <v>11</v>
      </c>
    </row>
    <row r="160" spans="1:33" x14ac:dyDescent="0.2">
      <c r="A160" s="2"/>
      <c r="B160" s="2"/>
      <c r="C160" s="2"/>
      <c r="D160" s="2"/>
      <c r="E160" s="69"/>
      <c r="F160" s="72"/>
      <c r="G160" s="2"/>
      <c r="H160" s="2"/>
      <c r="J160" s="16"/>
      <c r="K160" s="17"/>
      <c r="L160" s="71">
        <v>240</v>
      </c>
      <c r="M160" s="2">
        <v>240</v>
      </c>
      <c r="N160" s="2">
        <v>89</v>
      </c>
      <c r="O160">
        <v>7763</v>
      </c>
      <c r="P160">
        <v>12</v>
      </c>
    </row>
    <row r="161" spans="1:16" x14ac:dyDescent="0.2">
      <c r="A161" s="2"/>
      <c r="B161" s="2"/>
      <c r="C161" s="2"/>
      <c r="D161" s="2"/>
      <c r="E161" s="69"/>
      <c r="F161" s="72"/>
      <c r="G161" s="2"/>
      <c r="H161" s="2"/>
      <c r="J161" s="16"/>
      <c r="K161" s="17"/>
      <c r="L161" s="71">
        <v>245</v>
      </c>
      <c r="M161" s="2">
        <v>245</v>
      </c>
      <c r="N161" s="2">
        <v>170</v>
      </c>
      <c r="O161">
        <v>11690</v>
      </c>
      <c r="P161">
        <v>12</v>
      </c>
    </row>
    <row r="162" spans="1:16" x14ac:dyDescent="0.2">
      <c r="E162" s="15"/>
      <c r="F162" s="76"/>
      <c r="J162" s="16"/>
      <c r="K162" s="17"/>
      <c r="L162" s="71">
        <v>250</v>
      </c>
      <c r="M162" s="2">
        <v>250</v>
      </c>
      <c r="N162" s="2">
        <v>256</v>
      </c>
      <c r="O162">
        <v>19332</v>
      </c>
      <c r="P162">
        <v>12</v>
      </c>
    </row>
    <row r="163" spans="1:16" x14ac:dyDescent="0.2">
      <c r="E163" s="15"/>
      <c r="F163" s="76"/>
      <c r="J163" s="16"/>
      <c r="K163" s="17"/>
      <c r="L163" s="71">
        <v>255</v>
      </c>
      <c r="M163" s="2">
        <v>255</v>
      </c>
      <c r="N163" s="2">
        <v>262</v>
      </c>
      <c r="O163">
        <v>21119</v>
      </c>
      <c r="P163">
        <v>12</v>
      </c>
    </row>
    <row r="164" spans="1:16" x14ac:dyDescent="0.2">
      <c r="E164" s="15"/>
      <c r="F164" s="76"/>
      <c r="J164" s="16"/>
      <c r="K164" s="17"/>
      <c r="L164" s="71">
        <v>260</v>
      </c>
      <c r="M164" s="2">
        <v>260</v>
      </c>
      <c r="N164" s="2">
        <v>311</v>
      </c>
      <c r="O164">
        <v>27298</v>
      </c>
      <c r="P164">
        <v>12</v>
      </c>
    </row>
    <row r="165" spans="1:16" x14ac:dyDescent="0.2">
      <c r="E165" s="15"/>
      <c r="F165" s="76"/>
      <c r="J165" s="16"/>
      <c r="K165" s="17"/>
      <c r="L165" s="71">
        <v>265</v>
      </c>
      <c r="M165" s="2">
        <v>265</v>
      </c>
      <c r="N165" s="2">
        <v>233</v>
      </c>
      <c r="O165">
        <v>20542</v>
      </c>
      <c r="P165">
        <v>12</v>
      </c>
    </row>
    <row r="166" spans="1:16" x14ac:dyDescent="0.2">
      <c r="E166" s="15"/>
      <c r="F166" s="76"/>
      <c r="J166" s="16"/>
      <c r="K166" s="17"/>
      <c r="L166" s="71">
        <v>270</v>
      </c>
      <c r="M166" s="2">
        <v>270</v>
      </c>
      <c r="N166" s="2">
        <v>172</v>
      </c>
      <c r="O166">
        <v>15237</v>
      </c>
      <c r="P166">
        <v>12</v>
      </c>
    </row>
    <row r="167" spans="1:16" x14ac:dyDescent="0.2">
      <c r="E167" s="15"/>
      <c r="F167" s="76"/>
      <c r="J167" s="16"/>
      <c r="K167" s="17"/>
      <c r="L167" s="71">
        <v>275</v>
      </c>
      <c r="M167" s="2">
        <v>275</v>
      </c>
      <c r="N167" s="2">
        <v>145</v>
      </c>
      <c r="O167">
        <v>13998</v>
      </c>
      <c r="P167">
        <v>12</v>
      </c>
    </row>
    <row r="168" spans="1:16" x14ac:dyDescent="0.2">
      <c r="E168" s="15"/>
      <c r="F168" s="76"/>
      <c r="J168" s="16"/>
      <c r="K168" s="17"/>
      <c r="L168" s="71">
        <v>280</v>
      </c>
      <c r="M168" s="2">
        <v>280</v>
      </c>
      <c r="N168">
        <v>100</v>
      </c>
      <c r="O168">
        <v>9094</v>
      </c>
      <c r="P168">
        <v>12</v>
      </c>
    </row>
    <row r="169" spans="1:16" x14ac:dyDescent="0.2">
      <c r="E169" s="15"/>
      <c r="F169" s="76"/>
      <c r="J169" s="16"/>
      <c r="K169" s="17"/>
      <c r="L169" s="71">
        <v>285</v>
      </c>
      <c r="M169" s="2">
        <v>285</v>
      </c>
      <c r="N169">
        <v>87</v>
      </c>
      <c r="O169">
        <v>7102</v>
      </c>
      <c r="P169">
        <v>12</v>
      </c>
    </row>
    <row r="170" spans="1:16" x14ac:dyDescent="0.2">
      <c r="E170" s="15"/>
      <c r="F170" s="76"/>
      <c r="J170" s="16"/>
      <c r="K170" s="17"/>
      <c r="L170" s="71">
        <v>290</v>
      </c>
      <c r="M170" s="2">
        <v>290</v>
      </c>
      <c r="N170" s="2">
        <v>74</v>
      </c>
      <c r="O170">
        <v>6443</v>
      </c>
      <c r="P170">
        <v>12</v>
      </c>
    </row>
    <row r="171" spans="1:16" x14ac:dyDescent="0.2">
      <c r="E171" s="15"/>
      <c r="F171" s="76"/>
      <c r="J171" s="16"/>
      <c r="K171" s="17"/>
      <c r="L171" s="71">
        <v>295</v>
      </c>
      <c r="M171">
        <v>295</v>
      </c>
      <c r="N171">
        <v>56</v>
      </c>
      <c r="O171">
        <v>4792</v>
      </c>
      <c r="P171">
        <v>12</v>
      </c>
    </row>
    <row r="172" spans="1:16" x14ac:dyDescent="0.2">
      <c r="E172" s="15"/>
      <c r="F172" s="76"/>
      <c r="J172" s="16"/>
      <c r="K172" s="17"/>
      <c r="L172" s="71">
        <v>300</v>
      </c>
      <c r="M172">
        <v>300</v>
      </c>
      <c r="N172">
        <v>27</v>
      </c>
      <c r="O172">
        <v>2053</v>
      </c>
      <c r="P172">
        <v>10</v>
      </c>
    </row>
    <row r="173" spans="1:16" x14ac:dyDescent="0.2">
      <c r="E173" s="15"/>
      <c r="F173" s="76"/>
      <c r="J173" s="16"/>
      <c r="K173" s="17"/>
      <c r="L173" s="71">
        <v>305</v>
      </c>
      <c r="M173">
        <v>305</v>
      </c>
      <c r="N173">
        <v>32</v>
      </c>
      <c r="O173">
        <v>2823</v>
      </c>
      <c r="P173">
        <v>11</v>
      </c>
    </row>
    <row r="174" spans="1:16" x14ac:dyDescent="0.2">
      <c r="E174" s="15"/>
      <c r="F174" s="76"/>
      <c r="J174" s="16"/>
      <c r="K174" s="17"/>
      <c r="L174" s="71">
        <v>310</v>
      </c>
      <c r="M174">
        <v>310</v>
      </c>
      <c r="N174">
        <v>14</v>
      </c>
      <c r="O174">
        <v>1838</v>
      </c>
      <c r="P174">
        <v>5</v>
      </c>
    </row>
    <row r="175" spans="1:16" x14ac:dyDescent="0.2">
      <c r="E175" s="15"/>
      <c r="F175" s="76"/>
      <c r="J175" s="16"/>
      <c r="K175" s="17"/>
      <c r="L175" s="71">
        <v>315</v>
      </c>
      <c r="M175">
        <v>315</v>
      </c>
      <c r="N175">
        <v>18</v>
      </c>
      <c r="O175">
        <v>1856</v>
      </c>
      <c r="P175">
        <v>8</v>
      </c>
    </row>
    <row r="176" spans="1:16" x14ac:dyDescent="0.2">
      <c r="E176" s="15"/>
      <c r="F176" s="76"/>
      <c r="J176" s="16"/>
      <c r="K176" s="17"/>
      <c r="L176" s="71">
        <v>320</v>
      </c>
      <c r="M176">
        <v>320</v>
      </c>
      <c r="N176">
        <v>1</v>
      </c>
      <c r="O176">
        <v>21</v>
      </c>
      <c r="P176">
        <v>1</v>
      </c>
    </row>
    <row r="177" spans="5:16" x14ac:dyDescent="0.2">
      <c r="E177" s="15"/>
      <c r="F177" s="76"/>
      <c r="J177" s="16"/>
      <c r="K177" s="17"/>
      <c r="L177" s="71">
        <v>325</v>
      </c>
      <c r="M177">
        <v>325</v>
      </c>
      <c r="N177">
        <v>1</v>
      </c>
      <c r="O177">
        <v>92</v>
      </c>
      <c r="P177">
        <v>1</v>
      </c>
    </row>
    <row r="178" spans="5:16" x14ac:dyDescent="0.2">
      <c r="E178" s="15"/>
      <c r="F178" s="76"/>
      <c r="J178" s="16"/>
      <c r="K178" s="17"/>
      <c r="L178" s="71">
        <v>330</v>
      </c>
    </row>
    <row r="179" spans="5:16" x14ac:dyDescent="0.2">
      <c r="E179" s="15"/>
      <c r="F179" s="76"/>
      <c r="J179" s="16"/>
      <c r="K179" s="17"/>
      <c r="L179" s="71">
        <v>335</v>
      </c>
    </row>
    <row r="180" spans="5:16" x14ac:dyDescent="0.2">
      <c r="E180" s="15"/>
      <c r="F180" s="76"/>
      <c r="J180" s="16"/>
      <c r="K180" s="17"/>
      <c r="L180" s="71">
        <v>340</v>
      </c>
    </row>
    <row r="181" spans="5:16" x14ac:dyDescent="0.2">
      <c r="E181" s="15"/>
      <c r="F181" s="76"/>
      <c r="J181" s="16"/>
      <c r="K181" s="17"/>
      <c r="L181" s="71">
        <v>345</v>
      </c>
    </row>
    <row r="182" spans="5:16" x14ac:dyDescent="0.2">
      <c r="E182" s="15"/>
      <c r="F182" s="76"/>
      <c r="J182" s="16"/>
      <c r="K182" s="17"/>
      <c r="L182" s="71">
        <v>350</v>
      </c>
    </row>
    <row r="183" spans="5:16" x14ac:dyDescent="0.2">
      <c r="E183" s="15"/>
      <c r="F183" s="76"/>
      <c r="J183" s="16"/>
      <c r="K183" s="17"/>
      <c r="L183" s="71">
        <v>355</v>
      </c>
      <c r="M183" s="2"/>
      <c r="N183" s="2"/>
    </row>
    <row r="184" spans="5:16" x14ac:dyDescent="0.2">
      <c r="E184" s="15"/>
      <c r="F184" s="76"/>
      <c r="J184" s="16"/>
      <c r="K184" s="17"/>
      <c r="L184" s="71">
        <v>360</v>
      </c>
      <c r="M184" s="2"/>
      <c r="N184" s="2"/>
    </row>
    <row r="185" spans="5:16" x14ac:dyDescent="0.2">
      <c r="E185" s="15"/>
      <c r="F185" s="76"/>
      <c r="J185" s="16"/>
      <c r="K185" s="17"/>
      <c r="M185" s="2"/>
      <c r="N185" s="2"/>
    </row>
    <row r="186" spans="5:16" x14ac:dyDescent="0.2">
      <c r="E186" s="15"/>
      <c r="F186" s="76"/>
      <c r="J186" s="16"/>
      <c r="K186" s="17"/>
    </row>
    <row r="187" spans="5:16" x14ac:dyDescent="0.2">
      <c r="E187" s="15"/>
      <c r="F187" s="76"/>
      <c r="J187" s="16"/>
      <c r="K187" s="17"/>
      <c r="N187">
        <f>SUM(N147:N186)</f>
        <v>2159</v>
      </c>
      <c r="O187">
        <f>SUM(O147:O186)</f>
        <v>180362</v>
      </c>
      <c r="P187">
        <f>SUM(P147:P186)</f>
        <v>210</v>
      </c>
    </row>
    <row r="188" spans="5:16" x14ac:dyDescent="0.2">
      <c r="E188" s="15"/>
      <c r="F188" s="76"/>
      <c r="J188" s="16"/>
      <c r="K188" s="17"/>
    </row>
    <row r="189" spans="5:16" x14ac:dyDescent="0.2">
      <c r="E189" s="15"/>
      <c r="F189" s="76"/>
      <c r="J189" s="16"/>
      <c r="K189" s="17"/>
    </row>
    <row r="190" spans="5:16" x14ac:dyDescent="0.2">
      <c r="E190" s="15"/>
      <c r="F190" s="76"/>
      <c r="J190" s="16"/>
      <c r="K190" s="17"/>
    </row>
    <row r="191" spans="5:16" x14ac:dyDescent="0.2">
      <c r="E191" s="15"/>
      <c r="F191" s="76"/>
      <c r="J191" s="16"/>
      <c r="K191" s="17"/>
    </row>
    <row r="192" spans="5:16" x14ac:dyDescent="0.2">
      <c r="E192" s="15"/>
      <c r="F192" s="76"/>
      <c r="J192" s="16"/>
      <c r="K192" s="17"/>
    </row>
    <row r="193" spans="5:11" x14ac:dyDescent="0.2">
      <c r="E193" s="15"/>
      <c r="F193" s="76"/>
      <c r="J193" s="16"/>
      <c r="K193" s="17"/>
    </row>
    <row r="194" spans="5:11" x14ac:dyDescent="0.2">
      <c r="E194" s="15"/>
      <c r="F194" s="76"/>
      <c r="J194" s="16"/>
      <c r="K194" s="17"/>
    </row>
    <row r="195" spans="5:11" x14ac:dyDescent="0.2">
      <c r="E195" s="15"/>
      <c r="F195" s="76"/>
      <c r="J195" s="16"/>
      <c r="K195" s="17"/>
    </row>
    <row r="196" spans="5:11" x14ac:dyDescent="0.2">
      <c r="E196" s="15"/>
      <c r="F196" s="76"/>
      <c r="J196" s="16"/>
      <c r="K196" s="17"/>
    </row>
    <row r="197" spans="5:11" x14ac:dyDescent="0.2">
      <c r="E197" s="15"/>
      <c r="F197" s="76"/>
      <c r="J197" s="16"/>
      <c r="K197" s="17"/>
    </row>
    <row r="198" spans="5:11" x14ac:dyDescent="0.2">
      <c r="E198" s="15"/>
      <c r="F198" s="76"/>
      <c r="J198" s="16"/>
      <c r="K198" s="17"/>
    </row>
    <row r="199" spans="5:11" x14ac:dyDescent="0.2">
      <c r="E199" s="15"/>
      <c r="F199" s="76"/>
      <c r="J199" s="16"/>
      <c r="K199" s="17"/>
    </row>
    <row r="200" spans="5:11" x14ac:dyDescent="0.2">
      <c r="E200" s="15"/>
      <c r="F200" s="76"/>
      <c r="J200" s="16"/>
      <c r="K200" s="17"/>
    </row>
    <row r="201" spans="5:11" x14ac:dyDescent="0.2">
      <c r="E201" s="15"/>
      <c r="F201" s="76"/>
      <c r="J201" s="16"/>
      <c r="K201" s="17"/>
    </row>
    <row r="202" spans="5:11" x14ac:dyDescent="0.2">
      <c r="E202" s="15"/>
      <c r="F202" s="76"/>
      <c r="J202" s="16"/>
      <c r="K202" s="17"/>
    </row>
    <row r="203" spans="5:11" x14ac:dyDescent="0.2">
      <c r="E203" s="15"/>
      <c r="F203" s="76"/>
      <c r="J203" s="16"/>
      <c r="K203" s="17"/>
    </row>
    <row r="204" spans="5:11" x14ac:dyDescent="0.2">
      <c r="E204" s="15"/>
      <c r="F204" s="76"/>
      <c r="J204" s="16"/>
      <c r="K204" s="17"/>
    </row>
    <row r="205" spans="5:11" x14ac:dyDescent="0.2">
      <c r="E205" s="15"/>
      <c r="F205" s="76"/>
      <c r="J205" s="16"/>
      <c r="K205" s="17"/>
    </row>
    <row r="206" spans="5:11" x14ac:dyDescent="0.2">
      <c r="E206" s="15"/>
      <c r="F206" s="76"/>
      <c r="J206" s="16"/>
      <c r="K206" s="17"/>
    </row>
    <row r="207" spans="5:11" x14ac:dyDescent="0.2">
      <c r="E207" s="15"/>
      <c r="F207" s="76"/>
      <c r="J207" s="16"/>
      <c r="K207" s="17"/>
    </row>
    <row r="208" spans="5:11" x14ac:dyDescent="0.2">
      <c r="E208" s="15"/>
      <c r="F208" s="76"/>
      <c r="J208" s="16"/>
      <c r="K208" s="17"/>
    </row>
    <row r="209" spans="5:11" x14ac:dyDescent="0.2">
      <c r="E209" s="15"/>
      <c r="F209" s="76"/>
      <c r="J209" s="16"/>
      <c r="K209" s="17"/>
    </row>
    <row r="210" spans="5:11" x14ac:dyDescent="0.2">
      <c r="E210" s="15"/>
      <c r="F210" s="76"/>
      <c r="J210" s="16"/>
      <c r="K210" s="17"/>
    </row>
    <row r="211" spans="5:11" x14ac:dyDescent="0.2">
      <c r="E211" s="15"/>
      <c r="F211" s="76"/>
      <c r="J211" s="16"/>
      <c r="K211" s="17"/>
    </row>
    <row r="212" spans="5:11" x14ac:dyDescent="0.2">
      <c r="E212" s="15"/>
      <c r="F212" s="76"/>
      <c r="J212" s="16"/>
      <c r="K212" s="17"/>
    </row>
    <row r="213" spans="5:11" x14ac:dyDescent="0.2">
      <c r="E213" s="15"/>
      <c r="F213" s="76"/>
      <c r="J213" s="16"/>
      <c r="K213" s="17"/>
    </row>
    <row r="214" spans="5:11" x14ac:dyDescent="0.2">
      <c r="E214" s="15"/>
      <c r="F214" s="76"/>
      <c r="J214" s="16"/>
      <c r="K214" s="17"/>
    </row>
    <row r="215" spans="5:11" x14ac:dyDescent="0.2">
      <c r="E215" s="15"/>
      <c r="F215" s="76"/>
      <c r="J215" s="16"/>
      <c r="K215" s="17"/>
    </row>
    <row r="216" spans="5:11" x14ac:dyDescent="0.2">
      <c r="E216" s="15"/>
      <c r="F216" s="76"/>
      <c r="J216" s="16"/>
      <c r="K216" s="17"/>
    </row>
    <row r="217" spans="5:11" x14ac:dyDescent="0.2">
      <c r="E217" s="15"/>
      <c r="F217" s="76"/>
      <c r="J217" s="16"/>
      <c r="K217" s="17"/>
    </row>
    <row r="218" spans="5:11" x14ac:dyDescent="0.2">
      <c r="E218" s="15"/>
      <c r="F218" s="76"/>
      <c r="J218" s="16"/>
      <c r="K218" s="17"/>
    </row>
    <row r="219" spans="5:11" x14ac:dyDescent="0.2">
      <c r="E219" s="15"/>
      <c r="F219" s="76"/>
      <c r="J219" s="16"/>
      <c r="K219" s="17"/>
    </row>
    <row r="220" spans="5:11" x14ac:dyDescent="0.2">
      <c r="E220" s="15"/>
      <c r="F220" s="76"/>
      <c r="J220" s="16"/>
      <c r="K220" s="17"/>
    </row>
    <row r="221" spans="5:11" x14ac:dyDescent="0.2">
      <c r="E221" s="15"/>
      <c r="F221" s="76"/>
      <c r="J221" s="16"/>
      <c r="K221" s="17"/>
    </row>
    <row r="222" spans="5:11" x14ac:dyDescent="0.2">
      <c r="E222" s="15"/>
      <c r="F222" s="76"/>
      <c r="J222" s="16"/>
      <c r="K222" s="17"/>
    </row>
    <row r="223" spans="5:11" x14ac:dyDescent="0.2">
      <c r="E223" s="15"/>
      <c r="F223" s="76"/>
      <c r="J223" s="16"/>
      <c r="K223" s="17"/>
    </row>
    <row r="224" spans="5:11" x14ac:dyDescent="0.2">
      <c r="E224" s="15"/>
      <c r="F224" s="76"/>
      <c r="J224" s="16"/>
      <c r="K224" s="17"/>
    </row>
    <row r="225" spans="5:11" x14ac:dyDescent="0.2">
      <c r="E225" s="15"/>
      <c r="F225" s="76"/>
      <c r="J225" s="16"/>
      <c r="K225" s="17"/>
    </row>
    <row r="226" spans="5:11" x14ac:dyDescent="0.2">
      <c r="E226" s="15"/>
      <c r="F226" s="76"/>
      <c r="J226" s="16"/>
      <c r="K226" s="17"/>
    </row>
    <row r="227" spans="5:11" x14ac:dyDescent="0.2">
      <c r="E227" s="15"/>
      <c r="F227" s="76"/>
      <c r="J227" s="16"/>
      <c r="K227" s="17"/>
    </row>
    <row r="228" spans="5:11" x14ac:dyDescent="0.2">
      <c r="E228" s="15"/>
      <c r="F228" s="76"/>
      <c r="J228" s="16"/>
      <c r="K228" s="17"/>
    </row>
    <row r="229" spans="5:11" x14ac:dyDescent="0.2">
      <c r="E229" s="15"/>
      <c r="F229" s="76"/>
      <c r="J229" s="16"/>
      <c r="K229" s="17"/>
    </row>
    <row r="230" spans="5:11" x14ac:dyDescent="0.2">
      <c r="E230" s="15"/>
      <c r="F230" s="76"/>
      <c r="J230" s="16"/>
      <c r="K230" s="17"/>
    </row>
    <row r="231" spans="5:11" x14ac:dyDescent="0.2">
      <c r="E231" s="15"/>
      <c r="F231" s="76"/>
      <c r="J231" s="16"/>
      <c r="K231" s="17"/>
    </row>
    <row r="232" spans="5:11" x14ac:dyDescent="0.2">
      <c r="E232" s="15"/>
      <c r="F232" s="76"/>
      <c r="J232" s="16"/>
      <c r="K232" s="17"/>
    </row>
    <row r="233" spans="5:11" x14ac:dyDescent="0.2">
      <c r="E233" s="15"/>
      <c r="F233" s="76"/>
      <c r="J233" s="16"/>
      <c r="K233" s="17"/>
    </row>
    <row r="234" spans="5:11" x14ac:dyDescent="0.2">
      <c r="E234" s="15"/>
      <c r="F234" s="76"/>
      <c r="J234" s="16"/>
      <c r="K234" s="17"/>
    </row>
    <row r="235" spans="5:11" x14ac:dyDescent="0.2">
      <c r="E235" s="15"/>
      <c r="F235" s="76"/>
      <c r="J235" s="16"/>
      <c r="K235" s="17"/>
    </row>
    <row r="236" spans="5:11" x14ac:dyDescent="0.2">
      <c r="E236" s="15"/>
      <c r="F236" s="76"/>
      <c r="J236" s="16"/>
      <c r="K236" s="17"/>
    </row>
    <row r="237" spans="5:11" x14ac:dyDescent="0.2">
      <c r="E237" s="15"/>
      <c r="F237" s="76"/>
      <c r="J237" s="16"/>
      <c r="K237" s="17"/>
    </row>
    <row r="238" spans="5:11" x14ac:dyDescent="0.2">
      <c r="E238" s="15"/>
      <c r="F238" s="76"/>
      <c r="J238" s="16"/>
      <c r="K238" s="17"/>
    </row>
    <row r="239" spans="5:11" x14ac:dyDescent="0.2">
      <c r="E239" s="15"/>
      <c r="F239" s="76"/>
      <c r="J239" s="16"/>
      <c r="K239" s="17"/>
    </row>
    <row r="240" spans="5:11" x14ac:dyDescent="0.2">
      <c r="E240" s="15"/>
      <c r="F240" s="76"/>
      <c r="J240" s="16"/>
      <c r="K240" s="17"/>
    </row>
    <row r="241" spans="5:11" x14ac:dyDescent="0.2">
      <c r="E241" s="15"/>
      <c r="F241" s="76"/>
      <c r="J241" s="16"/>
      <c r="K241" s="17"/>
    </row>
    <row r="242" spans="5:11" x14ac:dyDescent="0.2">
      <c r="E242" s="15"/>
      <c r="F242" s="76"/>
      <c r="J242" s="16"/>
      <c r="K242" s="17"/>
    </row>
    <row r="243" spans="5:11" x14ac:dyDescent="0.2">
      <c r="E243" s="15"/>
      <c r="F243" s="76"/>
      <c r="J243" s="16"/>
      <c r="K243" s="17"/>
    </row>
    <row r="244" spans="5:11" x14ac:dyDescent="0.2">
      <c r="E244" s="15"/>
      <c r="F244" s="76"/>
      <c r="J244" s="16"/>
      <c r="K244" s="17"/>
    </row>
    <row r="245" spans="5:11" x14ac:dyDescent="0.2">
      <c r="E245" s="15"/>
      <c r="F245" s="76"/>
      <c r="J245" s="16"/>
      <c r="K245" s="17"/>
    </row>
    <row r="246" spans="5:11" x14ac:dyDescent="0.2">
      <c r="E246" s="15"/>
      <c r="F246" s="76"/>
      <c r="J246" s="16"/>
      <c r="K246" s="17"/>
    </row>
    <row r="247" spans="5:11" x14ac:dyDescent="0.2">
      <c r="E247" s="15"/>
      <c r="F247" s="76"/>
      <c r="J247" s="16"/>
      <c r="K247" s="17"/>
    </row>
    <row r="248" spans="5:11" x14ac:dyDescent="0.2">
      <c r="E248" s="15"/>
      <c r="F248" s="76"/>
      <c r="J248" s="16"/>
      <c r="K248" s="17"/>
    </row>
    <row r="249" spans="5:11" x14ac:dyDescent="0.2">
      <c r="E249" s="15"/>
      <c r="F249" s="76"/>
      <c r="J249" s="16"/>
      <c r="K249" s="17"/>
    </row>
    <row r="250" spans="5:11" x14ac:dyDescent="0.2">
      <c r="E250" s="15"/>
      <c r="F250" s="76"/>
      <c r="J250" s="16"/>
      <c r="K250" s="17"/>
    </row>
    <row r="251" spans="5:11" x14ac:dyDescent="0.2">
      <c r="E251" s="15"/>
      <c r="F251" s="76"/>
      <c r="J251" s="16"/>
      <c r="K251" s="17"/>
    </row>
    <row r="252" spans="5:11" x14ac:dyDescent="0.2">
      <c r="E252" s="15"/>
      <c r="F252" s="76"/>
      <c r="J252" s="16"/>
      <c r="K252" s="17"/>
    </row>
    <row r="253" spans="5:11" x14ac:dyDescent="0.2">
      <c r="E253" s="15"/>
      <c r="F253" s="76"/>
      <c r="J253" s="16"/>
      <c r="K253" s="17"/>
    </row>
    <row r="254" spans="5:11" x14ac:dyDescent="0.2">
      <c r="E254" s="15"/>
      <c r="F254" s="76"/>
      <c r="J254" s="16"/>
      <c r="K254" s="17"/>
    </row>
    <row r="255" spans="5:11" x14ac:dyDescent="0.2">
      <c r="E255" s="15"/>
      <c r="F255" s="76"/>
      <c r="J255" s="16"/>
      <c r="K255" s="17"/>
    </row>
    <row r="256" spans="5:11" x14ac:dyDescent="0.2">
      <c r="E256" s="15"/>
      <c r="F256" s="76"/>
      <c r="J256" s="16"/>
      <c r="K256" s="17"/>
    </row>
    <row r="257" spans="5:11" x14ac:dyDescent="0.2">
      <c r="E257" s="15"/>
      <c r="F257" s="76"/>
      <c r="J257" s="16"/>
      <c r="K257" s="17"/>
    </row>
    <row r="258" spans="5:11" x14ac:dyDescent="0.2">
      <c r="E258" s="15"/>
      <c r="F258" s="76"/>
      <c r="J258" s="16"/>
      <c r="K258" s="17"/>
    </row>
    <row r="259" spans="5:11" x14ac:dyDescent="0.2">
      <c r="E259" s="15"/>
      <c r="F259" s="76"/>
      <c r="J259" s="16"/>
      <c r="K259" s="17"/>
    </row>
    <row r="260" spans="5:11" x14ac:dyDescent="0.2">
      <c r="E260" s="15"/>
      <c r="F260" s="76"/>
      <c r="J260" s="16"/>
      <c r="K260" s="17"/>
    </row>
    <row r="261" spans="5:11" x14ac:dyDescent="0.2">
      <c r="E261" s="15"/>
      <c r="F261" s="76"/>
      <c r="J261" s="16"/>
      <c r="K261" s="17"/>
    </row>
    <row r="262" spans="5:11" x14ac:dyDescent="0.2">
      <c r="E262" s="15"/>
      <c r="F262" s="76"/>
      <c r="J262" s="16"/>
      <c r="K262" s="17"/>
    </row>
    <row r="263" spans="5:11" x14ac:dyDescent="0.2">
      <c r="E263" s="15"/>
      <c r="F263" s="76"/>
      <c r="J263" s="16"/>
      <c r="K263" s="17"/>
    </row>
    <row r="264" spans="5:11" x14ac:dyDescent="0.2">
      <c r="E264" s="15"/>
      <c r="F264" s="76"/>
      <c r="J264" s="16"/>
      <c r="K264" s="17"/>
    </row>
    <row r="265" spans="5:11" x14ac:dyDescent="0.2">
      <c r="E265" s="15"/>
      <c r="F265" s="76"/>
      <c r="J265" s="16"/>
      <c r="K265" s="17"/>
    </row>
    <row r="266" spans="5:11" x14ac:dyDescent="0.2">
      <c r="E266" s="15"/>
      <c r="F266" s="76"/>
      <c r="J266" s="16"/>
      <c r="K266" s="17"/>
    </row>
    <row r="267" spans="5:11" x14ac:dyDescent="0.2">
      <c r="E267" s="15"/>
      <c r="F267" s="76"/>
      <c r="J267" s="16"/>
      <c r="K267" s="17"/>
    </row>
    <row r="268" spans="5:11" x14ac:dyDescent="0.2">
      <c r="E268" s="15"/>
      <c r="F268" s="76"/>
      <c r="J268" s="16"/>
      <c r="K268" s="17"/>
    </row>
    <row r="269" spans="5:11" x14ac:dyDescent="0.2">
      <c r="E269" s="15"/>
      <c r="F269" s="76"/>
      <c r="J269" s="16"/>
      <c r="K269" s="17"/>
    </row>
    <row r="270" spans="5:11" x14ac:dyDescent="0.2">
      <c r="E270" s="15"/>
      <c r="F270" s="76"/>
      <c r="J270" s="16"/>
      <c r="K270" s="17"/>
    </row>
    <row r="271" spans="5:11" x14ac:dyDescent="0.2">
      <c r="E271" s="15"/>
      <c r="F271" s="76"/>
      <c r="J271" s="16"/>
      <c r="K271" s="17"/>
    </row>
    <row r="272" spans="5:11" x14ac:dyDescent="0.2">
      <c r="E272" s="15"/>
      <c r="F272" s="76"/>
      <c r="J272" s="16"/>
      <c r="K272" s="17"/>
    </row>
    <row r="273" spans="5:11" x14ac:dyDescent="0.2">
      <c r="E273" s="15"/>
      <c r="F273" s="76"/>
      <c r="J273" s="16"/>
      <c r="K273" s="17"/>
    </row>
    <row r="274" spans="5:11" x14ac:dyDescent="0.2">
      <c r="E274" s="15"/>
      <c r="F274" s="76"/>
      <c r="J274" s="16"/>
      <c r="K274" s="17"/>
    </row>
    <row r="275" spans="5:11" x14ac:dyDescent="0.2">
      <c r="E275" s="15"/>
      <c r="F275" s="76"/>
      <c r="J275" s="16"/>
      <c r="K275" s="17"/>
    </row>
    <row r="276" spans="5:11" x14ac:dyDescent="0.2">
      <c r="E276" s="15"/>
      <c r="F276" s="76"/>
      <c r="J276" s="16"/>
      <c r="K276" s="17"/>
    </row>
    <row r="277" spans="5:11" x14ac:dyDescent="0.2">
      <c r="E277" s="15"/>
      <c r="F277" s="76"/>
      <c r="J277" s="16"/>
      <c r="K277" s="17"/>
    </row>
    <row r="278" spans="5:11" x14ac:dyDescent="0.2">
      <c r="E278" s="15"/>
      <c r="F278" s="76"/>
      <c r="J278" s="16"/>
      <c r="K278" s="17"/>
    </row>
  </sheetData>
  <mergeCells count="2">
    <mergeCell ref="P141:P142"/>
    <mergeCell ref="S141:S142"/>
  </mergeCells>
  <pageMargins left="0.51181102362204722" right="0.27559055118110237" top="1.0629921259842521" bottom="0.39370078740157483" header="0.74803149606299213" footer="0.23622047244094491"/>
  <pageSetup scale="48" orientation="landscape" r:id="rId1"/>
  <headerFooter alignWithMargins="0">
    <oddHeader>&amp;L&amp;14&amp;F&amp;C&amp;14&amp;A&amp;R&amp;12&amp;D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78"/>
  <sheetViews>
    <sheetView zoomScale="75" workbookViewId="0">
      <selection activeCell="A3" sqref="A3"/>
    </sheetView>
  </sheetViews>
  <sheetFormatPr defaultRowHeight="12.75" x14ac:dyDescent="0.2"/>
  <cols>
    <col min="1" max="1" width="10.42578125" customWidth="1"/>
    <col min="5" max="5" width="11.42578125" bestFit="1" customWidth="1"/>
    <col min="6" max="6" width="11.42578125" customWidth="1"/>
    <col min="9" max="9" width="11.42578125" bestFit="1" customWidth="1"/>
    <col min="10" max="10" width="28.28515625" customWidth="1"/>
    <col min="11" max="11" width="9.5703125" bestFit="1" customWidth="1"/>
    <col min="12" max="12" width="9.5703125" customWidth="1"/>
    <col min="13" max="13" width="8.85546875" bestFit="1" customWidth="1"/>
    <col min="14" max="14" width="18.140625" customWidth="1"/>
    <col min="15" max="15" width="12.5703125" bestFit="1" customWidth="1"/>
    <col min="16" max="16" width="13.7109375" bestFit="1" customWidth="1"/>
    <col min="17" max="17" width="19.140625" bestFit="1" customWidth="1"/>
    <col min="18" max="18" width="23.5703125" customWidth="1"/>
    <col min="19" max="19" width="15" bestFit="1" customWidth="1"/>
    <col min="20" max="20" width="18.42578125" customWidth="1"/>
    <col min="21" max="21" width="9.42578125" customWidth="1"/>
    <col min="22" max="22" width="25.7109375" customWidth="1"/>
    <col min="23" max="23" width="16" bestFit="1" customWidth="1"/>
    <col min="24" max="24" width="9" customWidth="1"/>
    <col min="25" max="25" width="12.85546875" bestFit="1" customWidth="1"/>
    <col min="26" max="26" width="14.85546875" customWidth="1"/>
    <col min="27" max="27" width="9.5703125" bestFit="1" customWidth="1"/>
    <col min="28" max="28" width="19.140625" customWidth="1"/>
    <col min="29" max="29" width="12" customWidth="1"/>
    <col min="30" max="30" width="16" bestFit="1" customWidth="1"/>
    <col min="31" max="31" width="11.85546875" customWidth="1"/>
    <col min="32" max="32" width="14.42578125" bestFit="1" customWidth="1"/>
    <col min="33" max="33" width="14.5703125" bestFit="1" customWidth="1"/>
    <col min="34" max="34" width="14.85546875" bestFit="1" customWidth="1"/>
    <col min="35" max="35" width="12" customWidth="1"/>
    <col min="36" max="36" width="19.42578125" bestFit="1" customWidth="1"/>
    <col min="37" max="37" width="12.5703125" customWidth="1"/>
    <col min="38" max="38" width="16.5703125" bestFit="1" customWidth="1"/>
    <col min="39" max="39" width="10.5703125" bestFit="1" customWidth="1"/>
  </cols>
  <sheetData>
    <row r="1" spans="1:40" x14ac:dyDescent="0.2">
      <c r="A1" s="116" t="s">
        <v>214</v>
      </c>
      <c r="N1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3.5" thickBot="1" x14ac:dyDescent="0.25">
      <c r="A2" s="116" t="s">
        <v>215</v>
      </c>
      <c r="I2" t="s">
        <v>23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3.5" thickBot="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s="4" t="s">
        <v>33</v>
      </c>
      <c r="K3" t="s">
        <v>34</v>
      </c>
      <c r="N3" t="s">
        <v>35</v>
      </c>
      <c r="P3">
        <f>O30</f>
        <v>77</v>
      </c>
      <c r="R3" s="13" t="s">
        <v>36</v>
      </c>
      <c r="S3" s="14"/>
      <c r="W3" s="7"/>
      <c r="Y3" s="7"/>
      <c r="Z3" s="7"/>
      <c r="AA3" s="7"/>
      <c r="AB3" s="7"/>
      <c r="AC3" s="7"/>
      <c r="AD3" s="7"/>
      <c r="AE3" s="9"/>
      <c r="AF3" s="9"/>
      <c r="AG3" s="9"/>
      <c r="AH3" s="9"/>
      <c r="AI3" s="9"/>
      <c r="AJ3" s="9"/>
      <c r="AK3" s="7"/>
      <c r="AL3" s="7"/>
      <c r="AM3" s="7"/>
      <c r="AN3" s="7"/>
    </row>
    <row r="4" spans="1:40" ht="13.5" thickBot="1" x14ac:dyDescent="0.25">
      <c r="A4">
        <v>20170943</v>
      </c>
      <c r="B4">
        <v>465</v>
      </c>
      <c r="C4">
        <v>4322</v>
      </c>
      <c r="D4">
        <v>6619</v>
      </c>
      <c r="E4" s="15">
        <v>42996</v>
      </c>
      <c r="F4" s="76">
        <v>1</v>
      </c>
      <c r="G4">
        <v>222</v>
      </c>
      <c r="H4">
        <v>87.7</v>
      </c>
      <c r="I4">
        <f>G4</f>
        <v>222</v>
      </c>
      <c r="J4" s="16">
        <f t="shared" ref="J4:J67" si="0">LOG(I4*1.02)</f>
        <v>2.3549531462125564</v>
      </c>
      <c r="K4" s="17">
        <f>LOG(H4)</f>
        <v>1.9429995933660404</v>
      </c>
      <c r="L4" s="17"/>
      <c r="N4" t="s">
        <v>37</v>
      </c>
      <c r="P4" t="s">
        <v>38</v>
      </c>
      <c r="Q4">
        <f>O40</f>
        <v>3.1537263053444824</v>
      </c>
      <c r="R4" s="18" t="s">
        <v>39</v>
      </c>
      <c r="S4" s="19">
        <f>S134</f>
        <v>258.99077857967461</v>
      </c>
      <c r="T4" s="20" t="s">
        <v>40</v>
      </c>
      <c r="U4" s="21">
        <f>(10^(Q4*(LOG(280))+Q5))/1000</f>
        <v>0.15948547605564978</v>
      </c>
      <c r="W4" s="7"/>
      <c r="Y4" s="7"/>
      <c r="Z4" s="7"/>
      <c r="AA4" s="7"/>
      <c r="AB4" s="7"/>
      <c r="AC4" s="7"/>
      <c r="AD4" s="7"/>
      <c r="AE4" s="22"/>
      <c r="AF4" s="22"/>
      <c r="AG4" s="9"/>
      <c r="AH4" s="9"/>
      <c r="AI4" s="9"/>
      <c r="AJ4" s="22"/>
      <c r="AK4" s="7"/>
      <c r="AL4" s="7"/>
      <c r="AM4" s="7"/>
      <c r="AN4" s="7"/>
    </row>
    <row r="5" spans="1:40" ht="13.5" thickBot="1" x14ac:dyDescent="0.25">
      <c r="A5">
        <v>20170943</v>
      </c>
      <c r="B5">
        <v>465</v>
      </c>
      <c r="C5">
        <v>4322</v>
      </c>
      <c r="D5">
        <v>6619</v>
      </c>
      <c r="E5" s="15">
        <v>42996</v>
      </c>
      <c r="F5" s="76">
        <v>2</v>
      </c>
      <c r="G5">
        <v>236</v>
      </c>
      <c r="H5">
        <v>104.2</v>
      </c>
      <c r="I5">
        <f>G5</f>
        <v>236</v>
      </c>
      <c r="J5" s="16">
        <f t="shared" si="0"/>
        <v>2.3815121747320243</v>
      </c>
      <c r="K5" s="17">
        <f>LOG(H5)</f>
        <v>2.0178677189635055</v>
      </c>
      <c r="L5" s="17"/>
      <c r="P5" t="s">
        <v>41</v>
      </c>
      <c r="Q5">
        <f>O39</f>
        <v>-5.5149455176998181</v>
      </c>
      <c r="R5" s="23" t="s">
        <v>42</v>
      </c>
      <c r="S5" s="24">
        <f>(10^($Q$4*(LOG(S4))+$Q$5))/1000</f>
        <v>0.12470752649099549</v>
      </c>
      <c r="T5" s="8" t="s">
        <v>43</v>
      </c>
      <c r="U5" s="24"/>
      <c r="V5" s="18" t="s">
        <v>44</v>
      </c>
      <c r="W5" s="25"/>
      <c r="Y5" s="8"/>
      <c r="Z5" s="7"/>
      <c r="AA5" s="7"/>
      <c r="AB5" s="7"/>
      <c r="AC5" s="7"/>
      <c r="AD5" s="7"/>
      <c r="AE5" s="22"/>
      <c r="AF5" s="22"/>
      <c r="AG5" s="9"/>
      <c r="AH5" s="9"/>
      <c r="AI5" s="9"/>
      <c r="AJ5" s="22"/>
      <c r="AK5" s="7"/>
      <c r="AL5" s="7"/>
      <c r="AM5" s="7"/>
      <c r="AN5" s="7"/>
    </row>
    <row r="6" spans="1:40" x14ac:dyDescent="0.2">
      <c r="A6">
        <v>20170943</v>
      </c>
      <c r="B6">
        <v>465</v>
      </c>
      <c r="C6">
        <v>4322</v>
      </c>
      <c r="D6">
        <v>6619</v>
      </c>
      <c r="E6" s="15">
        <v>42996</v>
      </c>
      <c r="F6" s="76">
        <v>3</v>
      </c>
      <c r="G6">
        <v>234</v>
      </c>
      <c r="H6">
        <v>105.6</v>
      </c>
      <c r="I6">
        <f>G6</f>
        <v>234</v>
      </c>
      <c r="J6" s="16">
        <f t="shared" si="0"/>
        <v>2.3778160291720605</v>
      </c>
      <c r="K6" s="17">
        <f>LOG(H6)</f>
        <v>2.0236639181977933</v>
      </c>
      <c r="L6" s="17"/>
      <c r="R6" s="27" t="s">
        <v>45</v>
      </c>
      <c r="S6" s="28">
        <f>(20*LOG(S4/10)-71.9)-10*LOG(S5)</f>
        <v>-34.593240628828035</v>
      </c>
      <c r="T6" s="29" t="s">
        <v>46</v>
      </c>
      <c r="U6" s="30">
        <f>(20*LOG(280/10)-71.9)-10*LOG(U4)</f>
        <v>-34.984050763947181</v>
      </c>
      <c r="V6" s="31" t="s">
        <v>47</v>
      </c>
      <c r="W6" s="30">
        <v>-35.5</v>
      </c>
      <c r="Y6" s="32"/>
      <c r="Z6" s="7"/>
      <c r="AA6" s="7"/>
      <c r="AB6" s="7"/>
      <c r="AC6" s="7"/>
      <c r="AD6" s="7"/>
      <c r="AE6" s="9"/>
      <c r="AF6" s="9"/>
      <c r="AG6" s="9"/>
      <c r="AH6" s="9"/>
      <c r="AI6" s="9"/>
      <c r="AJ6" s="9"/>
      <c r="AK6" s="7"/>
      <c r="AL6" s="7"/>
      <c r="AM6" s="7"/>
      <c r="AN6" s="7"/>
    </row>
    <row r="7" spans="1:40" x14ac:dyDescent="0.2">
      <c r="A7">
        <v>20170943</v>
      </c>
      <c r="B7">
        <v>465</v>
      </c>
      <c r="C7">
        <v>4322</v>
      </c>
      <c r="D7">
        <v>6619</v>
      </c>
      <c r="E7" s="15">
        <v>42996</v>
      </c>
      <c r="F7" s="76">
        <v>4</v>
      </c>
      <c r="G7">
        <v>234</v>
      </c>
      <c r="H7">
        <v>85.9</v>
      </c>
      <c r="I7">
        <f t="shared" ref="I7:I70" si="1">G7</f>
        <v>234</v>
      </c>
      <c r="J7" s="16">
        <f t="shared" si="0"/>
        <v>2.3778160291720605</v>
      </c>
      <c r="K7" s="17">
        <f t="shared" ref="K7:K70" si="2">LOG(H7)</f>
        <v>1.9339931638312424</v>
      </c>
      <c r="L7" s="17"/>
      <c r="R7" s="33" t="s">
        <v>48</v>
      </c>
      <c r="S7" s="34">
        <f>S6+(-0.10727)</f>
        <v>-34.700510628828034</v>
      </c>
      <c r="T7" s="8" t="s">
        <v>49</v>
      </c>
      <c r="U7" s="34">
        <f>U6+(-0.10727)</f>
        <v>-35.091320763947181</v>
      </c>
      <c r="V7" s="23" t="s">
        <v>50</v>
      </c>
      <c r="W7" s="34">
        <f>W6+(-0.10727)</f>
        <v>-35.60727</v>
      </c>
      <c r="Y7" s="32"/>
      <c r="Z7" s="7"/>
      <c r="AA7" s="7"/>
      <c r="AB7" s="7"/>
      <c r="AC7" s="7"/>
      <c r="AD7" s="7"/>
      <c r="AE7" s="9"/>
      <c r="AF7" s="9"/>
      <c r="AG7" s="9"/>
      <c r="AH7" s="9"/>
      <c r="AI7" s="9"/>
      <c r="AJ7" s="9"/>
      <c r="AK7" s="7"/>
      <c r="AL7" s="7"/>
      <c r="AM7" s="7"/>
      <c r="AN7" s="7"/>
    </row>
    <row r="8" spans="1:40" x14ac:dyDescent="0.2">
      <c r="A8">
        <v>20170943</v>
      </c>
      <c r="B8">
        <v>465</v>
      </c>
      <c r="C8">
        <v>4322</v>
      </c>
      <c r="D8">
        <v>6619</v>
      </c>
      <c r="E8" s="15">
        <v>42996</v>
      </c>
      <c r="F8" s="76">
        <v>5</v>
      </c>
      <c r="G8">
        <v>227</v>
      </c>
      <c r="H8">
        <v>91.6</v>
      </c>
      <c r="I8">
        <f t="shared" si="1"/>
        <v>227</v>
      </c>
      <c r="J8" s="16">
        <f t="shared" si="0"/>
        <v>2.3646260289550405</v>
      </c>
      <c r="K8" s="17">
        <f t="shared" si="2"/>
        <v>1.9618954736678504</v>
      </c>
      <c r="L8" s="17"/>
      <c r="R8" s="33" t="s">
        <v>51</v>
      </c>
      <c r="S8" s="34">
        <f>S6+(-0.26575)</f>
        <v>-34.858990628828032</v>
      </c>
      <c r="T8" s="8" t="s">
        <v>52</v>
      </c>
      <c r="U8" s="34">
        <f>U6+(-0.26575)</f>
        <v>-35.249800763947178</v>
      </c>
      <c r="V8" s="23" t="s">
        <v>53</v>
      </c>
      <c r="W8" s="34">
        <f>W6+(-0.26575)</f>
        <v>-35.765749999999997</v>
      </c>
      <c r="Y8" s="32"/>
      <c r="Z8" s="7"/>
      <c r="AA8" s="7"/>
      <c r="AB8" s="7"/>
      <c r="AC8" s="7"/>
      <c r="AD8" s="7"/>
      <c r="AE8" s="9"/>
      <c r="AF8" s="9"/>
      <c r="AG8" s="9"/>
      <c r="AH8" s="9"/>
      <c r="AI8" s="9"/>
      <c r="AJ8" s="9"/>
      <c r="AK8" s="7"/>
      <c r="AL8" s="7"/>
      <c r="AM8" s="7"/>
      <c r="AN8" s="7"/>
    </row>
    <row r="9" spans="1:40" ht="13.5" thickBot="1" x14ac:dyDescent="0.25">
      <c r="A9">
        <v>20170943</v>
      </c>
      <c r="B9">
        <v>465</v>
      </c>
      <c r="C9">
        <v>4322</v>
      </c>
      <c r="D9">
        <v>6619</v>
      </c>
      <c r="E9" s="15">
        <v>42996</v>
      </c>
      <c r="F9" s="76">
        <v>6</v>
      </c>
      <c r="G9">
        <v>249</v>
      </c>
      <c r="H9">
        <v>107.1</v>
      </c>
      <c r="I9">
        <f t="shared" si="1"/>
        <v>249</v>
      </c>
      <c r="J9" s="16">
        <f t="shared" si="0"/>
        <v>2.4047995188576539</v>
      </c>
      <c r="K9" s="17">
        <f t="shared" si="2"/>
        <v>2.0297894708318558</v>
      </c>
      <c r="L9" s="17"/>
      <c r="R9" s="35" t="s">
        <v>54</v>
      </c>
      <c r="S9" s="36">
        <f>S6+(-0.44946)</f>
        <v>-35.042700628828037</v>
      </c>
      <c r="T9" s="37" t="s">
        <v>55</v>
      </c>
      <c r="U9" s="36">
        <f>U6+(-0.44946)</f>
        <v>-35.433510763947183</v>
      </c>
      <c r="V9" s="38" t="s">
        <v>56</v>
      </c>
      <c r="W9" s="36">
        <f>W6+(-0.44946)</f>
        <v>-35.949460000000002</v>
      </c>
      <c r="X9" s="7"/>
      <c r="Y9" s="39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.5" thickBot="1" x14ac:dyDescent="0.25">
      <c r="A10">
        <v>20170943</v>
      </c>
      <c r="B10">
        <v>465</v>
      </c>
      <c r="C10">
        <v>4322</v>
      </c>
      <c r="D10">
        <v>6619</v>
      </c>
      <c r="E10" s="15">
        <v>42996</v>
      </c>
      <c r="F10" s="76">
        <v>7</v>
      </c>
      <c r="G10">
        <v>243</v>
      </c>
      <c r="H10">
        <v>108.5</v>
      </c>
      <c r="I10">
        <f t="shared" si="1"/>
        <v>243</v>
      </c>
      <c r="J10" s="16">
        <f t="shared" si="0"/>
        <v>2.3942064453602296</v>
      </c>
      <c r="K10" s="17">
        <f t="shared" si="2"/>
        <v>2.0354297381845483</v>
      </c>
      <c r="L10" s="17"/>
      <c r="Y10" s="1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.5" thickBot="1" x14ac:dyDescent="0.25">
      <c r="A11">
        <v>20170943</v>
      </c>
      <c r="B11">
        <v>465</v>
      </c>
      <c r="C11">
        <v>4322</v>
      </c>
      <c r="D11">
        <v>6619</v>
      </c>
      <c r="E11" s="15">
        <v>42996</v>
      </c>
      <c r="F11" s="76">
        <v>8</v>
      </c>
      <c r="G11">
        <v>251</v>
      </c>
      <c r="H11">
        <v>109.8</v>
      </c>
      <c r="I11">
        <f t="shared" si="1"/>
        <v>251</v>
      </c>
      <c r="J11" s="16">
        <f t="shared" si="0"/>
        <v>2.4082738932429555</v>
      </c>
      <c r="K11" s="17">
        <f t="shared" si="2"/>
        <v>2.0406023401140732</v>
      </c>
      <c r="L11" s="17"/>
      <c r="R11" s="40" t="s">
        <v>57</v>
      </c>
      <c r="S11" s="41" t="s">
        <v>58</v>
      </c>
      <c r="T11" s="41" t="s">
        <v>59</v>
      </c>
      <c r="U11" s="42" t="s">
        <v>60</v>
      </c>
      <c r="V11" s="43" t="s">
        <v>61</v>
      </c>
      <c r="W11" s="44" t="s">
        <v>62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">
      <c r="A12">
        <v>20170943</v>
      </c>
      <c r="B12">
        <v>465</v>
      </c>
      <c r="C12">
        <v>4322</v>
      </c>
      <c r="D12">
        <v>6619</v>
      </c>
      <c r="E12" s="15">
        <v>42996</v>
      </c>
      <c r="F12" s="76">
        <v>9</v>
      </c>
      <c r="G12">
        <v>219</v>
      </c>
      <c r="H12">
        <v>79.5</v>
      </c>
      <c r="I12">
        <f t="shared" si="1"/>
        <v>219</v>
      </c>
      <c r="J12" s="16">
        <f t="shared" si="0"/>
        <v>2.349044286602036</v>
      </c>
      <c r="K12" s="17">
        <f t="shared" si="2"/>
        <v>1.9003671286564703</v>
      </c>
      <c r="L12" s="17"/>
      <c r="R12" s="45" t="s">
        <v>63</v>
      </c>
      <c r="S12" s="46">
        <f>SUM(U89:U104)</f>
        <v>2.801130367652787E-2</v>
      </c>
      <c r="T12" s="47">
        <f>SUM(S89:S104)/SUM(P89:P104)</f>
        <v>222.76485461441214</v>
      </c>
      <c r="U12" s="48">
        <f>(20*LOG(T12/10)-71.9)-10*LOG($S$5)</f>
        <v>-35.901993178950406</v>
      </c>
      <c r="V12" s="49">
        <f>SUM(AL89:AL104)</f>
        <v>869.40783860680324</v>
      </c>
      <c r="W12" s="50">
        <f>V12/V$16</f>
        <v>2.0705015491728658E-2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2">
      <c r="A13">
        <v>20170943</v>
      </c>
      <c r="B13">
        <v>465</v>
      </c>
      <c r="C13">
        <v>4322</v>
      </c>
      <c r="D13">
        <v>6619</v>
      </c>
      <c r="E13" s="15">
        <v>42996</v>
      </c>
      <c r="F13" s="76">
        <v>10</v>
      </c>
      <c r="G13">
        <v>258</v>
      </c>
      <c r="H13">
        <v>127.7</v>
      </c>
      <c r="I13">
        <f t="shared" si="1"/>
        <v>258</v>
      </c>
      <c r="J13" s="16">
        <f t="shared" si="0"/>
        <v>2.4202198777251476</v>
      </c>
      <c r="K13" s="17">
        <f t="shared" si="2"/>
        <v>2.1061908972634154</v>
      </c>
      <c r="L13" s="17"/>
      <c r="R13" s="45" t="s">
        <v>64</v>
      </c>
      <c r="S13" s="46">
        <f>SUM(U105:U119)</f>
        <v>0.95982803680069129</v>
      </c>
      <c r="T13" s="47">
        <f>SUM(S105:S119)/SUM(P105:P119)</f>
        <v>259.42709985906242</v>
      </c>
      <c r="U13" s="48">
        <f>(20*LOG(T13/10)-71.9)-10*LOG($S$5)</f>
        <v>-34.578619839183318</v>
      </c>
      <c r="V13" s="49">
        <f>SUM(AL105:AL119)</f>
        <v>40403.629404775522</v>
      </c>
      <c r="W13" s="50">
        <f>V13/V$16</f>
        <v>0.96221558582735622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">
      <c r="A14">
        <v>20170943</v>
      </c>
      <c r="B14">
        <v>465</v>
      </c>
      <c r="C14">
        <v>4322</v>
      </c>
      <c r="D14">
        <v>6619</v>
      </c>
      <c r="E14" s="15">
        <v>42996</v>
      </c>
      <c r="F14" s="76">
        <v>11</v>
      </c>
      <c r="G14">
        <v>256</v>
      </c>
      <c r="H14">
        <v>118.9</v>
      </c>
      <c r="I14">
        <f t="shared" si="1"/>
        <v>256</v>
      </c>
      <c r="J14" s="16">
        <f t="shared" si="0"/>
        <v>2.4168401370737671</v>
      </c>
      <c r="K14" s="17">
        <f t="shared" si="2"/>
        <v>2.0751818546186915</v>
      </c>
      <c r="L14" s="17"/>
      <c r="R14" s="45" t="s">
        <v>65</v>
      </c>
      <c r="S14" s="46">
        <f>SUM(U120:U131)</f>
        <v>1.2160659522780875E-2</v>
      </c>
      <c r="T14" s="47">
        <f>SUM(S120:S131)/SUM(P120:P131)</f>
        <v>307.99650553290621</v>
      </c>
      <c r="U14" s="48">
        <f>(20*LOG(T14/10)-71.9)-10*LOG($S$5)</f>
        <v>-33.088010870866981</v>
      </c>
      <c r="V14" s="49">
        <f>SUM(AL120:AL131)</f>
        <v>717.16744659332903</v>
      </c>
      <c r="W14" s="50">
        <f>V14/V$16</f>
        <v>1.7079398680915191E-2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">
      <c r="A15">
        <v>20170943</v>
      </c>
      <c r="B15">
        <v>465</v>
      </c>
      <c r="C15">
        <v>4322</v>
      </c>
      <c r="D15">
        <v>6619</v>
      </c>
      <c r="E15" s="15">
        <v>42996</v>
      </c>
      <c r="F15" s="76">
        <v>12</v>
      </c>
      <c r="G15">
        <v>264</v>
      </c>
      <c r="H15">
        <v>128.30000000000001</v>
      </c>
      <c r="I15">
        <f t="shared" si="1"/>
        <v>264</v>
      </c>
      <c r="J15" s="16">
        <f t="shared" si="0"/>
        <v>2.4302040986317488</v>
      </c>
      <c r="K15" s="17">
        <f t="shared" si="2"/>
        <v>2.1082266563749283</v>
      </c>
      <c r="L15" s="17"/>
      <c r="R15" s="45" t="s">
        <v>66</v>
      </c>
      <c r="S15" s="46">
        <f>SUM(U105:U131)</f>
        <v>0.97198869632347218</v>
      </c>
      <c r="T15" s="47">
        <f>SUM(S105:S131)/SUM(P105:P131)</f>
        <v>260.03475713723606</v>
      </c>
      <c r="U15" s="48">
        <f>(20*LOG(T15/10)-71.9)-10*LOG($S$5)</f>
        <v>-34.55829863025383</v>
      </c>
      <c r="V15" s="49">
        <f>SUM(AL105:AL131)</f>
        <v>41120.796851368854</v>
      </c>
      <c r="W15" s="50">
        <f>V15/V$16</f>
        <v>0.97929498450827146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">
      <c r="A16">
        <v>20170943</v>
      </c>
      <c r="B16">
        <v>465</v>
      </c>
      <c r="C16">
        <v>4322</v>
      </c>
      <c r="D16">
        <v>6619</v>
      </c>
      <c r="E16" s="15">
        <v>42996</v>
      </c>
      <c r="F16" s="76">
        <v>13</v>
      </c>
      <c r="G16">
        <v>254</v>
      </c>
      <c r="H16">
        <v>117.4</v>
      </c>
      <c r="I16">
        <f t="shared" si="1"/>
        <v>254</v>
      </c>
      <c r="J16" s="16">
        <f t="shared" si="0"/>
        <v>2.4134338883818556</v>
      </c>
      <c r="K16" s="17">
        <f t="shared" si="2"/>
        <v>2.0696680969115957</v>
      </c>
      <c r="L16" s="17"/>
      <c r="R16" s="11" t="s">
        <v>21</v>
      </c>
      <c r="S16" s="51">
        <f>SUM(S12:S14)</f>
        <v>1</v>
      </c>
      <c r="T16" s="52">
        <f>S134</f>
        <v>258.99077857967461</v>
      </c>
      <c r="U16" s="53">
        <f>(20*LOG(T16/10)-71.9)-10*LOG($S$5)</f>
        <v>-34.593240628828035</v>
      </c>
      <c r="V16" s="54">
        <f>SUM(AL89:AL131)</f>
        <v>41990.204689975653</v>
      </c>
      <c r="W16" s="5">
        <f>V16/V$16</f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.5" thickBot="1" x14ac:dyDescent="0.25">
      <c r="A17">
        <v>20170943</v>
      </c>
      <c r="B17">
        <v>465</v>
      </c>
      <c r="C17">
        <v>4322</v>
      </c>
      <c r="D17">
        <v>6619</v>
      </c>
      <c r="E17" s="15">
        <v>42996</v>
      </c>
      <c r="F17" s="76">
        <v>14</v>
      </c>
      <c r="G17">
        <v>246</v>
      </c>
      <c r="H17">
        <v>109</v>
      </c>
      <c r="I17">
        <f t="shared" si="1"/>
        <v>246</v>
      </c>
      <c r="J17" s="16">
        <f t="shared" si="0"/>
        <v>2.3995352788652968</v>
      </c>
      <c r="K17" s="17">
        <f t="shared" si="2"/>
        <v>2.0374264979406238</v>
      </c>
      <c r="L17" s="17"/>
      <c r="R17" s="55" t="s">
        <v>57</v>
      </c>
      <c r="U17" s="56" t="s">
        <v>67</v>
      </c>
      <c r="V17" s="57" t="s">
        <v>68</v>
      </c>
      <c r="W17" s="58" t="s">
        <v>69</v>
      </c>
      <c r="X17" s="59"/>
      <c r="Y17" s="59"/>
      <c r="Z17" s="59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2">
      <c r="A18">
        <v>20170943</v>
      </c>
      <c r="B18">
        <v>465</v>
      </c>
      <c r="C18">
        <v>4322</v>
      </c>
      <c r="D18">
        <v>6619</v>
      </c>
      <c r="E18" s="15">
        <v>42996</v>
      </c>
      <c r="F18" s="76">
        <v>15</v>
      </c>
      <c r="G18">
        <v>282</v>
      </c>
      <c r="H18">
        <v>205.8</v>
      </c>
      <c r="I18">
        <f t="shared" si="1"/>
        <v>282</v>
      </c>
      <c r="J18" s="16">
        <f t="shared" si="0"/>
        <v>2.4588492800812785</v>
      </c>
      <c r="K18" s="17">
        <f t="shared" si="2"/>
        <v>2.3134453704264142</v>
      </c>
      <c r="L18" s="17"/>
      <c r="R18" s="45" t="s">
        <v>63</v>
      </c>
      <c r="U18" s="48">
        <f>20*LOG(T12/10)-71.9</f>
        <v>-44.943066525891773</v>
      </c>
      <c r="V18" s="60">
        <f>SUM(AI89:AI104)</f>
        <v>721.94819699357367</v>
      </c>
      <c r="W18" s="61">
        <f>V18/V$22</f>
        <v>1.7265448572684493E-2</v>
      </c>
      <c r="X18" s="59"/>
      <c r="Y18" s="59"/>
      <c r="Z18" s="59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2">
      <c r="A19">
        <v>20170943</v>
      </c>
      <c r="B19">
        <v>465</v>
      </c>
      <c r="C19">
        <v>4322</v>
      </c>
      <c r="D19">
        <v>6619</v>
      </c>
      <c r="E19" s="15">
        <v>42996</v>
      </c>
      <c r="F19" s="76">
        <v>16</v>
      </c>
      <c r="G19">
        <v>278</v>
      </c>
      <c r="H19">
        <v>164.3</v>
      </c>
      <c r="I19">
        <f t="shared" si="1"/>
        <v>278</v>
      </c>
      <c r="J19" s="16">
        <f t="shared" si="0"/>
        <v>2.4526449676799937</v>
      </c>
      <c r="K19" s="17">
        <f t="shared" si="2"/>
        <v>2.2156375634350618</v>
      </c>
      <c r="L19" s="17"/>
      <c r="R19" s="45" t="s">
        <v>64</v>
      </c>
      <c r="U19" s="48">
        <f>20*LOG(T13/10)-71.9</f>
        <v>-43.619693186124685</v>
      </c>
      <c r="V19" s="60">
        <f>SUM(AI105:AI119)</f>
        <v>40230.075496282814</v>
      </c>
      <c r="W19" s="61">
        <f>V19/V$22</f>
        <v>0.96210545638701583</v>
      </c>
      <c r="X19" s="59"/>
      <c r="Y19" s="59"/>
      <c r="Z19" s="59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">
      <c r="A20">
        <v>20170943</v>
      </c>
      <c r="B20">
        <v>465</v>
      </c>
      <c r="C20">
        <v>4322</v>
      </c>
      <c r="D20">
        <v>6619</v>
      </c>
      <c r="E20" s="15">
        <v>42996</v>
      </c>
      <c r="F20" s="76">
        <v>17</v>
      </c>
      <c r="G20">
        <v>279</v>
      </c>
      <c r="H20">
        <v>176.1</v>
      </c>
      <c r="I20">
        <f t="shared" si="1"/>
        <v>279</v>
      </c>
      <c r="J20" s="16">
        <f t="shared" si="0"/>
        <v>2.4542043750355149</v>
      </c>
      <c r="K20" s="17">
        <f t="shared" si="2"/>
        <v>2.245759355967277</v>
      </c>
      <c r="L20" s="17"/>
      <c r="R20" s="45" t="s">
        <v>65</v>
      </c>
      <c r="U20" s="48">
        <f>20*LOG(T14/10)-71.9</f>
        <v>-42.129084217808348</v>
      </c>
      <c r="V20" s="60">
        <f>SUM(AI120:AI131)</f>
        <v>862.5978008770453</v>
      </c>
      <c r="W20" s="61">
        <f>V20/V$22</f>
        <v>2.062909504029959E-2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2">
      <c r="A21">
        <v>20170943</v>
      </c>
      <c r="B21">
        <v>465</v>
      </c>
      <c r="C21">
        <v>4322</v>
      </c>
      <c r="D21">
        <v>6619</v>
      </c>
      <c r="E21" s="15">
        <v>42996</v>
      </c>
      <c r="F21" s="76">
        <v>18</v>
      </c>
      <c r="G21">
        <v>260</v>
      </c>
      <c r="H21">
        <v>132.5</v>
      </c>
      <c r="I21">
        <f t="shared" si="1"/>
        <v>260</v>
      </c>
      <c r="J21" s="16">
        <f t="shared" si="0"/>
        <v>2.4235735197327357</v>
      </c>
      <c r="K21" s="17">
        <f t="shared" si="2"/>
        <v>2.1222158782728267</v>
      </c>
      <c r="L21" s="17"/>
      <c r="R21" s="45" t="s">
        <v>66</v>
      </c>
      <c r="U21" s="48">
        <f>20*LOG(T15/10)-71.9</f>
        <v>-43.599371977195197</v>
      </c>
      <c r="V21" s="60">
        <f>SUM(AI105:AI131)</f>
        <v>41092.673297159861</v>
      </c>
      <c r="W21" s="61">
        <f>V21/V$22</f>
        <v>0.98273455142731547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2">
      <c r="A22">
        <v>20170943</v>
      </c>
      <c r="B22">
        <v>465</v>
      </c>
      <c r="C22">
        <v>4322</v>
      </c>
      <c r="D22">
        <v>6619</v>
      </c>
      <c r="E22" s="15">
        <v>42996</v>
      </c>
      <c r="F22" s="76">
        <v>19</v>
      </c>
      <c r="G22">
        <v>296</v>
      </c>
      <c r="H22">
        <v>227.9</v>
      </c>
      <c r="I22">
        <f t="shared" si="1"/>
        <v>296</v>
      </c>
      <c r="J22" s="16">
        <f t="shared" si="0"/>
        <v>2.4798918828208563</v>
      </c>
      <c r="K22" s="17">
        <f t="shared" si="2"/>
        <v>2.3577443251803758</v>
      </c>
      <c r="L22" s="17"/>
      <c r="N22" s="3" t="s">
        <v>70</v>
      </c>
      <c r="O22" s="3"/>
      <c r="P22" s="3"/>
      <c r="R22" s="11" t="s">
        <v>21</v>
      </c>
      <c r="U22" s="53">
        <f>20*LOG(T16/10)-71.9</f>
        <v>-43.634313975769402</v>
      </c>
      <c r="V22" s="62">
        <f>SUM(V18:V20)</f>
        <v>41814.621494153434</v>
      </c>
      <c r="W22" s="63">
        <f>V22/V$22</f>
        <v>1</v>
      </c>
      <c r="X22" s="64"/>
      <c r="Y22" s="64"/>
      <c r="Z22" s="64"/>
      <c r="AA22" s="64"/>
      <c r="AB22" s="64"/>
      <c r="AC22" s="64"/>
      <c r="AD22" s="64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2">
      <c r="A23">
        <v>20170943</v>
      </c>
      <c r="B23">
        <v>465</v>
      </c>
      <c r="C23">
        <v>4322</v>
      </c>
      <c r="D23">
        <v>6619</v>
      </c>
      <c r="E23" s="15">
        <v>42996</v>
      </c>
      <c r="F23" s="76">
        <v>20</v>
      </c>
      <c r="G23">
        <v>299</v>
      </c>
      <c r="H23">
        <v>196.7</v>
      </c>
      <c r="I23">
        <f t="shared" si="1"/>
        <v>299</v>
      </c>
      <c r="J23" s="16">
        <f t="shared" si="0"/>
        <v>2.4842713600863471</v>
      </c>
      <c r="K23" s="17">
        <f t="shared" si="2"/>
        <v>2.2938043599193367</v>
      </c>
      <c r="L23" s="17"/>
      <c r="N23" t="s">
        <v>71</v>
      </c>
      <c r="X23" s="59"/>
      <c r="Y23" s="59"/>
      <c r="Z23" s="59"/>
      <c r="AA23" s="59"/>
      <c r="AB23" s="59"/>
      <c r="AC23" s="59"/>
      <c r="AD23" s="59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3.5" thickBot="1" x14ac:dyDescent="0.25">
      <c r="A24">
        <v>20170943</v>
      </c>
      <c r="B24">
        <v>465</v>
      </c>
      <c r="C24">
        <v>4322</v>
      </c>
      <c r="D24">
        <v>6619</v>
      </c>
      <c r="E24" s="15">
        <v>42996</v>
      </c>
      <c r="F24" s="76">
        <v>21</v>
      </c>
      <c r="G24">
        <v>300</v>
      </c>
      <c r="H24">
        <v>232.2</v>
      </c>
      <c r="I24">
        <f t="shared" si="1"/>
        <v>300</v>
      </c>
      <c r="J24" s="16">
        <f t="shared" si="0"/>
        <v>2.4857214264815801</v>
      </c>
      <c r="K24" s="17">
        <f t="shared" si="2"/>
        <v>2.3658622154025548</v>
      </c>
      <c r="L24" s="17"/>
      <c r="X24" s="59"/>
      <c r="Y24" s="59"/>
      <c r="Z24" s="59"/>
      <c r="AA24" s="59"/>
      <c r="AB24" s="59"/>
      <c r="AC24" s="59"/>
      <c r="AD24" s="59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2">
      <c r="A25">
        <v>20170943</v>
      </c>
      <c r="B25">
        <v>465</v>
      </c>
      <c r="C25">
        <v>4322</v>
      </c>
      <c r="D25">
        <v>6619</v>
      </c>
      <c r="E25" s="15">
        <v>42996</v>
      </c>
      <c r="F25" s="76">
        <v>22</v>
      </c>
      <c r="G25">
        <v>280</v>
      </c>
      <c r="H25">
        <v>175.1</v>
      </c>
      <c r="I25">
        <f t="shared" si="1"/>
        <v>280</v>
      </c>
      <c r="J25" s="16">
        <f t="shared" si="0"/>
        <v>2.4557582031041369</v>
      </c>
      <c r="K25" s="17">
        <f t="shared" si="2"/>
        <v>2.2432861460834461</v>
      </c>
      <c r="L25" s="17"/>
      <c r="N25" s="65" t="s">
        <v>72</v>
      </c>
      <c r="O25" s="65"/>
      <c r="Y25" s="59"/>
      <c r="Z25" s="59"/>
      <c r="AA25" s="59"/>
      <c r="AB25" s="59"/>
      <c r="AC25" s="59"/>
      <c r="AD25" s="59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8" customHeight="1" x14ac:dyDescent="0.2">
      <c r="A26">
        <v>20170943</v>
      </c>
      <c r="B26">
        <v>465</v>
      </c>
      <c r="C26">
        <v>4322</v>
      </c>
      <c r="D26">
        <v>6619</v>
      </c>
      <c r="E26" s="15">
        <v>42996</v>
      </c>
      <c r="F26" s="76">
        <v>23</v>
      </c>
      <c r="G26">
        <v>293</v>
      </c>
      <c r="H26">
        <v>199.3</v>
      </c>
      <c r="I26">
        <f t="shared" si="1"/>
        <v>293</v>
      </c>
      <c r="J26" s="16">
        <f t="shared" si="0"/>
        <v>2.4754677921160271</v>
      </c>
      <c r="K26" s="17">
        <f t="shared" si="2"/>
        <v>2.2995072987004876</v>
      </c>
      <c r="L26" s="17"/>
      <c r="N26" s="59" t="s">
        <v>73</v>
      </c>
      <c r="O26" s="59">
        <v>0.96970476338391076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2">
      <c r="A27">
        <v>20170943</v>
      </c>
      <c r="B27">
        <v>465</v>
      </c>
      <c r="C27">
        <v>4322</v>
      </c>
      <c r="D27">
        <v>6619</v>
      </c>
      <c r="E27" s="15">
        <v>42996</v>
      </c>
      <c r="F27" s="76">
        <v>24</v>
      </c>
      <c r="G27">
        <v>292</v>
      </c>
      <c r="H27">
        <v>210.1</v>
      </c>
      <c r="I27">
        <f t="shared" si="1"/>
        <v>292</v>
      </c>
      <c r="J27" s="16">
        <f t="shared" si="0"/>
        <v>2.4739830232103359</v>
      </c>
      <c r="K27" s="17">
        <f t="shared" si="2"/>
        <v>2.3224260524059526</v>
      </c>
      <c r="L27" s="17"/>
      <c r="N27" s="59" t="s">
        <v>74</v>
      </c>
      <c r="O27" s="59">
        <v>0.9403273281294463</v>
      </c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7"/>
      <c r="AM27" s="7"/>
      <c r="AN27" s="7"/>
    </row>
    <row r="28" spans="1:40" x14ac:dyDescent="0.2">
      <c r="A28">
        <v>20170943</v>
      </c>
      <c r="B28">
        <v>465</v>
      </c>
      <c r="C28">
        <v>4322</v>
      </c>
      <c r="D28">
        <v>6619</v>
      </c>
      <c r="E28" s="15">
        <v>42996</v>
      </c>
      <c r="F28" s="76">
        <v>25</v>
      </c>
      <c r="G28">
        <v>265</v>
      </c>
      <c r="H28">
        <v>145.5</v>
      </c>
      <c r="I28">
        <f t="shared" si="1"/>
        <v>265</v>
      </c>
      <c r="J28" s="16">
        <f t="shared" si="0"/>
        <v>2.4318460456987254</v>
      </c>
      <c r="K28" s="17">
        <f t="shared" si="2"/>
        <v>2.1628629933219261</v>
      </c>
      <c r="L28" s="17"/>
      <c r="N28" s="59" t="s">
        <v>75</v>
      </c>
      <c r="O28" s="59">
        <v>0.93953169250450552</v>
      </c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7"/>
      <c r="AM28" s="7"/>
      <c r="AN28" s="7"/>
    </row>
    <row r="29" spans="1:40" x14ac:dyDescent="0.2">
      <c r="A29">
        <v>20170943</v>
      </c>
      <c r="B29">
        <v>465</v>
      </c>
      <c r="C29">
        <v>4322</v>
      </c>
      <c r="D29">
        <v>6619</v>
      </c>
      <c r="E29" s="15">
        <v>42996</v>
      </c>
      <c r="F29" s="76">
        <v>26</v>
      </c>
      <c r="G29">
        <v>272</v>
      </c>
      <c r="H29">
        <v>165.6</v>
      </c>
      <c r="I29">
        <f t="shared" si="1"/>
        <v>272</v>
      </c>
      <c r="J29" s="16">
        <f t="shared" si="0"/>
        <v>2.4431690757961162</v>
      </c>
      <c r="K29" s="17">
        <f t="shared" si="2"/>
        <v>2.2190603324488611</v>
      </c>
      <c r="L29" s="17"/>
      <c r="N29" s="59" t="s">
        <v>76</v>
      </c>
      <c r="O29" s="59">
        <v>2.9117643236110664E-2</v>
      </c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7"/>
      <c r="AM29" s="7"/>
      <c r="AN29" s="7"/>
    </row>
    <row r="30" spans="1:40" ht="13.5" thickBot="1" x14ac:dyDescent="0.25">
      <c r="A30">
        <v>20170943</v>
      </c>
      <c r="B30">
        <v>465</v>
      </c>
      <c r="C30">
        <v>4322</v>
      </c>
      <c r="D30">
        <v>6619</v>
      </c>
      <c r="E30" s="15">
        <v>42996</v>
      </c>
      <c r="F30" s="76">
        <v>27</v>
      </c>
      <c r="G30">
        <v>265</v>
      </c>
      <c r="H30">
        <v>141.9</v>
      </c>
      <c r="I30">
        <f t="shared" si="1"/>
        <v>265</v>
      </c>
      <c r="J30" s="16">
        <f t="shared" si="0"/>
        <v>2.4318460456987254</v>
      </c>
      <c r="K30" s="17">
        <f t="shared" si="2"/>
        <v>2.1519823954574742</v>
      </c>
      <c r="L30" s="17"/>
      <c r="N30" s="66" t="s">
        <v>77</v>
      </c>
      <c r="O30" s="66">
        <v>77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2">
      <c r="A31">
        <v>20170943</v>
      </c>
      <c r="B31">
        <v>465</v>
      </c>
      <c r="C31">
        <v>4322</v>
      </c>
      <c r="D31">
        <v>6619</v>
      </c>
      <c r="E31" s="15">
        <v>42996</v>
      </c>
      <c r="F31" s="76">
        <v>28</v>
      </c>
      <c r="G31">
        <v>285</v>
      </c>
      <c r="H31">
        <v>180.5</v>
      </c>
      <c r="I31">
        <f t="shared" si="1"/>
        <v>285</v>
      </c>
      <c r="J31" s="16">
        <f t="shared" si="0"/>
        <v>2.4634450317704277</v>
      </c>
      <c r="K31" s="17">
        <f t="shared" si="2"/>
        <v>2.2564772062416769</v>
      </c>
      <c r="L31" s="17"/>
    </row>
    <row r="32" spans="1:40" ht="13.5" thickBot="1" x14ac:dyDescent="0.25">
      <c r="A32">
        <v>20170943</v>
      </c>
      <c r="B32">
        <v>465</v>
      </c>
      <c r="C32">
        <v>4322</v>
      </c>
      <c r="D32">
        <v>6619</v>
      </c>
      <c r="E32" s="15">
        <v>42996</v>
      </c>
      <c r="F32" s="26">
        <v>29</v>
      </c>
      <c r="G32">
        <v>267</v>
      </c>
      <c r="H32">
        <v>148.80000000000001</v>
      </c>
      <c r="I32">
        <f t="shared" si="1"/>
        <v>267</v>
      </c>
      <c r="J32" s="16">
        <f t="shared" si="0"/>
        <v>2.4351114331264929</v>
      </c>
      <c r="K32" s="17">
        <f t="shared" si="2"/>
        <v>2.1726029312098598</v>
      </c>
      <c r="L32" s="17"/>
      <c r="N32" t="s">
        <v>78</v>
      </c>
      <c r="X32" s="59"/>
    </row>
    <row r="33" spans="1:24" x14ac:dyDescent="0.2">
      <c r="A33">
        <v>20171033</v>
      </c>
      <c r="B33">
        <v>465</v>
      </c>
      <c r="C33">
        <v>4324</v>
      </c>
      <c r="D33">
        <v>6620.5</v>
      </c>
      <c r="E33" s="15">
        <v>42996</v>
      </c>
      <c r="F33" s="76">
        <v>1</v>
      </c>
      <c r="G33">
        <v>233</v>
      </c>
      <c r="H33">
        <v>90.6</v>
      </c>
      <c r="I33">
        <f t="shared" si="1"/>
        <v>233</v>
      </c>
      <c r="J33" s="16">
        <f t="shared" si="0"/>
        <v>2.3759560927879364</v>
      </c>
      <c r="K33" s="17">
        <f t="shared" si="2"/>
        <v>1.9571281976768131</v>
      </c>
      <c r="L33" s="17"/>
      <c r="N33" s="67"/>
      <c r="O33" s="67" t="s">
        <v>79</v>
      </c>
      <c r="P33" s="67" t="s">
        <v>80</v>
      </c>
      <c r="Q33" s="67" t="s">
        <v>81</v>
      </c>
      <c r="R33" s="67" t="s">
        <v>82</v>
      </c>
      <c r="S33" s="67" t="s">
        <v>83</v>
      </c>
      <c r="X33" s="7"/>
    </row>
    <row r="34" spans="1:24" x14ac:dyDescent="0.2">
      <c r="A34">
        <v>20171033</v>
      </c>
      <c r="B34">
        <v>465</v>
      </c>
      <c r="C34">
        <v>4324</v>
      </c>
      <c r="D34">
        <v>6620.5</v>
      </c>
      <c r="E34" s="15">
        <v>42996</v>
      </c>
      <c r="F34" s="76">
        <v>2</v>
      </c>
      <c r="G34">
        <v>247</v>
      </c>
      <c r="H34">
        <v>106</v>
      </c>
      <c r="I34">
        <f t="shared" si="1"/>
        <v>247</v>
      </c>
      <c r="J34" s="16">
        <f t="shared" si="0"/>
        <v>2.4012971250215833</v>
      </c>
      <c r="K34" s="17">
        <f t="shared" si="2"/>
        <v>2.0253058652647704</v>
      </c>
      <c r="L34" s="17"/>
      <c r="N34" s="59" t="s">
        <v>84</v>
      </c>
      <c r="O34" s="59">
        <v>1</v>
      </c>
      <c r="P34" s="59">
        <v>1.0020220496975694</v>
      </c>
      <c r="Q34" s="59">
        <v>1.0020220496975694</v>
      </c>
      <c r="R34" s="59">
        <v>1181.8567427765831</v>
      </c>
      <c r="S34" s="59">
        <v>1.1682767524890461E-47</v>
      </c>
      <c r="X34" s="64"/>
    </row>
    <row r="35" spans="1:24" x14ac:dyDescent="0.2">
      <c r="A35">
        <v>20171033</v>
      </c>
      <c r="B35">
        <v>465</v>
      </c>
      <c r="C35">
        <v>4324</v>
      </c>
      <c r="D35">
        <v>6620.5</v>
      </c>
      <c r="E35" s="15">
        <v>42996</v>
      </c>
      <c r="F35" s="76">
        <v>3</v>
      </c>
      <c r="G35">
        <v>248</v>
      </c>
      <c r="H35">
        <v>113.5</v>
      </c>
      <c r="I35">
        <f t="shared" si="1"/>
        <v>248</v>
      </c>
      <c r="J35" s="16">
        <f t="shared" si="0"/>
        <v>2.4030518525881339</v>
      </c>
      <c r="K35" s="17">
        <f t="shared" si="2"/>
        <v>2.0549958615291417</v>
      </c>
      <c r="L35" s="17"/>
      <c r="N35" s="59" t="s">
        <v>85</v>
      </c>
      <c r="O35" s="59">
        <v>75</v>
      </c>
      <c r="P35" s="59">
        <v>6.3587786071906585E-2</v>
      </c>
      <c r="Q35" s="59">
        <v>8.4783714762542116E-4</v>
      </c>
      <c r="R35" s="59"/>
      <c r="S35" s="59"/>
      <c r="X35" s="59"/>
    </row>
    <row r="36" spans="1:24" ht="13.5" thickBot="1" x14ac:dyDescent="0.25">
      <c r="A36">
        <v>20171033</v>
      </c>
      <c r="B36">
        <v>465</v>
      </c>
      <c r="C36">
        <v>4324</v>
      </c>
      <c r="D36">
        <v>6620.5</v>
      </c>
      <c r="E36" s="15">
        <v>42996</v>
      </c>
      <c r="F36" s="76">
        <v>4</v>
      </c>
      <c r="G36">
        <v>243</v>
      </c>
      <c r="H36">
        <v>108.6</v>
      </c>
      <c r="I36">
        <f t="shared" si="1"/>
        <v>243</v>
      </c>
      <c r="J36" s="16">
        <f t="shared" si="0"/>
        <v>2.3942064453602296</v>
      </c>
      <c r="K36" s="17">
        <f t="shared" si="2"/>
        <v>2.035829825252828</v>
      </c>
      <c r="L36" s="17"/>
      <c r="N36" s="66" t="s">
        <v>21</v>
      </c>
      <c r="O36" s="66">
        <v>76</v>
      </c>
      <c r="P36" s="66">
        <v>1.0656098357694759</v>
      </c>
      <c r="Q36" s="66"/>
      <c r="R36" s="66"/>
      <c r="S36" s="66"/>
      <c r="X36" s="59"/>
    </row>
    <row r="37" spans="1:24" ht="13.5" thickBot="1" x14ac:dyDescent="0.25">
      <c r="A37">
        <v>20171033</v>
      </c>
      <c r="B37">
        <v>465</v>
      </c>
      <c r="C37">
        <v>4324</v>
      </c>
      <c r="D37">
        <v>6620.5</v>
      </c>
      <c r="E37" s="15">
        <v>42996</v>
      </c>
      <c r="F37" s="76">
        <v>5</v>
      </c>
      <c r="G37">
        <v>239</v>
      </c>
      <c r="H37">
        <v>100.2</v>
      </c>
      <c r="I37">
        <f t="shared" si="1"/>
        <v>239</v>
      </c>
      <c r="J37" s="16">
        <f t="shared" si="0"/>
        <v>2.386998072710055</v>
      </c>
      <c r="K37" s="17">
        <f t="shared" si="2"/>
        <v>2.0008677215312267</v>
      </c>
      <c r="L37" s="17"/>
      <c r="X37" s="7"/>
    </row>
    <row r="38" spans="1:24" x14ac:dyDescent="0.2">
      <c r="A38">
        <v>20171033</v>
      </c>
      <c r="B38">
        <v>465</v>
      </c>
      <c r="C38">
        <v>4324</v>
      </c>
      <c r="D38">
        <v>6620.5</v>
      </c>
      <c r="E38" s="15">
        <v>42996</v>
      </c>
      <c r="F38" s="76">
        <v>6</v>
      </c>
      <c r="G38">
        <v>254</v>
      </c>
      <c r="H38">
        <v>118.2</v>
      </c>
      <c r="I38">
        <f t="shared" si="1"/>
        <v>254</v>
      </c>
      <c r="J38" s="16">
        <f t="shared" si="0"/>
        <v>2.4134338883818556</v>
      </c>
      <c r="K38" s="17">
        <f t="shared" si="2"/>
        <v>2.0726174765452368</v>
      </c>
      <c r="L38" s="17"/>
      <c r="N38" s="67"/>
      <c r="O38" s="67" t="s">
        <v>86</v>
      </c>
      <c r="P38" s="67" t="s">
        <v>76</v>
      </c>
      <c r="Q38" s="67" t="s">
        <v>87</v>
      </c>
      <c r="R38" s="67" t="s">
        <v>88</v>
      </c>
      <c r="S38" s="67" t="s">
        <v>89</v>
      </c>
      <c r="T38" s="67" t="s">
        <v>90</v>
      </c>
      <c r="U38" s="67" t="s">
        <v>91</v>
      </c>
      <c r="V38" s="67" t="s">
        <v>92</v>
      </c>
    </row>
    <row r="39" spans="1:24" x14ac:dyDescent="0.2">
      <c r="A39">
        <v>20171033</v>
      </c>
      <c r="B39">
        <v>465</v>
      </c>
      <c r="C39">
        <v>4324</v>
      </c>
      <c r="D39">
        <v>6620.5</v>
      </c>
      <c r="E39" s="15">
        <v>42996</v>
      </c>
      <c r="F39" s="76">
        <v>7</v>
      </c>
      <c r="G39">
        <v>257</v>
      </c>
      <c r="H39">
        <v>126.3</v>
      </c>
      <c r="I39">
        <f t="shared" si="1"/>
        <v>257</v>
      </c>
      <c r="J39" s="16">
        <f t="shared" si="0"/>
        <v>2.4185332950932121</v>
      </c>
      <c r="K39" s="17">
        <f t="shared" si="2"/>
        <v>2.1014033505553309</v>
      </c>
      <c r="L39" s="17"/>
      <c r="N39" s="59" t="s">
        <v>93</v>
      </c>
      <c r="O39" s="59">
        <v>-5.5149455176998181</v>
      </c>
      <c r="P39" s="59">
        <v>0.22246745730113149</v>
      </c>
      <c r="Q39" s="59">
        <v>-24.78989774326768</v>
      </c>
      <c r="R39" s="59">
        <v>7.1799457371163994E-38</v>
      </c>
      <c r="S39" s="59">
        <v>-5.9581234185848038</v>
      </c>
      <c r="T39" s="59">
        <v>-5.0717676168148325</v>
      </c>
      <c r="U39" s="59">
        <v>-5.9581234185848038</v>
      </c>
      <c r="V39" s="59">
        <v>-5.0717676168148325</v>
      </c>
    </row>
    <row r="40" spans="1:24" ht="13.5" thickBot="1" x14ac:dyDescent="0.25">
      <c r="A40">
        <v>20171033</v>
      </c>
      <c r="B40">
        <v>465</v>
      </c>
      <c r="C40">
        <v>4324</v>
      </c>
      <c r="D40">
        <v>6620.5</v>
      </c>
      <c r="E40" s="15">
        <v>42996</v>
      </c>
      <c r="F40" s="76">
        <v>8</v>
      </c>
      <c r="G40">
        <v>229</v>
      </c>
      <c r="H40">
        <v>85.5</v>
      </c>
      <c r="I40">
        <f t="shared" si="1"/>
        <v>229</v>
      </c>
      <c r="J40" s="16">
        <f t="shared" si="0"/>
        <v>2.3684356541018055</v>
      </c>
      <c r="K40" s="17">
        <f t="shared" si="2"/>
        <v>1.9319661147281726</v>
      </c>
      <c r="L40" s="17"/>
      <c r="N40" s="66" t="s">
        <v>94</v>
      </c>
      <c r="O40" s="66">
        <v>3.1537263053444824</v>
      </c>
      <c r="P40" s="66">
        <v>9.1736376504974917E-2</v>
      </c>
      <c r="Q40" s="66">
        <v>34.378143387573786</v>
      </c>
      <c r="R40" s="66">
        <v>1.1682767524890461E-47</v>
      </c>
      <c r="S40" s="66">
        <v>2.9709780721085615</v>
      </c>
      <c r="T40" s="66">
        <v>3.3364745385804033</v>
      </c>
      <c r="U40" s="66">
        <v>2.9709780721085615</v>
      </c>
      <c r="V40" s="66">
        <v>3.3364745385804033</v>
      </c>
    </row>
    <row r="41" spans="1:24" x14ac:dyDescent="0.2">
      <c r="A41">
        <v>20171033</v>
      </c>
      <c r="B41">
        <v>465</v>
      </c>
      <c r="C41">
        <v>4324</v>
      </c>
      <c r="D41">
        <v>6620.5</v>
      </c>
      <c r="E41" s="15">
        <v>42996</v>
      </c>
      <c r="F41" s="76">
        <v>9</v>
      </c>
      <c r="G41">
        <v>256</v>
      </c>
      <c r="H41">
        <v>125.3</v>
      </c>
      <c r="I41">
        <f t="shared" si="1"/>
        <v>256</v>
      </c>
      <c r="J41" s="16">
        <f t="shared" si="0"/>
        <v>2.4168401370737671</v>
      </c>
      <c r="K41" s="17">
        <f t="shared" si="2"/>
        <v>2.0979510709941498</v>
      </c>
      <c r="L41" s="17"/>
    </row>
    <row r="42" spans="1:24" x14ac:dyDescent="0.2">
      <c r="A42">
        <v>20171033</v>
      </c>
      <c r="B42">
        <v>465</v>
      </c>
      <c r="C42">
        <v>4324</v>
      </c>
      <c r="D42">
        <v>6620.5</v>
      </c>
      <c r="E42" s="15">
        <v>42996</v>
      </c>
      <c r="F42" s="76">
        <v>10</v>
      </c>
      <c r="G42">
        <v>251</v>
      </c>
      <c r="H42">
        <v>112.4</v>
      </c>
      <c r="I42">
        <f t="shared" si="1"/>
        <v>251</v>
      </c>
      <c r="J42" s="16">
        <f t="shared" si="0"/>
        <v>2.4082738932429555</v>
      </c>
      <c r="K42" s="17">
        <f t="shared" si="2"/>
        <v>2.0507663112330423</v>
      </c>
      <c r="L42" s="17"/>
    </row>
    <row r="43" spans="1:24" x14ac:dyDescent="0.2">
      <c r="A43">
        <v>20171033</v>
      </c>
      <c r="B43">
        <v>465</v>
      </c>
      <c r="C43">
        <v>4324</v>
      </c>
      <c r="D43">
        <v>6620.5</v>
      </c>
      <c r="E43" s="15">
        <v>42996</v>
      </c>
      <c r="F43" s="76">
        <v>11</v>
      </c>
      <c r="G43">
        <v>292</v>
      </c>
      <c r="H43">
        <v>204.9</v>
      </c>
      <c r="I43">
        <f t="shared" si="1"/>
        <v>292</v>
      </c>
      <c r="J43" s="16">
        <f t="shared" si="0"/>
        <v>2.4739830232103359</v>
      </c>
      <c r="K43" s="17">
        <f t="shared" si="2"/>
        <v>2.3115419584011949</v>
      </c>
      <c r="L43" s="17"/>
    </row>
    <row r="44" spans="1:24" x14ac:dyDescent="0.2">
      <c r="A44">
        <v>20171033</v>
      </c>
      <c r="B44">
        <v>465</v>
      </c>
      <c r="C44">
        <v>4324</v>
      </c>
      <c r="D44">
        <v>6620.5</v>
      </c>
      <c r="E44" s="15">
        <v>42996</v>
      </c>
      <c r="F44" s="76">
        <v>12</v>
      </c>
      <c r="G44">
        <v>272</v>
      </c>
      <c r="H44">
        <v>162.1</v>
      </c>
      <c r="I44">
        <f t="shared" si="1"/>
        <v>272</v>
      </c>
      <c r="J44" s="16">
        <f t="shared" si="0"/>
        <v>2.4431690757961162</v>
      </c>
      <c r="K44" s="17">
        <f t="shared" si="2"/>
        <v>2.2097830148485151</v>
      </c>
      <c r="L44" s="17"/>
      <c r="N44" t="s">
        <v>201</v>
      </c>
    </row>
    <row r="45" spans="1:24" x14ac:dyDescent="0.2">
      <c r="A45">
        <v>20171033</v>
      </c>
      <c r="B45">
        <v>465</v>
      </c>
      <c r="C45">
        <v>4324</v>
      </c>
      <c r="D45">
        <v>6620.5</v>
      </c>
      <c r="E45" s="15">
        <v>42996</v>
      </c>
      <c r="F45" s="76">
        <v>13</v>
      </c>
      <c r="G45">
        <v>277</v>
      </c>
      <c r="H45">
        <v>178.8</v>
      </c>
      <c r="I45">
        <f t="shared" si="1"/>
        <v>277</v>
      </c>
      <c r="J45" s="16">
        <f t="shared" si="0"/>
        <v>2.4510799408263662</v>
      </c>
      <c r="K45" s="17">
        <f t="shared" si="2"/>
        <v>2.2523675144598987</v>
      </c>
      <c r="L45" s="17"/>
      <c r="N45" s="1" t="s">
        <v>209</v>
      </c>
    </row>
    <row r="46" spans="1:24" x14ac:dyDescent="0.2">
      <c r="A46">
        <v>20171033</v>
      </c>
      <c r="B46">
        <v>465</v>
      </c>
      <c r="C46">
        <v>4324</v>
      </c>
      <c r="D46">
        <v>6620.5</v>
      </c>
      <c r="E46" s="15">
        <v>42996</v>
      </c>
      <c r="F46" s="76">
        <v>14</v>
      </c>
      <c r="G46">
        <v>292</v>
      </c>
      <c r="H46">
        <v>197.7</v>
      </c>
      <c r="I46">
        <f t="shared" si="1"/>
        <v>292</v>
      </c>
      <c r="J46" s="16">
        <f t="shared" si="0"/>
        <v>2.4739830232103359</v>
      </c>
      <c r="K46" s="17">
        <f t="shared" si="2"/>
        <v>2.2960066693136723</v>
      </c>
      <c r="L46" s="17"/>
      <c r="N46" s="1"/>
    </row>
    <row r="47" spans="1:24" x14ac:dyDescent="0.2">
      <c r="A47">
        <v>20171033</v>
      </c>
      <c r="B47">
        <v>465</v>
      </c>
      <c r="C47">
        <v>4324</v>
      </c>
      <c r="D47">
        <v>6620.5</v>
      </c>
      <c r="E47" s="15">
        <v>42996</v>
      </c>
      <c r="F47" s="76">
        <v>15</v>
      </c>
      <c r="G47">
        <v>263</v>
      </c>
      <c r="H47">
        <v>125.8</v>
      </c>
      <c r="I47">
        <f t="shared" si="1"/>
        <v>263</v>
      </c>
      <c r="J47" s="16">
        <f t="shared" si="0"/>
        <v>2.4285559202516755</v>
      </c>
      <c r="K47" s="17">
        <f t="shared" si="2"/>
        <v>2.0996806411092499</v>
      </c>
      <c r="L47" s="17"/>
      <c r="N47" s="15"/>
      <c r="O47" t="s">
        <v>174</v>
      </c>
      <c r="U47" t="s">
        <v>156</v>
      </c>
      <c r="V47" t="s">
        <v>139</v>
      </c>
    </row>
    <row r="48" spans="1:24" x14ac:dyDescent="0.2">
      <c r="A48">
        <v>20171033</v>
      </c>
      <c r="B48">
        <v>465</v>
      </c>
      <c r="C48">
        <v>4324</v>
      </c>
      <c r="D48">
        <v>6620.5</v>
      </c>
      <c r="E48" s="15">
        <v>42996</v>
      </c>
      <c r="F48" s="76">
        <v>16</v>
      </c>
      <c r="G48">
        <v>262</v>
      </c>
      <c r="H48">
        <v>137.80000000000001</v>
      </c>
      <c r="I48">
        <f t="shared" si="1"/>
        <v>262</v>
      </c>
      <c r="J48" s="16">
        <f t="shared" si="0"/>
        <v>2.4269014630816632</v>
      </c>
      <c r="K48" s="17">
        <f t="shared" si="2"/>
        <v>2.1392492175716069</v>
      </c>
      <c r="L48" s="17"/>
      <c r="N48" s="15" t="s">
        <v>28</v>
      </c>
      <c r="O48" t="s">
        <v>175</v>
      </c>
      <c r="P48" t="s">
        <v>24</v>
      </c>
      <c r="Q48" t="s">
        <v>159</v>
      </c>
      <c r="R48" t="s">
        <v>26</v>
      </c>
      <c r="S48" t="s">
        <v>27</v>
      </c>
      <c r="T48" t="s">
        <v>184</v>
      </c>
      <c r="U48" t="s">
        <v>95</v>
      </c>
      <c r="V48" t="s">
        <v>161</v>
      </c>
    </row>
    <row r="49" spans="1:22" x14ac:dyDescent="0.2">
      <c r="A49">
        <v>20171033</v>
      </c>
      <c r="B49">
        <v>465</v>
      </c>
      <c r="C49">
        <v>4324</v>
      </c>
      <c r="D49">
        <v>6620.5</v>
      </c>
      <c r="E49" s="15">
        <v>42996</v>
      </c>
      <c r="F49" s="76">
        <v>17</v>
      </c>
      <c r="G49">
        <v>282</v>
      </c>
      <c r="H49">
        <v>148.69999999999999</v>
      </c>
      <c r="I49">
        <f t="shared" si="1"/>
        <v>282</v>
      </c>
      <c r="J49" s="16">
        <f t="shared" si="0"/>
        <v>2.4588492800812785</v>
      </c>
      <c r="K49" s="17">
        <f t="shared" si="2"/>
        <v>2.1723109685219542</v>
      </c>
      <c r="L49" s="17"/>
      <c r="N49" s="100">
        <v>42996</v>
      </c>
      <c r="O49">
        <v>465</v>
      </c>
      <c r="P49">
        <v>20170938</v>
      </c>
      <c r="Q49" t="s">
        <v>194</v>
      </c>
      <c r="R49">
        <v>4324</v>
      </c>
      <c r="S49">
        <v>6620.5</v>
      </c>
      <c r="T49" s="109">
        <v>51</v>
      </c>
      <c r="U49">
        <v>206</v>
      </c>
      <c r="V49">
        <v>260.49</v>
      </c>
    </row>
    <row r="50" spans="1:22" x14ac:dyDescent="0.2">
      <c r="A50">
        <v>20171033</v>
      </c>
      <c r="B50">
        <v>465</v>
      </c>
      <c r="C50">
        <v>4324</v>
      </c>
      <c r="D50">
        <v>6620.5</v>
      </c>
      <c r="E50" s="15">
        <v>42996</v>
      </c>
      <c r="F50" s="76">
        <v>18</v>
      </c>
      <c r="G50">
        <v>287</v>
      </c>
      <c r="H50">
        <v>192.4</v>
      </c>
      <c r="I50">
        <f t="shared" si="1"/>
        <v>287</v>
      </c>
      <c r="J50" s="16">
        <f t="shared" si="0"/>
        <v>2.4664820684959099</v>
      </c>
      <c r="K50" s="17">
        <f t="shared" si="2"/>
        <v>2.284205067701794</v>
      </c>
      <c r="L50" s="17"/>
      <c r="N50" s="15"/>
      <c r="O50">
        <v>465</v>
      </c>
      <c r="P50">
        <v>20170939</v>
      </c>
      <c r="Q50" t="s">
        <v>176</v>
      </c>
      <c r="R50">
        <v>4321.4399999999996</v>
      </c>
      <c r="S50">
        <v>6618.27</v>
      </c>
      <c r="T50">
        <v>24</v>
      </c>
      <c r="U50">
        <v>190</v>
      </c>
      <c r="V50">
        <v>254.16</v>
      </c>
    </row>
    <row r="51" spans="1:22" x14ac:dyDescent="0.2">
      <c r="A51">
        <v>20171033</v>
      </c>
      <c r="B51">
        <v>465</v>
      </c>
      <c r="C51">
        <v>4324</v>
      </c>
      <c r="D51">
        <v>6620.5</v>
      </c>
      <c r="E51" s="15">
        <v>42996</v>
      </c>
      <c r="F51" s="76">
        <v>19</v>
      </c>
      <c r="G51">
        <v>286</v>
      </c>
      <c r="H51">
        <v>169.6</v>
      </c>
      <c r="I51">
        <f t="shared" si="1"/>
        <v>286</v>
      </c>
      <c r="J51" s="16">
        <f t="shared" si="0"/>
        <v>2.4649662048909606</v>
      </c>
      <c r="K51" s="17">
        <f t="shared" si="2"/>
        <v>2.229425847920695</v>
      </c>
      <c r="L51" s="17"/>
      <c r="O51">
        <v>465</v>
      </c>
      <c r="P51">
        <v>20170940</v>
      </c>
      <c r="Q51" t="s">
        <v>176</v>
      </c>
      <c r="R51">
        <v>4321.4399999999996</v>
      </c>
      <c r="S51">
        <v>6618.27</v>
      </c>
      <c r="T51">
        <v>24</v>
      </c>
      <c r="U51">
        <v>176</v>
      </c>
      <c r="V51">
        <v>255.74</v>
      </c>
    </row>
    <row r="52" spans="1:22" x14ac:dyDescent="0.2">
      <c r="A52">
        <v>20171033</v>
      </c>
      <c r="B52">
        <v>465</v>
      </c>
      <c r="C52">
        <v>4324</v>
      </c>
      <c r="D52">
        <v>6620.5</v>
      </c>
      <c r="E52" s="15">
        <v>42996</v>
      </c>
      <c r="F52" s="76">
        <v>20</v>
      </c>
      <c r="G52">
        <v>269</v>
      </c>
      <c r="H52">
        <v>146.30000000000001</v>
      </c>
      <c r="I52">
        <f t="shared" si="1"/>
        <v>269</v>
      </c>
      <c r="J52" s="16">
        <f t="shared" si="0"/>
        <v>2.4383524517643256</v>
      </c>
      <c r="K52" s="17">
        <f t="shared" si="2"/>
        <v>2.1652443261253107</v>
      </c>
      <c r="L52" s="17"/>
      <c r="N52" s="15"/>
      <c r="O52">
        <v>465</v>
      </c>
      <c r="P52">
        <v>20170941</v>
      </c>
      <c r="Q52" t="s">
        <v>176</v>
      </c>
      <c r="R52">
        <v>4321.4399999999996</v>
      </c>
      <c r="S52">
        <v>6618.27</v>
      </c>
      <c r="T52">
        <v>24</v>
      </c>
      <c r="U52">
        <v>205</v>
      </c>
      <c r="V52">
        <v>260.85000000000002</v>
      </c>
    </row>
    <row r="53" spans="1:22" x14ac:dyDescent="0.2">
      <c r="A53">
        <v>20171033</v>
      </c>
      <c r="B53">
        <v>465</v>
      </c>
      <c r="C53">
        <v>4324</v>
      </c>
      <c r="D53">
        <v>6620.5</v>
      </c>
      <c r="E53" s="15">
        <v>42996</v>
      </c>
      <c r="F53" s="76">
        <v>21</v>
      </c>
      <c r="G53">
        <v>272</v>
      </c>
      <c r="H53">
        <v>145.9</v>
      </c>
      <c r="I53">
        <f t="shared" si="1"/>
        <v>272</v>
      </c>
      <c r="J53" s="16">
        <f t="shared" si="0"/>
        <v>2.4431690757961162</v>
      </c>
      <c r="K53" s="17">
        <f t="shared" si="2"/>
        <v>2.1640552918934515</v>
      </c>
      <c r="L53" s="17"/>
      <c r="N53" s="15"/>
      <c r="O53">
        <v>465</v>
      </c>
      <c r="P53">
        <v>20170942</v>
      </c>
      <c r="Q53" t="s">
        <v>177</v>
      </c>
      <c r="R53">
        <v>4320</v>
      </c>
      <c r="S53">
        <v>6618</v>
      </c>
      <c r="T53">
        <v>57.5</v>
      </c>
      <c r="U53">
        <v>221</v>
      </c>
      <c r="V53">
        <v>262.81</v>
      </c>
    </row>
    <row r="54" spans="1:22" x14ac:dyDescent="0.2">
      <c r="A54">
        <v>20171033</v>
      </c>
      <c r="B54">
        <v>465</v>
      </c>
      <c r="C54">
        <v>4324</v>
      </c>
      <c r="D54">
        <v>6620.5</v>
      </c>
      <c r="E54" s="15">
        <v>42996</v>
      </c>
      <c r="F54" s="76">
        <v>22</v>
      </c>
      <c r="G54">
        <v>278</v>
      </c>
      <c r="H54">
        <v>149.69999999999999</v>
      </c>
      <c r="I54">
        <f t="shared" si="1"/>
        <v>278</v>
      </c>
      <c r="J54" s="16">
        <f t="shared" si="0"/>
        <v>2.4526449676799937</v>
      </c>
      <c r="K54" s="17">
        <f t="shared" si="2"/>
        <v>2.1752218003430523</v>
      </c>
      <c r="L54" s="17"/>
      <c r="O54">
        <v>465</v>
      </c>
      <c r="P54">
        <v>20170943</v>
      </c>
      <c r="Q54" t="s">
        <v>192</v>
      </c>
      <c r="R54">
        <v>4322</v>
      </c>
      <c r="S54">
        <v>6619</v>
      </c>
      <c r="T54">
        <v>69.5</v>
      </c>
      <c r="U54">
        <v>150</v>
      </c>
      <c r="V54">
        <v>266</v>
      </c>
    </row>
    <row r="55" spans="1:22" x14ac:dyDescent="0.2">
      <c r="A55">
        <v>20171033</v>
      </c>
      <c r="B55">
        <v>465</v>
      </c>
      <c r="C55">
        <v>4324</v>
      </c>
      <c r="D55">
        <v>6620.5</v>
      </c>
      <c r="E55" s="15">
        <v>42996</v>
      </c>
      <c r="F55" s="76">
        <v>23</v>
      </c>
      <c r="G55">
        <v>265</v>
      </c>
      <c r="H55">
        <v>136.6</v>
      </c>
      <c r="I55">
        <f t="shared" si="1"/>
        <v>265</v>
      </c>
      <c r="J55" s="16">
        <f t="shared" si="0"/>
        <v>2.4318460456987254</v>
      </c>
      <c r="K55" s="17">
        <f t="shared" si="2"/>
        <v>2.1354506993455136</v>
      </c>
      <c r="L55" s="17"/>
      <c r="O55">
        <v>465</v>
      </c>
      <c r="P55">
        <v>20170944</v>
      </c>
      <c r="Q55" t="s">
        <v>192</v>
      </c>
      <c r="R55">
        <v>4322</v>
      </c>
      <c r="S55">
        <v>6619</v>
      </c>
      <c r="T55">
        <v>69.5</v>
      </c>
      <c r="U55">
        <v>203</v>
      </c>
      <c r="V55">
        <v>257.98</v>
      </c>
    </row>
    <row r="56" spans="1:22" x14ac:dyDescent="0.2">
      <c r="A56">
        <v>20171033</v>
      </c>
      <c r="B56">
        <v>465</v>
      </c>
      <c r="C56">
        <v>4324</v>
      </c>
      <c r="D56">
        <v>6620.5</v>
      </c>
      <c r="E56" s="15">
        <v>42996</v>
      </c>
      <c r="F56" s="76">
        <v>24</v>
      </c>
      <c r="G56">
        <v>284</v>
      </c>
      <c r="H56">
        <v>171.1</v>
      </c>
      <c r="I56">
        <f t="shared" si="1"/>
        <v>284</v>
      </c>
      <c r="J56" s="16">
        <f t="shared" si="0"/>
        <v>2.461918511808955</v>
      </c>
      <c r="K56" s="17">
        <f t="shared" si="2"/>
        <v>2.2332500095411003</v>
      </c>
      <c r="L56" s="17"/>
      <c r="O56">
        <v>465</v>
      </c>
      <c r="P56">
        <v>20170947</v>
      </c>
      <c r="Q56" t="s">
        <v>187</v>
      </c>
      <c r="R56">
        <v>4322</v>
      </c>
      <c r="S56">
        <v>6619</v>
      </c>
      <c r="T56">
        <v>55.5</v>
      </c>
      <c r="U56">
        <v>150</v>
      </c>
      <c r="V56">
        <v>264.10000000000002</v>
      </c>
    </row>
    <row r="57" spans="1:22" x14ac:dyDescent="0.2">
      <c r="A57">
        <v>20171052</v>
      </c>
      <c r="B57">
        <v>465</v>
      </c>
      <c r="C57">
        <v>4320</v>
      </c>
      <c r="D57">
        <v>6618</v>
      </c>
      <c r="E57" s="15">
        <v>42996</v>
      </c>
      <c r="F57" s="76">
        <v>1</v>
      </c>
      <c r="G57">
        <v>241</v>
      </c>
      <c r="H57">
        <v>104.4</v>
      </c>
      <c r="I57">
        <f t="shared" si="1"/>
        <v>241</v>
      </c>
      <c r="J57" s="16">
        <f t="shared" si="0"/>
        <v>2.3906172143367859</v>
      </c>
      <c r="K57" s="17">
        <f t="shared" si="2"/>
        <v>2.0187004986662433</v>
      </c>
      <c r="L57" s="17"/>
      <c r="N57" s="15"/>
      <c r="O57">
        <v>465</v>
      </c>
      <c r="P57">
        <v>20170948</v>
      </c>
      <c r="Q57" t="s">
        <v>187</v>
      </c>
      <c r="R57">
        <v>4322</v>
      </c>
      <c r="S57">
        <v>6619</v>
      </c>
      <c r="T57">
        <v>55.5</v>
      </c>
      <c r="U57">
        <v>210</v>
      </c>
      <c r="V57">
        <v>253.69</v>
      </c>
    </row>
    <row r="58" spans="1:22" x14ac:dyDescent="0.2">
      <c r="A58">
        <v>20171052</v>
      </c>
      <c r="B58">
        <v>465</v>
      </c>
      <c r="C58">
        <v>4320</v>
      </c>
      <c r="D58">
        <v>6618</v>
      </c>
      <c r="E58" s="15">
        <v>42996</v>
      </c>
      <c r="F58" s="76">
        <v>2</v>
      </c>
      <c r="G58">
        <v>253</v>
      </c>
      <c r="H58">
        <v>135.1</v>
      </c>
      <c r="I58">
        <f t="shared" si="1"/>
        <v>253</v>
      </c>
      <c r="J58" s="16">
        <f t="shared" si="0"/>
        <v>2.4117206929377355</v>
      </c>
      <c r="K58" s="17">
        <f t="shared" si="2"/>
        <v>2.1306553490220304</v>
      </c>
      <c r="L58" s="17"/>
      <c r="O58">
        <v>465</v>
      </c>
      <c r="P58">
        <v>20170949</v>
      </c>
      <c r="Q58" t="s">
        <v>180</v>
      </c>
      <c r="R58">
        <v>4322</v>
      </c>
      <c r="S58">
        <v>6618</v>
      </c>
      <c r="T58">
        <v>69.5</v>
      </c>
      <c r="U58">
        <v>150</v>
      </c>
      <c r="V58">
        <v>259.57</v>
      </c>
    </row>
    <row r="59" spans="1:22" x14ac:dyDescent="0.2">
      <c r="A59">
        <v>20171052</v>
      </c>
      <c r="B59">
        <v>465</v>
      </c>
      <c r="C59">
        <v>4320</v>
      </c>
      <c r="D59">
        <v>6618</v>
      </c>
      <c r="E59" s="15">
        <v>42996</v>
      </c>
      <c r="F59" s="76">
        <v>3</v>
      </c>
      <c r="G59">
        <v>255</v>
      </c>
      <c r="H59">
        <v>126.8</v>
      </c>
      <c r="I59">
        <f t="shared" si="1"/>
        <v>255</v>
      </c>
      <c r="J59" s="16">
        <f t="shared" si="0"/>
        <v>2.415140352195873</v>
      </c>
      <c r="K59" s="17">
        <f t="shared" si="2"/>
        <v>2.1031192535457137</v>
      </c>
      <c r="L59" s="17"/>
      <c r="O59">
        <v>465</v>
      </c>
      <c r="P59">
        <v>20170950</v>
      </c>
      <c r="Q59" t="s">
        <v>180</v>
      </c>
      <c r="R59">
        <v>4322</v>
      </c>
      <c r="S59">
        <v>6618</v>
      </c>
      <c r="T59">
        <v>69.5</v>
      </c>
      <c r="U59">
        <v>206</v>
      </c>
      <c r="V59">
        <v>262.06</v>
      </c>
    </row>
    <row r="60" spans="1:22" x14ac:dyDescent="0.2">
      <c r="A60">
        <v>20171052</v>
      </c>
      <c r="B60">
        <v>465</v>
      </c>
      <c r="C60">
        <v>4320</v>
      </c>
      <c r="D60">
        <v>6618</v>
      </c>
      <c r="E60" s="15">
        <v>42996</v>
      </c>
      <c r="F60" s="76">
        <v>4</v>
      </c>
      <c r="G60">
        <v>248</v>
      </c>
      <c r="H60">
        <v>117.6</v>
      </c>
      <c r="I60">
        <f t="shared" si="1"/>
        <v>248</v>
      </c>
      <c r="J60" s="16">
        <f t="shared" si="0"/>
        <v>2.4030518525881339</v>
      </c>
      <c r="K60" s="17">
        <f t="shared" si="2"/>
        <v>2.0704073217401198</v>
      </c>
      <c r="L60" s="17"/>
      <c r="O60">
        <v>465</v>
      </c>
      <c r="P60">
        <v>20170951</v>
      </c>
      <c r="Q60" t="s">
        <v>199</v>
      </c>
      <c r="R60">
        <v>4326</v>
      </c>
      <c r="S60">
        <v>6620</v>
      </c>
      <c r="T60">
        <v>81</v>
      </c>
      <c r="U60">
        <v>212</v>
      </c>
      <c r="V60">
        <v>258.11</v>
      </c>
    </row>
    <row r="61" spans="1:22" x14ac:dyDescent="0.2">
      <c r="A61">
        <v>20171052</v>
      </c>
      <c r="B61">
        <v>465</v>
      </c>
      <c r="C61">
        <v>4320</v>
      </c>
      <c r="D61">
        <v>6618</v>
      </c>
      <c r="E61" s="15">
        <v>42996</v>
      </c>
      <c r="F61" s="76">
        <v>5</v>
      </c>
      <c r="G61">
        <v>245</v>
      </c>
      <c r="H61">
        <v>107.7</v>
      </c>
      <c r="I61">
        <f t="shared" si="1"/>
        <v>245</v>
      </c>
      <c r="J61" s="16">
        <f t="shared" si="0"/>
        <v>2.3977662561264501</v>
      </c>
      <c r="K61" s="17">
        <f t="shared" si="2"/>
        <v>2.0322157032979815</v>
      </c>
      <c r="L61" s="17"/>
      <c r="O61">
        <v>465</v>
      </c>
      <c r="P61">
        <v>20171033</v>
      </c>
      <c r="Q61" t="s">
        <v>194</v>
      </c>
      <c r="R61">
        <v>4324</v>
      </c>
      <c r="S61">
        <v>6620.5</v>
      </c>
      <c r="T61">
        <v>51</v>
      </c>
      <c r="U61">
        <v>139</v>
      </c>
      <c r="V61">
        <v>256.62</v>
      </c>
    </row>
    <row r="62" spans="1:22" x14ac:dyDescent="0.2">
      <c r="A62">
        <v>20171052</v>
      </c>
      <c r="B62">
        <v>465</v>
      </c>
      <c r="C62">
        <v>4320</v>
      </c>
      <c r="D62">
        <v>6618</v>
      </c>
      <c r="E62" s="15">
        <v>42996</v>
      </c>
      <c r="F62" s="76">
        <v>6</v>
      </c>
      <c r="G62">
        <v>256</v>
      </c>
      <c r="H62">
        <v>125</v>
      </c>
      <c r="I62">
        <f t="shared" si="1"/>
        <v>256</v>
      </c>
      <c r="J62" s="16">
        <f t="shared" si="0"/>
        <v>2.4168401370737671</v>
      </c>
      <c r="K62" s="17">
        <f t="shared" si="2"/>
        <v>2.0969100130080562</v>
      </c>
      <c r="L62" s="17"/>
      <c r="O62">
        <v>465</v>
      </c>
      <c r="P62">
        <v>20171052</v>
      </c>
      <c r="Q62" t="s">
        <v>177</v>
      </c>
      <c r="R62">
        <v>4320</v>
      </c>
      <c r="S62">
        <v>6618</v>
      </c>
      <c r="T62">
        <v>57.5</v>
      </c>
      <c r="U62">
        <v>187</v>
      </c>
      <c r="V62">
        <v>250.13</v>
      </c>
    </row>
    <row r="63" spans="1:22" x14ac:dyDescent="0.2">
      <c r="A63">
        <v>20171052</v>
      </c>
      <c r="B63">
        <v>465</v>
      </c>
      <c r="C63">
        <v>4320</v>
      </c>
      <c r="D63">
        <v>6618</v>
      </c>
      <c r="E63" s="15">
        <v>42996</v>
      </c>
      <c r="F63" s="76">
        <v>7</v>
      </c>
      <c r="G63">
        <v>260</v>
      </c>
      <c r="H63">
        <v>151.9</v>
      </c>
      <c r="I63">
        <f t="shared" si="1"/>
        <v>260</v>
      </c>
      <c r="J63" s="16">
        <f t="shared" si="0"/>
        <v>2.4235735197327357</v>
      </c>
      <c r="K63" s="17">
        <f t="shared" si="2"/>
        <v>2.1815577738627865</v>
      </c>
      <c r="L63" s="17"/>
    </row>
    <row r="64" spans="1:22" x14ac:dyDescent="0.2">
      <c r="A64">
        <v>20171052</v>
      </c>
      <c r="B64">
        <v>465</v>
      </c>
      <c r="C64">
        <v>4320</v>
      </c>
      <c r="D64">
        <v>6618</v>
      </c>
      <c r="E64" s="15">
        <v>42996</v>
      </c>
      <c r="F64" s="76">
        <v>8</v>
      </c>
      <c r="G64">
        <v>254</v>
      </c>
      <c r="H64">
        <v>137.6</v>
      </c>
      <c r="I64">
        <f t="shared" si="1"/>
        <v>254</v>
      </c>
      <c r="J64" s="16">
        <f t="shared" si="0"/>
        <v>2.4134338883818556</v>
      </c>
      <c r="K64" s="17">
        <f t="shared" si="2"/>
        <v>2.1386184338994925</v>
      </c>
      <c r="L64" s="17"/>
    </row>
    <row r="65" spans="1:24" x14ac:dyDescent="0.2">
      <c r="A65">
        <v>20171052</v>
      </c>
      <c r="B65">
        <v>465</v>
      </c>
      <c r="C65">
        <v>4320</v>
      </c>
      <c r="D65">
        <v>6618</v>
      </c>
      <c r="E65" s="15">
        <v>42996</v>
      </c>
      <c r="F65" s="76">
        <v>9</v>
      </c>
      <c r="G65">
        <v>263</v>
      </c>
      <c r="H65">
        <v>140.6</v>
      </c>
      <c r="I65">
        <f t="shared" si="1"/>
        <v>263</v>
      </c>
      <c r="J65" s="16">
        <f t="shared" si="0"/>
        <v>2.4285559202516755</v>
      </c>
      <c r="K65" s="17">
        <f t="shared" si="2"/>
        <v>2.1479853206838051</v>
      </c>
      <c r="L65" s="17"/>
    </row>
    <row r="66" spans="1:24" x14ac:dyDescent="0.2">
      <c r="A66">
        <v>20171052</v>
      </c>
      <c r="B66">
        <v>465</v>
      </c>
      <c r="C66">
        <v>4320</v>
      </c>
      <c r="D66">
        <v>6618</v>
      </c>
      <c r="E66" s="15">
        <v>42996</v>
      </c>
      <c r="F66" s="76">
        <v>10</v>
      </c>
      <c r="G66">
        <v>237</v>
      </c>
      <c r="H66">
        <v>104.3</v>
      </c>
      <c r="I66">
        <f t="shared" si="1"/>
        <v>237</v>
      </c>
      <c r="J66" s="16">
        <f t="shared" si="0"/>
        <v>2.3833485177720215</v>
      </c>
      <c r="K66" s="17">
        <f t="shared" si="2"/>
        <v>2.0182843084265309</v>
      </c>
      <c r="L66" s="17"/>
    </row>
    <row r="67" spans="1:24" x14ac:dyDescent="0.2">
      <c r="A67">
        <v>20171052</v>
      </c>
      <c r="B67">
        <v>465</v>
      </c>
      <c r="C67">
        <v>4320</v>
      </c>
      <c r="D67">
        <v>6618</v>
      </c>
      <c r="E67" s="15">
        <v>42996</v>
      </c>
      <c r="F67" s="76">
        <v>11</v>
      </c>
      <c r="G67">
        <v>274</v>
      </c>
      <c r="H67">
        <v>164.3</v>
      </c>
      <c r="I67">
        <f t="shared" si="1"/>
        <v>274</v>
      </c>
      <c r="J67" s="16">
        <f t="shared" si="0"/>
        <v>2.4463507345823055</v>
      </c>
      <c r="K67" s="17">
        <f t="shared" si="2"/>
        <v>2.2156375634350618</v>
      </c>
      <c r="L67" s="17"/>
      <c r="N67" s="15"/>
    </row>
    <row r="68" spans="1:24" x14ac:dyDescent="0.2">
      <c r="A68">
        <v>20171052</v>
      </c>
      <c r="B68">
        <v>465</v>
      </c>
      <c r="C68">
        <v>4320</v>
      </c>
      <c r="D68">
        <v>6618</v>
      </c>
      <c r="E68" s="15">
        <v>42996</v>
      </c>
      <c r="F68" s="76">
        <v>12</v>
      </c>
      <c r="G68">
        <v>231</v>
      </c>
      <c r="H68">
        <v>95.5</v>
      </c>
      <c r="I68">
        <f t="shared" si="1"/>
        <v>231</v>
      </c>
      <c r="J68" s="16">
        <f t="shared" ref="J68:J131" si="3">LOG(I68*1.02)</f>
        <v>2.372212151654062</v>
      </c>
      <c r="K68" s="17">
        <f t="shared" si="2"/>
        <v>1.9800033715837464</v>
      </c>
      <c r="L68" s="17"/>
    </row>
    <row r="69" spans="1:24" x14ac:dyDescent="0.2">
      <c r="A69" s="2">
        <v>20171052</v>
      </c>
      <c r="B69" s="2">
        <v>465</v>
      </c>
      <c r="C69" s="2">
        <v>4320</v>
      </c>
      <c r="D69" s="2">
        <v>6618</v>
      </c>
      <c r="E69" s="69">
        <v>42996</v>
      </c>
      <c r="F69" s="72">
        <v>13</v>
      </c>
      <c r="G69" s="2">
        <v>269</v>
      </c>
      <c r="H69" s="2">
        <v>134.19999999999999</v>
      </c>
      <c r="I69">
        <f t="shared" si="1"/>
        <v>269</v>
      </c>
      <c r="J69" s="16">
        <f t="shared" si="3"/>
        <v>2.4383524517643256</v>
      </c>
      <c r="K69" s="17">
        <f t="shared" si="2"/>
        <v>2.1277525158329733</v>
      </c>
      <c r="L69" s="17"/>
      <c r="N69" s="101" t="s">
        <v>138</v>
      </c>
      <c r="O69">
        <f>COUNT(O49:O68)</f>
        <v>14</v>
      </c>
      <c r="U69">
        <f>SUM(U49:U68)</f>
        <v>2605</v>
      </c>
    </row>
    <row r="70" spans="1:24" x14ac:dyDescent="0.2">
      <c r="A70" s="2">
        <v>20171052</v>
      </c>
      <c r="B70" s="2">
        <v>465</v>
      </c>
      <c r="C70" s="2">
        <v>4320</v>
      </c>
      <c r="D70" s="2">
        <v>6618</v>
      </c>
      <c r="E70" s="69">
        <v>42996</v>
      </c>
      <c r="F70" s="72">
        <v>14</v>
      </c>
      <c r="G70" s="2">
        <v>275</v>
      </c>
      <c r="H70" s="2">
        <v>155.69999999999999</v>
      </c>
      <c r="I70">
        <f t="shared" si="1"/>
        <v>275</v>
      </c>
      <c r="J70" s="16">
        <f t="shared" si="3"/>
        <v>2.4479328655921804</v>
      </c>
      <c r="K70" s="17">
        <f t="shared" si="2"/>
        <v>2.1922886125681202</v>
      </c>
      <c r="L70" s="17"/>
      <c r="N70" s="101" t="s">
        <v>189</v>
      </c>
    </row>
    <row r="71" spans="1:24" x14ac:dyDescent="0.2">
      <c r="A71" s="2">
        <v>20171052</v>
      </c>
      <c r="B71" s="2">
        <v>465</v>
      </c>
      <c r="C71" s="2">
        <v>4320</v>
      </c>
      <c r="D71" s="2">
        <v>6618</v>
      </c>
      <c r="E71" s="69">
        <v>42996</v>
      </c>
      <c r="F71" s="72">
        <v>15</v>
      </c>
      <c r="G71" s="2">
        <v>216</v>
      </c>
      <c r="H71" s="2">
        <v>83</v>
      </c>
      <c r="I71">
        <f t="shared" ref="I71:I134" si="4">G71</f>
        <v>216</v>
      </c>
      <c r="J71" s="16">
        <f t="shared" si="3"/>
        <v>2.3430539229128486</v>
      </c>
      <c r="K71" s="17">
        <f t="shared" ref="K71:K134" si="5">LOG(H71)</f>
        <v>1.919078092376074</v>
      </c>
      <c r="L71" s="17"/>
      <c r="N71" s="100" t="s">
        <v>201</v>
      </c>
      <c r="T71">
        <f>SUM(T49:T70)</f>
        <v>759</v>
      </c>
      <c r="U71">
        <f>SUM(U49:U70)</f>
        <v>5210</v>
      </c>
    </row>
    <row r="72" spans="1:24" x14ac:dyDescent="0.2">
      <c r="A72" s="2">
        <v>20171052</v>
      </c>
      <c r="B72" s="2">
        <v>465</v>
      </c>
      <c r="C72" s="2">
        <v>4320</v>
      </c>
      <c r="D72" s="2">
        <v>6618</v>
      </c>
      <c r="E72" s="69">
        <v>42996</v>
      </c>
      <c r="F72" s="72">
        <v>16</v>
      </c>
      <c r="G72" s="2">
        <v>265</v>
      </c>
      <c r="H72" s="2">
        <v>144.1</v>
      </c>
      <c r="I72">
        <f t="shared" si="4"/>
        <v>265</v>
      </c>
      <c r="J72" s="16">
        <f t="shared" si="3"/>
        <v>2.4318460456987254</v>
      </c>
      <c r="K72" s="17">
        <f t="shared" si="5"/>
        <v>2.1586639808139894</v>
      </c>
      <c r="L72" s="17"/>
      <c r="M72" s="110"/>
      <c r="N72" s="68" t="s">
        <v>210</v>
      </c>
      <c r="T72" t="s">
        <v>156</v>
      </c>
      <c r="U72" t="s">
        <v>157</v>
      </c>
      <c r="V72" t="s">
        <v>158</v>
      </c>
      <c r="W72" t="s">
        <v>157</v>
      </c>
      <c r="X72" t="s">
        <v>158</v>
      </c>
    </row>
    <row r="73" spans="1:24" x14ac:dyDescent="0.2">
      <c r="A73" s="2">
        <v>20171052</v>
      </c>
      <c r="B73" s="2">
        <v>465</v>
      </c>
      <c r="C73" s="2">
        <v>4320</v>
      </c>
      <c r="D73" s="2">
        <v>6618</v>
      </c>
      <c r="E73" s="69">
        <v>42996</v>
      </c>
      <c r="F73" s="72">
        <v>17</v>
      </c>
      <c r="G73" s="2">
        <v>228</v>
      </c>
      <c r="H73" s="2">
        <v>94.2</v>
      </c>
      <c r="I73">
        <f t="shared" si="4"/>
        <v>228</v>
      </c>
      <c r="J73" s="16">
        <f t="shared" si="3"/>
        <v>2.3665350187623715</v>
      </c>
      <c r="K73" s="17">
        <f t="shared" si="5"/>
        <v>1.9740509027928774</v>
      </c>
      <c r="L73" s="17"/>
      <c r="N73" t="s">
        <v>28</v>
      </c>
      <c r="O73" t="s">
        <v>25</v>
      </c>
      <c r="P73" t="s">
        <v>24</v>
      </c>
      <c r="Q73" t="s">
        <v>159</v>
      </c>
      <c r="R73" t="s">
        <v>26</v>
      </c>
      <c r="S73" t="s">
        <v>27</v>
      </c>
      <c r="T73" t="s">
        <v>160</v>
      </c>
      <c r="U73" t="s">
        <v>161</v>
      </c>
      <c r="V73" t="s">
        <v>161</v>
      </c>
      <c r="W73" t="s">
        <v>162</v>
      </c>
      <c r="X73" t="s">
        <v>162</v>
      </c>
    </row>
    <row r="74" spans="1:24" x14ac:dyDescent="0.2">
      <c r="A74" s="2">
        <v>20171052</v>
      </c>
      <c r="B74" s="2">
        <v>465</v>
      </c>
      <c r="C74" s="2">
        <v>4320</v>
      </c>
      <c r="D74" s="2">
        <v>6618</v>
      </c>
      <c r="E74" s="69">
        <v>42996</v>
      </c>
      <c r="F74" s="72">
        <v>18</v>
      </c>
      <c r="G74" s="2">
        <v>222</v>
      </c>
      <c r="H74" s="2">
        <v>84.1</v>
      </c>
      <c r="I74">
        <f t="shared" si="4"/>
        <v>222</v>
      </c>
      <c r="J74" s="16">
        <f t="shared" si="3"/>
        <v>2.3549531462125564</v>
      </c>
      <c r="K74" s="17">
        <f t="shared" si="5"/>
        <v>1.9247959957979122</v>
      </c>
      <c r="L74" s="17"/>
      <c r="N74" s="15">
        <v>42996</v>
      </c>
      <c r="O74">
        <v>465</v>
      </c>
      <c r="P74">
        <v>20170943</v>
      </c>
      <c r="Q74" t="s">
        <v>192</v>
      </c>
      <c r="R74">
        <v>4322</v>
      </c>
      <c r="S74">
        <v>6619</v>
      </c>
      <c r="T74">
        <v>29</v>
      </c>
      <c r="U74">
        <v>219</v>
      </c>
      <c r="V74">
        <v>300</v>
      </c>
      <c r="W74">
        <v>79.5</v>
      </c>
      <c r="X74">
        <v>232.2</v>
      </c>
    </row>
    <row r="75" spans="1:24" x14ac:dyDescent="0.2">
      <c r="A75" s="2">
        <v>20171052</v>
      </c>
      <c r="B75" s="2">
        <v>465</v>
      </c>
      <c r="C75" s="2">
        <v>4320</v>
      </c>
      <c r="D75" s="2">
        <v>6618</v>
      </c>
      <c r="E75" s="69">
        <v>42996</v>
      </c>
      <c r="F75" s="72">
        <v>19</v>
      </c>
      <c r="G75" s="2">
        <v>280</v>
      </c>
      <c r="H75" s="2">
        <v>184.4</v>
      </c>
      <c r="I75">
        <f t="shared" si="4"/>
        <v>280</v>
      </c>
      <c r="J75" s="16">
        <f t="shared" si="3"/>
        <v>2.4557582031041369</v>
      </c>
      <c r="K75" s="17">
        <f t="shared" si="5"/>
        <v>2.2657609167176105</v>
      </c>
      <c r="L75" s="17"/>
      <c r="N75" s="15">
        <v>42996</v>
      </c>
      <c r="O75">
        <v>465</v>
      </c>
      <c r="P75">
        <v>20171033</v>
      </c>
      <c r="Q75" t="s">
        <v>194</v>
      </c>
      <c r="R75">
        <v>4324</v>
      </c>
      <c r="S75">
        <v>6620.5</v>
      </c>
      <c r="T75">
        <v>24</v>
      </c>
      <c r="U75">
        <v>229</v>
      </c>
      <c r="V75">
        <v>292</v>
      </c>
      <c r="W75">
        <v>85.5</v>
      </c>
      <c r="X75">
        <v>204.9</v>
      </c>
    </row>
    <row r="76" spans="1:24" x14ac:dyDescent="0.2">
      <c r="A76" s="2">
        <v>20171052</v>
      </c>
      <c r="B76" s="2">
        <v>465</v>
      </c>
      <c r="C76" s="2">
        <v>4320</v>
      </c>
      <c r="D76" s="2">
        <v>6618</v>
      </c>
      <c r="E76" s="69">
        <v>42996</v>
      </c>
      <c r="F76" s="72">
        <v>20</v>
      </c>
      <c r="G76" s="2">
        <v>272</v>
      </c>
      <c r="H76" s="2">
        <v>150.4</v>
      </c>
      <c r="I76">
        <f t="shared" si="4"/>
        <v>272</v>
      </c>
      <c r="J76" s="16">
        <f t="shared" si="3"/>
        <v>2.4431690757961162</v>
      </c>
      <c r="K76" s="17">
        <f t="shared" si="5"/>
        <v>2.1772478362556233</v>
      </c>
      <c r="L76" s="17"/>
      <c r="N76" s="15">
        <v>42996</v>
      </c>
      <c r="O76">
        <v>465</v>
      </c>
      <c r="P76">
        <v>20171052</v>
      </c>
      <c r="Q76" t="s">
        <v>177</v>
      </c>
      <c r="R76">
        <v>4320</v>
      </c>
      <c r="S76">
        <v>6618</v>
      </c>
      <c r="T76">
        <v>24</v>
      </c>
      <c r="U76">
        <v>216</v>
      </c>
      <c r="V76">
        <v>307</v>
      </c>
      <c r="W76">
        <v>83</v>
      </c>
      <c r="X76">
        <v>201.1</v>
      </c>
    </row>
    <row r="77" spans="1:24" x14ac:dyDescent="0.2">
      <c r="A77" s="2">
        <v>20171052</v>
      </c>
      <c r="B77" s="2">
        <v>465</v>
      </c>
      <c r="C77" s="2">
        <v>4320</v>
      </c>
      <c r="D77" s="2">
        <v>6618</v>
      </c>
      <c r="E77" s="69">
        <v>42996</v>
      </c>
      <c r="F77" s="72">
        <v>21</v>
      </c>
      <c r="G77" s="2">
        <v>292</v>
      </c>
      <c r="H77" s="2">
        <v>201.1</v>
      </c>
      <c r="I77">
        <f t="shared" si="4"/>
        <v>292</v>
      </c>
      <c r="J77" s="16">
        <f t="shared" si="3"/>
        <v>2.4739830232103359</v>
      </c>
      <c r="K77" s="17">
        <f t="shared" si="5"/>
        <v>2.303412070596742</v>
      </c>
      <c r="N77" s="15"/>
    </row>
    <row r="78" spans="1:24" x14ac:dyDescent="0.2">
      <c r="A78" s="2">
        <v>20171052</v>
      </c>
      <c r="B78" s="2">
        <v>465</v>
      </c>
      <c r="C78" s="2">
        <v>4320</v>
      </c>
      <c r="D78" s="2">
        <v>6618</v>
      </c>
      <c r="E78" s="69">
        <v>42996</v>
      </c>
      <c r="F78" s="72">
        <v>22</v>
      </c>
      <c r="G78" s="2">
        <v>307</v>
      </c>
      <c r="H78" s="2">
        <v>197.7</v>
      </c>
      <c r="I78">
        <f t="shared" si="4"/>
        <v>307</v>
      </c>
      <c r="J78" s="16">
        <f t="shared" si="3"/>
        <v>2.495738547239104</v>
      </c>
      <c r="K78" s="17">
        <f t="shared" si="5"/>
        <v>2.2960066693136723</v>
      </c>
      <c r="N78" s="15"/>
    </row>
    <row r="79" spans="1:24" x14ac:dyDescent="0.2">
      <c r="A79" s="2">
        <v>20171052</v>
      </c>
      <c r="B79" s="2">
        <v>465</v>
      </c>
      <c r="C79" s="2">
        <v>4320</v>
      </c>
      <c r="D79" s="2">
        <v>6618</v>
      </c>
      <c r="E79" s="69">
        <v>42996</v>
      </c>
      <c r="F79" s="72">
        <v>23</v>
      </c>
      <c r="G79" s="2">
        <v>280</v>
      </c>
      <c r="H79" s="2">
        <v>187.1</v>
      </c>
      <c r="I79">
        <f t="shared" si="4"/>
        <v>280</v>
      </c>
      <c r="J79" s="16">
        <f t="shared" si="3"/>
        <v>2.4557582031041369</v>
      </c>
      <c r="K79" s="17">
        <f t="shared" si="5"/>
        <v>2.2720737875000099</v>
      </c>
      <c r="N79" s="15"/>
    </row>
    <row r="80" spans="1:24" x14ac:dyDescent="0.2">
      <c r="A80" s="2">
        <v>20171052</v>
      </c>
      <c r="B80" s="2">
        <v>465</v>
      </c>
      <c r="C80" s="2">
        <v>4320</v>
      </c>
      <c r="D80" s="2">
        <v>6618</v>
      </c>
      <c r="E80" s="69">
        <v>42996</v>
      </c>
      <c r="F80" s="72">
        <v>24</v>
      </c>
      <c r="G80" s="2">
        <v>279</v>
      </c>
      <c r="H80" s="2">
        <v>163.4</v>
      </c>
      <c r="I80">
        <f t="shared" si="4"/>
        <v>279</v>
      </c>
      <c r="J80" s="16">
        <f t="shared" si="3"/>
        <v>2.4542043750355149</v>
      </c>
      <c r="K80" s="17">
        <f t="shared" si="5"/>
        <v>2.2132520521963968</v>
      </c>
      <c r="N80" s="15"/>
    </row>
    <row r="81" spans="1:39" x14ac:dyDescent="0.2">
      <c r="A81" s="2"/>
      <c r="B81" s="2"/>
      <c r="C81" s="2"/>
      <c r="D81" s="2"/>
      <c r="E81" s="69"/>
      <c r="F81" s="72"/>
      <c r="G81" s="2"/>
      <c r="H81" s="2"/>
      <c r="J81" s="16"/>
      <c r="K81" s="17"/>
      <c r="N81" s="15"/>
    </row>
    <row r="82" spans="1:39" x14ac:dyDescent="0.2">
      <c r="A82" s="2"/>
      <c r="B82" s="2"/>
      <c r="C82" s="2"/>
      <c r="D82" s="2"/>
      <c r="E82" s="69"/>
      <c r="F82" s="72"/>
      <c r="G82" s="2"/>
      <c r="H82" s="2"/>
      <c r="J82" s="16"/>
      <c r="K82" s="17"/>
      <c r="N82" s="100"/>
    </row>
    <row r="83" spans="1:39" x14ac:dyDescent="0.2">
      <c r="A83" s="2"/>
      <c r="B83" s="2"/>
      <c r="C83" s="2"/>
      <c r="D83" s="2"/>
      <c r="E83" s="69"/>
      <c r="F83" s="72"/>
      <c r="G83" s="2"/>
      <c r="H83" s="2"/>
      <c r="J83" s="16"/>
      <c r="K83" s="17"/>
      <c r="N83" s="15"/>
      <c r="R83" s="26"/>
      <c r="S83" s="26"/>
    </row>
    <row r="84" spans="1:39" x14ac:dyDescent="0.2">
      <c r="A84" s="2"/>
      <c r="B84" s="2"/>
      <c r="C84" s="2"/>
      <c r="D84" s="2"/>
      <c r="E84" s="69"/>
      <c r="F84" s="72"/>
      <c r="G84" s="2"/>
      <c r="H84" s="2"/>
      <c r="J84" s="16"/>
      <c r="K84" s="17"/>
      <c r="N84" s="15"/>
      <c r="T84">
        <f>SUM(T74:T83)</f>
        <v>77</v>
      </c>
    </row>
    <row r="85" spans="1:39" x14ac:dyDescent="0.2">
      <c r="A85" s="2"/>
      <c r="B85" s="2"/>
      <c r="C85" s="2"/>
      <c r="D85" s="2"/>
      <c r="E85" s="69"/>
      <c r="F85" s="72"/>
      <c r="G85" s="2"/>
      <c r="H85" s="2"/>
      <c r="J85" s="16"/>
      <c r="K85" s="17"/>
    </row>
    <row r="86" spans="1:39" x14ac:dyDescent="0.2">
      <c r="A86" s="2"/>
      <c r="B86" s="2"/>
      <c r="C86" s="2"/>
      <c r="D86" s="2"/>
      <c r="E86" s="69"/>
      <c r="F86" s="72"/>
      <c r="G86" s="2"/>
      <c r="H86" s="2"/>
      <c r="J86" s="16"/>
      <c r="K86" s="17"/>
      <c r="L86" s="17"/>
      <c r="X86" t="s">
        <v>96</v>
      </c>
      <c r="Y86" t="s">
        <v>97</v>
      </c>
      <c r="AA86" t="s">
        <v>98</v>
      </c>
      <c r="AE86" t="s">
        <v>99</v>
      </c>
      <c r="AF86" t="s">
        <v>100</v>
      </c>
      <c r="AG86" s="7" t="s">
        <v>101</v>
      </c>
      <c r="AH86" s="7" t="s">
        <v>102</v>
      </c>
      <c r="AI86" s="7" t="s">
        <v>102</v>
      </c>
      <c r="AJ86" s="6" t="s">
        <v>103</v>
      </c>
      <c r="AK86" s="4"/>
      <c r="AL86" s="4" t="s">
        <v>104</v>
      </c>
    </row>
    <row r="87" spans="1:39" x14ac:dyDescent="0.2">
      <c r="A87" s="2"/>
      <c r="B87" s="2"/>
      <c r="C87" s="2"/>
      <c r="D87" s="2"/>
      <c r="E87" s="69"/>
      <c r="F87" s="72"/>
      <c r="G87" s="2"/>
      <c r="H87" s="2"/>
      <c r="J87" s="16"/>
      <c r="K87" s="17"/>
      <c r="L87" s="17" t="s">
        <v>105</v>
      </c>
      <c r="V87" t="s">
        <v>106</v>
      </c>
      <c r="W87" t="s">
        <v>106</v>
      </c>
      <c r="X87" t="s">
        <v>107</v>
      </c>
      <c r="Y87" t="s">
        <v>108</v>
      </c>
      <c r="Z87" t="s">
        <v>96</v>
      </c>
      <c r="AA87" t="s">
        <v>109</v>
      </c>
      <c r="AB87" t="s">
        <v>109</v>
      </c>
      <c r="AC87" s="7" t="s">
        <v>110</v>
      </c>
      <c r="AD87" s="7" t="s">
        <v>111</v>
      </c>
      <c r="AE87" s="7" t="s">
        <v>112</v>
      </c>
      <c r="AF87" s="7" t="s">
        <v>113</v>
      </c>
      <c r="AG87" t="s">
        <v>114</v>
      </c>
      <c r="AH87" t="s">
        <v>115</v>
      </c>
      <c r="AI87" t="s">
        <v>115</v>
      </c>
      <c r="AJ87" s="6" t="s">
        <v>116</v>
      </c>
      <c r="AK87" s="4" t="s">
        <v>117</v>
      </c>
      <c r="AL87" s="6" t="s">
        <v>118</v>
      </c>
    </row>
    <row r="88" spans="1:39" x14ac:dyDescent="0.2">
      <c r="A88" s="2"/>
      <c r="B88" s="2"/>
      <c r="C88" s="2"/>
      <c r="D88" s="2"/>
      <c r="E88" s="69"/>
      <c r="F88" s="72"/>
      <c r="G88" s="2"/>
      <c r="H88" s="2"/>
      <c r="J88" s="16"/>
      <c r="K88" s="17"/>
      <c r="L88" s="70" t="s">
        <v>119</v>
      </c>
      <c r="M88" s="3" t="s">
        <v>178</v>
      </c>
      <c r="N88" s="3" t="s">
        <v>120</v>
      </c>
      <c r="O88" s="2" t="s">
        <v>121</v>
      </c>
      <c r="P88" s="2" t="s">
        <v>95</v>
      </c>
      <c r="Q88" s="2" t="s">
        <v>122</v>
      </c>
      <c r="R88" s="2" t="s">
        <v>123</v>
      </c>
      <c r="S88" s="2" t="s">
        <v>124</v>
      </c>
      <c r="T88" t="s">
        <v>125</v>
      </c>
      <c r="U88" t="s">
        <v>126</v>
      </c>
      <c r="V88" s="7" t="s">
        <v>121</v>
      </c>
      <c r="W88" s="7" t="s">
        <v>127</v>
      </c>
      <c r="X88" s="8" t="s">
        <v>128</v>
      </c>
      <c r="Y88" s="8"/>
      <c r="Z88" s="7" t="s">
        <v>129</v>
      </c>
      <c r="AA88" s="7" t="s">
        <v>130</v>
      </c>
      <c r="AB88" s="7" t="s">
        <v>131</v>
      </c>
      <c r="AE88" s="7">
        <f>10^(AB139/10)</f>
        <v>1.7815581406628901E-5</v>
      </c>
      <c r="AF88" s="7"/>
      <c r="AG88" s="12" t="s">
        <v>132</v>
      </c>
      <c r="AH88" t="s">
        <v>133</v>
      </c>
      <c r="AI88" t="s">
        <v>134</v>
      </c>
      <c r="AJ88" s="4"/>
      <c r="AK88" s="6" t="s">
        <v>135</v>
      </c>
      <c r="AL88" s="4" t="s">
        <v>136</v>
      </c>
      <c r="AM88" s="70" t="s">
        <v>119</v>
      </c>
    </row>
    <row r="89" spans="1:39" x14ac:dyDescent="0.2">
      <c r="A89" s="2"/>
      <c r="B89" s="2"/>
      <c r="C89" s="2"/>
      <c r="D89" s="2"/>
      <c r="E89" s="69"/>
      <c r="F89" s="72"/>
      <c r="G89" s="2"/>
      <c r="H89" s="2"/>
      <c r="J89" s="16"/>
      <c r="K89" s="17"/>
      <c r="L89" s="71">
        <v>150</v>
      </c>
      <c r="M89" s="3"/>
      <c r="N89" s="3"/>
      <c r="O89" s="2">
        <v>150</v>
      </c>
      <c r="P89" s="2">
        <v>0</v>
      </c>
      <c r="Q89" s="2">
        <f>N89</f>
        <v>0</v>
      </c>
      <c r="R89" s="72">
        <f>O89/10</f>
        <v>15</v>
      </c>
      <c r="S89" s="2">
        <f>O89*P89</f>
        <v>0</v>
      </c>
      <c r="T89">
        <f>R89*P89</f>
        <v>0</v>
      </c>
      <c r="U89" s="73">
        <f t="shared" ref="U89:U131" si="6">P89/P$133</f>
        <v>0</v>
      </c>
      <c r="V89" s="7">
        <f>O89+2.5</f>
        <v>152.5</v>
      </c>
      <c r="W89" s="74">
        <f>(10^($Q$4*(LOG(V89))+$Q$5))/1000</f>
        <v>2.3468753312779127E-2</v>
      </c>
      <c r="X89" s="9">
        <f>(20*LOG(V89/10)-71.9)</f>
        <v>-48.234603126343913</v>
      </c>
      <c r="Y89" s="9">
        <f t="shared" ref="Y89:Y131" si="7">(20*LOG(V89/10)-71.9)-10*LOG(W89)</f>
        <v>-31.939503326223701</v>
      </c>
      <c r="Z89">
        <f t="shared" ref="Z89:Z131" si="8">10^(X89/10)</f>
        <v>1.5015496163987171E-5</v>
      </c>
      <c r="AA89" s="2">
        <f t="shared" ref="AA89:AA131" si="9">P89</f>
        <v>0</v>
      </c>
      <c r="AB89" s="75">
        <f>AA89/AA$133</f>
        <v>0</v>
      </c>
      <c r="AC89">
        <f t="shared" ref="AC89:AC131" si="10">Z89*AA89</f>
        <v>0</v>
      </c>
      <c r="AD89" s="75">
        <f t="shared" ref="AD89:AD131" si="11">AC89/AC$133</f>
        <v>0</v>
      </c>
      <c r="AJ89" s="4"/>
      <c r="AK89" s="4"/>
      <c r="AL89" s="4"/>
      <c r="AM89" s="71">
        <v>150</v>
      </c>
    </row>
    <row r="90" spans="1:39" x14ac:dyDescent="0.2">
      <c r="A90" s="2"/>
      <c r="B90" s="2"/>
      <c r="C90" s="2"/>
      <c r="D90" s="2"/>
      <c r="E90" s="69"/>
      <c r="F90" s="72"/>
      <c r="G90" s="2"/>
      <c r="H90" s="2"/>
      <c r="J90" s="16"/>
      <c r="K90" s="17"/>
      <c r="L90" s="71">
        <v>155</v>
      </c>
      <c r="M90" s="3"/>
      <c r="N90" s="3"/>
      <c r="O90" s="2">
        <v>155</v>
      </c>
      <c r="P90" s="2">
        <f>M90</f>
        <v>0</v>
      </c>
      <c r="Q90" s="2">
        <f>N90</f>
        <v>0</v>
      </c>
      <c r="R90" s="72">
        <f>O90/10</f>
        <v>15.5</v>
      </c>
      <c r="S90" s="2">
        <f>O90*P90</f>
        <v>0</v>
      </c>
      <c r="T90">
        <f>R90*P90</f>
        <v>0</v>
      </c>
      <c r="U90" s="73">
        <f t="shared" si="6"/>
        <v>0</v>
      </c>
      <c r="V90" s="7">
        <f>O90+2.5</f>
        <v>157.5</v>
      </c>
      <c r="W90" s="74">
        <f>(10^($Q$4*(LOG(V90))+$Q$5))/1000</f>
        <v>2.5982203423191217E-2</v>
      </c>
      <c r="X90" s="9">
        <f>(20*LOG(V90/10)-71.9)</f>
        <v>-47.954388837487613</v>
      </c>
      <c r="Y90" s="9">
        <f t="shared" si="7"/>
        <v>-32.101148624317148</v>
      </c>
      <c r="Z90">
        <f t="shared" si="8"/>
        <v>1.6016260218990904E-5</v>
      </c>
      <c r="AA90" s="2">
        <f t="shared" si="9"/>
        <v>0</v>
      </c>
      <c r="AB90" s="75">
        <f>AA90/AA$133</f>
        <v>0</v>
      </c>
      <c r="AC90">
        <f t="shared" si="10"/>
        <v>0</v>
      </c>
      <c r="AD90" s="75">
        <f t="shared" si="11"/>
        <v>0</v>
      </c>
      <c r="AJ90" s="4"/>
      <c r="AK90" s="4"/>
      <c r="AL90" s="4"/>
      <c r="AM90" s="71">
        <v>155</v>
      </c>
    </row>
    <row r="91" spans="1:39" x14ac:dyDescent="0.2">
      <c r="A91" s="2"/>
      <c r="B91" s="2"/>
      <c r="C91" s="2"/>
      <c r="D91" s="2"/>
      <c r="E91" s="69"/>
      <c r="F91" s="72"/>
      <c r="G91" s="2"/>
      <c r="H91" s="2"/>
      <c r="J91" s="16"/>
      <c r="K91" s="17"/>
      <c r="L91" s="71">
        <v>160</v>
      </c>
      <c r="M91" s="3"/>
      <c r="N91" s="3"/>
      <c r="O91" s="2">
        <v>160</v>
      </c>
      <c r="P91" s="2">
        <f>M91</f>
        <v>0</v>
      </c>
      <c r="Q91" s="2">
        <f>N91</f>
        <v>0</v>
      </c>
      <c r="R91" s="72">
        <f>O91/10</f>
        <v>16</v>
      </c>
      <c r="S91" s="2">
        <f>O91*P91</f>
        <v>0</v>
      </c>
      <c r="T91">
        <f>R91*P91</f>
        <v>0</v>
      </c>
      <c r="U91" s="73">
        <f t="shared" si="6"/>
        <v>0</v>
      </c>
      <c r="V91" s="7">
        <f>O91+2.5</f>
        <v>162.5</v>
      </c>
      <c r="W91" s="74">
        <f>(10^($Q$4*(LOG(V91))+$Q$5))/1000</f>
        <v>2.8673512536562758E-2</v>
      </c>
      <c r="X91" s="9">
        <f>(20*LOG(V91/10)-71.9)</f>
        <v>-47.682932693702142</v>
      </c>
      <c r="Y91" s="9">
        <f t="shared" si="7"/>
        <v>-32.257741671233497</v>
      </c>
      <c r="Z91">
        <f t="shared" si="8"/>
        <v>1.7049306985446346E-5</v>
      </c>
      <c r="AA91" s="2">
        <f t="shared" si="9"/>
        <v>0</v>
      </c>
      <c r="AB91" s="75">
        <f>AA91/AA$133</f>
        <v>0</v>
      </c>
      <c r="AC91">
        <f t="shared" si="10"/>
        <v>0</v>
      </c>
      <c r="AD91" s="75">
        <f t="shared" si="11"/>
        <v>0</v>
      </c>
      <c r="AJ91" s="4"/>
      <c r="AK91" s="4"/>
      <c r="AL91" s="4"/>
      <c r="AM91" s="71">
        <v>160</v>
      </c>
    </row>
    <row r="92" spans="1:39" x14ac:dyDescent="0.2">
      <c r="A92" s="2"/>
      <c r="B92" s="2"/>
      <c r="C92" s="2"/>
      <c r="D92" s="2"/>
      <c r="E92" s="69"/>
      <c r="F92" s="72"/>
      <c r="G92" s="2"/>
      <c r="H92" s="2"/>
      <c r="J92" s="16"/>
      <c r="K92" s="17"/>
      <c r="L92" s="71">
        <v>165</v>
      </c>
      <c r="M92" s="3"/>
      <c r="N92" s="3"/>
      <c r="O92" s="2">
        <v>165</v>
      </c>
      <c r="P92" s="2">
        <f>M92</f>
        <v>0</v>
      </c>
      <c r="Q92" s="2">
        <f>N92</f>
        <v>0</v>
      </c>
      <c r="R92" s="72">
        <f>O92/10</f>
        <v>16.5</v>
      </c>
      <c r="S92" s="2">
        <f>O92*P92</f>
        <v>0</v>
      </c>
      <c r="T92">
        <f>R92*P92</f>
        <v>0</v>
      </c>
      <c r="U92" s="73">
        <f t="shared" si="6"/>
        <v>0</v>
      </c>
      <c r="V92" s="7">
        <f>O92+2.5</f>
        <v>167.5</v>
      </c>
      <c r="W92" s="74">
        <f>(10^($Q$4*(LOG(V92))+$Q$5))/1000</f>
        <v>3.1549210546809377E-2</v>
      </c>
      <c r="X92" s="9">
        <f>(20*LOG(V92/10)-71.9)</f>
        <v>-47.419703772542725</v>
      </c>
      <c r="Y92" s="9">
        <f t="shared" si="7"/>
        <v>-32.409588736568033</v>
      </c>
      <c r="Z92">
        <f t="shared" si="8"/>
        <v>1.8114636463353524E-5</v>
      </c>
      <c r="AA92" s="2">
        <f t="shared" si="9"/>
        <v>0</v>
      </c>
      <c r="AB92" s="75">
        <f>AA92/AA$133</f>
        <v>0</v>
      </c>
      <c r="AC92">
        <f t="shared" si="10"/>
        <v>0</v>
      </c>
      <c r="AD92" s="75">
        <f t="shared" si="11"/>
        <v>0</v>
      </c>
      <c r="AJ92" s="4"/>
      <c r="AK92" s="4"/>
      <c r="AL92" s="4"/>
      <c r="AM92" s="71">
        <v>165</v>
      </c>
    </row>
    <row r="93" spans="1:39" x14ac:dyDescent="0.2">
      <c r="A93" s="2"/>
      <c r="B93" s="2"/>
      <c r="C93" s="2"/>
      <c r="D93" s="2"/>
      <c r="E93" s="69"/>
      <c r="F93" s="72"/>
      <c r="G93" s="2"/>
      <c r="H93" s="2"/>
      <c r="J93" s="16"/>
      <c r="K93" s="17"/>
      <c r="L93" s="71">
        <v>170</v>
      </c>
      <c r="M93" s="3"/>
      <c r="N93" s="3"/>
      <c r="O93" s="2">
        <v>170</v>
      </c>
      <c r="P93" s="2">
        <f t="shared" ref="P93:Q131" si="12">M93</f>
        <v>0</v>
      </c>
      <c r="Q93" s="2">
        <f t="shared" si="12"/>
        <v>0</v>
      </c>
      <c r="R93" s="72">
        <f t="shared" ref="R93:R131" si="13">O93/10</f>
        <v>17</v>
      </c>
      <c r="S93" s="2">
        <f t="shared" ref="S93:S131" si="14">O93*P93</f>
        <v>0</v>
      </c>
      <c r="T93">
        <f t="shared" ref="T93:T131" si="15">R93*P93</f>
        <v>0</v>
      </c>
      <c r="U93" s="73">
        <f t="shared" si="6"/>
        <v>0</v>
      </c>
      <c r="V93" s="7">
        <f t="shared" ref="V93:V131" si="16">O93+2.5</f>
        <v>172.5</v>
      </c>
      <c r="W93" s="74">
        <f t="shared" ref="W93:W131" si="17">(10^($Q$4*(LOG(V93))+$Q$5))/1000</f>
        <v>3.4615858316341112E-2</v>
      </c>
      <c r="X93" s="9">
        <f t="shared" ref="X93:X131" si="18">(20*LOG(V93/10)-71.9)</f>
        <v>-47.164218011814143</v>
      </c>
      <c r="Y93" s="9">
        <f t="shared" si="7"/>
        <v>-32.556969057964764</v>
      </c>
      <c r="Z93">
        <f t="shared" si="8"/>
        <v>1.9212248652712459E-5</v>
      </c>
      <c r="AA93" s="2">
        <f t="shared" si="9"/>
        <v>0</v>
      </c>
      <c r="AB93" s="75">
        <f t="shared" ref="AB93:AB131" si="19">AA93/AA$133</f>
        <v>0</v>
      </c>
      <c r="AC93">
        <f t="shared" si="10"/>
        <v>0</v>
      </c>
      <c r="AD93" s="75">
        <f t="shared" si="11"/>
        <v>0</v>
      </c>
      <c r="AJ93" s="4"/>
      <c r="AK93" s="4"/>
      <c r="AL93" s="4"/>
      <c r="AM93" s="71">
        <v>170</v>
      </c>
    </row>
    <row r="94" spans="1:39" x14ac:dyDescent="0.2">
      <c r="A94" s="2"/>
      <c r="B94" s="2"/>
      <c r="C94" s="2"/>
      <c r="D94" s="2"/>
      <c r="E94" s="69"/>
      <c r="F94" s="72"/>
      <c r="G94" s="2"/>
      <c r="H94" s="2"/>
      <c r="J94" s="16"/>
      <c r="K94" s="17"/>
      <c r="L94" s="71">
        <v>175</v>
      </c>
      <c r="M94" s="3"/>
      <c r="N94" s="3"/>
      <c r="O94" s="2">
        <v>175</v>
      </c>
      <c r="P94" s="2">
        <f t="shared" si="12"/>
        <v>0</v>
      </c>
      <c r="Q94" s="2">
        <f t="shared" si="12"/>
        <v>0</v>
      </c>
      <c r="R94" s="72">
        <f t="shared" si="13"/>
        <v>17.5</v>
      </c>
      <c r="S94" s="2">
        <f t="shared" si="14"/>
        <v>0</v>
      </c>
      <c r="T94">
        <f t="shared" si="15"/>
        <v>0</v>
      </c>
      <c r="U94" s="73">
        <f t="shared" si="6"/>
        <v>0</v>
      </c>
      <c r="V94" s="7">
        <f t="shared" si="16"/>
        <v>177.5</v>
      </c>
      <c r="W94" s="74">
        <f t="shared" si="17"/>
        <v>3.7880046891485684E-2</v>
      </c>
      <c r="X94" s="9">
        <f t="shared" si="18"/>
        <v>-46.91603285217775</v>
      </c>
      <c r="Y94" s="9">
        <f t="shared" si="7"/>
        <v>-32.700137931599102</v>
      </c>
      <c r="Z94">
        <f t="shared" si="8"/>
        <v>2.0342143553523028E-5</v>
      </c>
      <c r="AA94" s="2">
        <f t="shared" si="9"/>
        <v>0</v>
      </c>
      <c r="AB94" s="75">
        <f t="shared" si="19"/>
        <v>0</v>
      </c>
      <c r="AC94">
        <f t="shared" si="10"/>
        <v>0</v>
      </c>
      <c r="AD94" s="75">
        <f t="shared" si="11"/>
        <v>0</v>
      </c>
      <c r="AJ94" s="4"/>
      <c r="AK94" s="4"/>
      <c r="AL94" s="4"/>
      <c r="AM94" s="71">
        <v>175</v>
      </c>
    </row>
    <row r="95" spans="1:39" x14ac:dyDescent="0.2">
      <c r="A95" s="2"/>
      <c r="B95" s="2"/>
      <c r="C95" s="2"/>
      <c r="D95" s="2"/>
      <c r="E95" s="69"/>
      <c r="F95" s="72"/>
      <c r="G95" s="2"/>
      <c r="H95" s="2"/>
      <c r="J95" s="16"/>
      <c r="K95" s="17"/>
      <c r="L95" s="71">
        <v>180</v>
      </c>
      <c r="M95" s="3"/>
      <c r="N95" s="3"/>
      <c r="O95" s="2">
        <v>180</v>
      </c>
      <c r="P95" s="2">
        <f t="shared" si="12"/>
        <v>0</v>
      </c>
      <c r="Q95" s="2">
        <f t="shared" si="12"/>
        <v>0</v>
      </c>
      <c r="R95" s="72">
        <f t="shared" si="13"/>
        <v>18</v>
      </c>
      <c r="S95" s="2">
        <f t="shared" si="14"/>
        <v>0</v>
      </c>
      <c r="T95">
        <f t="shared" si="15"/>
        <v>0</v>
      </c>
      <c r="U95" s="73">
        <f t="shared" si="6"/>
        <v>0</v>
      </c>
      <c r="V95" s="7">
        <f t="shared" si="16"/>
        <v>182.5</v>
      </c>
      <c r="W95" s="74">
        <f t="shared" si="17"/>
        <v>4.1348396760026822E-2</v>
      </c>
      <c r="X95" s="9">
        <f t="shared" si="18"/>
        <v>-46.674742624150134</v>
      </c>
      <c r="Y95" s="9">
        <f t="shared" si="7"/>
        <v>-32.839329373248106</v>
      </c>
      <c r="Z95">
        <f t="shared" si="8"/>
        <v>2.150432116578543E-5</v>
      </c>
      <c r="AA95" s="2">
        <f t="shared" si="9"/>
        <v>0</v>
      </c>
      <c r="AB95" s="75">
        <f t="shared" si="19"/>
        <v>0</v>
      </c>
      <c r="AC95">
        <f t="shared" si="10"/>
        <v>0</v>
      </c>
      <c r="AD95" s="75">
        <f t="shared" si="11"/>
        <v>0</v>
      </c>
      <c r="AJ95" s="4"/>
      <c r="AK95" s="4"/>
      <c r="AL95" s="4"/>
      <c r="AM95" s="71">
        <v>180</v>
      </c>
    </row>
    <row r="96" spans="1:39" x14ac:dyDescent="0.2">
      <c r="A96" s="2"/>
      <c r="B96" s="2"/>
      <c r="C96" s="2"/>
      <c r="D96" s="2"/>
      <c r="E96" s="69"/>
      <c r="F96" s="72"/>
      <c r="G96" s="2"/>
      <c r="H96" s="2"/>
      <c r="J96" s="16"/>
      <c r="K96" s="17"/>
      <c r="L96" s="71">
        <v>185</v>
      </c>
      <c r="M96" s="3"/>
      <c r="N96" s="3"/>
      <c r="O96" s="2">
        <v>185</v>
      </c>
      <c r="P96" s="2">
        <f t="shared" si="12"/>
        <v>0</v>
      </c>
      <c r="Q96" s="2">
        <f t="shared" si="12"/>
        <v>0</v>
      </c>
      <c r="R96" s="72">
        <f t="shared" si="13"/>
        <v>18.5</v>
      </c>
      <c r="S96" s="2">
        <f t="shared" si="14"/>
        <v>0</v>
      </c>
      <c r="T96">
        <f t="shared" si="15"/>
        <v>0</v>
      </c>
      <c r="U96" s="73">
        <f t="shared" si="6"/>
        <v>0</v>
      </c>
      <c r="V96" s="7">
        <f t="shared" si="16"/>
        <v>187.5</v>
      </c>
      <c r="W96" s="74">
        <f t="shared" si="17"/>
        <v>4.502755714747371E-2</v>
      </c>
      <c r="X96" s="9">
        <f t="shared" si="18"/>
        <v>-46.439974558725254</v>
      </c>
      <c r="Y96" s="9">
        <f t="shared" si="7"/>
        <v>-32.974758419615874</v>
      </c>
      <c r="Z96">
        <f t="shared" si="8"/>
        <v>2.2698781489499573E-5</v>
      </c>
      <c r="AA96" s="2">
        <f t="shared" si="9"/>
        <v>0</v>
      </c>
      <c r="AB96" s="75">
        <f t="shared" si="19"/>
        <v>0</v>
      </c>
      <c r="AC96">
        <f t="shared" si="10"/>
        <v>0</v>
      </c>
      <c r="AD96" s="75">
        <f t="shared" si="11"/>
        <v>0</v>
      </c>
      <c r="AJ96" s="4"/>
      <c r="AK96" s="4"/>
      <c r="AL96" s="4"/>
      <c r="AM96" s="71">
        <v>185</v>
      </c>
    </row>
    <row r="97" spans="1:42" x14ac:dyDescent="0.2">
      <c r="A97" s="2"/>
      <c r="B97" s="2"/>
      <c r="C97" s="2"/>
      <c r="D97" s="2"/>
      <c r="E97" s="69"/>
      <c r="F97" s="72"/>
      <c r="G97" s="2"/>
      <c r="H97" s="2"/>
      <c r="J97" s="16"/>
      <c r="K97" s="17"/>
      <c r="L97" s="71">
        <v>190</v>
      </c>
      <c r="M97" s="3"/>
      <c r="N97" s="3"/>
      <c r="O97" s="2">
        <v>190</v>
      </c>
      <c r="P97" s="2">
        <f t="shared" si="12"/>
        <v>0</v>
      </c>
      <c r="Q97" s="2">
        <f t="shared" si="12"/>
        <v>0</v>
      </c>
      <c r="R97" s="72">
        <f t="shared" si="13"/>
        <v>19</v>
      </c>
      <c r="S97" s="2">
        <f t="shared" si="14"/>
        <v>0</v>
      </c>
      <c r="T97">
        <f t="shared" si="15"/>
        <v>0</v>
      </c>
      <c r="U97" s="73">
        <f t="shared" si="6"/>
        <v>0</v>
      </c>
      <c r="V97" s="7">
        <f t="shared" si="16"/>
        <v>192.5</v>
      </c>
      <c r="W97" s="74">
        <f t="shared" si="17"/>
        <v>4.8924205349027083E-2</v>
      </c>
      <c r="X97" s="9">
        <f t="shared" si="18"/>
        <v>-46.21138532310961</v>
      </c>
      <c r="Y97" s="9">
        <f t="shared" si="7"/>
        <v>-33.106623126740033</v>
      </c>
      <c r="Z97">
        <f t="shared" si="8"/>
        <v>2.3925524524665444E-5</v>
      </c>
      <c r="AA97" s="2">
        <f t="shared" si="9"/>
        <v>0</v>
      </c>
      <c r="AB97" s="75">
        <f t="shared" si="19"/>
        <v>0</v>
      </c>
      <c r="AC97">
        <f t="shared" si="10"/>
        <v>0</v>
      </c>
      <c r="AD97" s="75">
        <f t="shared" si="11"/>
        <v>0</v>
      </c>
      <c r="AJ97" s="4"/>
      <c r="AK97" s="4"/>
      <c r="AL97" s="4"/>
      <c r="AM97" s="71">
        <v>190</v>
      </c>
    </row>
    <row r="98" spans="1:42" x14ac:dyDescent="0.2">
      <c r="A98" s="2"/>
      <c r="B98" s="2"/>
      <c r="C98" s="2"/>
      <c r="D98" s="2"/>
      <c r="E98" s="69"/>
      <c r="F98" s="72"/>
      <c r="G98" s="2"/>
      <c r="H98" s="2"/>
      <c r="J98" s="16"/>
      <c r="K98" s="17"/>
      <c r="L98" s="71">
        <v>195</v>
      </c>
      <c r="M98" s="3"/>
      <c r="N98" s="3"/>
      <c r="O98" s="2">
        <v>195</v>
      </c>
      <c r="P98" s="2">
        <f t="shared" si="12"/>
        <v>0</v>
      </c>
      <c r="Q98" s="2">
        <f t="shared" si="12"/>
        <v>0</v>
      </c>
      <c r="R98" s="72">
        <f t="shared" si="13"/>
        <v>19.5</v>
      </c>
      <c r="S98" s="2">
        <f t="shared" si="14"/>
        <v>0</v>
      </c>
      <c r="T98">
        <f t="shared" si="15"/>
        <v>0</v>
      </c>
      <c r="U98" s="73">
        <f t="shared" si="6"/>
        <v>0</v>
      </c>
      <c r="V98" s="7">
        <f t="shared" si="16"/>
        <v>197.5</v>
      </c>
      <c r="W98" s="74">
        <f t="shared" si="17"/>
        <v>5.3045046094528737E-2</v>
      </c>
      <c r="X98" s="9">
        <f t="shared" si="18"/>
        <v>-45.988658000750419</v>
      </c>
      <c r="Y98" s="9">
        <f t="shared" si="7"/>
        <v>-33.235106312102403</v>
      </c>
      <c r="Z98">
        <f t="shared" si="8"/>
        <v>2.5184550271283009E-5</v>
      </c>
      <c r="AA98" s="2">
        <f t="shared" si="9"/>
        <v>0</v>
      </c>
      <c r="AB98" s="75">
        <f t="shared" si="19"/>
        <v>0</v>
      </c>
      <c r="AC98">
        <f t="shared" si="10"/>
        <v>0</v>
      </c>
      <c r="AD98" s="75">
        <f t="shared" si="11"/>
        <v>0</v>
      </c>
      <c r="AJ98" s="4"/>
      <c r="AK98" s="4"/>
      <c r="AL98" s="4"/>
      <c r="AM98" s="71">
        <v>195</v>
      </c>
      <c r="AN98" t="s">
        <v>190</v>
      </c>
      <c r="AO98" t="s">
        <v>3</v>
      </c>
    </row>
    <row r="99" spans="1:42" x14ac:dyDescent="0.2">
      <c r="A99" s="2"/>
      <c r="B99" s="2"/>
      <c r="C99" s="2"/>
      <c r="D99" s="2"/>
      <c r="E99" s="69"/>
      <c r="F99" s="72"/>
      <c r="G99" s="2"/>
      <c r="H99" s="2"/>
      <c r="J99" s="16"/>
      <c r="K99" s="17"/>
      <c r="L99" s="71">
        <v>200</v>
      </c>
      <c r="M99" s="3"/>
      <c r="N99" s="3"/>
      <c r="O99" s="2">
        <v>200</v>
      </c>
      <c r="P99" s="2">
        <f t="shared" si="12"/>
        <v>0</v>
      </c>
      <c r="Q99" s="2">
        <f t="shared" si="12"/>
        <v>0</v>
      </c>
      <c r="R99" s="72">
        <f t="shared" si="13"/>
        <v>20</v>
      </c>
      <c r="S99" s="2">
        <f t="shared" si="14"/>
        <v>0</v>
      </c>
      <c r="T99">
        <f t="shared" si="15"/>
        <v>0</v>
      </c>
      <c r="U99" s="73">
        <f t="shared" si="6"/>
        <v>0</v>
      </c>
      <c r="V99" s="7">
        <f t="shared" si="16"/>
        <v>202.5</v>
      </c>
      <c r="W99" s="74">
        <f t="shared" si="17"/>
        <v>5.7396810943944963E-2</v>
      </c>
      <c r="X99" s="9">
        <f t="shared" si="18"/>
        <v>-45.771499448986255</v>
      </c>
      <c r="Y99" s="9">
        <f t="shared" si="7"/>
        <v>-33.360377078902829</v>
      </c>
      <c r="Z99">
        <f t="shared" si="8"/>
        <v>2.6475858729352292E-5</v>
      </c>
      <c r="AA99" s="2">
        <f t="shared" si="9"/>
        <v>0</v>
      </c>
      <c r="AB99" s="75">
        <f t="shared" si="19"/>
        <v>0</v>
      </c>
      <c r="AC99">
        <f t="shared" si="10"/>
        <v>0</v>
      </c>
      <c r="AD99" s="75">
        <f t="shared" si="11"/>
        <v>0</v>
      </c>
      <c r="AJ99" s="4"/>
      <c r="AK99" s="4"/>
      <c r="AL99" s="4"/>
      <c r="AM99" s="71">
        <v>200</v>
      </c>
      <c r="AN99">
        <f>SUM(AL94:AL104)</f>
        <v>869.40783860680324</v>
      </c>
      <c r="AO99" s="113">
        <f>AN99/AL133</f>
        <v>2.0705015491728658E-2</v>
      </c>
      <c r="AP99" t="s">
        <v>191</v>
      </c>
    </row>
    <row r="100" spans="1:42" x14ac:dyDescent="0.2">
      <c r="A100" s="2"/>
      <c r="B100" s="2"/>
      <c r="C100" s="2"/>
      <c r="D100" s="2"/>
      <c r="E100" s="69"/>
      <c r="F100" s="72"/>
      <c r="G100" s="2"/>
      <c r="H100" s="2"/>
      <c r="J100" s="16"/>
      <c r="K100" s="17"/>
      <c r="L100" s="71">
        <v>205</v>
      </c>
      <c r="M100" s="3"/>
      <c r="N100" s="3"/>
      <c r="O100" s="2">
        <v>205</v>
      </c>
      <c r="P100" s="2">
        <f t="shared" si="12"/>
        <v>0</v>
      </c>
      <c r="Q100" s="2">
        <f t="shared" si="12"/>
        <v>0</v>
      </c>
      <c r="R100" s="72">
        <f t="shared" si="13"/>
        <v>20.5</v>
      </c>
      <c r="S100" s="2">
        <f t="shared" si="14"/>
        <v>0</v>
      </c>
      <c r="T100">
        <f t="shared" si="15"/>
        <v>0</v>
      </c>
      <c r="U100" s="73">
        <f t="shared" si="6"/>
        <v>0</v>
      </c>
      <c r="V100" s="7">
        <f t="shared" si="16"/>
        <v>207.5</v>
      </c>
      <c r="W100" s="74">
        <f t="shared" si="17"/>
        <v>6.198625771118061E-2</v>
      </c>
      <c r="X100" s="9">
        <f t="shared" si="18"/>
        <v>-45.559637979037774</v>
      </c>
      <c r="Y100" s="9">
        <f t="shared" si="7"/>
        <v>-33.482592154387092</v>
      </c>
      <c r="Z100">
        <f t="shared" si="8"/>
        <v>2.7799449898873377E-5</v>
      </c>
      <c r="AA100" s="2">
        <f t="shared" si="9"/>
        <v>0</v>
      </c>
      <c r="AB100" s="75">
        <f t="shared" si="19"/>
        <v>0</v>
      </c>
      <c r="AC100">
        <f t="shared" si="10"/>
        <v>0</v>
      </c>
      <c r="AD100" s="75">
        <f t="shared" si="11"/>
        <v>0</v>
      </c>
      <c r="AJ100" s="4"/>
      <c r="AK100" s="4"/>
      <c r="AL100" s="4"/>
      <c r="AM100" s="71">
        <v>205</v>
      </c>
    </row>
    <row r="101" spans="1:42" x14ac:dyDescent="0.2">
      <c r="A101" s="2"/>
      <c r="B101" s="2"/>
      <c r="C101" s="2"/>
      <c r="D101" s="2"/>
      <c r="E101" s="69"/>
      <c r="F101" s="72"/>
      <c r="G101" s="2"/>
      <c r="H101" s="2"/>
      <c r="J101" s="16"/>
      <c r="K101" s="17"/>
      <c r="L101" s="71">
        <v>210</v>
      </c>
      <c r="M101" s="3"/>
      <c r="N101" s="3"/>
      <c r="O101" s="2">
        <v>210</v>
      </c>
      <c r="P101" s="2">
        <f t="shared" si="12"/>
        <v>0</v>
      </c>
      <c r="Q101" s="2">
        <f t="shared" si="12"/>
        <v>0</v>
      </c>
      <c r="R101" s="72">
        <f t="shared" si="13"/>
        <v>21</v>
      </c>
      <c r="S101" s="2">
        <f t="shared" si="14"/>
        <v>0</v>
      </c>
      <c r="T101">
        <f t="shared" si="15"/>
        <v>0</v>
      </c>
      <c r="U101" s="73">
        <f t="shared" si="6"/>
        <v>0</v>
      </c>
      <c r="V101" s="7">
        <f t="shared" si="16"/>
        <v>212.5</v>
      </c>
      <c r="W101" s="74">
        <f t="shared" si="17"/>
        <v>6.6820169914225291E-2</v>
      </c>
      <c r="X101" s="9">
        <f t="shared" si="18"/>
        <v>-45.352821312273399</v>
      </c>
      <c r="Y101" s="9">
        <f t="shared" si="7"/>
        <v>-33.601897068801946</v>
      </c>
      <c r="Z101">
        <f t="shared" si="8"/>
        <v>2.9155323779846092E-5</v>
      </c>
      <c r="AA101" s="2">
        <f t="shared" si="9"/>
        <v>0</v>
      </c>
      <c r="AB101" s="75">
        <f t="shared" si="19"/>
        <v>0</v>
      </c>
      <c r="AC101">
        <f t="shared" si="10"/>
        <v>0</v>
      </c>
      <c r="AD101" s="75">
        <f t="shared" si="11"/>
        <v>0</v>
      </c>
      <c r="AJ101" s="4"/>
      <c r="AK101" s="4"/>
      <c r="AL101" s="4"/>
      <c r="AM101" s="71">
        <v>210</v>
      </c>
    </row>
    <row r="102" spans="1:42" x14ac:dyDescent="0.2">
      <c r="A102" s="2"/>
      <c r="B102" s="2"/>
      <c r="C102" s="2"/>
      <c r="D102" s="2"/>
      <c r="E102" s="69"/>
      <c r="F102" s="72"/>
      <c r="G102" s="2"/>
      <c r="H102" s="2"/>
      <c r="J102" s="16"/>
      <c r="K102" s="17"/>
      <c r="L102" s="71">
        <v>215</v>
      </c>
      <c r="M102">
        <v>324</v>
      </c>
      <c r="N102">
        <v>2</v>
      </c>
      <c r="O102" s="2">
        <v>215</v>
      </c>
      <c r="P102" s="2">
        <f t="shared" si="12"/>
        <v>324</v>
      </c>
      <c r="Q102" s="2">
        <f t="shared" si="12"/>
        <v>2</v>
      </c>
      <c r="R102" s="72">
        <f t="shared" si="13"/>
        <v>21.5</v>
      </c>
      <c r="S102" s="2">
        <f t="shared" si="14"/>
        <v>69660</v>
      </c>
      <c r="T102">
        <f t="shared" si="15"/>
        <v>6966</v>
      </c>
      <c r="U102" s="73">
        <f t="shared" si="6"/>
        <v>2.2947313252073402E-3</v>
      </c>
      <c r="V102" s="7">
        <f t="shared" si="16"/>
        <v>217.5</v>
      </c>
      <c r="W102" s="74">
        <f t="shared" si="17"/>
        <v>7.1905356249822111E-2</v>
      </c>
      <c r="X102" s="9">
        <f t="shared" si="18"/>
        <v>-45.150814774186884</v>
      </c>
      <c r="Y102" s="9">
        <f t="shared" si="7"/>
        <v>-33.718427197222944</v>
      </c>
      <c r="Z102">
        <f t="shared" si="8"/>
        <v>3.0543480372270643E-5</v>
      </c>
      <c r="AA102" s="2">
        <f t="shared" si="9"/>
        <v>324</v>
      </c>
      <c r="AB102" s="75">
        <f t="shared" si="19"/>
        <v>2.2947313252073402E-3</v>
      </c>
      <c r="AC102">
        <f t="shared" ref="AC102:AC103" si="20">Z102*AA102</f>
        <v>9.8960876406156886E-3</v>
      </c>
      <c r="AD102" s="75">
        <f t="shared" ref="AD102:AD103" si="21">AC102/AC$133</f>
        <v>1.580948739551403E-3</v>
      </c>
      <c r="AE102">
        <f t="shared" ref="AE102" si="22">AD102*AE$88</f>
        <v>2.816552096918537E-8</v>
      </c>
      <c r="AF102">
        <f t="shared" ref="AF102" si="23">10*LOG10(AE102)</f>
        <v>-75.502822113396917</v>
      </c>
      <c r="AG102">
        <f t="shared" ref="AG102" si="24">10^((AF102-X102)/10)</f>
        <v>9.2214510677558119E-4</v>
      </c>
      <c r="AH102">
        <f t="shared" ref="AH102" si="25">AG102*AA$139*1000</f>
        <v>735.87179520691382</v>
      </c>
      <c r="AI102">
        <f t="shared" ref="AI102" si="26">AH102*W102</f>
        <v>52.913123588549276</v>
      </c>
      <c r="AJ102" s="4">
        <f t="shared" ref="AJ102" si="27">AC$139*AD102</f>
        <v>8.3188422528975448E-5</v>
      </c>
      <c r="AK102" s="4">
        <f t="shared" ref="AK102" si="28">10*LOG10(AJ102)</f>
        <v>-40.799371109886494</v>
      </c>
      <c r="AL102" s="4">
        <f t="shared" ref="AL102" si="29">AJ102*AA$139*1000</f>
        <v>66.384361178122404</v>
      </c>
      <c r="AM102" s="71">
        <v>215</v>
      </c>
    </row>
    <row r="103" spans="1:42" x14ac:dyDescent="0.2">
      <c r="A103" s="2"/>
      <c r="B103" s="2"/>
      <c r="C103" s="2"/>
      <c r="D103" s="2"/>
      <c r="E103" s="69"/>
      <c r="F103" s="72"/>
      <c r="G103" s="2"/>
      <c r="H103" s="2"/>
      <c r="J103" s="16"/>
      <c r="K103" s="17"/>
      <c r="L103" s="71">
        <v>220</v>
      </c>
      <c r="M103">
        <v>1120</v>
      </c>
      <c r="N103">
        <v>10</v>
      </c>
      <c r="O103" s="2">
        <v>220</v>
      </c>
      <c r="P103" s="2">
        <f t="shared" si="12"/>
        <v>1120</v>
      </c>
      <c r="Q103" s="2">
        <f t="shared" si="12"/>
        <v>10</v>
      </c>
      <c r="R103" s="72">
        <f t="shared" si="13"/>
        <v>22</v>
      </c>
      <c r="S103" s="2">
        <f t="shared" si="14"/>
        <v>246400</v>
      </c>
      <c r="T103">
        <f t="shared" si="15"/>
        <v>24640</v>
      </c>
      <c r="U103" s="73">
        <f t="shared" si="6"/>
        <v>7.9324045809636458E-3</v>
      </c>
      <c r="V103" s="7">
        <f t="shared" si="16"/>
        <v>222.5</v>
      </c>
      <c r="W103" s="74">
        <f t="shared" si="17"/>
        <v>7.7248650091010826E-2</v>
      </c>
      <c r="X103" s="9">
        <f t="shared" si="18"/>
        <v>-44.953399693660998</v>
      </c>
      <c r="Y103" s="9">
        <f t="shared" si="7"/>
        <v>-33.832308682960146</v>
      </c>
      <c r="Z103">
        <f t="shared" si="8"/>
        <v>3.1963919676146814E-5</v>
      </c>
      <c r="AA103" s="2">
        <f t="shared" si="9"/>
        <v>1120</v>
      </c>
      <c r="AB103" s="75">
        <f t="shared" si="19"/>
        <v>7.9324045809636458E-3</v>
      </c>
      <c r="AC103">
        <f t="shared" si="20"/>
        <v>3.5799590037284432E-2</v>
      </c>
      <c r="AD103" s="75">
        <f t="shared" si="21"/>
        <v>5.7191608240830579E-3</v>
      </c>
      <c r="AE103">
        <f t="shared" ref="AE103" si="30">AD103*AE$88</f>
        <v>1.0189017523905454E-7</v>
      </c>
      <c r="AF103">
        <f t="shared" ref="AF103" si="31">10*LOG10(AE103)</f>
        <v>-69.918676908235341</v>
      </c>
      <c r="AG103">
        <f t="shared" ref="AG103" si="32">10^((AF103-X103)/10)</f>
        <v>3.1876620974958312E-3</v>
      </c>
      <c r="AH103">
        <f t="shared" ref="AH103" si="33">AG103*AA$139*1000</f>
        <v>2543.754353801673</v>
      </c>
      <c r="AI103">
        <f t="shared" ref="AI103" si="34">AH103*W103</f>
        <v>196.50158999431079</v>
      </c>
      <c r="AJ103" s="4">
        <f t="shared" ref="AJ103" si="35">AC$139*AD103</f>
        <v>3.0093826272949549E-4</v>
      </c>
      <c r="AK103" s="4">
        <f t="shared" ref="AK103" si="36">10*LOG10(AJ103)</f>
        <v>-35.215225904724925</v>
      </c>
      <c r="AL103" s="4">
        <f t="shared" ref="AL103" si="37">AJ103*AA$139*1000</f>
        <v>240.14873365813742</v>
      </c>
      <c r="AM103" s="71">
        <v>220</v>
      </c>
    </row>
    <row r="104" spans="1:42" x14ac:dyDescent="0.2">
      <c r="A104" s="2"/>
      <c r="B104" s="2"/>
      <c r="C104" s="2"/>
      <c r="D104" s="2"/>
      <c r="E104" s="69"/>
      <c r="F104" s="72"/>
      <c r="G104" s="2"/>
      <c r="H104" s="2"/>
      <c r="J104" s="16"/>
      <c r="K104" s="17"/>
      <c r="L104" s="71">
        <v>225</v>
      </c>
      <c r="M104">
        <v>2511</v>
      </c>
      <c r="N104">
        <v>12</v>
      </c>
      <c r="O104" s="2">
        <v>225</v>
      </c>
      <c r="P104" s="2">
        <f t="shared" si="12"/>
        <v>2511</v>
      </c>
      <c r="Q104" s="2">
        <f t="shared" si="12"/>
        <v>12</v>
      </c>
      <c r="R104" s="72">
        <f t="shared" si="13"/>
        <v>22.5</v>
      </c>
      <c r="S104" s="2">
        <f t="shared" si="14"/>
        <v>564975</v>
      </c>
      <c r="T104">
        <f t="shared" si="15"/>
        <v>56497.5</v>
      </c>
      <c r="U104" s="73">
        <f t="shared" si="6"/>
        <v>1.7784167770356886E-2</v>
      </c>
      <c r="V104" s="7">
        <f t="shared" si="16"/>
        <v>227.5</v>
      </c>
      <c r="W104" s="74">
        <f t="shared" si="17"/>
        <v>8.2856909006047336E-2</v>
      </c>
      <c r="X104" s="9">
        <f t="shared" si="18"/>
        <v>-44.760371980137379</v>
      </c>
      <c r="Y104" s="9">
        <f t="shared" si="7"/>
        <v>-33.943659258336496</v>
      </c>
      <c r="Z104">
        <f t="shared" si="8"/>
        <v>3.3416641691474838E-5</v>
      </c>
      <c r="AA104" s="2">
        <f t="shared" si="9"/>
        <v>2511</v>
      </c>
      <c r="AB104" s="75">
        <f t="shared" si="19"/>
        <v>1.7784167770356886E-2</v>
      </c>
      <c r="AC104">
        <f t="shared" si="10"/>
        <v>8.3909187287293324E-2</v>
      </c>
      <c r="AD104" s="75">
        <f t="shared" si="11"/>
        <v>1.34049059280942E-2</v>
      </c>
      <c r="AE104">
        <f t="shared" ref="AE104:AE127" si="38">AD104*AE$88</f>
        <v>2.3881619281016459E-7</v>
      </c>
      <c r="AF104">
        <f t="shared" ref="AF104:AF127" si="39">10*LOG10(AE104)</f>
        <v>-66.219362294284309</v>
      </c>
      <c r="AG104">
        <f t="shared" ref="AG104:AG127" si="40">10^((AF104-X104)/10)</f>
        <v>7.1466245775107544E-3</v>
      </c>
      <c r="AH104">
        <f t="shared" ref="AH104:AH121" si="41">AG104*AA$139*1000</f>
        <v>5703.0064128535814</v>
      </c>
      <c r="AI104">
        <f t="shared" ref="AI104:AI127" si="42">AH104*W104</f>
        <v>472.53348341071364</v>
      </c>
      <c r="AJ104" s="4">
        <f t="shared" ref="AJ104:AJ121" si="43">AC$139*AD104</f>
        <v>7.0535682176759839E-4</v>
      </c>
      <c r="AK104" s="4">
        <f t="shared" ref="AK104:AK127" si="44">10*LOG10(AJ104)</f>
        <v>-31.515911290773893</v>
      </c>
      <c r="AL104" s="4">
        <f t="shared" ref="AL104:AL121" si="45">AJ104*AA$139*1000</f>
        <v>562.87474377054343</v>
      </c>
      <c r="AM104" s="71">
        <v>225</v>
      </c>
    </row>
    <row r="105" spans="1:42" x14ac:dyDescent="0.2">
      <c r="A105" s="2"/>
      <c r="B105" s="2"/>
      <c r="C105" s="2"/>
      <c r="D105" s="2"/>
      <c r="E105" s="69"/>
      <c r="F105" s="72"/>
      <c r="G105" s="2"/>
      <c r="H105" s="2"/>
      <c r="J105" s="16"/>
      <c r="K105" s="17"/>
      <c r="L105" s="71">
        <v>230</v>
      </c>
      <c r="M105">
        <v>3760</v>
      </c>
      <c r="N105">
        <v>14</v>
      </c>
      <c r="O105">
        <v>230</v>
      </c>
      <c r="P105" s="2">
        <f t="shared" si="12"/>
        <v>3760</v>
      </c>
      <c r="Q105" s="2">
        <f t="shared" si="12"/>
        <v>14</v>
      </c>
      <c r="R105" s="76">
        <f t="shared" si="13"/>
        <v>23</v>
      </c>
      <c r="S105">
        <f t="shared" si="14"/>
        <v>864800</v>
      </c>
      <c r="T105">
        <f t="shared" si="15"/>
        <v>86480</v>
      </c>
      <c r="U105" s="75">
        <f t="shared" si="6"/>
        <v>2.6630215378949381E-2</v>
      </c>
      <c r="V105" s="7">
        <f t="shared" si="16"/>
        <v>232.5</v>
      </c>
      <c r="W105" s="74">
        <f t="shared" si="17"/>
        <v>8.8737014297326333E-2</v>
      </c>
      <c r="X105" s="9">
        <f t="shared" si="18"/>
        <v>-44.571540855480549</v>
      </c>
      <c r="Y105" s="9">
        <f t="shared" si="7"/>
        <v>-34.052588976228677</v>
      </c>
      <c r="Z105">
        <f t="shared" si="8"/>
        <v>3.4901646418254526E-5</v>
      </c>
      <c r="AA105" s="2">
        <f t="shared" si="9"/>
        <v>3760</v>
      </c>
      <c r="AB105" s="75">
        <f t="shared" si="19"/>
        <v>2.6630215378949381E-2</v>
      </c>
      <c r="AC105">
        <f t="shared" si="10"/>
        <v>0.13123019053263701</v>
      </c>
      <c r="AD105" s="75">
        <f t="shared" si="11"/>
        <v>2.0964669255976318E-2</v>
      </c>
      <c r="AE105">
        <f t="shared" si="38"/>
        <v>3.7349777179289623E-7</v>
      </c>
      <c r="AF105">
        <f t="shared" si="39"/>
        <v>-64.277119847480094</v>
      </c>
      <c r="AG105">
        <f t="shared" si="40"/>
        <v>1.0701437041593164E-2</v>
      </c>
      <c r="AH105">
        <f t="shared" si="41"/>
        <v>8539.7467591913446</v>
      </c>
      <c r="AI105">
        <f t="shared" si="42"/>
        <v>757.79163026590857</v>
      </c>
      <c r="AJ105" s="4">
        <f t="shared" si="43"/>
        <v>1.1031463074136405E-3</v>
      </c>
      <c r="AK105" s="4">
        <f t="shared" si="44"/>
        <v>-29.573668843969681</v>
      </c>
      <c r="AL105" s="4">
        <f t="shared" si="45"/>
        <v>880.31075331608508</v>
      </c>
      <c r="AM105" s="71">
        <v>230</v>
      </c>
    </row>
    <row r="106" spans="1:42" x14ac:dyDescent="0.2">
      <c r="A106" s="2"/>
      <c r="B106" s="2"/>
      <c r="C106" s="2"/>
      <c r="D106" s="2"/>
      <c r="E106" s="69"/>
      <c r="F106" s="72"/>
      <c r="G106" s="2"/>
      <c r="H106" s="2"/>
      <c r="J106" s="16"/>
      <c r="K106" s="17"/>
      <c r="L106" s="71">
        <v>235</v>
      </c>
      <c r="M106">
        <v>4904</v>
      </c>
      <c r="N106">
        <v>14</v>
      </c>
      <c r="O106">
        <v>235</v>
      </c>
      <c r="P106" s="2">
        <f t="shared" si="12"/>
        <v>4904</v>
      </c>
      <c r="Q106" s="2">
        <f t="shared" si="12"/>
        <v>14</v>
      </c>
      <c r="R106" s="76">
        <f t="shared" si="13"/>
        <v>23.5</v>
      </c>
      <c r="S106">
        <f t="shared" si="14"/>
        <v>1152440</v>
      </c>
      <c r="T106">
        <f t="shared" si="15"/>
        <v>115244</v>
      </c>
      <c r="U106" s="75">
        <f t="shared" si="6"/>
        <v>3.4732600058076532E-2</v>
      </c>
      <c r="V106" s="7">
        <f t="shared" si="16"/>
        <v>237.5</v>
      </c>
      <c r="W106" s="74">
        <f t="shared" si="17"/>
        <v>9.4895870559055698E-2</v>
      </c>
      <c r="X106" s="9">
        <f t="shared" si="18"/>
        <v>-44.386727720782304</v>
      </c>
      <c r="Y106" s="9">
        <f t="shared" si="7"/>
        <v>-34.159200863765967</v>
      </c>
      <c r="Z106">
        <f t="shared" si="8"/>
        <v>3.6418933856485931E-5</v>
      </c>
      <c r="AA106" s="2">
        <f t="shared" si="9"/>
        <v>4904</v>
      </c>
      <c r="AB106" s="75">
        <f t="shared" si="19"/>
        <v>3.4732600058076532E-2</v>
      </c>
      <c r="AC106">
        <f t="shared" si="10"/>
        <v>0.178598451632207</v>
      </c>
      <c r="AD106" s="75">
        <f t="shared" si="11"/>
        <v>2.8531982258819512E-2</v>
      </c>
      <c r="AE106">
        <f t="shared" si="38"/>
        <v>5.0831385262449053E-7</v>
      </c>
      <c r="AF106">
        <f t="shared" si="39"/>
        <v>-62.938680546954878</v>
      </c>
      <c r="AG106">
        <f t="shared" si="40"/>
        <v>1.3957406184035317E-2</v>
      </c>
      <c r="AH106">
        <f t="shared" si="41"/>
        <v>11138.010134860184</v>
      </c>
      <c r="AI106">
        <f t="shared" si="42"/>
        <v>1056.9511680431424</v>
      </c>
      <c r="AJ106" s="4">
        <f t="shared" si="43"/>
        <v>1.5013330517024877E-3</v>
      </c>
      <c r="AK106" s="4">
        <f t="shared" si="44"/>
        <v>-28.235229543444458</v>
      </c>
      <c r="AL106" s="4">
        <f t="shared" si="45"/>
        <v>1198.0637752585851</v>
      </c>
      <c r="AM106" s="71">
        <v>235</v>
      </c>
    </row>
    <row r="107" spans="1:42" x14ac:dyDescent="0.2">
      <c r="A107" s="2"/>
      <c r="B107" s="2"/>
      <c r="C107" s="2"/>
      <c r="D107" s="2"/>
      <c r="E107" s="69"/>
      <c r="F107" s="72"/>
      <c r="G107" s="2"/>
      <c r="H107" s="2"/>
      <c r="J107" s="16"/>
      <c r="K107" s="17"/>
      <c r="L107" s="71">
        <v>240</v>
      </c>
      <c r="M107">
        <v>8622</v>
      </c>
      <c r="N107">
        <v>14</v>
      </c>
      <c r="O107">
        <v>240</v>
      </c>
      <c r="P107" s="2">
        <f t="shared" si="12"/>
        <v>8622</v>
      </c>
      <c r="Q107" s="2">
        <f t="shared" si="12"/>
        <v>14</v>
      </c>
      <c r="R107" s="76">
        <f t="shared" si="13"/>
        <v>24</v>
      </c>
      <c r="S107">
        <f t="shared" si="14"/>
        <v>2069280</v>
      </c>
      <c r="T107">
        <f t="shared" si="15"/>
        <v>206928</v>
      </c>
      <c r="U107" s="75">
        <f t="shared" si="6"/>
        <v>6.1065350265239779E-2</v>
      </c>
      <c r="V107" s="7">
        <f t="shared" si="16"/>
        <v>242.5</v>
      </c>
      <c r="W107" s="74">
        <f t="shared" si="17"/>
        <v>0.10134040525252754</v>
      </c>
      <c r="X107" s="9">
        <f t="shared" si="18"/>
        <v>-44.205765141234352</v>
      </c>
      <c r="Y107" s="9">
        <f t="shared" si="7"/>
        <v>-34.263591507919671</v>
      </c>
      <c r="Z107">
        <f t="shared" si="8"/>
        <v>3.796850400616917E-5</v>
      </c>
      <c r="AA107" s="2">
        <f t="shared" si="9"/>
        <v>8622</v>
      </c>
      <c r="AB107" s="75">
        <f t="shared" si="19"/>
        <v>6.1065350265239779E-2</v>
      </c>
      <c r="AC107">
        <f t="shared" si="10"/>
        <v>0.3273644415411906</v>
      </c>
      <c r="AD107" s="75">
        <f t="shared" si="11"/>
        <v>5.2298081830275192E-2</v>
      </c>
      <c r="AE107">
        <f t="shared" si="38"/>
        <v>9.3172073425780744E-7</v>
      </c>
      <c r="AF107">
        <f t="shared" si="39"/>
        <v>-60.307142397331823</v>
      </c>
      <c r="AG107">
        <f t="shared" si="40"/>
        <v>2.4539305896972355E-2</v>
      </c>
      <c r="AH107">
        <f t="shared" si="41"/>
        <v>19582.366105783942</v>
      </c>
      <c r="AI107">
        <f t="shared" si="42"/>
        <v>1984.4849169635042</v>
      </c>
      <c r="AJ107" s="4">
        <f t="shared" si="43"/>
        <v>2.7518886728651023E-3</v>
      </c>
      <c r="AK107" s="4">
        <f t="shared" si="44"/>
        <v>-25.6036913938214</v>
      </c>
      <c r="AL107" s="4">
        <f t="shared" si="45"/>
        <v>2196.0071609463516</v>
      </c>
      <c r="AM107" s="71">
        <v>240</v>
      </c>
    </row>
    <row r="108" spans="1:42" x14ac:dyDescent="0.2">
      <c r="A108" s="2"/>
      <c r="B108" s="2"/>
      <c r="C108" s="2"/>
      <c r="D108" s="2"/>
      <c r="E108" s="69"/>
      <c r="F108" s="72"/>
      <c r="G108" s="2"/>
      <c r="H108" s="2"/>
      <c r="J108" s="16"/>
      <c r="K108" s="17"/>
      <c r="L108" s="71">
        <v>245</v>
      </c>
      <c r="M108">
        <v>12247</v>
      </c>
      <c r="N108">
        <v>14</v>
      </c>
      <c r="O108">
        <v>245</v>
      </c>
      <c r="P108" s="2">
        <f t="shared" si="12"/>
        <v>12247</v>
      </c>
      <c r="Q108" s="2">
        <f t="shared" si="12"/>
        <v>14</v>
      </c>
      <c r="R108" s="76">
        <f t="shared" si="13"/>
        <v>24.5</v>
      </c>
      <c r="S108">
        <f t="shared" si="14"/>
        <v>3000515</v>
      </c>
      <c r="T108">
        <f t="shared" si="15"/>
        <v>300051.5</v>
      </c>
      <c r="U108" s="75">
        <f t="shared" si="6"/>
        <v>8.6739427592019441E-2</v>
      </c>
      <c r="V108" s="7">
        <f t="shared" si="16"/>
        <v>247.5</v>
      </c>
      <c r="W108" s="74">
        <f t="shared" si="17"/>
        <v>0.10807756829793751</v>
      </c>
      <c r="X108" s="9">
        <f t="shared" si="18"/>
        <v>-44.028495934608252</v>
      </c>
      <c r="Y108" s="9">
        <f t="shared" si="7"/>
        <v>-34.365851581325721</v>
      </c>
      <c r="Z108">
        <f t="shared" si="8"/>
        <v>3.9550356867304065E-5</v>
      </c>
      <c r="AA108" s="2">
        <f t="shared" si="9"/>
        <v>12247</v>
      </c>
      <c r="AB108" s="75">
        <f t="shared" si="19"/>
        <v>8.6739427592019441E-2</v>
      </c>
      <c r="AC108">
        <f t="shared" si="10"/>
        <v>0.48437322055387289</v>
      </c>
      <c r="AD108" s="75">
        <f t="shared" si="11"/>
        <v>7.7381007557392301E-2</v>
      </c>
      <c r="AE108">
        <f t="shared" si="38"/>
        <v>1.3785876394656887E-6</v>
      </c>
      <c r="AF108">
        <f t="shared" si="39"/>
        <v>-58.605656197457272</v>
      </c>
      <c r="AG108">
        <f t="shared" si="40"/>
        <v>3.4856515810742388E-2</v>
      </c>
      <c r="AH108">
        <f t="shared" si="41"/>
        <v>27815.499616972425</v>
      </c>
      <c r="AI108">
        <f t="shared" si="42"/>
        <v>3006.231559594592</v>
      </c>
      <c r="AJ108" s="4">
        <f t="shared" si="43"/>
        <v>4.0717347699892924E-3</v>
      </c>
      <c r="AK108" s="4">
        <f t="shared" si="44"/>
        <v>-23.902205193946855</v>
      </c>
      <c r="AL108" s="4">
        <f t="shared" si="45"/>
        <v>3249.2443464514554</v>
      </c>
      <c r="AM108" s="71">
        <v>245</v>
      </c>
    </row>
    <row r="109" spans="1:42" x14ac:dyDescent="0.2">
      <c r="A109" s="2"/>
      <c r="B109" s="2"/>
      <c r="C109" s="2"/>
      <c r="D109" s="2"/>
      <c r="E109" s="69"/>
      <c r="F109" s="72"/>
      <c r="G109" s="2"/>
      <c r="H109" s="2"/>
      <c r="J109" s="16"/>
      <c r="K109" s="17"/>
      <c r="L109" s="71">
        <v>250</v>
      </c>
      <c r="M109">
        <v>15406</v>
      </c>
      <c r="N109">
        <v>14</v>
      </c>
      <c r="O109">
        <v>250</v>
      </c>
      <c r="P109" s="2">
        <f t="shared" si="12"/>
        <v>15406</v>
      </c>
      <c r="Q109" s="2">
        <f t="shared" si="12"/>
        <v>14</v>
      </c>
      <c r="R109" s="76">
        <f t="shared" si="13"/>
        <v>25</v>
      </c>
      <c r="S109">
        <f t="shared" si="14"/>
        <v>3851500</v>
      </c>
      <c r="T109">
        <f t="shared" si="15"/>
        <v>385150</v>
      </c>
      <c r="U109" s="75">
        <f t="shared" si="6"/>
        <v>0.109113058012791</v>
      </c>
      <c r="V109" s="7">
        <f t="shared" si="16"/>
        <v>252.5</v>
      </c>
      <c r="W109" s="74">
        <f t="shared" si="17"/>
        <v>0.11511433168176709</v>
      </c>
      <c r="X109" s="9">
        <f t="shared" si="18"/>
        <v>-43.854772350906401</v>
      </c>
      <c r="Y109" s="9">
        <f t="shared" si="7"/>
        <v>-34.466066315513494</v>
      </c>
      <c r="Z109">
        <f t="shared" si="8"/>
        <v>4.1164492439890664E-5</v>
      </c>
      <c r="AA109" s="2">
        <f t="shared" si="9"/>
        <v>15406</v>
      </c>
      <c r="AB109" s="75">
        <f t="shared" si="19"/>
        <v>0.109113058012791</v>
      </c>
      <c r="AC109">
        <f t="shared" si="10"/>
        <v>0.63418017052895559</v>
      </c>
      <c r="AD109" s="75">
        <f t="shared" si="11"/>
        <v>0.10131340562621256</v>
      </c>
      <c r="AE109">
        <f t="shared" si="38"/>
        <v>1.8049572255166044E-6</v>
      </c>
      <c r="AF109">
        <f t="shared" si="39"/>
        <v>-57.435330856930726</v>
      </c>
      <c r="AG109">
        <f t="shared" si="40"/>
        <v>4.3847430601804217E-2</v>
      </c>
      <c r="AH109">
        <f t="shared" si="41"/>
        <v>34990.249620239767</v>
      </c>
      <c r="AI109">
        <f t="shared" si="42"/>
        <v>4027.8792004121055</v>
      </c>
      <c r="AJ109" s="4">
        <f t="shared" si="43"/>
        <v>5.3310409023598947E-3</v>
      </c>
      <c r="AK109" s="4">
        <f t="shared" si="44"/>
        <v>-22.731879853420303</v>
      </c>
      <c r="AL109" s="4">
        <f t="shared" si="45"/>
        <v>4254.1706400831954</v>
      </c>
      <c r="AM109" s="71">
        <v>250</v>
      </c>
    </row>
    <row r="110" spans="1:42" x14ac:dyDescent="0.2">
      <c r="A110" s="2"/>
      <c r="B110" s="2"/>
      <c r="C110" s="2"/>
      <c r="D110" s="2"/>
      <c r="E110" s="69"/>
      <c r="F110" s="72"/>
      <c r="G110" s="2"/>
      <c r="H110" s="2"/>
      <c r="J110" s="16"/>
      <c r="K110" s="17"/>
      <c r="L110" s="71">
        <v>255</v>
      </c>
      <c r="M110">
        <v>17423</v>
      </c>
      <c r="N110">
        <v>14</v>
      </c>
      <c r="O110">
        <v>255</v>
      </c>
      <c r="P110" s="2">
        <f t="shared" si="12"/>
        <v>17423</v>
      </c>
      <c r="Q110" s="2">
        <f t="shared" si="12"/>
        <v>14</v>
      </c>
      <c r="R110" s="76">
        <f t="shared" si="13"/>
        <v>25.5</v>
      </c>
      <c r="S110">
        <f t="shared" si="14"/>
        <v>4442865</v>
      </c>
      <c r="T110">
        <f t="shared" si="15"/>
        <v>444286.5</v>
      </c>
      <c r="U110" s="75">
        <f t="shared" si="6"/>
        <v>0.1233984687626157</v>
      </c>
      <c r="V110" s="7">
        <f t="shared" si="16"/>
        <v>257.5</v>
      </c>
      <c r="W110" s="74">
        <f t="shared" si="17"/>
        <v>0.12245768907884512</v>
      </c>
      <c r="X110" s="9">
        <f t="shared" si="18"/>
        <v>-43.684455332455812</v>
      </c>
      <c r="Y110" s="9">
        <f t="shared" si="7"/>
        <v>-34.564315927730647</v>
      </c>
      <c r="Z110">
        <f t="shared" si="8"/>
        <v>4.2810910723929022E-5</v>
      </c>
      <c r="AA110" s="2">
        <f t="shared" si="9"/>
        <v>17423</v>
      </c>
      <c r="AB110" s="75">
        <f t="shared" si="19"/>
        <v>0.1233984687626157</v>
      </c>
      <c r="AC110">
        <f t="shared" si="10"/>
        <v>0.7458944975430154</v>
      </c>
      <c r="AD110" s="75">
        <f t="shared" si="11"/>
        <v>0.11916031956802595</v>
      </c>
      <c r="AE110">
        <f t="shared" si="38"/>
        <v>2.1229103737040812E-6</v>
      </c>
      <c r="AF110">
        <f t="shared" si="39"/>
        <v>-56.73068340750347</v>
      </c>
      <c r="AG110">
        <f t="shared" si="40"/>
        <v>4.9588068504169538E-2</v>
      </c>
      <c r="AH110">
        <f t="shared" si="41"/>
        <v>39571.278666327293</v>
      </c>
      <c r="AI110">
        <f t="shared" si="42"/>
        <v>4845.8073393734448</v>
      </c>
      <c r="AJ110" s="4">
        <f t="shared" si="43"/>
        <v>6.2701330947171931E-3</v>
      </c>
      <c r="AK110" s="4">
        <f t="shared" si="44"/>
        <v>-22.02723240399305</v>
      </c>
      <c r="AL110" s="4">
        <f t="shared" si="45"/>
        <v>5003.5662095843199</v>
      </c>
      <c r="AM110" s="71">
        <v>255</v>
      </c>
    </row>
    <row r="111" spans="1:42" x14ac:dyDescent="0.2">
      <c r="A111" s="2"/>
      <c r="B111" s="2"/>
      <c r="C111" s="2"/>
      <c r="D111" s="2"/>
      <c r="E111" s="69"/>
      <c r="F111" s="72"/>
      <c r="G111" s="2"/>
      <c r="H111" s="2"/>
      <c r="J111" s="16"/>
      <c r="K111" s="17"/>
      <c r="L111" s="71">
        <v>260</v>
      </c>
      <c r="M111">
        <v>22376</v>
      </c>
      <c r="N111">
        <v>14</v>
      </c>
      <c r="O111">
        <v>260</v>
      </c>
      <c r="P111" s="2">
        <f t="shared" si="12"/>
        <v>22376</v>
      </c>
      <c r="Q111" s="2">
        <f t="shared" si="12"/>
        <v>14</v>
      </c>
      <c r="R111" s="72">
        <f t="shared" si="13"/>
        <v>26</v>
      </c>
      <c r="S111">
        <f t="shared" si="14"/>
        <v>5817760</v>
      </c>
      <c r="T111">
        <f t="shared" si="15"/>
        <v>581776</v>
      </c>
      <c r="U111" s="75">
        <f t="shared" si="6"/>
        <v>0.15847811152110941</v>
      </c>
      <c r="V111" s="7">
        <f t="shared" si="16"/>
        <v>262.5</v>
      </c>
      <c r="W111" s="74">
        <f t="shared" si="17"/>
        <v>0.13011465548824805</v>
      </c>
      <c r="X111" s="9">
        <f t="shared" si="18"/>
        <v>-43.51741384516049</v>
      </c>
      <c r="Y111" s="9">
        <f t="shared" si="7"/>
        <v>-34.660676006718873</v>
      </c>
      <c r="Z111">
        <f t="shared" si="8"/>
        <v>4.4489611719419158E-5</v>
      </c>
      <c r="AA111" s="2">
        <f t="shared" si="9"/>
        <v>22376</v>
      </c>
      <c r="AB111" s="75">
        <f t="shared" si="19"/>
        <v>0.15847811152110941</v>
      </c>
      <c r="AC111">
        <f t="shared" si="10"/>
        <v>0.99549955183372307</v>
      </c>
      <c r="AD111" s="75">
        <f t="shared" si="11"/>
        <v>0.15903595631430711</v>
      </c>
      <c r="AE111">
        <f t="shared" si="38"/>
        <v>2.833318026298616E-6</v>
      </c>
      <c r="AF111">
        <f t="shared" si="39"/>
        <v>-55.47704675280194</v>
      </c>
      <c r="AG111">
        <f t="shared" si="40"/>
        <v>6.3684934904970347E-2</v>
      </c>
      <c r="AH111">
        <f t="shared" si="41"/>
        <v>50820.578054166341</v>
      </c>
      <c r="AI111">
        <f t="shared" si="42"/>
        <v>6612.502005231473</v>
      </c>
      <c r="AJ111" s="4">
        <f t="shared" si="43"/>
        <v>8.3683613517591248E-3</v>
      </c>
      <c r="AK111" s="4">
        <f t="shared" si="44"/>
        <v>-20.773595749291523</v>
      </c>
      <c r="AL111" s="4">
        <f t="shared" si="45"/>
        <v>6677.952358703782</v>
      </c>
      <c r="AM111" s="71">
        <v>260</v>
      </c>
    </row>
    <row r="112" spans="1:42" x14ac:dyDescent="0.2">
      <c r="A112" s="2"/>
      <c r="B112" s="2"/>
      <c r="C112" s="2"/>
      <c r="D112" s="2"/>
      <c r="E112" s="69"/>
      <c r="F112" s="72"/>
      <c r="G112" s="2"/>
      <c r="H112" s="2"/>
      <c r="J112" s="16"/>
      <c r="K112" s="17"/>
      <c r="L112" s="71">
        <v>265</v>
      </c>
      <c r="M112">
        <v>16267</v>
      </c>
      <c r="N112">
        <v>14</v>
      </c>
      <c r="O112">
        <v>265</v>
      </c>
      <c r="P112" s="2">
        <f t="shared" si="12"/>
        <v>16267</v>
      </c>
      <c r="Q112" s="2">
        <f t="shared" si="12"/>
        <v>14</v>
      </c>
      <c r="R112" s="76">
        <f t="shared" si="13"/>
        <v>26.5</v>
      </c>
      <c r="S112">
        <f t="shared" si="14"/>
        <v>4310755</v>
      </c>
      <c r="T112">
        <f t="shared" si="15"/>
        <v>431075.5</v>
      </c>
      <c r="U112" s="75">
        <f t="shared" si="6"/>
        <v>0.11521109403440681</v>
      </c>
      <c r="V112" s="7">
        <f t="shared" si="16"/>
        <v>267.5</v>
      </c>
      <c r="W112" s="74">
        <f t="shared" si="17"/>
        <v>0.13809226688228232</v>
      </c>
      <c r="X112" s="9">
        <f t="shared" si="18"/>
        <v>-43.353524272855061</v>
      </c>
      <c r="Y112" s="9">
        <f t="shared" si="7"/>
        <v>-34.755217862089097</v>
      </c>
      <c r="Z112">
        <f t="shared" si="8"/>
        <v>4.6200595426360986E-5</v>
      </c>
      <c r="AA112" s="2">
        <f t="shared" si="9"/>
        <v>16267</v>
      </c>
      <c r="AB112" s="75">
        <f t="shared" si="19"/>
        <v>0.11521109403440681</v>
      </c>
      <c r="AC112">
        <f t="shared" si="10"/>
        <v>0.75154508580061419</v>
      </c>
      <c r="AD112" s="75">
        <f t="shared" si="11"/>
        <v>0.12006302887174215</v>
      </c>
      <c r="AE112">
        <f t="shared" si="38"/>
        <v>2.1389926647909584E-6</v>
      </c>
      <c r="AF112">
        <f t="shared" si="39"/>
        <v>-56.697907047441674</v>
      </c>
      <c r="AG112">
        <f t="shared" si="40"/>
        <v>4.6297945839254215E-2</v>
      </c>
      <c r="AH112">
        <f t="shared" si="41"/>
        <v>36945.760779724864</v>
      </c>
      <c r="AI112">
        <f t="shared" si="42"/>
        <v>5101.9238577627248</v>
      </c>
      <c r="AJ112" s="4">
        <f t="shared" si="43"/>
        <v>6.3176330301038964E-3</v>
      </c>
      <c r="AK112" s="4">
        <f t="shared" si="44"/>
        <v>-21.994456043931258</v>
      </c>
      <c r="AL112" s="4">
        <f t="shared" si="45"/>
        <v>5041.4711580229086</v>
      </c>
      <c r="AM112" s="71">
        <v>265</v>
      </c>
    </row>
    <row r="113" spans="1:39" x14ac:dyDescent="0.2">
      <c r="A113" s="2"/>
      <c r="B113" s="2"/>
      <c r="C113" s="2"/>
      <c r="D113" s="2"/>
      <c r="E113" s="69"/>
      <c r="F113" s="72"/>
      <c r="G113" s="2"/>
      <c r="H113" s="2"/>
      <c r="J113" s="16"/>
      <c r="K113" s="17"/>
      <c r="L113" s="71">
        <v>270</v>
      </c>
      <c r="M113">
        <v>10930</v>
      </c>
      <c r="N113">
        <v>14</v>
      </c>
      <c r="O113">
        <v>270</v>
      </c>
      <c r="P113" s="2">
        <f t="shared" si="12"/>
        <v>10930</v>
      </c>
      <c r="Q113" s="2">
        <f t="shared" si="12"/>
        <v>14</v>
      </c>
      <c r="R113" s="76">
        <f t="shared" si="13"/>
        <v>27</v>
      </c>
      <c r="S113">
        <f t="shared" si="14"/>
        <v>2951100</v>
      </c>
      <c r="T113">
        <f t="shared" si="15"/>
        <v>295110</v>
      </c>
      <c r="U113" s="75">
        <f t="shared" si="6"/>
        <v>7.7411769705297007E-2</v>
      </c>
      <c r="V113" s="7">
        <f t="shared" si="16"/>
        <v>272.5</v>
      </c>
      <c r="W113" s="74">
        <f t="shared" si="17"/>
        <v>0.14639757986782895</v>
      </c>
      <c r="X113" s="9">
        <f t="shared" si="18"/>
        <v>-43.19266986774678</v>
      </c>
      <c r="Y113" s="9">
        <f t="shared" si="7"/>
        <v>-34.848008841341077</v>
      </c>
      <c r="Z113">
        <f t="shared" si="8"/>
        <v>4.7943861844754571E-5</v>
      </c>
      <c r="AA113" s="2">
        <f t="shared" si="9"/>
        <v>10930</v>
      </c>
      <c r="AB113" s="75">
        <f t="shared" si="19"/>
        <v>7.7411769705297007E-2</v>
      </c>
      <c r="AC113">
        <f t="shared" si="10"/>
        <v>0.52402640996316752</v>
      </c>
      <c r="AD113" s="75">
        <f t="shared" si="11"/>
        <v>8.3715799860415704E-2</v>
      </c>
      <c r="AE113">
        <f t="shared" si="38"/>
        <v>1.4914456474342883E-6</v>
      </c>
      <c r="AF113">
        <f t="shared" si="39"/>
        <v>-58.263925689525912</v>
      </c>
      <c r="AG113">
        <f t="shared" si="40"/>
        <v>3.1108166719311995E-2</v>
      </c>
      <c r="AH113">
        <f t="shared" si="41"/>
        <v>24824.317042010971</v>
      </c>
      <c r="AI113">
        <f t="shared" si="42"/>
        <v>3634.2199368221081</v>
      </c>
      <c r="AJ113" s="4">
        <f t="shared" si="43"/>
        <v>4.4050671327367048E-3</v>
      </c>
      <c r="AK113" s="4">
        <f t="shared" si="44"/>
        <v>-23.560474686015489</v>
      </c>
      <c r="AL113" s="4">
        <f t="shared" si="45"/>
        <v>3515.2435719238902</v>
      </c>
      <c r="AM113" s="71">
        <v>270</v>
      </c>
    </row>
    <row r="114" spans="1:39" x14ac:dyDescent="0.2">
      <c r="A114" s="2"/>
      <c r="B114" s="2"/>
      <c r="C114" s="2"/>
      <c r="D114" s="2"/>
      <c r="E114" s="69"/>
      <c r="F114" s="72"/>
      <c r="G114" s="2"/>
      <c r="H114" s="2"/>
      <c r="J114" s="16"/>
      <c r="K114" s="17"/>
      <c r="L114" s="71">
        <v>275</v>
      </c>
      <c r="M114">
        <v>7092</v>
      </c>
      <c r="N114">
        <v>14</v>
      </c>
      <c r="O114">
        <v>275</v>
      </c>
      <c r="P114" s="2">
        <f t="shared" si="12"/>
        <v>7092</v>
      </c>
      <c r="Q114" s="2">
        <f t="shared" si="12"/>
        <v>14</v>
      </c>
      <c r="R114" s="76">
        <f t="shared" si="13"/>
        <v>27.5</v>
      </c>
      <c r="S114">
        <f t="shared" si="14"/>
        <v>1950300</v>
      </c>
      <c r="T114">
        <f t="shared" si="15"/>
        <v>195030</v>
      </c>
      <c r="U114" s="75">
        <f t="shared" si="6"/>
        <v>5.0229119007316227E-2</v>
      </c>
      <c r="V114" s="7">
        <f t="shared" si="16"/>
        <v>277.5</v>
      </c>
      <c r="W114" s="74">
        <f t="shared" si="17"/>
        <v>0.15503767135939947</v>
      </c>
      <c r="X114" s="9">
        <f t="shared" si="18"/>
        <v>-43.034740250826104</v>
      </c>
      <c r="Y114" s="9">
        <f t="shared" si="7"/>
        <v>-34.939112618058253</v>
      </c>
      <c r="Z114">
        <f t="shared" si="8"/>
        <v>4.9719410974599874E-5</v>
      </c>
      <c r="AA114" s="2">
        <f t="shared" si="9"/>
        <v>7092</v>
      </c>
      <c r="AB114" s="75">
        <f t="shared" si="19"/>
        <v>5.0229119007316227E-2</v>
      </c>
      <c r="AC114">
        <f t="shared" si="10"/>
        <v>0.35261006263186229</v>
      </c>
      <c r="AD114" s="75">
        <f t="shared" si="11"/>
        <v>5.6331194136059762E-2</v>
      </c>
      <c r="AE114">
        <f t="shared" si="38"/>
        <v>1.0035729748635893E-6</v>
      </c>
      <c r="AF114">
        <f t="shared" si="39"/>
        <v>-59.984510422813457</v>
      </c>
      <c r="AG114">
        <f t="shared" si="40"/>
        <v>2.0184731781643279E-2</v>
      </c>
      <c r="AH114">
        <f t="shared" si="41"/>
        <v>16107.415961751336</v>
      </c>
      <c r="AI114">
        <f t="shared" si="42"/>
        <v>2497.2562623271488</v>
      </c>
      <c r="AJ114" s="4">
        <f t="shared" si="43"/>
        <v>2.9641082358444928E-3</v>
      </c>
      <c r="AK114" s="4">
        <f t="shared" si="44"/>
        <v>-25.281059419303041</v>
      </c>
      <c r="AL114" s="4">
        <f t="shared" si="45"/>
        <v>2365.3583722039052</v>
      </c>
      <c r="AM114" s="71">
        <v>275</v>
      </c>
    </row>
    <row r="115" spans="1:39" x14ac:dyDescent="0.2">
      <c r="A115" s="2"/>
      <c r="B115" s="2"/>
      <c r="C115" s="2"/>
      <c r="D115" s="2"/>
      <c r="E115" s="69"/>
      <c r="F115" s="72"/>
      <c r="G115" s="2"/>
      <c r="H115" s="2"/>
      <c r="J115" s="16"/>
      <c r="K115" s="17"/>
      <c r="L115" s="71">
        <v>280</v>
      </c>
      <c r="M115">
        <v>4902</v>
      </c>
      <c r="N115">
        <v>14</v>
      </c>
      <c r="O115">
        <v>280</v>
      </c>
      <c r="P115" s="2">
        <f t="shared" si="12"/>
        <v>4902</v>
      </c>
      <c r="Q115" s="2">
        <f t="shared" si="12"/>
        <v>14</v>
      </c>
      <c r="R115" s="76">
        <f t="shared" si="13"/>
        <v>28</v>
      </c>
      <c r="S115">
        <f t="shared" si="14"/>
        <v>1372560</v>
      </c>
      <c r="T115">
        <f t="shared" si="15"/>
        <v>137256</v>
      </c>
      <c r="U115" s="75">
        <f t="shared" si="6"/>
        <v>3.4718435049896239E-2</v>
      </c>
      <c r="V115" s="7">
        <f t="shared" si="16"/>
        <v>282.5</v>
      </c>
      <c r="W115" s="74">
        <f t="shared" si="17"/>
        <v>0.1640196382632868</v>
      </c>
      <c r="X115" s="9">
        <f t="shared" si="18"/>
        <v>-42.879630956890857</v>
      </c>
      <c r="Y115" s="9">
        <f t="shared" si="7"/>
        <v>-35.028589454366511</v>
      </c>
      <c r="Z115">
        <f t="shared" si="8"/>
        <v>5.1527242815896862E-5</v>
      </c>
      <c r="AA115" s="2">
        <f t="shared" si="9"/>
        <v>4902</v>
      </c>
      <c r="AB115" s="75">
        <f t="shared" si="19"/>
        <v>3.4718435049896239E-2</v>
      </c>
      <c r="AC115">
        <f t="shared" si="10"/>
        <v>0.25258654428352639</v>
      </c>
      <c r="AD115" s="75">
        <f t="shared" si="11"/>
        <v>4.0351944456692532E-2</v>
      </c>
      <c r="AE115">
        <f t="shared" si="38"/>
        <v>7.1889335138397362E-7</v>
      </c>
      <c r="AF115">
        <f t="shared" si="39"/>
        <v>-61.433355329006432</v>
      </c>
      <c r="AG115">
        <f t="shared" si="40"/>
        <v>1.3951713930289777E-2</v>
      </c>
      <c r="AH115">
        <f t="shared" si="41"/>
        <v>11133.46771637124</v>
      </c>
      <c r="AI115">
        <f t="shared" si="42"/>
        <v>1826.1073474551927</v>
      </c>
      <c r="AJ115" s="4">
        <f t="shared" si="43"/>
        <v>2.1232912373120899E-3</v>
      </c>
      <c r="AK115" s="4">
        <f t="shared" si="44"/>
        <v>-26.729904325496008</v>
      </c>
      <c r="AL115" s="4">
        <f t="shared" si="45"/>
        <v>1694.3864073750478</v>
      </c>
      <c r="AM115" s="71">
        <v>280</v>
      </c>
    </row>
    <row r="116" spans="1:39" x14ac:dyDescent="0.2">
      <c r="A116" s="2"/>
      <c r="B116" s="2"/>
      <c r="C116" s="2"/>
      <c r="D116" s="2"/>
      <c r="E116" s="69"/>
      <c r="F116" s="72"/>
      <c r="G116" s="2"/>
      <c r="H116" s="2"/>
      <c r="J116" s="16"/>
      <c r="K116" s="17"/>
      <c r="L116" s="71">
        <v>285</v>
      </c>
      <c r="M116">
        <v>3152</v>
      </c>
      <c r="N116">
        <v>13</v>
      </c>
      <c r="O116">
        <v>285</v>
      </c>
      <c r="P116" s="2">
        <f t="shared" si="12"/>
        <v>3152</v>
      </c>
      <c r="Q116" s="2">
        <f t="shared" si="12"/>
        <v>13</v>
      </c>
      <c r="R116" s="76">
        <f t="shared" si="13"/>
        <v>28.5</v>
      </c>
      <c r="S116">
        <f t="shared" si="14"/>
        <v>898320</v>
      </c>
      <c r="T116">
        <f t="shared" si="15"/>
        <v>89832</v>
      </c>
      <c r="U116" s="75">
        <f t="shared" si="6"/>
        <v>2.2324052892140546E-2</v>
      </c>
      <c r="V116" s="7">
        <f t="shared" si="16"/>
        <v>287.5</v>
      </c>
      <c r="W116" s="74">
        <f t="shared" si="17"/>
        <v>0.17335059717223719</v>
      </c>
      <c r="X116" s="9">
        <f t="shared" si="18"/>
        <v>-42.72724301948702</v>
      </c>
      <c r="Y116" s="9">
        <f t="shared" si="7"/>
        <v>-35.116496440366504</v>
      </c>
      <c r="Z116">
        <f t="shared" si="8"/>
        <v>5.3367357368645614E-5</v>
      </c>
      <c r="AA116" s="2">
        <f t="shared" si="9"/>
        <v>3152</v>
      </c>
      <c r="AB116" s="75">
        <f t="shared" si="19"/>
        <v>2.2324052892140546E-2</v>
      </c>
      <c r="AC116">
        <f t="shared" si="10"/>
        <v>0.16821391042597097</v>
      </c>
      <c r="AD116" s="75">
        <f t="shared" si="11"/>
        <v>2.6873000656490349E-2</v>
      </c>
      <c r="AE116">
        <f t="shared" si="38"/>
        <v>4.7875813083609566E-7</v>
      </c>
      <c r="AF116">
        <f t="shared" si="39"/>
        <v>-63.198838372588007</v>
      </c>
      <c r="AG116">
        <f t="shared" si="40"/>
        <v>8.9709919029525437E-3</v>
      </c>
      <c r="AH116">
        <f t="shared" si="41"/>
        <v>7158.8515385561295</v>
      </c>
      <c r="AI116">
        <f t="shared" si="42"/>
        <v>1240.991189276094</v>
      </c>
      <c r="AJ116" s="4">
        <f t="shared" si="43"/>
        <v>1.4140385942354383E-3</v>
      </c>
      <c r="AK116" s="4">
        <f t="shared" si="44"/>
        <v>-28.495387369077587</v>
      </c>
      <c r="AL116" s="4">
        <f t="shared" si="45"/>
        <v>1128.4027981998797</v>
      </c>
      <c r="AM116" s="71">
        <v>285</v>
      </c>
    </row>
    <row r="117" spans="1:39" x14ac:dyDescent="0.2">
      <c r="A117" s="2"/>
      <c r="B117" s="2"/>
      <c r="C117" s="2"/>
      <c r="D117" s="2"/>
      <c r="E117" s="69"/>
      <c r="F117" s="72"/>
      <c r="G117" s="2"/>
      <c r="H117" s="2"/>
      <c r="J117" s="16"/>
      <c r="K117" s="17"/>
      <c r="L117" s="71">
        <v>290</v>
      </c>
      <c r="M117">
        <v>4423</v>
      </c>
      <c r="N117">
        <v>13</v>
      </c>
      <c r="O117">
        <v>290</v>
      </c>
      <c r="P117" s="2">
        <f t="shared" si="12"/>
        <v>4423</v>
      </c>
      <c r="Q117" s="2">
        <f t="shared" si="12"/>
        <v>13</v>
      </c>
      <c r="R117" s="76">
        <f t="shared" si="13"/>
        <v>29</v>
      </c>
      <c r="S117">
        <f t="shared" si="14"/>
        <v>1282670</v>
      </c>
      <c r="T117">
        <f t="shared" si="15"/>
        <v>128267</v>
      </c>
      <c r="U117" s="75">
        <f t="shared" si="6"/>
        <v>3.1325915590716256E-2</v>
      </c>
      <c r="V117" s="7">
        <f t="shared" si="16"/>
        <v>292.5</v>
      </c>
      <c r="W117" s="74">
        <f t="shared" si="17"/>
        <v>0.18303768407012302</v>
      </c>
      <c r="X117" s="9">
        <f t="shared" si="18"/>
        <v>-42.57748259163602</v>
      </c>
      <c r="Y117" s="9">
        <f t="shared" si="7"/>
        <v>-35.20288771292217</v>
      </c>
      <c r="Z117">
        <f t="shared" si="8"/>
        <v>5.5239754632846118E-5</v>
      </c>
      <c r="AA117" s="2">
        <f t="shared" si="9"/>
        <v>4423</v>
      </c>
      <c r="AB117" s="75">
        <f t="shared" si="19"/>
        <v>3.1325915590716256E-2</v>
      </c>
      <c r="AC117">
        <f t="shared" si="10"/>
        <v>0.24432543474107837</v>
      </c>
      <c r="AD117" s="75">
        <f t="shared" si="11"/>
        <v>3.9032191520711385E-2</v>
      </c>
      <c r="AE117">
        <f t="shared" si="38"/>
        <v>6.9538118551636397E-7</v>
      </c>
      <c r="AF117">
        <f t="shared" si="39"/>
        <v>-61.577770639216141</v>
      </c>
      <c r="AG117">
        <f t="shared" si="40"/>
        <v>1.2588419158235768E-2</v>
      </c>
      <c r="AH117">
        <f t="shared" si="41"/>
        <v>10045.558488272143</v>
      </c>
      <c r="AI117">
        <f t="shared" si="42"/>
        <v>1838.7157608842992</v>
      </c>
      <c r="AJ117" s="4">
        <f t="shared" si="43"/>
        <v>2.0538467562067706E-3</v>
      </c>
      <c r="AK117" s="4">
        <f t="shared" si="44"/>
        <v>-26.874319635705724</v>
      </c>
      <c r="AL117" s="4">
        <f t="shared" si="45"/>
        <v>1638.9697114530029</v>
      </c>
      <c r="AM117" s="71">
        <v>290</v>
      </c>
    </row>
    <row r="118" spans="1:39" x14ac:dyDescent="0.2">
      <c r="A118" s="2"/>
      <c r="B118" s="2"/>
      <c r="C118" s="2"/>
      <c r="D118" s="2"/>
      <c r="E118" s="69"/>
      <c r="F118" s="72"/>
      <c r="G118" s="2"/>
      <c r="H118" s="2"/>
      <c r="J118" s="16"/>
      <c r="K118" s="17"/>
      <c r="L118" s="71">
        <v>295</v>
      </c>
      <c r="M118">
        <v>2429</v>
      </c>
      <c r="N118">
        <v>11</v>
      </c>
      <c r="O118">
        <v>295</v>
      </c>
      <c r="P118" s="2">
        <f t="shared" si="12"/>
        <v>2429</v>
      </c>
      <c r="Q118" s="2">
        <f t="shared" si="12"/>
        <v>11</v>
      </c>
      <c r="R118" s="76">
        <f t="shared" si="13"/>
        <v>29.5</v>
      </c>
      <c r="S118">
        <f t="shared" si="14"/>
        <v>716555</v>
      </c>
      <c r="T118">
        <f t="shared" si="15"/>
        <v>71655.5</v>
      </c>
      <c r="U118" s="75">
        <f t="shared" si="6"/>
        <v>1.7203402434964907E-2</v>
      </c>
      <c r="V118" s="7">
        <f t="shared" si="16"/>
        <v>297.5</v>
      </c>
      <c r="W118" s="74">
        <f t="shared" si="17"/>
        <v>0.1930880540461084</v>
      </c>
      <c r="X118" s="9">
        <f t="shared" si="18"/>
        <v>-42.430260598708642</v>
      </c>
      <c r="Y118" s="9">
        <f t="shared" si="7"/>
        <v>-35.287814655904967</v>
      </c>
      <c r="Z118">
        <f t="shared" si="8"/>
        <v>5.7144434608498245E-5</v>
      </c>
      <c r="AA118" s="2">
        <f t="shared" si="9"/>
        <v>2429</v>
      </c>
      <c r="AB118" s="75">
        <f t="shared" si="19"/>
        <v>1.7203402434964907E-2</v>
      </c>
      <c r="AC118">
        <f t="shared" si="10"/>
        <v>0.13880383166404223</v>
      </c>
      <c r="AD118" s="75">
        <f t="shared" si="11"/>
        <v>2.2174595727460639E-2</v>
      </c>
      <c r="AE118">
        <f t="shared" si="38"/>
        <v>3.9505331534166042E-7</v>
      </c>
      <c r="AF118">
        <f t="shared" si="39"/>
        <v>-64.033442891933504</v>
      </c>
      <c r="AG118">
        <f t="shared" si="40"/>
        <v>6.9132421739440753E-3</v>
      </c>
      <c r="AH118">
        <f t="shared" si="41"/>
        <v>5516.7672548073724</v>
      </c>
      <c r="AI118">
        <f t="shared" si="42"/>
        <v>1065.2218538560471</v>
      </c>
      <c r="AJ118" s="4">
        <f t="shared" si="43"/>
        <v>1.1668117963828718E-3</v>
      </c>
      <c r="AK118" s="4">
        <f t="shared" si="44"/>
        <v>-29.329991888423081</v>
      </c>
      <c r="AL118" s="4">
        <f t="shared" si="45"/>
        <v>931.11581351353163</v>
      </c>
      <c r="AM118" s="71">
        <v>295</v>
      </c>
    </row>
    <row r="119" spans="1:39" x14ac:dyDescent="0.2">
      <c r="A119" s="2"/>
      <c r="B119" s="2"/>
      <c r="C119" s="2"/>
      <c r="D119" s="2"/>
      <c r="E119" s="69"/>
      <c r="F119" s="72"/>
      <c r="G119" s="2"/>
      <c r="H119" s="2"/>
      <c r="J119" s="16"/>
      <c r="K119" s="17"/>
      <c r="L119" s="71">
        <v>300</v>
      </c>
      <c r="M119">
        <v>1588</v>
      </c>
      <c r="N119">
        <v>9</v>
      </c>
      <c r="O119">
        <v>300</v>
      </c>
      <c r="P119" s="2">
        <f t="shared" si="12"/>
        <v>1588</v>
      </c>
      <c r="Q119" s="2">
        <f t="shared" si="12"/>
        <v>9</v>
      </c>
      <c r="R119" s="76">
        <f t="shared" si="13"/>
        <v>30</v>
      </c>
      <c r="S119">
        <f t="shared" si="14"/>
        <v>476400</v>
      </c>
      <c r="T119">
        <f t="shared" si="15"/>
        <v>47640</v>
      </c>
      <c r="U119" s="75">
        <f t="shared" si="6"/>
        <v>1.1247016495152026E-2</v>
      </c>
      <c r="V119" s="7">
        <f t="shared" si="16"/>
        <v>302.5</v>
      </c>
      <c r="W119" s="74">
        <f t="shared" si="17"/>
        <v>0.20350888101785036</v>
      </c>
      <c r="X119" s="9">
        <f t="shared" si="18"/>
        <v>-42.285492420230248</v>
      </c>
      <c r="Y119" s="9">
        <f t="shared" si="7"/>
        <v>-35.371326083748613</v>
      </c>
      <c r="Z119">
        <f t="shared" si="8"/>
        <v>5.908139729560232E-5</v>
      </c>
      <c r="AA119" s="2">
        <f t="shared" si="9"/>
        <v>1588</v>
      </c>
      <c r="AB119" s="75">
        <f t="shared" si="19"/>
        <v>1.1247016495152026E-2</v>
      </c>
      <c r="AC119">
        <f t="shared" si="10"/>
        <v>9.3821258905416482E-2</v>
      </c>
      <c r="AD119" s="75">
        <f t="shared" si="11"/>
        <v>1.4988408186774693E-2</v>
      </c>
      <c r="AE119">
        <f t="shared" si="38"/>
        <v>2.6702720620726759E-7</v>
      </c>
      <c r="AF119">
        <f t="shared" si="39"/>
        <v>-65.734444880595632</v>
      </c>
      <c r="AG119">
        <f t="shared" si="40"/>
        <v>4.5196494739494462E-3</v>
      </c>
      <c r="AH119">
        <f t="shared" si="41"/>
        <v>3606.6802802116581</v>
      </c>
      <c r="AI119">
        <f t="shared" si="42"/>
        <v>733.9914680150215</v>
      </c>
      <c r="AJ119" s="4">
        <f t="shared" si="43"/>
        <v>7.8867960869621065E-4</v>
      </c>
      <c r="AK119" s="4">
        <f t="shared" si="44"/>
        <v>-31.030993877085219</v>
      </c>
      <c r="AL119" s="4">
        <f t="shared" si="45"/>
        <v>629.36632773957615</v>
      </c>
      <c r="AM119" s="71">
        <v>300</v>
      </c>
    </row>
    <row r="120" spans="1:39" x14ac:dyDescent="0.2">
      <c r="A120" s="2"/>
      <c r="B120" s="2"/>
      <c r="C120" s="2"/>
      <c r="D120" s="2"/>
      <c r="E120" s="69"/>
      <c r="F120" s="72"/>
      <c r="G120" s="2"/>
      <c r="H120" s="2"/>
      <c r="J120" s="16"/>
      <c r="K120" s="17"/>
      <c r="L120" s="71">
        <v>305</v>
      </c>
      <c r="M120">
        <v>1258</v>
      </c>
      <c r="N120">
        <v>10</v>
      </c>
      <c r="O120">
        <v>305</v>
      </c>
      <c r="P120" s="2">
        <f t="shared" si="12"/>
        <v>1258</v>
      </c>
      <c r="Q120" s="2">
        <f t="shared" si="12"/>
        <v>10</v>
      </c>
      <c r="R120" s="76">
        <f t="shared" si="13"/>
        <v>30.5</v>
      </c>
      <c r="S120">
        <f t="shared" si="14"/>
        <v>383690</v>
      </c>
      <c r="T120">
        <f t="shared" si="15"/>
        <v>38369</v>
      </c>
      <c r="U120" s="77">
        <f t="shared" si="6"/>
        <v>8.9097901454038095E-3</v>
      </c>
      <c r="V120" s="7">
        <f t="shared" si="16"/>
        <v>307.5</v>
      </c>
      <c r="W120" s="74">
        <f t="shared" si="17"/>
        <v>0.21430735746330704</v>
      </c>
      <c r="X120" s="9">
        <f t="shared" si="18"/>
        <v>-42.143097597771295</v>
      </c>
      <c r="Y120" s="9">
        <f t="shared" si="7"/>
        <v>-35.453468409956486</v>
      </c>
      <c r="Z120">
        <f t="shared" si="8"/>
        <v>6.1050642694158031E-5</v>
      </c>
      <c r="AA120" s="2">
        <f t="shared" si="9"/>
        <v>1258</v>
      </c>
      <c r="AB120" s="75">
        <f t="shared" si="19"/>
        <v>8.9097901454038095E-3</v>
      </c>
      <c r="AC120">
        <f t="shared" si="10"/>
        <v>7.6801708509250805E-2</v>
      </c>
      <c r="AD120" s="75">
        <f t="shared" si="11"/>
        <v>1.2269451188443614E-2</v>
      </c>
      <c r="AE120">
        <f t="shared" si="38"/>
        <v>2.185874064623769E-7</v>
      </c>
      <c r="AF120">
        <f t="shared" si="39"/>
        <v>-66.603748627954957</v>
      </c>
      <c r="AG120">
        <f t="shared" si="40"/>
        <v>3.580427605937278E-3</v>
      </c>
      <c r="AH120">
        <f t="shared" si="41"/>
        <v>2857.1812295379477</v>
      </c>
      <c r="AI120">
        <f t="shared" si="42"/>
        <v>612.31495909604007</v>
      </c>
      <c r="AJ120" s="4">
        <f t="shared" si="43"/>
        <v>6.4560998350427607E-4</v>
      </c>
      <c r="AK120" s="4">
        <f t="shared" si="44"/>
        <v>-31.900297624444534</v>
      </c>
      <c r="AL120" s="4">
        <f t="shared" si="45"/>
        <v>515.19676683641239</v>
      </c>
      <c r="AM120" s="71">
        <v>305</v>
      </c>
    </row>
    <row r="121" spans="1:39" x14ac:dyDescent="0.2">
      <c r="A121" s="2"/>
      <c r="B121" s="2"/>
      <c r="C121" s="2"/>
      <c r="D121" s="2"/>
      <c r="E121" s="69"/>
      <c r="F121" s="72"/>
      <c r="G121" s="2"/>
      <c r="H121" s="2"/>
      <c r="J121" s="16"/>
      <c r="K121" s="17"/>
      <c r="L121" s="71">
        <v>310</v>
      </c>
      <c r="M121">
        <v>139</v>
      </c>
      <c r="N121">
        <v>2</v>
      </c>
      <c r="O121">
        <v>310</v>
      </c>
      <c r="P121" s="2">
        <f t="shared" si="12"/>
        <v>139</v>
      </c>
      <c r="Q121" s="2">
        <f t="shared" si="12"/>
        <v>2</v>
      </c>
      <c r="R121" s="76">
        <f t="shared" si="13"/>
        <v>31</v>
      </c>
      <c r="S121">
        <f t="shared" si="14"/>
        <v>43090</v>
      </c>
      <c r="T121">
        <f t="shared" si="15"/>
        <v>4309</v>
      </c>
      <c r="U121" s="77">
        <f t="shared" si="6"/>
        <v>9.8446806853030953E-4</v>
      </c>
      <c r="V121" s="7">
        <f t="shared" si="16"/>
        <v>312.5</v>
      </c>
      <c r="W121" s="74">
        <f t="shared" si="17"/>
        <v>0.22549069416074011</v>
      </c>
      <c r="X121" s="9">
        <f t="shared" si="18"/>
        <v>-42.002999566398131</v>
      </c>
      <c r="Y121" s="9">
        <f t="shared" si="7"/>
        <v>-35.5342858020176</v>
      </c>
      <c r="Z121">
        <f t="shared" si="8"/>
        <v>6.3052170804165345E-5</v>
      </c>
      <c r="AA121" s="2">
        <f t="shared" si="9"/>
        <v>139</v>
      </c>
      <c r="AB121" s="75">
        <f t="shared" si="19"/>
        <v>9.8446806853030953E-4</v>
      </c>
      <c r="AC121">
        <f t="shared" si="10"/>
        <v>8.7642517417789827E-3</v>
      </c>
      <c r="AD121" s="75">
        <f t="shared" si="11"/>
        <v>1.4001323803367839E-3</v>
      </c>
      <c r="AE121">
        <f t="shared" si="38"/>
        <v>2.4944172401947071E-8</v>
      </c>
      <c r="AF121">
        <f t="shared" si="39"/>
        <v>-76.030309005133347</v>
      </c>
      <c r="AG121">
        <f t="shared" si="40"/>
        <v>3.9561163531421408E-4</v>
      </c>
      <c r="AH121">
        <f t="shared" si="41"/>
        <v>315.69808498074286</v>
      </c>
      <c r="AI121">
        <f t="shared" si="42"/>
        <v>71.186980327524026</v>
      </c>
      <c r="AJ121" s="4">
        <f t="shared" si="43"/>
        <v>7.3673991533088217E-5</v>
      </c>
      <c r="AK121" s="4">
        <f t="shared" si="44"/>
        <v>-41.326858001622924</v>
      </c>
      <c r="AL121" s="4">
        <f t="shared" si="45"/>
        <v>58.791845243404396</v>
      </c>
      <c r="AM121" s="71">
        <v>310</v>
      </c>
    </row>
    <row r="122" spans="1:39" x14ac:dyDescent="0.2">
      <c r="A122" s="2"/>
      <c r="B122" s="2"/>
      <c r="C122" s="2"/>
      <c r="D122" s="2"/>
      <c r="E122" s="69"/>
      <c r="F122" s="72"/>
      <c r="G122" s="2"/>
      <c r="H122" s="2"/>
      <c r="J122" s="16"/>
      <c r="K122" s="17"/>
      <c r="L122" s="71">
        <v>315</v>
      </c>
      <c r="M122">
        <v>70</v>
      </c>
      <c r="N122">
        <v>1</v>
      </c>
      <c r="O122">
        <v>315</v>
      </c>
      <c r="P122" s="2">
        <f t="shared" si="12"/>
        <v>70</v>
      </c>
      <c r="Q122" s="2">
        <f t="shared" si="12"/>
        <v>1</v>
      </c>
      <c r="R122" s="76">
        <f t="shared" si="13"/>
        <v>31.5</v>
      </c>
      <c r="S122">
        <f t="shared" si="14"/>
        <v>22050</v>
      </c>
      <c r="T122">
        <f t="shared" si="15"/>
        <v>2205</v>
      </c>
      <c r="U122" s="77">
        <f t="shared" si="6"/>
        <v>4.9577528631022786E-4</v>
      </c>
      <c r="V122" s="7">
        <f t="shared" si="16"/>
        <v>317.5</v>
      </c>
      <c r="W122" s="74">
        <f t="shared" si="17"/>
        <v>0.23706611993653098</v>
      </c>
      <c r="X122" s="9">
        <f t="shared" si="18"/>
        <v>-41.865125407440118</v>
      </c>
      <c r="Y122" s="9">
        <f t="shared" si="7"/>
        <v>-35.613820324026136</v>
      </c>
      <c r="Z122">
        <f t="shared" si="8"/>
        <v>6.5085981625624553E-5</v>
      </c>
      <c r="AA122" s="2">
        <f t="shared" si="9"/>
        <v>70</v>
      </c>
      <c r="AB122" s="75">
        <f t="shared" si="19"/>
        <v>4.9577528631022786E-4</v>
      </c>
      <c r="AC122">
        <f t="shared" si="10"/>
        <v>4.5560187137937188E-3</v>
      </c>
      <c r="AD122" s="75">
        <f t="shared" si="11"/>
        <v>7.2784642825744598E-4</v>
      </c>
      <c r="AE122">
        <f t="shared" si="38"/>
        <v>1.296700729414461E-8</v>
      </c>
      <c r="AF122">
        <f t="shared" si="39"/>
        <v>-78.871602448573711</v>
      </c>
      <c r="AG122">
        <f t="shared" si="40"/>
        <v>1.992288810934894E-4</v>
      </c>
      <c r="AH122">
        <f>AG122*AA$139*1000</f>
        <v>158.98464711260453</v>
      </c>
      <c r="AI122">
        <f t="shared" si="42"/>
        <v>37.689873420463762</v>
      </c>
      <c r="AJ122" s="4">
        <f>AC$139*AD122</f>
        <v>3.8298772563155178E-5</v>
      </c>
      <c r="AK122" s="4">
        <f t="shared" si="44"/>
        <v>-44.168151445063295</v>
      </c>
      <c r="AL122" s="4">
        <f>AJ122*AA$139*1000</f>
        <v>30.562420505397832</v>
      </c>
      <c r="AM122" s="71">
        <v>315</v>
      </c>
    </row>
    <row r="123" spans="1:39" x14ac:dyDescent="0.2">
      <c r="A123" s="2"/>
      <c r="B123" s="2"/>
      <c r="C123" s="2"/>
      <c r="D123" s="2"/>
      <c r="E123" s="69"/>
      <c r="F123" s="72"/>
      <c r="G123" s="2"/>
      <c r="H123" s="2"/>
      <c r="J123" s="16"/>
      <c r="K123" s="17"/>
      <c r="L123" s="71">
        <v>320</v>
      </c>
      <c r="M123">
        <v>250</v>
      </c>
      <c r="N123">
        <v>3</v>
      </c>
      <c r="O123">
        <v>320</v>
      </c>
      <c r="P123" s="2">
        <f t="shared" si="12"/>
        <v>250</v>
      </c>
      <c r="Q123" s="2">
        <f t="shared" si="12"/>
        <v>3</v>
      </c>
      <c r="R123" s="76">
        <f t="shared" si="13"/>
        <v>32</v>
      </c>
      <c r="S123">
        <f t="shared" si="14"/>
        <v>80000</v>
      </c>
      <c r="T123">
        <f t="shared" si="15"/>
        <v>8000</v>
      </c>
      <c r="U123" s="77">
        <f t="shared" si="6"/>
        <v>1.770626022536528E-3</v>
      </c>
      <c r="V123" s="7">
        <f t="shared" si="16"/>
        <v>322.5</v>
      </c>
      <c r="W123" s="74">
        <f t="shared" si="17"/>
        <v>0.24904088142046668</v>
      </c>
      <c r="X123" s="9">
        <f t="shared" si="18"/>
        <v>-41.729405620574276</v>
      </c>
      <c r="Y123" s="9">
        <f t="shared" si="7"/>
        <v>-35.692112068157584</v>
      </c>
      <c r="Z123">
        <f t="shared" si="8"/>
        <v>6.7152075158535439E-5</v>
      </c>
      <c r="AA123" s="2">
        <f t="shared" si="9"/>
        <v>250</v>
      </c>
      <c r="AB123" s="75">
        <f t="shared" si="19"/>
        <v>1.770626022536528E-3</v>
      </c>
      <c r="AC123">
        <f t="shared" si="10"/>
        <v>1.678801878963386E-2</v>
      </c>
      <c r="AD123" s="75">
        <f t="shared" si="11"/>
        <v>2.6819686838773452E-3</v>
      </c>
      <c r="AE123">
        <f t="shared" si="38"/>
        <v>4.7780831417646216E-8</v>
      </c>
      <c r="AF123">
        <f t="shared" si="39"/>
        <v>-73.207462975130056</v>
      </c>
      <c r="AG123">
        <f t="shared" si="40"/>
        <v>7.1153171819103372E-4</v>
      </c>
      <c r="AH123">
        <f>AG123*AA$139*1000</f>
        <v>567.80231111644491</v>
      </c>
      <c r="AI123">
        <f t="shared" si="42"/>
        <v>141.40598803301748</v>
      </c>
      <c r="AJ123" s="4">
        <f>AC$139*AD123</f>
        <v>1.4112332582470467E-4</v>
      </c>
      <c r="AK123" s="4">
        <f t="shared" si="44"/>
        <v>-38.50401197161964</v>
      </c>
      <c r="AL123" s="4">
        <f>AJ123*AA$139*1000</f>
        <v>112.61641400811433</v>
      </c>
      <c r="AM123" s="71">
        <v>320</v>
      </c>
    </row>
    <row r="124" spans="1:39" x14ac:dyDescent="0.2">
      <c r="A124" s="2"/>
      <c r="B124" s="2"/>
      <c r="C124" s="2"/>
      <c r="D124" s="2"/>
      <c r="E124" s="69"/>
      <c r="F124" s="72"/>
      <c r="G124" s="2"/>
      <c r="H124" s="2"/>
      <c r="J124" s="16"/>
      <c r="K124" s="17"/>
      <c r="L124" s="71">
        <v>325</v>
      </c>
      <c r="M124" s="3"/>
      <c r="N124" s="3"/>
      <c r="O124">
        <v>325</v>
      </c>
      <c r="P124" s="2">
        <f t="shared" si="12"/>
        <v>0</v>
      </c>
      <c r="Q124" s="2">
        <f t="shared" si="12"/>
        <v>0</v>
      </c>
      <c r="R124" s="76">
        <f t="shared" si="13"/>
        <v>32.5</v>
      </c>
      <c r="S124">
        <f t="shared" si="14"/>
        <v>0</v>
      </c>
      <c r="T124">
        <f t="shared" si="15"/>
        <v>0</v>
      </c>
      <c r="U124" s="77">
        <f t="shared" si="6"/>
        <v>0</v>
      </c>
      <c r="V124" s="7">
        <f t="shared" si="16"/>
        <v>327.5</v>
      </c>
      <c r="W124" s="74">
        <f t="shared" si="17"/>
        <v>0.26142224280813847</v>
      </c>
      <c r="X124" s="9">
        <f t="shared" si="18"/>
        <v>-41.595773913443963</v>
      </c>
      <c r="Y124" s="9">
        <f t="shared" si="7"/>
        <v>-35.769199276029731</v>
      </c>
      <c r="Z124">
        <f t="shared" si="8"/>
        <v>6.925045140289815E-5</v>
      </c>
      <c r="AA124" s="2">
        <f t="shared" si="9"/>
        <v>0</v>
      </c>
      <c r="AB124" s="75">
        <f t="shared" si="19"/>
        <v>0</v>
      </c>
      <c r="AC124">
        <f t="shared" si="10"/>
        <v>0</v>
      </c>
      <c r="AD124" s="75">
        <f t="shared" si="11"/>
        <v>0</v>
      </c>
      <c r="AJ124" s="4"/>
      <c r="AK124" s="4"/>
      <c r="AL124" s="4"/>
      <c r="AM124" s="71">
        <v>325</v>
      </c>
    </row>
    <row r="125" spans="1:39" x14ac:dyDescent="0.2">
      <c r="A125" s="2"/>
      <c r="B125" s="2"/>
      <c r="C125" s="2"/>
      <c r="D125" s="2"/>
      <c r="E125" s="69"/>
      <c r="F125" s="72"/>
      <c r="G125" s="2"/>
      <c r="H125" s="2"/>
      <c r="J125" s="16"/>
      <c r="K125" s="17"/>
      <c r="L125" s="71">
        <v>330</v>
      </c>
      <c r="M125" s="3"/>
      <c r="N125" s="3"/>
      <c r="O125">
        <v>330</v>
      </c>
      <c r="P125" s="2">
        <f t="shared" si="12"/>
        <v>0</v>
      </c>
      <c r="Q125" s="2">
        <f t="shared" si="12"/>
        <v>0</v>
      </c>
      <c r="R125" s="76">
        <f t="shared" si="13"/>
        <v>33</v>
      </c>
      <c r="S125">
        <f t="shared" si="14"/>
        <v>0</v>
      </c>
      <c r="T125">
        <f t="shared" si="15"/>
        <v>0</v>
      </c>
      <c r="U125" s="77">
        <f t="shared" si="6"/>
        <v>0</v>
      </c>
      <c r="V125" s="7">
        <f t="shared" si="16"/>
        <v>332.5</v>
      </c>
      <c r="W125" s="74">
        <f t="shared" si="17"/>
        <v>0.27421748563016696</v>
      </c>
      <c r="X125" s="9">
        <f t="shared" si="18"/>
        <v>-41.46416700721754</v>
      </c>
      <c r="Y125" s="9">
        <f t="shared" si="7"/>
        <v>-35.845118450868959</v>
      </c>
      <c r="Z125">
        <f t="shared" si="8"/>
        <v>7.138111035871243E-5</v>
      </c>
      <c r="AA125" s="2">
        <f t="shared" si="9"/>
        <v>0</v>
      </c>
      <c r="AB125" s="75">
        <f t="shared" si="19"/>
        <v>0</v>
      </c>
      <c r="AC125">
        <f t="shared" si="10"/>
        <v>0</v>
      </c>
      <c r="AD125" s="75">
        <f t="shared" si="11"/>
        <v>0</v>
      </c>
      <c r="AJ125" s="4"/>
      <c r="AK125" s="4"/>
      <c r="AL125" s="4"/>
      <c r="AM125" s="71">
        <v>330</v>
      </c>
    </row>
    <row r="126" spans="1:39" x14ac:dyDescent="0.2">
      <c r="A126" s="2"/>
      <c r="B126" s="2"/>
      <c r="C126" s="2"/>
      <c r="D126" s="2"/>
      <c r="E126" s="69"/>
      <c r="F126" s="72"/>
      <c r="G126" s="2"/>
      <c r="H126" s="2"/>
      <c r="J126" s="16"/>
      <c r="K126" s="17"/>
      <c r="L126" s="71">
        <v>335</v>
      </c>
      <c r="M126" s="3"/>
      <c r="N126" s="3"/>
      <c r="O126">
        <v>335</v>
      </c>
      <c r="P126" s="2">
        <f t="shared" si="12"/>
        <v>0</v>
      </c>
      <c r="Q126" s="2">
        <f t="shared" si="12"/>
        <v>0</v>
      </c>
      <c r="R126" s="76">
        <f t="shared" si="13"/>
        <v>33.5</v>
      </c>
      <c r="S126">
        <f t="shared" si="14"/>
        <v>0</v>
      </c>
      <c r="T126">
        <f t="shared" si="15"/>
        <v>0</v>
      </c>
      <c r="U126" s="77">
        <f t="shared" si="6"/>
        <v>0</v>
      </c>
      <c r="V126" s="7">
        <f t="shared" si="16"/>
        <v>337.5</v>
      </c>
      <c r="W126" s="74">
        <f t="shared" si="17"/>
        <v>0.28743390852792544</v>
      </c>
      <c r="X126" s="9">
        <f t="shared" si="18"/>
        <v>-41.334524456659125</v>
      </c>
      <c r="Y126" s="9">
        <f t="shared" si="7"/>
        <v>-35.91990446130454</v>
      </c>
      <c r="Z126">
        <f t="shared" si="8"/>
        <v>7.3544052025978685E-5</v>
      </c>
      <c r="AA126" s="2">
        <f t="shared" si="9"/>
        <v>0</v>
      </c>
      <c r="AB126" s="75">
        <f t="shared" si="19"/>
        <v>0</v>
      </c>
      <c r="AC126">
        <f t="shared" si="10"/>
        <v>0</v>
      </c>
      <c r="AD126" s="75">
        <f t="shared" si="11"/>
        <v>0</v>
      </c>
      <c r="AJ126" s="4"/>
      <c r="AK126" s="4"/>
      <c r="AL126" s="4"/>
      <c r="AM126" s="71">
        <v>335</v>
      </c>
    </row>
    <row r="127" spans="1:39" x14ac:dyDescent="0.2">
      <c r="A127" s="2"/>
      <c r="B127" s="2"/>
      <c r="C127" s="2"/>
      <c r="D127" s="2"/>
      <c r="E127" s="69"/>
      <c r="F127" s="72"/>
      <c r="G127" s="2"/>
      <c r="H127" s="2"/>
      <c r="J127" s="16"/>
      <c r="K127" s="17"/>
      <c r="L127" s="71">
        <v>340</v>
      </c>
      <c r="M127" s="3"/>
      <c r="N127" s="3"/>
      <c r="O127">
        <v>340</v>
      </c>
      <c r="P127" s="2">
        <f t="shared" si="12"/>
        <v>0</v>
      </c>
      <c r="Q127" s="2">
        <f t="shared" si="12"/>
        <v>0</v>
      </c>
      <c r="R127" s="76">
        <f t="shared" si="13"/>
        <v>34</v>
      </c>
      <c r="S127">
        <f t="shared" si="14"/>
        <v>0</v>
      </c>
      <c r="T127">
        <f t="shared" si="15"/>
        <v>0</v>
      </c>
      <c r="U127" s="77">
        <f t="shared" si="6"/>
        <v>0</v>
      </c>
      <c r="V127" s="7">
        <f t="shared" si="16"/>
        <v>342.5</v>
      </c>
      <c r="W127" s="74">
        <f t="shared" si="17"/>
        <v>0.30107882703551142</v>
      </c>
      <c r="X127" s="9">
        <f t="shared" si="18"/>
        <v>-41.206788483431119</v>
      </c>
      <c r="Y127" s="9">
        <f t="shared" si="7"/>
        <v>-35.993590637530517</v>
      </c>
      <c r="Z127">
        <f t="shared" si="8"/>
        <v>7.5739276404696373E-5</v>
      </c>
      <c r="AA127" s="2">
        <f t="shared" si="9"/>
        <v>0</v>
      </c>
      <c r="AB127" s="75">
        <f t="shared" si="19"/>
        <v>0</v>
      </c>
      <c r="AC127">
        <f t="shared" si="10"/>
        <v>0</v>
      </c>
      <c r="AD127" s="75">
        <f t="shared" si="11"/>
        <v>0</v>
      </c>
      <c r="AJ127" s="4"/>
      <c r="AK127" s="4"/>
      <c r="AL127" s="4"/>
      <c r="AM127" s="71">
        <v>340</v>
      </c>
    </row>
    <row r="128" spans="1:39" x14ac:dyDescent="0.2">
      <c r="A128" s="2"/>
      <c r="B128" s="2"/>
      <c r="C128" s="2"/>
      <c r="D128" s="2"/>
      <c r="E128" s="69"/>
      <c r="F128" s="72"/>
      <c r="G128" s="2"/>
      <c r="H128" s="2"/>
      <c r="J128" s="16"/>
      <c r="K128" s="17"/>
      <c r="L128" s="71">
        <v>345</v>
      </c>
      <c r="M128" s="3"/>
      <c r="N128" s="3"/>
      <c r="O128">
        <v>345</v>
      </c>
      <c r="P128" s="2">
        <f t="shared" si="12"/>
        <v>0</v>
      </c>
      <c r="Q128" s="2">
        <f t="shared" si="12"/>
        <v>0</v>
      </c>
      <c r="R128" s="76">
        <f t="shared" si="13"/>
        <v>34.5</v>
      </c>
      <c r="S128">
        <f t="shared" si="14"/>
        <v>0</v>
      </c>
      <c r="T128">
        <f t="shared" si="15"/>
        <v>0</v>
      </c>
      <c r="U128" s="77">
        <f t="shared" si="6"/>
        <v>0</v>
      </c>
      <c r="V128" s="7">
        <f t="shared" si="16"/>
        <v>347.5</v>
      </c>
      <c r="W128" s="74">
        <f t="shared" si="17"/>
        <v>0.31515957336768236</v>
      </c>
      <c r="X128" s="9">
        <f t="shared" si="18"/>
        <v>-41.080903821477349</v>
      </c>
      <c r="Y128" s="9">
        <f t="shared" si="7"/>
        <v>-36.066208860498257</v>
      </c>
      <c r="Z128">
        <f t="shared" si="8"/>
        <v>7.796678349486601E-5</v>
      </c>
      <c r="AA128" s="2">
        <f t="shared" si="9"/>
        <v>0</v>
      </c>
      <c r="AB128" s="75">
        <f t="shared" si="19"/>
        <v>0</v>
      </c>
      <c r="AC128">
        <f t="shared" si="10"/>
        <v>0</v>
      </c>
      <c r="AD128" s="75">
        <f t="shared" si="11"/>
        <v>0</v>
      </c>
      <c r="AJ128" s="4"/>
      <c r="AK128" s="4"/>
      <c r="AL128" s="4"/>
      <c r="AM128" s="71">
        <v>345</v>
      </c>
    </row>
    <row r="129" spans="1:39" x14ac:dyDescent="0.2">
      <c r="A129" s="2"/>
      <c r="B129" s="2"/>
      <c r="C129" s="2"/>
      <c r="D129" s="2"/>
      <c r="E129" s="69"/>
      <c r="F129" s="72"/>
      <c r="G129" s="2"/>
      <c r="H129" s="2"/>
      <c r="J129" s="16"/>
      <c r="K129" s="17"/>
      <c r="L129" s="71">
        <v>350</v>
      </c>
      <c r="M129" s="3"/>
      <c r="N129" s="3"/>
      <c r="O129">
        <v>350</v>
      </c>
      <c r="P129" s="2">
        <f t="shared" si="12"/>
        <v>0</v>
      </c>
      <c r="Q129" s="2">
        <f t="shared" si="12"/>
        <v>0</v>
      </c>
      <c r="R129" s="76">
        <f t="shared" si="13"/>
        <v>35</v>
      </c>
      <c r="S129">
        <f t="shared" si="14"/>
        <v>0</v>
      </c>
      <c r="T129">
        <f t="shared" si="15"/>
        <v>0</v>
      </c>
      <c r="U129" s="77">
        <f t="shared" si="6"/>
        <v>0</v>
      </c>
      <c r="V129" s="7">
        <f t="shared" si="16"/>
        <v>352.5</v>
      </c>
      <c r="W129" s="74">
        <f t="shared" si="17"/>
        <v>0.32968349621351367</v>
      </c>
      <c r="X129" s="9">
        <f t="shared" si="18"/>
        <v>-40.956817573451652</v>
      </c>
      <c r="Y129" s="9">
        <f t="shared" si="7"/>
        <v>-36.137789644737616</v>
      </c>
      <c r="Z129">
        <f t="shared" si="8"/>
        <v>8.0226573296487364E-5</v>
      </c>
      <c r="AA129" s="2">
        <f t="shared" si="9"/>
        <v>0</v>
      </c>
      <c r="AB129" s="75">
        <f t="shared" si="19"/>
        <v>0</v>
      </c>
      <c r="AC129">
        <f t="shared" si="10"/>
        <v>0</v>
      </c>
      <c r="AD129" s="75">
        <f t="shared" si="11"/>
        <v>0</v>
      </c>
      <c r="AJ129" s="4"/>
      <c r="AK129" s="4"/>
      <c r="AL129" s="4"/>
      <c r="AM129" s="71">
        <v>350</v>
      </c>
    </row>
    <row r="130" spans="1:39" x14ac:dyDescent="0.2">
      <c r="A130" s="2"/>
      <c r="B130" s="2"/>
      <c r="C130" s="2"/>
      <c r="D130" s="2"/>
      <c r="E130" s="69"/>
      <c r="F130" s="72"/>
      <c r="G130" s="2"/>
      <c r="H130" s="2"/>
      <c r="J130" s="16"/>
      <c r="K130" s="17"/>
      <c r="L130" s="71">
        <v>355</v>
      </c>
      <c r="M130" s="3"/>
      <c r="N130" s="3"/>
      <c r="O130">
        <v>355</v>
      </c>
      <c r="P130" s="2">
        <f t="shared" si="12"/>
        <v>0</v>
      </c>
      <c r="Q130" s="2">
        <f t="shared" si="12"/>
        <v>0</v>
      </c>
      <c r="R130" s="76">
        <f t="shared" si="13"/>
        <v>35.5</v>
      </c>
      <c r="S130">
        <f t="shared" si="14"/>
        <v>0</v>
      </c>
      <c r="T130">
        <f t="shared" si="15"/>
        <v>0</v>
      </c>
      <c r="U130" s="77">
        <f t="shared" si="6"/>
        <v>0</v>
      </c>
      <c r="V130" s="7">
        <f t="shared" si="16"/>
        <v>357.5</v>
      </c>
      <c r="W130" s="74">
        <f t="shared" si="17"/>
        <v>0.34465796053555803</v>
      </c>
      <c r="X130" s="9">
        <f t="shared" si="18"/>
        <v>-40.834479077258017</v>
      </c>
      <c r="Y130" s="9">
        <f t="shared" si="7"/>
        <v>-36.208362215345076</v>
      </c>
      <c r="Z130">
        <f t="shared" si="8"/>
        <v>8.2518645809560314E-5</v>
      </c>
      <c r="AA130" s="2">
        <f t="shared" si="9"/>
        <v>0</v>
      </c>
      <c r="AB130" s="75">
        <f t="shared" si="19"/>
        <v>0</v>
      </c>
      <c r="AC130">
        <f t="shared" si="10"/>
        <v>0</v>
      </c>
      <c r="AD130" s="75">
        <f t="shared" si="11"/>
        <v>0</v>
      </c>
      <c r="AJ130" s="4"/>
      <c r="AK130" s="4"/>
      <c r="AL130" s="4"/>
      <c r="AM130" s="71">
        <v>355</v>
      </c>
    </row>
    <row r="131" spans="1:39" x14ac:dyDescent="0.2">
      <c r="A131" s="2"/>
      <c r="B131" s="2"/>
      <c r="C131" s="2"/>
      <c r="D131" s="2"/>
      <c r="E131" s="69"/>
      <c r="F131" s="72"/>
      <c r="G131" s="2"/>
      <c r="H131" s="2"/>
      <c r="J131" s="16"/>
      <c r="K131" s="17"/>
      <c r="L131" s="71">
        <v>360</v>
      </c>
      <c r="M131" s="3"/>
      <c r="N131" s="3"/>
      <c r="O131">
        <v>360</v>
      </c>
      <c r="P131" s="2">
        <f t="shared" si="12"/>
        <v>0</v>
      </c>
      <c r="Q131" s="2">
        <f t="shared" si="12"/>
        <v>0</v>
      </c>
      <c r="R131" s="76">
        <f t="shared" si="13"/>
        <v>36</v>
      </c>
      <c r="S131">
        <f t="shared" si="14"/>
        <v>0</v>
      </c>
      <c r="T131">
        <f t="shared" si="15"/>
        <v>0</v>
      </c>
      <c r="U131" s="77">
        <f t="shared" si="6"/>
        <v>0</v>
      </c>
      <c r="V131" s="7">
        <f t="shared" si="16"/>
        <v>362.5</v>
      </c>
      <c r="W131" s="74">
        <f t="shared" si="17"/>
        <v>0.36009034737424866</v>
      </c>
      <c r="X131" s="9">
        <f t="shared" si="18"/>
        <v>-40.713839781859754</v>
      </c>
      <c r="Y131" s="9">
        <f t="shared" si="7"/>
        <v>-36.277954579624648</v>
      </c>
      <c r="Z131">
        <f t="shared" si="8"/>
        <v>8.4843001034084928E-5</v>
      </c>
      <c r="AA131" s="2">
        <f t="shared" si="9"/>
        <v>0</v>
      </c>
      <c r="AB131" s="75">
        <f t="shared" si="19"/>
        <v>0</v>
      </c>
      <c r="AC131">
        <f t="shared" si="10"/>
        <v>0</v>
      </c>
      <c r="AD131" s="75">
        <f t="shared" si="11"/>
        <v>0</v>
      </c>
      <c r="AJ131" s="4"/>
      <c r="AK131" s="4"/>
      <c r="AL131" s="4"/>
      <c r="AM131" s="71">
        <v>360</v>
      </c>
    </row>
    <row r="132" spans="1:39" x14ac:dyDescent="0.2">
      <c r="A132" s="2"/>
      <c r="B132" s="2"/>
      <c r="C132" s="2"/>
      <c r="D132" s="2"/>
      <c r="E132" s="69"/>
      <c r="F132" s="72"/>
      <c r="G132" s="2"/>
      <c r="H132" s="2"/>
      <c r="J132" s="16"/>
      <c r="K132" s="17"/>
      <c r="L132" s="17"/>
      <c r="X132" s="9"/>
      <c r="Y132" s="9"/>
      <c r="AB132" s="78"/>
      <c r="AD132" s="75"/>
      <c r="AJ132" s="4"/>
      <c r="AK132" s="4"/>
      <c r="AL132" s="79"/>
    </row>
    <row r="133" spans="1:39" x14ac:dyDescent="0.2">
      <c r="A133" s="2"/>
      <c r="B133" s="2"/>
      <c r="C133" s="2"/>
      <c r="D133" s="2"/>
      <c r="E133" s="69"/>
      <c r="F133" s="72"/>
      <c r="G133" s="2"/>
      <c r="H133" s="2"/>
      <c r="J133" s="16"/>
      <c r="K133" s="17"/>
      <c r="L133" s="17" t="s">
        <v>137</v>
      </c>
      <c r="M133" s="26">
        <f>SUM(M89:M131)</f>
        <v>141193</v>
      </c>
      <c r="N133">
        <f>SUM(N89:N132)</f>
        <v>240</v>
      </c>
      <c r="O133" t="s">
        <v>138</v>
      </c>
      <c r="P133" s="4">
        <f>SUM(P89:P131)</f>
        <v>141193</v>
      </c>
      <c r="Q133">
        <f>SUM(Q89:Q131)</f>
        <v>240</v>
      </c>
      <c r="S133">
        <f>SUM(S89:S131)</f>
        <v>36567685</v>
      </c>
      <c r="T133">
        <f>SUM(T89:T131)</f>
        <v>3656768.5</v>
      </c>
      <c r="U133" s="80">
        <f>SUM(U89:U132)</f>
        <v>1.0000000000000002</v>
      </c>
      <c r="X133" s="9"/>
      <c r="Y133" s="9"/>
      <c r="Z133">
        <f t="shared" ref="Z133:AE133" si="46">SUM(Z89:Z132)</f>
        <v>1.947757218745636E-3</v>
      </c>
      <c r="AA133">
        <f t="shared" si="46"/>
        <v>141193</v>
      </c>
      <c r="AB133" s="78">
        <f t="shared" si="46"/>
        <v>1.0000000000000002</v>
      </c>
      <c r="AC133">
        <f t="shared" si="46"/>
        <v>6.2595879253009308</v>
      </c>
      <c r="AD133" s="78">
        <f t="shared" si="46"/>
        <v>0.99999999999999989</v>
      </c>
      <c r="AE133" s="81">
        <f t="shared" si="46"/>
        <v>1.7815581406628897E-5</v>
      </c>
      <c r="AF133" s="81"/>
      <c r="AG133" s="81">
        <f>SUM(AG89:AG132)</f>
        <v>0.40185319154618659</v>
      </c>
      <c r="AH133" s="82">
        <f>SUM(AH89:AH132)</f>
        <v>320678.84685385681</v>
      </c>
      <c r="AI133" s="83">
        <f>SUM(AI89:AI132)</f>
        <v>41814.621494153434</v>
      </c>
      <c r="AJ133" s="4">
        <f>SUM(AJ89:AJ132)</f>
        <v>5.2619304122776503E-2</v>
      </c>
      <c r="AK133" s="4"/>
      <c r="AL133" s="84">
        <f>SUM(AL89:AL132)</f>
        <v>41990.204689975653</v>
      </c>
    </row>
    <row r="134" spans="1:39" x14ac:dyDescent="0.2">
      <c r="A134" s="2"/>
      <c r="B134" s="2"/>
      <c r="C134" s="2"/>
      <c r="D134" s="2"/>
      <c r="E134" s="69"/>
      <c r="F134" s="72"/>
      <c r="G134" s="2"/>
      <c r="H134" s="2"/>
      <c r="J134" s="16"/>
      <c r="K134" s="17"/>
      <c r="L134" s="17"/>
      <c r="M134" t="s">
        <v>179</v>
      </c>
      <c r="O134" t="s">
        <v>139</v>
      </c>
      <c r="S134" s="4">
        <f>S133/P133</f>
        <v>258.99077857967461</v>
      </c>
      <c r="T134">
        <f>T133/P133</f>
        <v>25.899077857967463</v>
      </c>
      <c r="V134">
        <f>SUMPRODUCT(V89:V131,AA89:AA131)/AA133</f>
        <v>261.49077857967461</v>
      </c>
      <c r="W134">
        <f>SUMPRODUCT(W89:W131,AA89:AA131)/AA133</f>
        <v>0.1303940746463069</v>
      </c>
      <c r="Y134" s="9"/>
      <c r="AE134">
        <f>10*LOG10(AE133)</f>
        <v>-47.492000000000012</v>
      </c>
      <c r="AI134" t="s">
        <v>140</v>
      </c>
      <c r="AJ134" t="s">
        <v>141</v>
      </c>
      <c r="AL134" t="s">
        <v>142</v>
      </c>
    </row>
    <row r="135" spans="1:39" x14ac:dyDescent="0.2">
      <c r="A135" s="2"/>
      <c r="B135" s="2"/>
      <c r="C135" s="2"/>
      <c r="D135" s="2"/>
      <c r="E135" s="69"/>
      <c r="F135" s="72"/>
      <c r="G135" s="2"/>
      <c r="H135" s="2"/>
      <c r="J135" s="16"/>
      <c r="K135" s="17"/>
      <c r="L135" s="17"/>
      <c r="V135" t="s">
        <v>143</v>
      </c>
      <c r="W135" t="s">
        <v>144</v>
      </c>
      <c r="X135" s="9"/>
      <c r="Y135" s="9"/>
      <c r="Z135" t="s">
        <v>145</v>
      </c>
      <c r="AE135" t="s">
        <v>146</v>
      </c>
      <c r="AI135" t="s">
        <v>147</v>
      </c>
      <c r="AL135" t="s">
        <v>148</v>
      </c>
    </row>
    <row r="136" spans="1:39" x14ac:dyDescent="0.2">
      <c r="A136" s="2"/>
      <c r="B136" s="2"/>
      <c r="C136" s="2"/>
      <c r="D136" s="2"/>
      <c r="E136" s="69"/>
      <c r="F136" s="72"/>
      <c r="G136" s="2"/>
      <c r="H136" s="2"/>
      <c r="J136" s="16"/>
      <c r="K136" s="17"/>
      <c r="L136" s="17"/>
      <c r="O136" t="s">
        <v>149</v>
      </c>
      <c r="X136" s="9"/>
      <c r="Y136" s="9"/>
      <c r="Z136" t="s">
        <v>1</v>
      </c>
      <c r="AA136" t="s">
        <v>0</v>
      </c>
      <c r="AB136" t="s">
        <v>2</v>
      </c>
      <c r="AC136" t="s">
        <v>3</v>
      </c>
      <c r="AD136" t="s">
        <v>4</v>
      </c>
    </row>
    <row r="137" spans="1:39" x14ac:dyDescent="0.2">
      <c r="A137" s="2"/>
      <c r="B137" s="2"/>
      <c r="C137" s="2"/>
      <c r="D137" s="2"/>
      <c r="E137" s="69"/>
      <c r="F137" s="72"/>
      <c r="G137" s="2"/>
      <c r="H137" s="2"/>
      <c r="J137" s="16"/>
      <c r="K137" s="17"/>
      <c r="L137" s="17"/>
      <c r="O137" s="4" t="s">
        <v>150</v>
      </c>
      <c r="P137" s="85">
        <f>S134</f>
        <v>258.99077857967461</v>
      </c>
      <c r="X137" s="9"/>
      <c r="Y137" s="9"/>
      <c r="Z137" t="s">
        <v>7</v>
      </c>
      <c r="AA137" t="s">
        <v>8</v>
      </c>
      <c r="AB137" t="s">
        <v>9</v>
      </c>
      <c r="AC137" t="s">
        <v>10</v>
      </c>
      <c r="AD137" t="s">
        <v>3</v>
      </c>
    </row>
    <row r="138" spans="1:39" x14ac:dyDescent="0.2">
      <c r="A138" s="2"/>
      <c r="B138" s="2"/>
      <c r="C138" s="2"/>
      <c r="D138" s="2"/>
      <c r="E138" s="69"/>
      <c r="F138" s="72"/>
      <c r="G138" s="2"/>
      <c r="H138" s="2"/>
      <c r="J138" s="16"/>
      <c r="K138" s="17"/>
      <c r="L138" s="17"/>
      <c r="O138" s="4" t="s">
        <v>137</v>
      </c>
      <c r="P138" s="4">
        <f>P133</f>
        <v>141193</v>
      </c>
      <c r="X138" s="9"/>
      <c r="Y138" s="9"/>
      <c r="Z138" s="8" t="s">
        <v>13</v>
      </c>
      <c r="AA138" t="s">
        <v>14</v>
      </c>
      <c r="AB138" t="s">
        <v>15</v>
      </c>
      <c r="AC138" t="s">
        <v>16</v>
      </c>
      <c r="AD138" t="s">
        <v>17</v>
      </c>
    </row>
    <row r="139" spans="1:39" x14ac:dyDescent="0.2">
      <c r="A139" s="2"/>
      <c r="B139" s="2"/>
      <c r="C139" s="2"/>
      <c r="D139" s="2"/>
      <c r="E139" s="69"/>
      <c r="F139" s="72"/>
      <c r="G139" s="2"/>
      <c r="H139" s="2"/>
      <c r="J139" s="16"/>
      <c r="K139" s="17"/>
      <c r="L139" s="17"/>
      <c r="Y139" s="9" t="s">
        <v>151</v>
      </c>
      <c r="Z139" s="86">
        <f>(20*LOG(V134/10)-71.9)-10*LOG(W134)</f>
        <v>-34.703451003510409</v>
      </c>
      <c r="AA139" s="87">
        <f>AA147</f>
        <v>798</v>
      </c>
      <c r="AB139" s="87">
        <f>AB147</f>
        <v>-47.491999999999997</v>
      </c>
      <c r="AC139" s="88">
        <f>10^((AB139-Z139)/10)</f>
        <v>5.2619304122776503E-2</v>
      </c>
      <c r="AD139" s="89">
        <f>AA139*AC139*1000</f>
        <v>41990.204689975646</v>
      </c>
      <c r="AE139" s="2" t="s">
        <v>152</v>
      </c>
      <c r="AF139" s="2"/>
      <c r="AG139" s="2"/>
      <c r="AH139" s="2"/>
      <c r="AI139" s="2"/>
    </row>
    <row r="140" spans="1:39" ht="15" x14ac:dyDescent="0.2">
      <c r="A140" s="2"/>
      <c r="B140" s="2"/>
      <c r="C140" s="2"/>
      <c r="D140" s="2"/>
      <c r="E140" s="69"/>
      <c r="F140" s="72"/>
      <c r="G140" s="2"/>
      <c r="H140" s="2"/>
      <c r="J140" s="16"/>
      <c r="K140" s="17"/>
      <c r="L140" s="17" t="s">
        <v>155</v>
      </c>
      <c r="P140" s="102" t="s">
        <v>156</v>
      </c>
      <c r="Q140" s="102" t="s">
        <v>156</v>
      </c>
      <c r="R140" s="102" t="s">
        <v>156</v>
      </c>
      <c r="S140" s="102" t="s">
        <v>163</v>
      </c>
      <c r="T140" s="102" t="s">
        <v>163</v>
      </c>
      <c r="U140" s="102" t="s">
        <v>164</v>
      </c>
      <c r="V140" s="102" t="s">
        <v>165</v>
      </c>
      <c r="W140" s="102" t="s">
        <v>166</v>
      </c>
      <c r="Y140" s="9" t="s">
        <v>153</v>
      </c>
      <c r="Z140" s="90">
        <f>20*LOG(V134/10)-71.9</f>
        <v>-43.550872436704793</v>
      </c>
      <c r="AA140" s="91">
        <f>AA147</f>
        <v>798</v>
      </c>
      <c r="AB140" s="87">
        <f>AB147</f>
        <v>-47.491999999999997</v>
      </c>
      <c r="AC140" s="88">
        <f>10^((AB140-Z140)/10)</f>
        <v>0.40354060769637029</v>
      </c>
      <c r="AD140" s="82">
        <f>AA140*AC140*1000</f>
        <v>322025.40494170348</v>
      </c>
      <c r="AE140" t="s">
        <v>154</v>
      </c>
    </row>
    <row r="141" spans="1:39" ht="30" x14ac:dyDescent="0.2">
      <c r="A141" s="2"/>
      <c r="B141" s="2"/>
      <c r="C141" s="2"/>
      <c r="D141" s="2"/>
      <c r="E141" s="69"/>
      <c r="F141" s="72"/>
      <c r="G141" s="2"/>
      <c r="H141" s="2"/>
      <c r="J141" s="16"/>
      <c r="K141" s="17"/>
      <c r="L141" s="70" t="s">
        <v>119</v>
      </c>
      <c r="M141" s="2"/>
      <c r="N141" s="2"/>
      <c r="P141" s="119" t="s">
        <v>167</v>
      </c>
      <c r="Q141" s="114" t="s">
        <v>95</v>
      </c>
      <c r="R141" s="114" t="s">
        <v>168</v>
      </c>
      <c r="S141" s="119" t="s">
        <v>169</v>
      </c>
      <c r="T141" s="114" t="s">
        <v>170</v>
      </c>
      <c r="U141" s="114" t="s">
        <v>20</v>
      </c>
      <c r="V141" s="114" t="s">
        <v>160</v>
      </c>
      <c r="W141" s="114" t="s">
        <v>160</v>
      </c>
      <c r="X141" s="9"/>
      <c r="Y141" s="9"/>
      <c r="Z141" s="9"/>
      <c r="AA141" s="8"/>
      <c r="AE141" s="8"/>
      <c r="AF141" s="8"/>
    </row>
    <row r="142" spans="1:39" ht="15" x14ac:dyDescent="0.2">
      <c r="A142" s="2"/>
      <c r="B142" s="2"/>
      <c r="C142" s="2"/>
      <c r="D142" s="2"/>
      <c r="E142" s="69"/>
      <c r="F142" s="72"/>
      <c r="G142" s="2"/>
      <c r="H142" s="2"/>
      <c r="J142" s="16"/>
      <c r="K142" s="17"/>
      <c r="L142" s="71">
        <v>150</v>
      </c>
      <c r="M142" s="2"/>
      <c r="N142" s="2"/>
      <c r="P142" s="120"/>
      <c r="Q142" s="115" t="s">
        <v>160</v>
      </c>
      <c r="R142" s="115" t="s">
        <v>160</v>
      </c>
      <c r="S142" s="120"/>
      <c r="T142" s="115" t="s">
        <v>171</v>
      </c>
      <c r="U142" s="115" t="s">
        <v>172</v>
      </c>
      <c r="V142" s="115" t="s">
        <v>171</v>
      </c>
      <c r="W142" s="115" t="s">
        <v>172</v>
      </c>
      <c r="X142" s="9"/>
      <c r="Y142" s="92" t="s">
        <v>0</v>
      </c>
      <c r="Z142" s="29" t="s">
        <v>1</v>
      </c>
      <c r="AA142" s="29" t="s">
        <v>0</v>
      </c>
      <c r="AB142" s="29" t="s">
        <v>2</v>
      </c>
      <c r="AC142" s="29" t="s">
        <v>3</v>
      </c>
      <c r="AD142" s="29" t="s">
        <v>4</v>
      </c>
      <c r="AE142" s="29" t="s">
        <v>5</v>
      </c>
      <c r="AF142" s="93" t="s">
        <v>5</v>
      </c>
    </row>
    <row r="143" spans="1:39" ht="15" x14ac:dyDescent="0.2">
      <c r="A143" s="2"/>
      <c r="B143" s="2"/>
      <c r="C143" s="2"/>
      <c r="D143" s="2"/>
      <c r="E143" s="69"/>
      <c r="F143" s="72"/>
      <c r="G143" s="2"/>
      <c r="H143" s="2"/>
      <c r="J143" s="16"/>
      <c r="K143" s="17"/>
      <c r="L143" s="71">
        <v>155</v>
      </c>
      <c r="P143" s="105">
        <v>14</v>
      </c>
      <c r="Q143" s="106">
        <f>P138</f>
        <v>141193</v>
      </c>
      <c r="R143" s="106">
        <f>P3</f>
        <v>77</v>
      </c>
      <c r="S143" s="107">
        <f>S4</f>
        <v>258.99077857967461</v>
      </c>
      <c r="T143" s="107">
        <f>S5*1000</f>
        <v>124.70752649099549</v>
      </c>
      <c r="U143" s="108">
        <f>S6</f>
        <v>-34.593240628828035</v>
      </c>
      <c r="V143" s="107">
        <f>U4*1000</f>
        <v>159.48547605564977</v>
      </c>
      <c r="W143" s="108">
        <f>U6</f>
        <v>-34.984050763947181</v>
      </c>
      <c r="X143" s="9"/>
      <c r="Y143" s="94" t="s">
        <v>6</v>
      </c>
      <c r="Z143" s="8" t="s">
        <v>7</v>
      </c>
      <c r="AA143" s="8" t="s">
        <v>8</v>
      </c>
      <c r="AB143" s="8" t="s">
        <v>9</v>
      </c>
      <c r="AC143" s="8" t="s">
        <v>10</v>
      </c>
      <c r="AD143" s="8" t="s">
        <v>3</v>
      </c>
      <c r="AE143" s="8" t="s">
        <v>11</v>
      </c>
      <c r="AF143" s="95" t="s">
        <v>11</v>
      </c>
    </row>
    <row r="144" spans="1:39" x14ac:dyDescent="0.2">
      <c r="A144" s="2"/>
      <c r="B144" s="2"/>
      <c r="C144" s="2"/>
      <c r="D144" s="2"/>
      <c r="E144" s="69"/>
      <c r="F144" s="72"/>
      <c r="G144" s="2"/>
      <c r="H144" s="2"/>
      <c r="J144" s="16"/>
      <c r="K144" s="17"/>
      <c r="L144" s="71">
        <v>160</v>
      </c>
      <c r="P144" t="s">
        <v>173</v>
      </c>
      <c r="X144" s="9"/>
      <c r="Y144" s="94" t="s">
        <v>12</v>
      </c>
      <c r="Z144" s="8" t="s">
        <v>13</v>
      </c>
      <c r="AA144" s="8" t="s">
        <v>14</v>
      </c>
      <c r="AB144" s="8" t="s">
        <v>15</v>
      </c>
      <c r="AC144" s="8" t="s">
        <v>16</v>
      </c>
      <c r="AD144" s="8" t="s">
        <v>17</v>
      </c>
      <c r="AE144" s="8" t="s">
        <v>18</v>
      </c>
      <c r="AF144" s="95" t="s">
        <v>19</v>
      </c>
    </row>
    <row r="145" spans="1:33" x14ac:dyDescent="0.2">
      <c r="A145" s="2"/>
      <c r="B145" s="2"/>
      <c r="C145" s="2"/>
      <c r="D145" s="2"/>
      <c r="E145" s="69"/>
      <c r="F145" s="72"/>
      <c r="G145" s="2"/>
      <c r="H145" s="2"/>
      <c r="J145" s="16"/>
      <c r="K145" s="17"/>
      <c r="L145" s="71">
        <v>165</v>
      </c>
      <c r="N145" t="s">
        <v>181</v>
      </c>
      <c r="O145" t="s">
        <v>182</v>
      </c>
      <c r="P145" t="s">
        <v>183</v>
      </c>
      <c r="X145" s="9"/>
      <c r="Y145" s="94" t="s">
        <v>186</v>
      </c>
      <c r="Z145" s="111">
        <v>-35.020000000000003</v>
      </c>
      <c r="AA145" s="8">
        <v>646</v>
      </c>
      <c r="AB145" s="8">
        <v>-46.607999999999997</v>
      </c>
      <c r="AC145" s="8">
        <v>6.9333000000000006E-2</v>
      </c>
      <c r="AD145" s="112">
        <v>44789.4</v>
      </c>
      <c r="AE145" s="8">
        <v>25455</v>
      </c>
      <c r="AF145" s="95">
        <v>57</v>
      </c>
    </row>
    <row r="146" spans="1:33" x14ac:dyDescent="0.2">
      <c r="A146" s="2"/>
      <c r="B146" s="2"/>
      <c r="C146" s="2"/>
      <c r="D146" s="2"/>
      <c r="E146" s="69"/>
      <c r="F146" s="72"/>
      <c r="G146" s="2"/>
      <c r="H146" s="2"/>
      <c r="J146" s="16"/>
      <c r="K146" s="17"/>
      <c r="L146" s="71">
        <v>170</v>
      </c>
      <c r="X146" s="9"/>
      <c r="Y146" s="94" t="s">
        <v>185</v>
      </c>
      <c r="Z146" s="8">
        <v>-34.92</v>
      </c>
      <c r="AA146" s="8">
        <v>152</v>
      </c>
      <c r="AB146" s="8">
        <v>-61.469000000000001</v>
      </c>
      <c r="AC146" s="8">
        <v>2.2139999999999998E-3</v>
      </c>
      <c r="AD146" s="8">
        <v>336.5</v>
      </c>
      <c r="AE146" s="8">
        <v>144</v>
      </c>
      <c r="AF146" s="95">
        <v>43</v>
      </c>
    </row>
    <row r="147" spans="1:33" x14ac:dyDescent="0.2">
      <c r="A147" s="2"/>
      <c r="B147" s="2"/>
      <c r="C147" s="2"/>
      <c r="D147" s="2"/>
      <c r="E147" s="69"/>
      <c r="F147" s="72"/>
      <c r="G147" s="2"/>
      <c r="H147" s="2"/>
      <c r="J147" s="16"/>
      <c r="K147" s="17"/>
      <c r="L147" s="71">
        <v>175</v>
      </c>
      <c r="X147" s="9"/>
      <c r="Y147" s="94" t="s">
        <v>188</v>
      </c>
      <c r="Z147" s="8">
        <v>-34.97</v>
      </c>
      <c r="AA147" s="8">
        <v>798</v>
      </c>
      <c r="AB147" s="8">
        <v>-47.491999999999997</v>
      </c>
      <c r="AC147" s="8">
        <v>5.6500000000000002E-2</v>
      </c>
      <c r="AD147" s="10">
        <v>45125.9</v>
      </c>
      <c r="AE147" s="8">
        <v>25455.407303753756</v>
      </c>
      <c r="AF147" s="95">
        <v>0.56409749841562729</v>
      </c>
    </row>
    <row r="148" spans="1:33" x14ac:dyDescent="0.2">
      <c r="A148" s="2"/>
      <c r="B148" s="2"/>
      <c r="C148" s="2"/>
      <c r="D148" s="2"/>
      <c r="E148" s="69"/>
      <c r="F148" s="72"/>
      <c r="G148" s="2"/>
      <c r="H148" s="2"/>
      <c r="J148" s="16"/>
      <c r="K148" s="17"/>
      <c r="L148" s="71">
        <v>180</v>
      </c>
      <c r="Y148" s="96"/>
      <c r="Z148" s="97"/>
      <c r="AA148" s="97"/>
      <c r="AB148" s="97"/>
      <c r="AC148" s="97"/>
      <c r="AD148" s="97"/>
      <c r="AE148" s="97"/>
      <c r="AF148" s="98"/>
    </row>
    <row r="149" spans="1:33" x14ac:dyDescent="0.2">
      <c r="A149" s="2"/>
      <c r="B149" s="2"/>
      <c r="C149" s="2"/>
      <c r="D149" s="2"/>
      <c r="E149" s="69"/>
      <c r="F149" s="72"/>
      <c r="G149" s="2"/>
      <c r="H149" s="2"/>
      <c r="J149" s="16"/>
      <c r="K149" s="17"/>
      <c r="L149" s="71">
        <v>185</v>
      </c>
      <c r="Z149" s="7"/>
      <c r="AA149" s="8"/>
      <c r="AB149" s="8"/>
      <c r="AC149" s="8"/>
      <c r="AD149" s="8"/>
      <c r="AE149" s="8"/>
      <c r="AF149" s="8"/>
      <c r="AG149" s="8"/>
    </row>
    <row r="150" spans="1:33" x14ac:dyDescent="0.2">
      <c r="A150" s="2"/>
      <c r="B150" s="2"/>
      <c r="C150" s="2"/>
      <c r="D150" s="2"/>
      <c r="E150" s="69"/>
      <c r="F150" s="72"/>
      <c r="G150" s="2"/>
      <c r="H150" s="2"/>
      <c r="J150" s="16"/>
      <c r="K150" s="17"/>
      <c r="L150" s="71">
        <v>190</v>
      </c>
      <c r="Y150" s="1"/>
      <c r="AG150" s="8"/>
    </row>
    <row r="151" spans="1:33" x14ac:dyDescent="0.2">
      <c r="A151" s="2"/>
      <c r="B151" s="2"/>
      <c r="C151" s="2"/>
      <c r="D151" s="2"/>
      <c r="E151" s="69"/>
      <c r="F151" s="72"/>
      <c r="G151" s="2"/>
      <c r="H151" s="2"/>
      <c r="J151" s="16"/>
      <c r="K151" s="17"/>
      <c r="L151" s="71">
        <v>195</v>
      </c>
      <c r="AG151" s="8"/>
    </row>
    <row r="152" spans="1:33" x14ac:dyDescent="0.2">
      <c r="A152" s="2"/>
      <c r="B152" s="2"/>
      <c r="C152" s="2"/>
      <c r="D152" s="2"/>
      <c r="E152" s="69"/>
      <c r="F152" s="72"/>
      <c r="G152" s="2"/>
      <c r="H152" s="2"/>
      <c r="J152" s="16"/>
      <c r="K152" s="17"/>
      <c r="L152" s="71">
        <v>200</v>
      </c>
      <c r="AG152" s="8"/>
    </row>
    <row r="153" spans="1:33" x14ac:dyDescent="0.2">
      <c r="A153" s="2"/>
      <c r="B153" s="2"/>
      <c r="C153" s="2"/>
      <c r="D153" s="2"/>
      <c r="E153" s="69"/>
      <c r="F153" s="72"/>
      <c r="G153" s="2"/>
      <c r="H153" s="2"/>
      <c r="J153" s="16"/>
      <c r="K153" s="17"/>
      <c r="L153" s="71">
        <v>205</v>
      </c>
      <c r="AG153" s="8"/>
    </row>
    <row r="154" spans="1:33" x14ac:dyDescent="0.2">
      <c r="A154" s="2"/>
      <c r="B154" s="2"/>
      <c r="C154" s="2"/>
      <c r="D154" s="2"/>
      <c r="E154" s="69"/>
      <c r="F154" s="72"/>
      <c r="G154" s="2"/>
      <c r="H154" s="2"/>
      <c r="J154" s="16"/>
      <c r="K154" s="17"/>
      <c r="L154" s="71">
        <v>210</v>
      </c>
      <c r="AD154" s="99"/>
      <c r="AG154" s="8"/>
    </row>
    <row r="155" spans="1:33" x14ac:dyDescent="0.2">
      <c r="A155" s="2"/>
      <c r="B155" s="2"/>
      <c r="C155" s="2"/>
      <c r="D155" s="2"/>
      <c r="E155" s="69"/>
      <c r="F155" s="72"/>
      <c r="G155" s="2"/>
      <c r="H155" s="2"/>
      <c r="J155" s="16"/>
      <c r="K155" s="17"/>
      <c r="L155" s="71">
        <v>215</v>
      </c>
      <c r="M155">
        <v>215</v>
      </c>
      <c r="N155">
        <v>5</v>
      </c>
      <c r="O155">
        <v>324</v>
      </c>
      <c r="P155">
        <v>2</v>
      </c>
      <c r="AD155" s="99"/>
      <c r="AG155" s="8"/>
    </row>
    <row r="156" spans="1:33" x14ac:dyDescent="0.2">
      <c r="A156" s="2"/>
      <c r="B156" s="2"/>
      <c r="C156" s="2"/>
      <c r="D156" s="2"/>
      <c r="E156" s="69"/>
      <c r="F156" s="72"/>
      <c r="G156" s="2"/>
      <c r="H156" s="2"/>
      <c r="J156" s="16"/>
      <c r="K156" s="17"/>
      <c r="L156" s="71">
        <v>220</v>
      </c>
      <c r="M156">
        <v>220</v>
      </c>
      <c r="N156">
        <v>21</v>
      </c>
      <c r="O156">
        <v>1120</v>
      </c>
      <c r="P156">
        <v>10</v>
      </c>
      <c r="AD156" s="99"/>
    </row>
    <row r="157" spans="1:33" x14ac:dyDescent="0.2">
      <c r="A157" s="2"/>
      <c r="B157" s="2"/>
      <c r="C157" s="2"/>
      <c r="D157" s="2"/>
      <c r="E157" s="69"/>
      <c r="F157" s="72"/>
      <c r="G157" s="2"/>
      <c r="H157" s="2"/>
      <c r="J157" s="16"/>
      <c r="K157" s="17"/>
      <c r="L157" s="71">
        <v>225</v>
      </c>
      <c r="M157" s="2">
        <v>225</v>
      </c>
      <c r="N157" s="2">
        <v>43</v>
      </c>
      <c r="O157">
        <v>2511</v>
      </c>
      <c r="P157">
        <v>12</v>
      </c>
    </row>
    <row r="158" spans="1:33" x14ac:dyDescent="0.2">
      <c r="A158" s="2"/>
      <c r="B158" s="2"/>
      <c r="C158" s="2"/>
      <c r="D158" s="2"/>
      <c r="E158" s="69"/>
      <c r="F158" s="72"/>
      <c r="G158" s="2"/>
      <c r="H158" s="2"/>
      <c r="J158" s="16"/>
      <c r="K158" s="17"/>
      <c r="L158" s="71">
        <v>230</v>
      </c>
      <c r="M158" s="2">
        <v>230</v>
      </c>
      <c r="N158" s="2">
        <v>74</v>
      </c>
      <c r="O158">
        <v>3760</v>
      </c>
      <c r="P158">
        <v>14</v>
      </c>
    </row>
    <row r="159" spans="1:33" x14ac:dyDescent="0.2">
      <c r="A159" s="2"/>
      <c r="B159" s="2"/>
      <c r="C159" s="2"/>
      <c r="D159" s="2"/>
      <c r="E159" s="69"/>
      <c r="F159" s="72"/>
      <c r="G159" s="2"/>
      <c r="H159" s="2"/>
      <c r="J159" s="16"/>
      <c r="K159" s="17"/>
      <c r="L159" s="71">
        <v>235</v>
      </c>
      <c r="M159" s="2">
        <v>235</v>
      </c>
      <c r="N159" s="2">
        <v>91</v>
      </c>
      <c r="O159">
        <v>4904</v>
      </c>
      <c r="P159">
        <v>14</v>
      </c>
    </row>
    <row r="160" spans="1:33" x14ac:dyDescent="0.2">
      <c r="A160" s="2"/>
      <c r="B160" s="2"/>
      <c r="C160" s="2"/>
      <c r="D160" s="2"/>
      <c r="E160" s="69"/>
      <c r="F160" s="72"/>
      <c r="G160" s="2"/>
      <c r="H160" s="2"/>
      <c r="J160" s="16"/>
      <c r="K160" s="17"/>
      <c r="L160" s="71">
        <v>240</v>
      </c>
      <c r="M160" s="2">
        <v>240</v>
      </c>
      <c r="N160" s="2">
        <v>163</v>
      </c>
      <c r="O160">
        <v>8622</v>
      </c>
      <c r="P160">
        <v>14</v>
      </c>
    </row>
    <row r="161" spans="1:16" x14ac:dyDescent="0.2">
      <c r="A161" s="2"/>
      <c r="B161" s="2"/>
      <c r="C161" s="2"/>
      <c r="D161" s="2"/>
      <c r="E161" s="69"/>
      <c r="F161" s="72"/>
      <c r="G161" s="2"/>
      <c r="H161" s="2"/>
      <c r="J161" s="16"/>
      <c r="K161" s="17"/>
      <c r="L161" s="71">
        <v>245</v>
      </c>
      <c r="M161" s="2">
        <v>245</v>
      </c>
      <c r="N161" s="2">
        <v>226</v>
      </c>
      <c r="O161">
        <v>12247</v>
      </c>
      <c r="P161">
        <v>14</v>
      </c>
    </row>
    <row r="162" spans="1:16" x14ac:dyDescent="0.2">
      <c r="E162" s="15"/>
      <c r="F162" s="76"/>
      <c r="J162" s="16"/>
      <c r="K162" s="17"/>
      <c r="L162" s="71">
        <v>250</v>
      </c>
      <c r="M162" s="2">
        <v>250</v>
      </c>
      <c r="N162" s="2">
        <v>303</v>
      </c>
      <c r="O162">
        <v>15406</v>
      </c>
      <c r="P162">
        <v>14</v>
      </c>
    </row>
    <row r="163" spans="1:16" x14ac:dyDescent="0.2">
      <c r="E163" s="15"/>
      <c r="F163" s="76"/>
      <c r="J163" s="16"/>
      <c r="K163" s="17"/>
      <c r="L163" s="71">
        <v>255</v>
      </c>
      <c r="M163" s="2">
        <v>255</v>
      </c>
      <c r="N163" s="2">
        <v>327</v>
      </c>
      <c r="O163">
        <v>17423</v>
      </c>
      <c r="P163">
        <v>14</v>
      </c>
    </row>
    <row r="164" spans="1:16" x14ac:dyDescent="0.2">
      <c r="E164" s="15"/>
      <c r="F164" s="76"/>
      <c r="J164" s="16"/>
      <c r="K164" s="17"/>
      <c r="L164" s="71">
        <v>260</v>
      </c>
      <c r="M164" s="2">
        <v>260</v>
      </c>
      <c r="N164" s="2">
        <v>404</v>
      </c>
      <c r="O164">
        <v>22376</v>
      </c>
      <c r="P164">
        <v>14</v>
      </c>
    </row>
    <row r="165" spans="1:16" x14ac:dyDescent="0.2">
      <c r="E165" s="15"/>
      <c r="F165" s="76"/>
      <c r="J165" s="16"/>
      <c r="K165" s="17"/>
      <c r="L165" s="71">
        <v>265</v>
      </c>
      <c r="M165" s="2">
        <v>265</v>
      </c>
      <c r="N165" s="2">
        <v>297</v>
      </c>
      <c r="O165">
        <v>16267</v>
      </c>
      <c r="P165">
        <v>14</v>
      </c>
    </row>
    <row r="166" spans="1:16" x14ac:dyDescent="0.2">
      <c r="E166" s="15"/>
      <c r="F166" s="76"/>
      <c r="J166" s="16"/>
      <c r="K166" s="17"/>
      <c r="L166" s="71">
        <v>270</v>
      </c>
      <c r="M166" s="2">
        <v>270</v>
      </c>
      <c r="N166" s="2">
        <v>208</v>
      </c>
      <c r="O166">
        <v>10930</v>
      </c>
      <c r="P166">
        <v>14</v>
      </c>
    </row>
    <row r="167" spans="1:16" x14ac:dyDescent="0.2">
      <c r="E167" s="15"/>
      <c r="F167" s="76"/>
      <c r="J167" s="16"/>
      <c r="K167" s="17"/>
      <c r="L167" s="71">
        <v>275</v>
      </c>
      <c r="M167" s="2">
        <v>275</v>
      </c>
      <c r="N167" s="2">
        <v>125</v>
      </c>
      <c r="O167">
        <v>7092</v>
      </c>
      <c r="P167">
        <v>14</v>
      </c>
    </row>
    <row r="168" spans="1:16" x14ac:dyDescent="0.2">
      <c r="E168" s="15"/>
      <c r="F168" s="76"/>
      <c r="J168" s="16"/>
      <c r="K168" s="17"/>
      <c r="L168" s="71">
        <v>280</v>
      </c>
      <c r="M168" s="2">
        <v>280</v>
      </c>
      <c r="N168">
        <v>86</v>
      </c>
      <c r="O168">
        <v>4902</v>
      </c>
      <c r="P168">
        <v>14</v>
      </c>
    </row>
    <row r="169" spans="1:16" x14ac:dyDescent="0.2">
      <c r="E169" s="15"/>
      <c r="F169" s="76"/>
      <c r="J169" s="16"/>
      <c r="K169" s="17"/>
      <c r="L169" s="71">
        <v>285</v>
      </c>
      <c r="M169" s="2">
        <v>285</v>
      </c>
      <c r="N169">
        <v>57</v>
      </c>
      <c r="O169">
        <v>3152</v>
      </c>
      <c r="P169">
        <v>13</v>
      </c>
    </row>
    <row r="170" spans="1:16" x14ac:dyDescent="0.2">
      <c r="E170" s="15"/>
      <c r="F170" s="76"/>
      <c r="J170" s="16"/>
      <c r="K170" s="17"/>
      <c r="L170" s="71">
        <v>290</v>
      </c>
      <c r="M170" s="2">
        <v>290</v>
      </c>
      <c r="N170" s="2">
        <v>77</v>
      </c>
      <c r="O170">
        <v>4423</v>
      </c>
      <c r="P170">
        <v>13</v>
      </c>
    </row>
    <row r="171" spans="1:16" x14ac:dyDescent="0.2">
      <c r="E171" s="15"/>
      <c r="F171" s="76"/>
      <c r="J171" s="16"/>
      <c r="K171" s="17"/>
      <c r="L171" s="71">
        <v>295</v>
      </c>
      <c r="M171">
        <v>295</v>
      </c>
      <c r="N171">
        <v>42</v>
      </c>
      <c r="O171">
        <v>2429</v>
      </c>
      <c r="P171">
        <v>11</v>
      </c>
    </row>
    <row r="172" spans="1:16" x14ac:dyDescent="0.2">
      <c r="E172" s="15"/>
      <c r="F172" s="76"/>
      <c r="J172" s="16"/>
      <c r="K172" s="17"/>
      <c r="L172" s="71">
        <v>300</v>
      </c>
      <c r="M172">
        <v>300</v>
      </c>
      <c r="N172">
        <v>26</v>
      </c>
      <c r="O172">
        <v>1588</v>
      </c>
      <c r="P172">
        <v>9</v>
      </c>
    </row>
    <row r="173" spans="1:16" x14ac:dyDescent="0.2">
      <c r="E173" s="15"/>
      <c r="F173" s="76"/>
      <c r="J173" s="16"/>
      <c r="K173" s="17"/>
      <c r="L173" s="71">
        <v>305</v>
      </c>
      <c r="M173">
        <v>305</v>
      </c>
      <c r="N173">
        <v>22</v>
      </c>
      <c r="O173">
        <v>1258</v>
      </c>
      <c r="P173">
        <v>10</v>
      </c>
    </row>
    <row r="174" spans="1:16" x14ac:dyDescent="0.2">
      <c r="E174" s="15"/>
      <c r="F174" s="76"/>
      <c r="J174" s="16"/>
      <c r="K174" s="17"/>
      <c r="L174" s="71">
        <v>310</v>
      </c>
      <c r="M174">
        <v>310</v>
      </c>
      <c r="N174">
        <v>3</v>
      </c>
      <c r="O174">
        <v>139</v>
      </c>
      <c r="P174">
        <v>2</v>
      </c>
    </row>
    <row r="175" spans="1:16" x14ac:dyDescent="0.2">
      <c r="E175" s="15"/>
      <c r="F175" s="76"/>
      <c r="J175" s="16"/>
      <c r="K175" s="17"/>
      <c r="L175" s="71">
        <v>315</v>
      </c>
      <c r="M175">
        <v>315</v>
      </c>
      <c r="N175">
        <v>1</v>
      </c>
      <c r="O175">
        <v>70</v>
      </c>
      <c r="P175">
        <v>1</v>
      </c>
    </row>
    <row r="176" spans="1:16" x14ac:dyDescent="0.2">
      <c r="E176" s="15"/>
      <c r="F176" s="76"/>
      <c r="J176" s="16"/>
      <c r="K176" s="17"/>
      <c r="L176" s="71">
        <v>320</v>
      </c>
      <c r="M176">
        <v>320</v>
      </c>
      <c r="N176">
        <v>4</v>
      </c>
      <c r="O176">
        <v>250</v>
      </c>
      <c r="P176">
        <v>3</v>
      </c>
    </row>
    <row r="177" spans="5:16" x14ac:dyDescent="0.2">
      <c r="E177" s="15"/>
      <c r="F177" s="76"/>
      <c r="J177" s="16"/>
      <c r="K177" s="17"/>
      <c r="L177" s="71">
        <v>325</v>
      </c>
    </row>
    <row r="178" spans="5:16" x14ac:dyDescent="0.2">
      <c r="E178" s="15"/>
      <c r="F178" s="76"/>
      <c r="J178" s="16"/>
      <c r="K178" s="17"/>
      <c r="L178" s="71">
        <v>330</v>
      </c>
    </row>
    <row r="179" spans="5:16" x14ac:dyDescent="0.2">
      <c r="E179" s="15"/>
      <c r="F179" s="76"/>
      <c r="J179" s="16"/>
      <c r="K179" s="17"/>
      <c r="L179" s="71">
        <v>335</v>
      </c>
    </row>
    <row r="180" spans="5:16" x14ac:dyDescent="0.2">
      <c r="E180" s="15"/>
      <c r="F180" s="76"/>
      <c r="J180" s="16"/>
      <c r="K180" s="17"/>
      <c r="L180" s="71">
        <v>340</v>
      </c>
    </row>
    <row r="181" spans="5:16" x14ac:dyDescent="0.2">
      <c r="E181" s="15"/>
      <c r="F181" s="76"/>
      <c r="J181" s="16"/>
      <c r="K181" s="17"/>
      <c r="L181" s="71">
        <v>345</v>
      </c>
    </row>
    <row r="182" spans="5:16" x14ac:dyDescent="0.2">
      <c r="E182" s="15"/>
      <c r="F182" s="76"/>
      <c r="J182" s="16"/>
      <c r="K182" s="17"/>
      <c r="L182" s="71">
        <v>350</v>
      </c>
    </row>
    <row r="183" spans="5:16" x14ac:dyDescent="0.2">
      <c r="E183" s="15"/>
      <c r="F183" s="76"/>
      <c r="J183" s="16"/>
      <c r="K183" s="17"/>
      <c r="L183" s="71">
        <v>355</v>
      </c>
      <c r="M183" s="2"/>
      <c r="N183" s="2"/>
    </row>
    <row r="184" spans="5:16" x14ac:dyDescent="0.2">
      <c r="E184" s="15"/>
      <c r="F184" s="76"/>
      <c r="J184" s="16"/>
      <c r="K184" s="17"/>
      <c r="L184" s="71">
        <v>360</v>
      </c>
      <c r="M184" s="2"/>
      <c r="N184" s="2"/>
    </row>
    <row r="185" spans="5:16" x14ac:dyDescent="0.2">
      <c r="E185" s="15"/>
      <c r="F185" s="76"/>
      <c r="J185" s="16"/>
      <c r="K185" s="17"/>
      <c r="M185" s="2"/>
      <c r="N185" s="2"/>
    </row>
    <row r="186" spans="5:16" x14ac:dyDescent="0.2">
      <c r="E186" s="15"/>
      <c r="F186" s="76"/>
      <c r="J186" s="16"/>
      <c r="K186" s="17"/>
    </row>
    <row r="187" spans="5:16" x14ac:dyDescent="0.2">
      <c r="E187" s="15"/>
      <c r="F187" s="76"/>
      <c r="J187" s="16"/>
      <c r="K187" s="17"/>
      <c r="N187">
        <f>SUM(N147:N186)</f>
        <v>2605</v>
      </c>
      <c r="O187">
        <f>SUM(O147:O186)</f>
        <v>141193</v>
      </c>
      <c r="P187">
        <f>SUM(P147:P186)</f>
        <v>240</v>
      </c>
    </row>
    <row r="188" spans="5:16" x14ac:dyDescent="0.2">
      <c r="E188" s="15"/>
      <c r="F188" s="76"/>
      <c r="J188" s="16"/>
      <c r="K188" s="17"/>
    </row>
    <row r="189" spans="5:16" x14ac:dyDescent="0.2">
      <c r="E189" s="15"/>
      <c r="F189" s="76"/>
      <c r="J189" s="16"/>
      <c r="K189" s="17"/>
    </row>
    <row r="190" spans="5:16" x14ac:dyDescent="0.2">
      <c r="E190" s="15"/>
      <c r="F190" s="76"/>
      <c r="J190" s="16"/>
      <c r="K190" s="17"/>
    </row>
    <row r="191" spans="5:16" x14ac:dyDescent="0.2">
      <c r="E191" s="15"/>
      <c r="F191" s="76"/>
      <c r="J191" s="16"/>
      <c r="K191" s="17"/>
    </row>
    <row r="192" spans="5:16" x14ac:dyDescent="0.2">
      <c r="E192" s="15"/>
      <c r="F192" s="76"/>
      <c r="J192" s="16"/>
      <c r="K192" s="17"/>
    </row>
    <row r="193" spans="5:11" x14ac:dyDescent="0.2">
      <c r="E193" s="15"/>
      <c r="F193" s="76"/>
      <c r="J193" s="16"/>
      <c r="K193" s="17"/>
    </row>
    <row r="194" spans="5:11" x14ac:dyDescent="0.2">
      <c r="E194" s="15"/>
      <c r="F194" s="76"/>
      <c r="J194" s="16"/>
      <c r="K194" s="17"/>
    </row>
    <row r="195" spans="5:11" x14ac:dyDescent="0.2">
      <c r="E195" s="15"/>
      <c r="F195" s="76"/>
      <c r="J195" s="16"/>
      <c r="K195" s="17"/>
    </row>
    <row r="196" spans="5:11" x14ac:dyDescent="0.2">
      <c r="E196" s="15"/>
      <c r="F196" s="76"/>
      <c r="J196" s="16"/>
      <c r="K196" s="17"/>
    </row>
    <row r="197" spans="5:11" x14ac:dyDescent="0.2">
      <c r="E197" s="15"/>
      <c r="F197" s="76"/>
      <c r="J197" s="16"/>
      <c r="K197" s="17"/>
    </row>
    <row r="198" spans="5:11" x14ac:dyDescent="0.2">
      <c r="E198" s="15"/>
      <c r="F198" s="76"/>
      <c r="J198" s="16"/>
      <c r="K198" s="17"/>
    </row>
    <row r="199" spans="5:11" x14ac:dyDescent="0.2">
      <c r="E199" s="15"/>
      <c r="F199" s="76"/>
      <c r="J199" s="16"/>
      <c r="K199" s="17"/>
    </row>
    <row r="200" spans="5:11" x14ac:dyDescent="0.2">
      <c r="E200" s="15"/>
      <c r="F200" s="76"/>
      <c r="J200" s="16"/>
      <c r="K200" s="17"/>
    </row>
    <row r="201" spans="5:11" x14ac:dyDescent="0.2">
      <c r="E201" s="15"/>
      <c r="F201" s="76"/>
      <c r="J201" s="16"/>
      <c r="K201" s="17"/>
    </row>
    <row r="202" spans="5:11" x14ac:dyDescent="0.2">
      <c r="E202" s="15"/>
      <c r="F202" s="76"/>
      <c r="J202" s="16"/>
      <c r="K202" s="17"/>
    </row>
    <row r="203" spans="5:11" x14ac:dyDescent="0.2">
      <c r="E203" s="15"/>
      <c r="F203" s="76"/>
      <c r="J203" s="16"/>
      <c r="K203" s="17"/>
    </row>
    <row r="204" spans="5:11" x14ac:dyDescent="0.2">
      <c r="E204" s="15"/>
      <c r="F204" s="76"/>
      <c r="J204" s="16"/>
      <c r="K204" s="17"/>
    </row>
    <row r="205" spans="5:11" x14ac:dyDescent="0.2">
      <c r="E205" s="15"/>
      <c r="F205" s="76"/>
      <c r="J205" s="16"/>
      <c r="K205" s="17"/>
    </row>
    <row r="206" spans="5:11" x14ac:dyDescent="0.2">
      <c r="E206" s="15"/>
      <c r="F206" s="76"/>
      <c r="J206" s="16"/>
      <c r="K206" s="17"/>
    </row>
    <row r="207" spans="5:11" x14ac:dyDescent="0.2">
      <c r="E207" s="15"/>
      <c r="F207" s="76"/>
      <c r="J207" s="16"/>
      <c r="K207" s="17"/>
    </row>
    <row r="208" spans="5:11" x14ac:dyDescent="0.2">
      <c r="E208" s="15"/>
      <c r="F208" s="76"/>
      <c r="J208" s="16"/>
      <c r="K208" s="17"/>
    </row>
    <row r="209" spans="5:11" x14ac:dyDescent="0.2">
      <c r="E209" s="15"/>
      <c r="F209" s="76"/>
      <c r="J209" s="16"/>
      <c r="K209" s="17"/>
    </row>
    <row r="210" spans="5:11" x14ac:dyDescent="0.2">
      <c r="E210" s="15"/>
      <c r="F210" s="76"/>
      <c r="J210" s="16"/>
      <c r="K210" s="17"/>
    </row>
    <row r="211" spans="5:11" x14ac:dyDescent="0.2">
      <c r="E211" s="15"/>
      <c r="F211" s="76"/>
      <c r="J211" s="16"/>
      <c r="K211" s="17"/>
    </row>
    <row r="212" spans="5:11" x14ac:dyDescent="0.2">
      <c r="E212" s="15"/>
      <c r="F212" s="76"/>
      <c r="J212" s="16"/>
      <c r="K212" s="17"/>
    </row>
    <row r="213" spans="5:11" x14ac:dyDescent="0.2">
      <c r="E213" s="15"/>
      <c r="F213" s="76"/>
      <c r="J213" s="16"/>
      <c r="K213" s="17"/>
    </row>
    <row r="214" spans="5:11" x14ac:dyDescent="0.2">
      <c r="E214" s="15"/>
      <c r="F214" s="76"/>
      <c r="J214" s="16"/>
      <c r="K214" s="17"/>
    </row>
    <row r="215" spans="5:11" x14ac:dyDescent="0.2">
      <c r="E215" s="15"/>
      <c r="F215" s="76"/>
      <c r="J215" s="16"/>
      <c r="K215" s="17"/>
    </row>
    <row r="216" spans="5:11" x14ac:dyDescent="0.2">
      <c r="E216" s="15"/>
      <c r="F216" s="76"/>
      <c r="J216" s="16"/>
      <c r="K216" s="17"/>
    </row>
    <row r="217" spans="5:11" x14ac:dyDescent="0.2">
      <c r="E217" s="15"/>
      <c r="F217" s="76"/>
      <c r="J217" s="16"/>
      <c r="K217" s="17"/>
    </row>
    <row r="218" spans="5:11" x14ac:dyDescent="0.2">
      <c r="E218" s="15"/>
      <c r="F218" s="76"/>
      <c r="J218" s="16"/>
      <c r="K218" s="17"/>
    </row>
    <row r="219" spans="5:11" x14ac:dyDescent="0.2">
      <c r="E219" s="15"/>
      <c r="F219" s="76"/>
      <c r="J219" s="16"/>
      <c r="K219" s="17"/>
    </row>
    <row r="220" spans="5:11" x14ac:dyDescent="0.2">
      <c r="E220" s="15"/>
      <c r="F220" s="76"/>
      <c r="J220" s="16"/>
      <c r="K220" s="17"/>
    </row>
    <row r="221" spans="5:11" x14ac:dyDescent="0.2">
      <c r="E221" s="15"/>
      <c r="F221" s="76"/>
      <c r="J221" s="16"/>
      <c r="K221" s="17"/>
    </row>
    <row r="222" spans="5:11" x14ac:dyDescent="0.2">
      <c r="E222" s="15"/>
      <c r="F222" s="76"/>
      <c r="J222" s="16"/>
      <c r="K222" s="17"/>
    </row>
    <row r="223" spans="5:11" x14ac:dyDescent="0.2">
      <c r="E223" s="15"/>
      <c r="F223" s="76"/>
      <c r="J223" s="16"/>
      <c r="K223" s="17"/>
    </row>
    <row r="224" spans="5:11" x14ac:dyDescent="0.2">
      <c r="E224" s="15"/>
      <c r="F224" s="76"/>
      <c r="J224" s="16"/>
      <c r="K224" s="17"/>
    </row>
    <row r="225" spans="5:11" x14ac:dyDescent="0.2">
      <c r="E225" s="15"/>
      <c r="F225" s="76"/>
      <c r="J225" s="16"/>
      <c r="K225" s="17"/>
    </row>
    <row r="226" spans="5:11" x14ac:dyDescent="0.2">
      <c r="E226" s="15"/>
      <c r="F226" s="76"/>
      <c r="J226" s="16"/>
      <c r="K226" s="17"/>
    </row>
    <row r="227" spans="5:11" x14ac:dyDescent="0.2">
      <c r="E227" s="15"/>
      <c r="F227" s="76"/>
      <c r="J227" s="16"/>
      <c r="K227" s="17"/>
    </row>
    <row r="228" spans="5:11" x14ac:dyDescent="0.2">
      <c r="E228" s="15"/>
      <c r="F228" s="76"/>
      <c r="J228" s="16"/>
      <c r="K228" s="17"/>
    </row>
    <row r="229" spans="5:11" x14ac:dyDescent="0.2">
      <c r="E229" s="15"/>
      <c r="F229" s="76"/>
      <c r="J229" s="16"/>
      <c r="K229" s="17"/>
    </row>
    <row r="230" spans="5:11" x14ac:dyDescent="0.2">
      <c r="E230" s="15"/>
      <c r="F230" s="76"/>
      <c r="J230" s="16"/>
      <c r="K230" s="17"/>
    </row>
    <row r="231" spans="5:11" x14ac:dyDescent="0.2">
      <c r="E231" s="15"/>
      <c r="F231" s="76"/>
      <c r="J231" s="16"/>
      <c r="K231" s="17"/>
    </row>
    <row r="232" spans="5:11" x14ac:dyDescent="0.2">
      <c r="E232" s="15"/>
      <c r="F232" s="76"/>
      <c r="J232" s="16"/>
      <c r="K232" s="17"/>
    </row>
    <row r="233" spans="5:11" x14ac:dyDescent="0.2">
      <c r="E233" s="15"/>
      <c r="F233" s="76"/>
      <c r="J233" s="16"/>
      <c r="K233" s="17"/>
    </row>
    <row r="234" spans="5:11" x14ac:dyDescent="0.2">
      <c r="E234" s="15"/>
      <c r="F234" s="76"/>
      <c r="J234" s="16"/>
      <c r="K234" s="17"/>
    </row>
    <row r="235" spans="5:11" x14ac:dyDescent="0.2">
      <c r="E235" s="15"/>
      <c r="F235" s="76"/>
      <c r="J235" s="16"/>
      <c r="K235" s="17"/>
    </row>
    <row r="236" spans="5:11" x14ac:dyDescent="0.2">
      <c r="E236" s="15"/>
      <c r="F236" s="76"/>
      <c r="J236" s="16"/>
      <c r="K236" s="17"/>
    </row>
    <row r="237" spans="5:11" x14ac:dyDescent="0.2">
      <c r="E237" s="15"/>
      <c r="F237" s="76"/>
      <c r="J237" s="16"/>
      <c r="K237" s="17"/>
    </row>
    <row r="238" spans="5:11" x14ac:dyDescent="0.2">
      <c r="E238" s="15"/>
      <c r="F238" s="76"/>
      <c r="J238" s="16"/>
      <c r="K238" s="17"/>
    </row>
    <row r="239" spans="5:11" x14ac:dyDescent="0.2">
      <c r="E239" s="15"/>
      <c r="F239" s="76"/>
      <c r="J239" s="16"/>
      <c r="K239" s="17"/>
    </row>
    <row r="240" spans="5:11" x14ac:dyDescent="0.2">
      <c r="E240" s="15"/>
      <c r="F240" s="76"/>
      <c r="J240" s="16"/>
      <c r="K240" s="17"/>
    </row>
    <row r="241" spans="5:11" x14ac:dyDescent="0.2">
      <c r="E241" s="15"/>
      <c r="F241" s="76"/>
      <c r="J241" s="16"/>
      <c r="K241" s="17"/>
    </row>
    <row r="242" spans="5:11" x14ac:dyDescent="0.2">
      <c r="E242" s="15"/>
      <c r="F242" s="76"/>
      <c r="J242" s="16"/>
      <c r="K242" s="17"/>
    </row>
    <row r="243" spans="5:11" x14ac:dyDescent="0.2">
      <c r="E243" s="15"/>
      <c r="F243" s="76"/>
      <c r="J243" s="16"/>
      <c r="K243" s="17"/>
    </row>
    <row r="244" spans="5:11" x14ac:dyDescent="0.2">
      <c r="E244" s="15"/>
      <c r="F244" s="76"/>
      <c r="J244" s="16"/>
      <c r="K244" s="17"/>
    </row>
    <row r="245" spans="5:11" x14ac:dyDescent="0.2">
      <c r="E245" s="15"/>
      <c r="F245" s="76"/>
      <c r="J245" s="16"/>
      <c r="K245" s="17"/>
    </row>
    <row r="246" spans="5:11" x14ac:dyDescent="0.2">
      <c r="E246" s="15"/>
      <c r="F246" s="76"/>
      <c r="J246" s="16"/>
      <c r="K246" s="17"/>
    </row>
    <row r="247" spans="5:11" x14ac:dyDescent="0.2">
      <c r="E247" s="15"/>
      <c r="F247" s="76"/>
      <c r="J247" s="16"/>
      <c r="K247" s="17"/>
    </row>
    <row r="248" spans="5:11" x14ac:dyDescent="0.2">
      <c r="E248" s="15"/>
      <c r="F248" s="76"/>
      <c r="J248" s="16"/>
      <c r="K248" s="17"/>
    </row>
    <row r="249" spans="5:11" x14ac:dyDescent="0.2">
      <c r="E249" s="15"/>
      <c r="F249" s="76"/>
      <c r="J249" s="16"/>
      <c r="K249" s="17"/>
    </row>
    <row r="250" spans="5:11" x14ac:dyDescent="0.2">
      <c r="E250" s="15"/>
      <c r="F250" s="76"/>
      <c r="J250" s="16"/>
      <c r="K250" s="17"/>
    </row>
    <row r="251" spans="5:11" x14ac:dyDescent="0.2">
      <c r="E251" s="15"/>
      <c r="F251" s="76"/>
      <c r="J251" s="16"/>
      <c r="K251" s="17"/>
    </row>
    <row r="252" spans="5:11" x14ac:dyDescent="0.2">
      <c r="E252" s="15"/>
      <c r="F252" s="76"/>
      <c r="J252" s="16"/>
      <c r="K252" s="17"/>
    </row>
    <row r="253" spans="5:11" x14ac:dyDescent="0.2">
      <c r="E253" s="15"/>
      <c r="F253" s="76"/>
      <c r="J253" s="16"/>
      <c r="K253" s="17"/>
    </row>
    <row r="254" spans="5:11" x14ac:dyDescent="0.2">
      <c r="E254" s="15"/>
      <c r="F254" s="76"/>
      <c r="J254" s="16"/>
      <c r="K254" s="17"/>
    </row>
    <row r="255" spans="5:11" x14ac:dyDescent="0.2">
      <c r="E255" s="15"/>
      <c r="F255" s="76"/>
      <c r="J255" s="16"/>
      <c r="K255" s="17"/>
    </row>
    <row r="256" spans="5:11" x14ac:dyDescent="0.2">
      <c r="E256" s="15"/>
      <c r="F256" s="76"/>
      <c r="J256" s="16"/>
      <c r="K256" s="17"/>
    </row>
    <row r="257" spans="5:11" x14ac:dyDescent="0.2">
      <c r="E257" s="15"/>
      <c r="F257" s="76"/>
      <c r="J257" s="16"/>
      <c r="K257" s="17"/>
    </row>
    <row r="258" spans="5:11" x14ac:dyDescent="0.2">
      <c r="E258" s="15"/>
      <c r="F258" s="76"/>
      <c r="J258" s="16"/>
      <c r="K258" s="17"/>
    </row>
    <row r="259" spans="5:11" x14ac:dyDescent="0.2">
      <c r="E259" s="15"/>
      <c r="F259" s="76"/>
      <c r="J259" s="16"/>
      <c r="K259" s="17"/>
    </row>
    <row r="260" spans="5:11" x14ac:dyDescent="0.2">
      <c r="E260" s="15"/>
      <c r="F260" s="76"/>
      <c r="J260" s="16"/>
      <c r="K260" s="17"/>
    </row>
    <row r="261" spans="5:11" x14ac:dyDescent="0.2">
      <c r="E261" s="15"/>
      <c r="F261" s="76"/>
      <c r="J261" s="16"/>
      <c r="K261" s="17"/>
    </row>
    <row r="262" spans="5:11" x14ac:dyDescent="0.2">
      <c r="E262" s="15"/>
      <c r="F262" s="76"/>
      <c r="J262" s="16"/>
      <c r="K262" s="17"/>
    </row>
    <row r="263" spans="5:11" x14ac:dyDescent="0.2">
      <c r="E263" s="15"/>
      <c r="F263" s="76"/>
      <c r="J263" s="16"/>
      <c r="K263" s="17"/>
    </row>
    <row r="264" spans="5:11" x14ac:dyDescent="0.2">
      <c r="E264" s="15"/>
      <c r="F264" s="76"/>
      <c r="J264" s="16"/>
      <c r="K264" s="17"/>
    </row>
    <row r="265" spans="5:11" x14ac:dyDescent="0.2">
      <c r="E265" s="15"/>
      <c r="F265" s="76"/>
      <c r="J265" s="16"/>
      <c r="K265" s="17"/>
    </row>
    <row r="266" spans="5:11" x14ac:dyDescent="0.2">
      <c r="E266" s="15"/>
      <c r="F266" s="76"/>
      <c r="J266" s="16"/>
      <c r="K266" s="17"/>
    </row>
    <row r="267" spans="5:11" x14ac:dyDescent="0.2">
      <c r="E267" s="15"/>
      <c r="F267" s="76"/>
      <c r="J267" s="16"/>
      <c r="K267" s="17"/>
    </row>
    <row r="268" spans="5:11" x14ac:dyDescent="0.2">
      <c r="E268" s="15"/>
      <c r="F268" s="76"/>
      <c r="J268" s="16"/>
      <c r="K268" s="17"/>
    </row>
    <row r="269" spans="5:11" x14ac:dyDescent="0.2">
      <c r="E269" s="15"/>
      <c r="F269" s="76"/>
      <c r="J269" s="16"/>
      <c r="K269" s="17"/>
    </row>
    <row r="270" spans="5:11" x14ac:dyDescent="0.2">
      <c r="E270" s="15"/>
      <c r="F270" s="76"/>
      <c r="J270" s="16"/>
      <c r="K270" s="17"/>
    </row>
    <row r="271" spans="5:11" x14ac:dyDescent="0.2">
      <c r="E271" s="15"/>
      <c r="F271" s="76"/>
      <c r="J271" s="16"/>
      <c r="K271" s="17"/>
    </row>
    <row r="272" spans="5:11" x14ac:dyDescent="0.2">
      <c r="E272" s="15"/>
      <c r="F272" s="76"/>
      <c r="J272" s="16"/>
      <c r="K272" s="17"/>
    </row>
    <row r="273" spans="5:11" x14ac:dyDescent="0.2">
      <c r="E273" s="15"/>
      <c r="F273" s="76"/>
      <c r="J273" s="16"/>
      <c r="K273" s="17"/>
    </row>
    <row r="274" spans="5:11" x14ac:dyDescent="0.2">
      <c r="E274" s="15"/>
      <c r="F274" s="76"/>
      <c r="J274" s="16"/>
      <c r="K274" s="17"/>
    </row>
    <row r="275" spans="5:11" x14ac:dyDescent="0.2">
      <c r="E275" s="15"/>
      <c r="F275" s="76"/>
      <c r="J275" s="16"/>
      <c r="K275" s="17"/>
    </row>
    <row r="276" spans="5:11" x14ac:dyDescent="0.2">
      <c r="E276" s="15"/>
      <c r="F276" s="76"/>
      <c r="J276" s="16"/>
      <c r="K276" s="17"/>
    </row>
    <row r="277" spans="5:11" x14ac:dyDescent="0.2">
      <c r="E277" s="15"/>
      <c r="F277" s="76"/>
      <c r="J277" s="16"/>
      <c r="K277" s="17"/>
    </row>
    <row r="278" spans="5:11" x14ac:dyDescent="0.2">
      <c r="E278" s="15"/>
      <c r="F278" s="76"/>
      <c r="J278" s="16"/>
      <c r="K278" s="17"/>
    </row>
  </sheetData>
  <mergeCells count="2">
    <mergeCell ref="P141:P142"/>
    <mergeCell ref="S141:S142"/>
  </mergeCells>
  <pageMargins left="0.51181102362204722" right="0.27559055118110237" top="1.0629921259842521" bottom="0.39370078740157483" header="0.74803149606299213" footer="0.23622047244094491"/>
  <pageSetup scale="48" orientation="landscape" r:id="rId1"/>
  <headerFooter alignWithMargins="0">
    <oddHeader>&amp;L&amp;14&amp;F&amp;C&amp;14&amp;A&amp;R&amp;12&amp;D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78"/>
  <sheetViews>
    <sheetView zoomScale="75" workbookViewId="0"/>
  </sheetViews>
  <sheetFormatPr defaultRowHeight="12.75" x14ac:dyDescent="0.2"/>
  <cols>
    <col min="1" max="1" width="10.42578125" customWidth="1"/>
    <col min="5" max="5" width="11.42578125" bestFit="1" customWidth="1"/>
    <col min="6" max="6" width="11.42578125" customWidth="1"/>
    <col min="9" max="9" width="11.42578125" bestFit="1" customWidth="1"/>
    <col min="10" max="10" width="9.5703125" bestFit="1" customWidth="1"/>
    <col min="11" max="11" width="9.5703125" customWidth="1"/>
    <col min="12" max="12" width="9.5703125" bestFit="1" customWidth="1"/>
    <col min="13" max="13" width="19.140625" customWidth="1"/>
    <col min="14" max="14" width="12" customWidth="1"/>
    <col min="15" max="15" width="16" bestFit="1" customWidth="1"/>
    <col min="16" max="16" width="11.85546875" customWidth="1"/>
    <col min="17" max="17" width="14.42578125" bestFit="1" customWidth="1"/>
    <col min="18" max="18" width="14.5703125" bestFit="1" customWidth="1"/>
    <col min="19" max="19" width="14.85546875" bestFit="1" customWidth="1"/>
    <col min="20" max="20" width="12" customWidth="1"/>
    <col min="21" max="21" width="19.42578125" bestFit="1" customWidth="1"/>
    <col min="22" max="22" width="12.5703125" customWidth="1"/>
    <col min="23" max="23" width="16.5703125" bestFit="1" customWidth="1"/>
    <col min="24" max="24" width="10.5703125" bestFit="1" customWidth="1"/>
  </cols>
  <sheetData>
    <row r="1" spans="1:25" ht="31.5" x14ac:dyDescent="0.6">
      <c r="A1" s="121" t="s">
        <v>211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11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L3" s="7"/>
      <c r="M3" s="7"/>
      <c r="N3" s="7"/>
      <c r="O3" s="7"/>
      <c r="P3" s="9"/>
      <c r="Q3" s="9"/>
      <c r="R3" s="9"/>
      <c r="S3" s="9"/>
      <c r="T3" s="9"/>
      <c r="U3" s="9"/>
      <c r="V3" s="7"/>
      <c r="W3" s="7"/>
      <c r="X3" s="7"/>
      <c r="Y3" s="7"/>
    </row>
    <row r="4" spans="1:25" x14ac:dyDescent="0.2">
      <c r="E4" s="15"/>
      <c r="F4" s="76"/>
      <c r="J4" s="17"/>
      <c r="K4" s="17"/>
      <c r="L4" s="7"/>
      <c r="M4" s="7"/>
      <c r="N4" s="7"/>
      <c r="O4" s="7"/>
      <c r="P4" s="22"/>
      <c r="Q4" s="22"/>
      <c r="R4" s="9"/>
      <c r="S4" s="9"/>
      <c r="T4" s="9"/>
      <c r="U4" s="22"/>
      <c r="V4" s="7"/>
      <c r="W4" s="7"/>
      <c r="X4" s="7"/>
      <c r="Y4" s="7"/>
    </row>
    <row r="5" spans="1:25" x14ac:dyDescent="0.2">
      <c r="E5" s="15"/>
      <c r="F5" s="76"/>
      <c r="J5" s="17"/>
      <c r="K5" s="17"/>
      <c r="L5" s="7"/>
      <c r="M5" s="7"/>
      <c r="N5" s="7"/>
      <c r="O5" s="7"/>
      <c r="P5" s="22"/>
      <c r="Q5" s="22"/>
      <c r="R5" s="9"/>
      <c r="S5" s="9"/>
      <c r="T5" s="9"/>
      <c r="U5" s="22"/>
      <c r="V5" s="7"/>
      <c r="W5" s="7"/>
      <c r="X5" s="7"/>
      <c r="Y5" s="7"/>
    </row>
    <row r="6" spans="1:25" x14ac:dyDescent="0.2">
      <c r="E6" s="15"/>
      <c r="F6" s="76"/>
      <c r="J6" s="17"/>
      <c r="K6" s="17"/>
      <c r="L6" s="7"/>
      <c r="M6" s="7"/>
      <c r="N6" s="7"/>
      <c r="O6" s="7"/>
      <c r="P6" s="9"/>
      <c r="Q6" s="9"/>
      <c r="R6" s="9"/>
      <c r="S6" s="9"/>
      <c r="T6" s="9"/>
      <c r="U6" s="9"/>
      <c r="V6" s="7"/>
      <c r="W6" s="7"/>
      <c r="X6" s="7"/>
      <c r="Y6" s="7"/>
    </row>
    <row r="7" spans="1:25" x14ac:dyDescent="0.2">
      <c r="E7" s="15"/>
      <c r="F7" s="76"/>
      <c r="J7" s="17"/>
      <c r="K7" s="17"/>
      <c r="L7" s="7"/>
      <c r="M7" s="7"/>
      <c r="N7" s="7"/>
      <c r="O7" s="7"/>
      <c r="P7" s="9"/>
      <c r="Q7" s="9"/>
      <c r="R7" s="9"/>
      <c r="S7" s="9"/>
      <c r="T7" s="9"/>
      <c r="U7" s="9"/>
      <c r="V7" s="7"/>
      <c r="W7" s="7"/>
      <c r="X7" s="7"/>
      <c r="Y7" s="7"/>
    </row>
    <row r="8" spans="1:25" x14ac:dyDescent="0.2">
      <c r="E8" s="15"/>
      <c r="F8" s="76"/>
      <c r="J8" s="17"/>
      <c r="K8" s="17"/>
      <c r="L8" s="7"/>
      <c r="M8" s="7"/>
      <c r="N8" s="7"/>
      <c r="O8" s="7"/>
      <c r="P8" s="9"/>
      <c r="Q8" s="9"/>
      <c r="R8" s="9"/>
      <c r="S8" s="9"/>
      <c r="T8" s="9"/>
      <c r="U8" s="9"/>
      <c r="V8" s="7"/>
      <c r="W8" s="7"/>
      <c r="X8" s="7"/>
      <c r="Y8" s="7"/>
    </row>
    <row r="9" spans="1:25" x14ac:dyDescent="0.2">
      <c r="E9" s="15"/>
      <c r="F9" s="76"/>
      <c r="J9" s="17"/>
      <c r="K9" s="1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E10" s="15"/>
      <c r="F10" s="76"/>
      <c r="J10" s="17"/>
      <c r="K10" s="1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E11" s="15"/>
      <c r="F11" s="76"/>
      <c r="J11" s="17"/>
      <c r="K11" s="1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E12" s="15"/>
      <c r="F12" s="76"/>
      <c r="J12" s="17"/>
      <c r="K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E13" s="15"/>
      <c r="F13" s="76"/>
      <c r="J13" s="17"/>
      <c r="K13" s="1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E14" s="15"/>
      <c r="F14" s="76"/>
      <c r="J14" s="17"/>
      <c r="K14" s="1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E15" s="15"/>
      <c r="F15" s="76"/>
      <c r="J15" s="17"/>
      <c r="K15" s="1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E16" s="15"/>
      <c r="F16" s="76"/>
      <c r="J16" s="17"/>
      <c r="K16" s="1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5:25" x14ac:dyDescent="0.2">
      <c r="E17" s="15"/>
      <c r="F17" s="76"/>
      <c r="J17" s="17"/>
      <c r="K17" s="1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5:25" x14ac:dyDescent="0.2">
      <c r="E18" s="15"/>
      <c r="F18" s="76"/>
      <c r="J18" s="17"/>
      <c r="K18" s="1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5:25" x14ac:dyDescent="0.2">
      <c r="E19" s="15"/>
      <c r="F19" s="76"/>
      <c r="J19" s="17"/>
      <c r="K19" s="1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5:25" x14ac:dyDescent="0.2">
      <c r="E20" s="15"/>
      <c r="F20" s="76"/>
      <c r="J20" s="17"/>
      <c r="K20" s="1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5:25" x14ac:dyDescent="0.2">
      <c r="E21" s="15"/>
      <c r="F21" s="76"/>
      <c r="J21" s="17"/>
      <c r="K21" s="1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5:25" x14ac:dyDescent="0.2">
      <c r="E22" s="15"/>
      <c r="F22" s="76"/>
      <c r="J22" s="17"/>
      <c r="K22" s="17"/>
      <c r="L22" s="64"/>
      <c r="M22" s="64"/>
      <c r="N22" s="64"/>
      <c r="O22" s="64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5:25" x14ac:dyDescent="0.2">
      <c r="E23" s="15"/>
      <c r="F23" s="76"/>
      <c r="J23" s="17"/>
      <c r="K23" s="17"/>
      <c r="L23" s="59"/>
      <c r="M23" s="59"/>
      <c r="N23" s="59"/>
      <c r="O23" s="59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5:25" x14ac:dyDescent="0.2">
      <c r="E24" s="15"/>
      <c r="F24" s="76"/>
      <c r="J24" s="17"/>
      <c r="K24" s="17"/>
      <c r="L24" s="59"/>
      <c r="M24" s="59"/>
      <c r="N24" s="59"/>
      <c r="O24" s="59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5:25" x14ac:dyDescent="0.2">
      <c r="E25" s="15"/>
      <c r="F25" s="76"/>
      <c r="J25" s="17"/>
      <c r="K25" s="17"/>
      <c r="L25" s="59"/>
      <c r="M25" s="59"/>
      <c r="N25" s="59"/>
      <c r="O25" s="59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5:25" ht="18" customHeight="1" x14ac:dyDescent="0.2">
      <c r="E26" s="15"/>
      <c r="F26" s="76"/>
      <c r="J26" s="17"/>
      <c r="K26" s="1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5:25" x14ac:dyDescent="0.2">
      <c r="E27" s="15"/>
      <c r="F27" s="76"/>
      <c r="J27" s="17"/>
      <c r="K27" s="17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7"/>
      <c r="X27" s="7"/>
      <c r="Y27" s="7"/>
    </row>
    <row r="28" spans="5:25" x14ac:dyDescent="0.2">
      <c r="E28" s="15"/>
      <c r="F28" s="76"/>
      <c r="J28" s="17"/>
      <c r="K28" s="17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7"/>
      <c r="X28" s="7"/>
      <c r="Y28" s="7"/>
    </row>
    <row r="29" spans="5:25" x14ac:dyDescent="0.2">
      <c r="E29" s="15"/>
      <c r="F29" s="76"/>
      <c r="J29" s="17"/>
      <c r="K29" s="17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7"/>
      <c r="X29" s="7"/>
      <c r="Y29" s="7"/>
    </row>
    <row r="30" spans="5:25" x14ac:dyDescent="0.2">
      <c r="E30" s="15"/>
      <c r="F30" s="76"/>
      <c r="J30" s="17"/>
      <c r="K30" s="1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5:25" x14ac:dyDescent="0.2">
      <c r="E31" s="15"/>
      <c r="F31" s="76"/>
      <c r="J31" s="17"/>
      <c r="K31" s="17"/>
    </row>
    <row r="32" spans="5:25" x14ac:dyDescent="0.2">
      <c r="E32" s="15"/>
      <c r="F32" s="26"/>
      <c r="J32" s="17"/>
      <c r="K32" s="17"/>
    </row>
    <row r="33" spans="5:11" x14ac:dyDescent="0.2">
      <c r="E33" s="15"/>
      <c r="F33" s="76"/>
      <c r="J33" s="17"/>
      <c r="K33" s="17"/>
    </row>
    <row r="34" spans="5:11" x14ac:dyDescent="0.2">
      <c r="E34" s="15"/>
      <c r="F34" s="76"/>
      <c r="J34" s="17"/>
      <c r="K34" s="17"/>
    </row>
    <row r="35" spans="5:11" x14ac:dyDescent="0.2">
      <c r="E35" s="15"/>
      <c r="F35" s="76"/>
      <c r="J35" s="17"/>
      <c r="K35" s="17"/>
    </row>
    <row r="36" spans="5:11" x14ac:dyDescent="0.2">
      <c r="E36" s="15"/>
      <c r="F36" s="76"/>
      <c r="J36" s="17"/>
      <c r="K36" s="17"/>
    </row>
    <row r="37" spans="5:11" x14ac:dyDescent="0.2">
      <c r="E37" s="15"/>
      <c r="F37" s="76"/>
      <c r="J37" s="17"/>
      <c r="K37" s="17"/>
    </row>
    <row r="38" spans="5:11" x14ac:dyDescent="0.2">
      <c r="E38" s="15"/>
      <c r="F38" s="76"/>
      <c r="J38" s="17"/>
      <c r="K38" s="17"/>
    </row>
    <row r="39" spans="5:11" x14ac:dyDescent="0.2">
      <c r="E39" s="15"/>
      <c r="F39" s="76"/>
      <c r="J39" s="17"/>
      <c r="K39" s="17"/>
    </row>
    <row r="40" spans="5:11" x14ac:dyDescent="0.2">
      <c r="E40" s="15"/>
      <c r="F40" s="76"/>
      <c r="J40" s="17"/>
      <c r="K40" s="17"/>
    </row>
    <row r="41" spans="5:11" x14ac:dyDescent="0.2">
      <c r="E41" s="15"/>
      <c r="F41" s="76"/>
      <c r="J41" s="17"/>
      <c r="K41" s="17"/>
    </row>
    <row r="42" spans="5:11" x14ac:dyDescent="0.2">
      <c r="E42" s="15"/>
      <c r="F42" s="76"/>
      <c r="J42" s="17"/>
      <c r="K42" s="17"/>
    </row>
    <row r="43" spans="5:11" x14ac:dyDescent="0.2">
      <c r="E43" s="15"/>
      <c r="F43" s="76"/>
      <c r="J43" s="17"/>
      <c r="K43" s="17"/>
    </row>
    <row r="44" spans="5:11" x14ac:dyDescent="0.2">
      <c r="E44" s="15"/>
      <c r="F44" s="76"/>
      <c r="J44" s="17"/>
      <c r="K44" s="17"/>
    </row>
    <row r="45" spans="5:11" x14ac:dyDescent="0.2">
      <c r="E45" s="15"/>
      <c r="F45" s="76"/>
      <c r="J45" s="17"/>
      <c r="K45" s="17"/>
    </row>
    <row r="46" spans="5:11" x14ac:dyDescent="0.2">
      <c r="E46" s="15"/>
      <c r="F46" s="76"/>
      <c r="J46" s="17"/>
      <c r="K46" s="17"/>
    </row>
    <row r="47" spans="5:11" x14ac:dyDescent="0.2">
      <c r="E47" s="15"/>
      <c r="F47" s="76"/>
      <c r="J47" s="17"/>
      <c r="K47" s="17"/>
    </row>
    <row r="48" spans="5:11" x14ac:dyDescent="0.2">
      <c r="E48" s="15"/>
      <c r="F48" s="76"/>
      <c r="J48" s="17"/>
      <c r="K48" s="17"/>
    </row>
    <row r="49" spans="5:11" x14ac:dyDescent="0.2">
      <c r="E49" s="15"/>
      <c r="F49" s="76"/>
      <c r="J49" s="17"/>
      <c r="K49" s="17"/>
    </row>
    <row r="50" spans="5:11" x14ac:dyDescent="0.2">
      <c r="E50" s="15"/>
      <c r="F50" s="76"/>
      <c r="J50" s="17"/>
      <c r="K50" s="17"/>
    </row>
    <row r="51" spans="5:11" x14ac:dyDescent="0.2">
      <c r="E51" s="15"/>
      <c r="F51" s="76"/>
      <c r="J51" s="17"/>
      <c r="K51" s="17"/>
    </row>
    <row r="52" spans="5:11" x14ac:dyDescent="0.2">
      <c r="E52" s="15"/>
      <c r="F52" s="76"/>
      <c r="J52" s="17"/>
      <c r="K52" s="17"/>
    </row>
    <row r="53" spans="5:11" x14ac:dyDescent="0.2">
      <c r="E53" s="15"/>
      <c r="F53" s="76"/>
      <c r="J53" s="17"/>
      <c r="K53" s="17"/>
    </row>
    <row r="54" spans="5:11" x14ac:dyDescent="0.2">
      <c r="E54" s="15"/>
      <c r="F54" s="76"/>
      <c r="J54" s="17"/>
      <c r="K54" s="17"/>
    </row>
    <row r="55" spans="5:11" x14ac:dyDescent="0.2">
      <c r="E55" s="15"/>
      <c r="F55" s="76"/>
      <c r="J55" s="17"/>
      <c r="K55" s="17"/>
    </row>
    <row r="56" spans="5:11" x14ac:dyDescent="0.2">
      <c r="E56" s="15"/>
      <c r="F56" s="76"/>
      <c r="J56" s="17"/>
      <c r="K56" s="17"/>
    </row>
    <row r="57" spans="5:11" x14ac:dyDescent="0.2">
      <c r="E57" s="15"/>
      <c r="F57" s="76"/>
      <c r="J57" s="17"/>
      <c r="K57" s="17"/>
    </row>
    <row r="58" spans="5:11" x14ac:dyDescent="0.2">
      <c r="E58" s="15"/>
      <c r="F58" s="76"/>
      <c r="J58" s="17"/>
      <c r="K58" s="17"/>
    </row>
    <row r="59" spans="5:11" x14ac:dyDescent="0.2">
      <c r="E59" s="15"/>
      <c r="F59" s="76"/>
      <c r="J59" s="17"/>
      <c r="K59" s="17"/>
    </row>
    <row r="60" spans="5:11" x14ac:dyDescent="0.2">
      <c r="E60" s="15"/>
      <c r="F60" s="76"/>
      <c r="J60" s="17"/>
      <c r="K60" s="17"/>
    </row>
    <row r="61" spans="5:11" x14ac:dyDescent="0.2">
      <c r="E61" s="15"/>
      <c r="F61" s="76"/>
      <c r="J61" s="17"/>
      <c r="K61" s="17"/>
    </row>
    <row r="62" spans="5:11" x14ac:dyDescent="0.2">
      <c r="E62" s="15"/>
      <c r="F62" s="76"/>
      <c r="J62" s="17"/>
      <c r="K62" s="17"/>
    </row>
    <row r="63" spans="5:11" x14ac:dyDescent="0.2">
      <c r="E63" s="15"/>
      <c r="F63" s="76"/>
      <c r="J63" s="17"/>
      <c r="K63" s="17"/>
    </row>
    <row r="64" spans="5:11" x14ac:dyDescent="0.2">
      <c r="E64" s="15"/>
      <c r="F64" s="76"/>
      <c r="J64" s="17"/>
      <c r="K64" s="17"/>
    </row>
    <row r="65" spans="1:11" x14ac:dyDescent="0.2">
      <c r="E65" s="15"/>
      <c r="F65" s="76"/>
      <c r="J65" s="17"/>
      <c r="K65" s="17"/>
    </row>
    <row r="66" spans="1:11" x14ac:dyDescent="0.2">
      <c r="E66" s="15"/>
      <c r="F66" s="76"/>
      <c r="J66" s="17"/>
      <c r="K66" s="17"/>
    </row>
    <row r="67" spans="1:11" x14ac:dyDescent="0.2">
      <c r="E67" s="15"/>
      <c r="F67" s="76"/>
      <c r="J67" s="17"/>
      <c r="K67" s="17"/>
    </row>
    <row r="68" spans="1:11" x14ac:dyDescent="0.2">
      <c r="E68" s="15"/>
      <c r="F68" s="76"/>
      <c r="J68" s="17"/>
      <c r="K68" s="17"/>
    </row>
    <row r="69" spans="1:11" x14ac:dyDescent="0.2">
      <c r="A69" s="2"/>
      <c r="B69" s="2"/>
      <c r="C69" s="2"/>
      <c r="D69" s="2"/>
      <c r="E69" s="69"/>
      <c r="F69" s="72"/>
      <c r="G69" s="2"/>
      <c r="H69" s="2"/>
      <c r="J69" s="17"/>
      <c r="K69" s="17"/>
    </row>
    <row r="70" spans="1:11" x14ac:dyDescent="0.2">
      <c r="A70" s="2"/>
      <c r="B70" s="2"/>
      <c r="C70" s="2"/>
      <c r="D70" s="2"/>
      <c r="E70" s="69"/>
      <c r="F70" s="72"/>
      <c r="G70" s="2"/>
      <c r="H70" s="2"/>
      <c r="J70" s="17"/>
      <c r="K70" s="17"/>
    </row>
    <row r="71" spans="1:11" x14ac:dyDescent="0.2">
      <c r="A71" s="2"/>
      <c r="B71" s="2"/>
      <c r="C71" s="2"/>
      <c r="D71" s="2"/>
      <c r="E71" s="69"/>
      <c r="F71" s="72"/>
      <c r="G71" s="2"/>
      <c r="H71" s="2"/>
      <c r="J71" s="17"/>
      <c r="K71" s="17"/>
    </row>
    <row r="72" spans="1:11" x14ac:dyDescent="0.2">
      <c r="A72" s="2"/>
      <c r="B72" s="2"/>
      <c r="C72" s="2"/>
      <c r="D72" s="2"/>
      <c r="E72" s="69"/>
      <c r="F72" s="72"/>
      <c r="G72" s="2"/>
      <c r="H72" s="2"/>
      <c r="J72" s="17"/>
      <c r="K72" s="17"/>
    </row>
    <row r="73" spans="1:11" x14ac:dyDescent="0.2">
      <c r="A73" s="2"/>
      <c r="B73" s="2"/>
      <c r="C73" s="2"/>
      <c r="D73" s="2"/>
      <c r="E73" s="69"/>
      <c r="F73" s="72"/>
      <c r="G73" s="2"/>
      <c r="H73" s="2"/>
      <c r="J73" s="17"/>
      <c r="K73" s="17"/>
    </row>
    <row r="74" spans="1:11" x14ac:dyDescent="0.2">
      <c r="A74" s="2"/>
      <c r="B74" s="2"/>
      <c r="C74" s="2"/>
      <c r="D74" s="2"/>
      <c r="E74" s="69"/>
      <c r="F74" s="72"/>
      <c r="G74" s="2"/>
      <c r="H74" s="2"/>
      <c r="J74" s="17"/>
      <c r="K74" s="17"/>
    </row>
    <row r="75" spans="1:11" x14ac:dyDescent="0.2">
      <c r="A75" s="2"/>
      <c r="B75" s="2"/>
      <c r="C75" s="2"/>
      <c r="D75" s="2"/>
      <c r="E75" s="69"/>
      <c r="F75" s="72"/>
      <c r="G75" s="2"/>
      <c r="H75" s="2"/>
      <c r="J75" s="17"/>
      <c r="K75" s="17"/>
    </row>
    <row r="76" spans="1:11" x14ac:dyDescent="0.2">
      <c r="A76" s="2"/>
      <c r="B76" s="2"/>
      <c r="C76" s="2"/>
      <c r="D76" s="2"/>
      <c r="E76" s="69"/>
      <c r="F76" s="72"/>
      <c r="G76" s="2"/>
      <c r="H76" s="2"/>
      <c r="J76" s="17"/>
      <c r="K76" s="17"/>
    </row>
    <row r="77" spans="1:11" x14ac:dyDescent="0.2">
      <c r="A77" s="2"/>
      <c r="B77" s="2"/>
      <c r="C77" s="2"/>
      <c r="D77" s="2"/>
      <c r="E77" s="69"/>
      <c r="F77" s="72"/>
      <c r="G77" s="2"/>
      <c r="H77" s="2"/>
      <c r="J77" s="17"/>
    </row>
    <row r="78" spans="1:11" x14ac:dyDescent="0.2">
      <c r="A78" s="2"/>
      <c r="B78" s="2"/>
      <c r="C78" s="2"/>
      <c r="D78" s="2"/>
      <c r="E78" s="69"/>
      <c r="F78" s="72"/>
      <c r="G78" s="2"/>
      <c r="H78" s="2"/>
      <c r="J78" s="17"/>
    </row>
    <row r="79" spans="1:11" x14ac:dyDescent="0.2">
      <c r="A79" s="2"/>
      <c r="B79" s="2"/>
      <c r="C79" s="2"/>
      <c r="D79" s="2"/>
      <c r="E79" s="69"/>
      <c r="F79" s="72"/>
      <c r="G79" s="2"/>
      <c r="H79" s="2"/>
      <c r="J79" s="17"/>
    </row>
    <row r="80" spans="1:11" x14ac:dyDescent="0.2">
      <c r="A80" s="2"/>
      <c r="B80" s="2"/>
      <c r="C80" s="2"/>
      <c r="D80" s="2"/>
      <c r="E80" s="69"/>
      <c r="F80" s="72"/>
      <c r="G80" s="2"/>
      <c r="H80" s="2"/>
      <c r="J80" s="17"/>
    </row>
    <row r="81" spans="1:24" x14ac:dyDescent="0.2">
      <c r="A81" s="2"/>
      <c r="B81" s="2"/>
      <c r="C81" s="2"/>
      <c r="D81" s="2"/>
      <c r="E81" s="69"/>
      <c r="F81" s="72"/>
      <c r="G81" s="2"/>
      <c r="H81" s="2"/>
      <c r="J81" s="17"/>
    </row>
    <row r="82" spans="1:24" x14ac:dyDescent="0.2">
      <c r="A82" s="2"/>
      <c r="B82" s="2"/>
      <c r="C82" s="2"/>
      <c r="D82" s="2"/>
      <c r="E82" s="69"/>
      <c r="F82" s="72"/>
      <c r="G82" s="2"/>
      <c r="H82" s="2"/>
      <c r="J82" s="17"/>
    </row>
    <row r="83" spans="1:24" x14ac:dyDescent="0.2">
      <c r="A83" s="2"/>
      <c r="B83" s="2"/>
      <c r="C83" s="2"/>
      <c r="D83" s="2"/>
      <c r="E83" s="69"/>
      <c r="F83" s="72"/>
      <c r="G83" s="2"/>
      <c r="H83" s="2"/>
      <c r="J83" s="17"/>
    </row>
    <row r="84" spans="1:24" x14ac:dyDescent="0.2">
      <c r="A84" s="2"/>
      <c r="B84" s="2"/>
      <c r="C84" s="2"/>
      <c r="D84" s="2"/>
      <c r="E84" s="69"/>
      <c r="F84" s="72"/>
      <c r="G84" s="2"/>
      <c r="H84" s="2"/>
      <c r="J84" s="17"/>
    </row>
    <row r="85" spans="1:24" x14ac:dyDescent="0.2">
      <c r="A85" s="2"/>
      <c r="B85" s="2"/>
      <c r="C85" s="2"/>
      <c r="D85" s="2"/>
      <c r="E85" s="69"/>
      <c r="F85" s="72"/>
      <c r="G85" s="2"/>
      <c r="H85" s="2"/>
      <c r="J85" s="17"/>
    </row>
    <row r="86" spans="1:24" x14ac:dyDescent="0.2">
      <c r="A86" s="2"/>
      <c r="B86" s="2"/>
      <c r="C86" s="2"/>
      <c r="D86" s="2"/>
      <c r="E86" s="69"/>
      <c r="F86" s="72"/>
      <c r="G86" s="2"/>
      <c r="H86" s="2"/>
      <c r="J86" s="17"/>
      <c r="K86" s="17"/>
      <c r="R86" s="7"/>
      <c r="S86" s="7"/>
      <c r="T86" s="7"/>
      <c r="U86" s="6"/>
      <c r="V86" s="4"/>
      <c r="W86" s="4"/>
    </row>
    <row r="87" spans="1:24" x14ac:dyDescent="0.2">
      <c r="A87" s="2"/>
      <c r="B87" s="2"/>
      <c r="C87" s="2"/>
      <c r="D87" s="2"/>
      <c r="E87" s="69"/>
      <c r="F87" s="72"/>
      <c r="G87" s="2"/>
      <c r="H87" s="2"/>
      <c r="J87" s="17"/>
      <c r="K87" s="17"/>
      <c r="N87" s="7"/>
      <c r="O87" s="7"/>
      <c r="P87" s="7"/>
      <c r="Q87" s="7"/>
      <c r="U87" s="6"/>
      <c r="V87" s="4"/>
      <c r="W87" s="6"/>
    </row>
    <row r="88" spans="1:24" x14ac:dyDescent="0.2">
      <c r="A88" s="2"/>
      <c r="B88" s="2"/>
      <c r="C88" s="2"/>
      <c r="D88" s="2"/>
      <c r="E88" s="69"/>
      <c r="F88" s="72"/>
      <c r="G88" s="2"/>
      <c r="H88" s="2"/>
      <c r="J88" s="17"/>
      <c r="K88" s="70"/>
      <c r="L88" s="7"/>
      <c r="M88" s="7"/>
      <c r="P88" s="7"/>
      <c r="Q88" s="7"/>
      <c r="R88" s="12"/>
      <c r="U88" s="4"/>
      <c r="V88" s="6"/>
      <c r="W88" s="4"/>
      <c r="X88" s="70"/>
    </row>
    <row r="89" spans="1:24" x14ac:dyDescent="0.2">
      <c r="A89" s="2"/>
      <c r="B89" s="2"/>
      <c r="C89" s="2"/>
      <c r="D89" s="2"/>
      <c r="E89" s="69"/>
      <c r="F89" s="72"/>
      <c r="G89" s="2"/>
      <c r="H89" s="2"/>
      <c r="J89" s="17"/>
      <c r="K89" s="71"/>
      <c r="L89" s="2"/>
      <c r="M89" s="75"/>
      <c r="O89" s="75"/>
      <c r="U89" s="4"/>
      <c r="V89" s="4"/>
      <c r="W89" s="4"/>
      <c r="X89" s="71"/>
    </row>
    <row r="90" spans="1:24" x14ac:dyDescent="0.2">
      <c r="A90" s="2"/>
      <c r="B90" s="2"/>
      <c r="C90" s="2"/>
      <c r="D90" s="2"/>
      <c r="E90" s="69"/>
      <c r="F90" s="72"/>
      <c r="G90" s="2"/>
      <c r="H90" s="2"/>
      <c r="J90" s="17"/>
      <c r="K90" s="71"/>
      <c r="L90" s="2"/>
      <c r="M90" s="75"/>
      <c r="O90" s="75"/>
      <c r="U90" s="4"/>
      <c r="V90" s="4"/>
      <c r="W90" s="4"/>
      <c r="X90" s="71"/>
    </row>
    <row r="91" spans="1:24" x14ac:dyDescent="0.2">
      <c r="A91" s="2"/>
      <c r="B91" s="2"/>
      <c r="C91" s="2"/>
      <c r="D91" s="2"/>
      <c r="E91" s="69"/>
      <c r="F91" s="72"/>
      <c r="G91" s="2"/>
      <c r="H91" s="2"/>
      <c r="J91" s="17"/>
      <c r="K91" s="71"/>
      <c r="L91" s="2"/>
      <c r="M91" s="75"/>
      <c r="O91" s="75"/>
      <c r="U91" s="4"/>
      <c r="V91" s="4"/>
      <c r="W91" s="4"/>
      <c r="X91" s="71"/>
    </row>
    <row r="92" spans="1:24" x14ac:dyDescent="0.2">
      <c r="A92" s="2"/>
      <c r="B92" s="2"/>
      <c r="C92" s="2"/>
      <c r="D92" s="2"/>
      <c r="E92" s="69"/>
      <c r="F92" s="72"/>
      <c r="G92" s="2"/>
      <c r="H92" s="2"/>
      <c r="J92" s="17"/>
      <c r="K92" s="71"/>
      <c r="L92" s="2"/>
      <c r="M92" s="75"/>
      <c r="O92" s="75"/>
      <c r="U92" s="4"/>
      <c r="V92" s="4"/>
      <c r="W92" s="4"/>
      <c r="X92" s="71"/>
    </row>
    <row r="93" spans="1:24" x14ac:dyDescent="0.2">
      <c r="A93" s="2"/>
      <c r="B93" s="2"/>
      <c r="C93" s="2"/>
      <c r="D93" s="2"/>
      <c r="E93" s="69"/>
      <c r="F93" s="72"/>
      <c r="G93" s="2"/>
      <c r="H93" s="2"/>
      <c r="J93" s="17"/>
      <c r="K93" s="71"/>
      <c r="L93" s="2"/>
      <c r="M93" s="75"/>
      <c r="O93" s="75"/>
      <c r="U93" s="4"/>
      <c r="V93" s="4"/>
      <c r="W93" s="4"/>
      <c r="X93" s="71"/>
    </row>
    <row r="94" spans="1:24" x14ac:dyDescent="0.2">
      <c r="A94" s="2"/>
      <c r="B94" s="2"/>
      <c r="C94" s="2"/>
      <c r="D94" s="2"/>
      <c r="E94" s="69"/>
      <c r="F94" s="72"/>
      <c r="G94" s="2"/>
      <c r="H94" s="2"/>
      <c r="J94" s="17"/>
      <c r="K94" s="71"/>
      <c r="L94" s="2"/>
      <c r="M94" s="75"/>
      <c r="O94" s="75"/>
      <c r="U94" s="4"/>
      <c r="V94" s="4"/>
      <c r="W94" s="4"/>
      <c r="X94" s="71"/>
    </row>
    <row r="95" spans="1:24" x14ac:dyDescent="0.2">
      <c r="A95" s="2"/>
      <c r="B95" s="2"/>
      <c r="C95" s="2"/>
      <c r="D95" s="2"/>
      <c r="E95" s="69"/>
      <c r="F95" s="72"/>
      <c r="G95" s="2"/>
      <c r="H95" s="2"/>
      <c r="J95" s="17"/>
      <c r="K95" s="71"/>
      <c r="L95" s="2"/>
      <c r="M95" s="75"/>
      <c r="O95" s="75"/>
      <c r="U95" s="4"/>
      <c r="V95" s="4"/>
      <c r="W95" s="4"/>
      <c r="X95" s="71"/>
    </row>
    <row r="96" spans="1:24" x14ac:dyDescent="0.2">
      <c r="A96" s="2"/>
      <c r="B96" s="2"/>
      <c r="C96" s="2"/>
      <c r="D96" s="2"/>
      <c r="E96" s="69"/>
      <c r="F96" s="72"/>
      <c r="G96" s="2"/>
      <c r="H96" s="2"/>
      <c r="J96" s="17"/>
      <c r="K96" s="71"/>
      <c r="L96" s="2"/>
      <c r="M96" s="75"/>
      <c r="O96" s="75"/>
      <c r="U96" s="4"/>
      <c r="V96" s="4"/>
      <c r="W96" s="4"/>
      <c r="X96" s="71"/>
    </row>
    <row r="97" spans="1:26" x14ac:dyDescent="0.2">
      <c r="A97" s="2"/>
      <c r="B97" s="2"/>
      <c r="C97" s="2"/>
      <c r="D97" s="2"/>
      <c r="E97" s="69"/>
      <c r="F97" s="72"/>
      <c r="G97" s="2"/>
      <c r="H97" s="2"/>
      <c r="J97" s="17"/>
      <c r="K97" s="71"/>
      <c r="L97" s="2"/>
      <c r="M97" s="75"/>
      <c r="O97" s="75"/>
      <c r="U97" s="4"/>
      <c r="V97" s="4"/>
      <c r="W97" s="4"/>
      <c r="X97" s="71"/>
    </row>
    <row r="98" spans="1:26" x14ac:dyDescent="0.2">
      <c r="A98" s="2"/>
      <c r="B98" s="2"/>
      <c r="C98" s="2"/>
      <c r="D98" s="2"/>
      <c r="E98" s="69"/>
      <c r="F98" s="72"/>
      <c r="G98" s="2"/>
      <c r="H98" s="2"/>
      <c r="J98" s="17"/>
      <c r="K98" s="71"/>
      <c r="L98" s="2"/>
      <c r="M98" s="75"/>
      <c r="O98" s="75"/>
      <c r="U98" s="4"/>
      <c r="V98" s="4"/>
      <c r="W98" s="4"/>
      <c r="X98" s="71"/>
    </row>
    <row r="99" spans="1:26" x14ac:dyDescent="0.2">
      <c r="A99" s="2"/>
      <c r="B99" s="2"/>
      <c r="C99" s="2"/>
      <c r="D99" s="2"/>
      <c r="E99" s="69"/>
      <c r="F99" s="72"/>
      <c r="G99" s="2"/>
      <c r="H99" s="2"/>
      <c r="J99" s="17"/>
      <c r="K99" s="71"/>
      <c r="L99" s="2"/>
      <c r="M99" s="75"/>
      <c r="O99" s="75"/>
      <c r="U99" s="4"/>
      <c r="V99" s="4"/>
      <c r="W99" s="4"/>
      <c r="X99" s="71"/>
      <c r="Z99" s="113"/>
    </row>
    <row r="100" spans="1:26" x14ac:dyDescent="0.2">
      <c r="A100" s="2"/>
      <c r="B100" s="2"/>
      <c r="C100" s="2"/>
      <c r="D100" s="2"/>
      <c r="E100" s="69"/>
      <c r="F100" s="72"/>
      <c r="G100" s="2"/>
      <c r="H100" s="2"/>
      <c r="J100" s="17"/>
      <c r="K100" s="71"/>
      <c r="L100" s="2"/>
      <c r="M100" s="75"/>
      <c r="O100" s="75"/>
      <c r="U100" s="4"/>
      <c r="V100" s="4"/>
      <c r="W100" s="4"/>
      <c r="X100" s="71"/>
    </row>
    <row r="101" spans="1:26" x14ac:dyDescent="0.2">
      <c r="A101" s="2"/>
      <c r="B101" s="2"/>
      <c r="C101" s="2"/>
      <c r="D101" s="2"/>
      <c r="E101" s="69"/>
      <c r="F101" s="72"/>
      <c r="G101" s="2"/>
      <c r="H101" s="2"/>
      <c r="J101" s="17"/>
      <c r="K101" s="71"/>
      <c r="L101" s="2"/>
      <c r="M101" s="75"/>
      <c r="O101" s="75"/>
      <c r="U101" s="4"/>
      <c r="V101" s="4"/>
      <c r="W101" s="4"/>
      <c r="X101" s="71"/>
    </row>
    <row r="102" spans="1:26" x14ac:dyDescent="0.2">
      <c r="A102" s="2"/>
      <c r="B102" s="2"/>
      <c r="C102" s="2"/>
      <c r="D102" s="2"/>
      <c r="E102" s="69"/>
      <c r="F102" s="72"/>
      <c r="G102" s="2"/>
      <c r="H102" s="2"/>
      <c r="J102" s="17"/>
      <c r="K102" s="71"/>
      <c r="L102" s="2"/>
      <c r="M102" s="75"/>
      <c r="O102" s="75"/>
      <c r="U102" s="4"/>
      <c r="V102" s="4"/>
      <c r="W102" s="4"/>
      <c r="X102" s="71"/>
    </row>
    <row r="103" spans="1:26" x14ac:dyDescent="0.2">
      <c r="A103" s="2"/>
      <c r="B103" s="2"/>
      <c r="C103" s="2"/>
      <c r="D103" s="2"/>
      <c r="E103" s="69"/>
      <c r="F103" s="72"/>
      <c r="G103" s="2"/>
      <c r="H103" s="2"/>
      <c r="J103" s="17"/>
      <c r="K103" s="71"/>
      <c r="L103" s="2"/>
      <c r="M103" s="75"/>
      <c r="O103" s="75"/>
      <c r="U103" s="4"/>
      <c r="V103" s="4"/>
      <c r="W103" s="4"/>
      <c r="X103" s="71"/>
    </row>
    <row r="104" spans="1:26" x14ac:dyDescent="0.2">
      <c r="A104" s="2"/>
      <c r="B104" s="2"/>
      <c r="C104" s="2"/>
      <c r="D104" s="2"/>
      <c r="E104" s="69"/>
      <c r="F104" s="72"/>
      <c r="G104" s="2"/>
      <c r="H104" s="2"/>
      <c r="J104" s="17"/>
      <c r="K104" s="71"/>
      <c r="L104" s="2"/>
      <c r="M104" s="75"/>
      <c r="O104" s="75"/>
      <c r="U104" s="4"/>
      <c r="V104" s="4"/>
      <c r="W104" s="4"/>
      <c r="X104" s="71"/>
    </row>
    <row r="105" spans="1:26" x14ac:dyDescent="0.2">
      <c r="A105" s="2"/>
      <c r="B105" s="2"/>
      <c r="C105" s="2"/>
      <c r="D105" s="2"/>
      <c r="E105" s="69"/>
      <c r="F105" s="72"/>
      <c r="G105" s="2"/>
      <c r="H105" s="2"/>
      <c r="J105" s="17"/>
      <c r="K105" s="71"/>
      <c r="L105" s="2"/>
      <c r="M105" s="75"/>
      <c r="O105" s="75"/>
      <c r="U105" s="4"/>
      <c r="V105" s="4"/>
      <c r="W105" s="4"/>
      <c r="X105" s="71"/>
    </row>
    <row r="106" spans="1:26" x14ac:dyDescent="0.2">
      <c r="A106" s="2"/>
      <c r="B106" s="2"/>
      <c r="C106" s="2"/>
      <c r="D106" s="2"/>
      <c r="E106" s="69"/>
      <c r="F106" s="72"/>
      <c r="G106" s="2"/>
      <c r="H106" s="2"/>
      <c r="J106" s="17"/>
      <c r="K106" s="71"/>
      <c r="L106" s="2"/>
      <c r="M106" s="75"/>
      <c r="O106" s="75"/>
      <c r="U106" s="4"/>
      <c r="V106" s="4"/>
      <c r="W106" s="4"/>
      <c r="X106" s="71"/>
    </row>
    <row r="107" spans="1:26" x14ac:dyDescent="0.2">
      <c r="A107" s="2"/>
      <c r="B107" s="2"/>
      <c r="C107" s="2"/>
      <c r="D107" s="2"/>
      <c r="E107" s="69"/>
      <c r="F107" s="72"/>
      <c r="G107" s="2"/>
      <c r="H107" s="2"/>
      <c r="J107" s="17"/>
      <c r="K107" s="71"/>
      <c r="L107" s="2"/>
      <c r="M107" s="75"/>
      <c r="O107" s="75"/>
      <c r="U107" s="4"/>
      <c r="V107" s="4"/>
      <c r="W107" s="4"/>
      <c r="X107" s="71"/>
    </row>
    <row r="108" spans="1:26" x14ac:dyDescent="0.2">
      <c r="A108" s="2"/>
      <c r="B108" s="2"/>
      <c r="C108" s="2"/>
      <c r="D108" s="2"/>
      <c r="E108" s="69"/>
      <c r="F108" s="72"/>
      <c r="G108" s="2"/>
      <c r="H108" s="2"/>
      <c r="J108" s="17"/>
      <c r="K108" s="71"/>
      <c r="L108" s="2"/>
      <c r="M108" s="75"/>
      <c r="O108" s="75"/>
      <c r="U108" s="4"/>
      <c r="V108" s="4"/>
      <c r="W108" s="4"/>
      <c r="X108" s="71"/>
    </row>
    <row r="109" spans="1:26" x14ac:dyDescent="0.2">
      <c r="A109" s="2"/>
      <c r="B109" s="2"/>
      <c r="C109" s="2"/>
      <c r="D109" s="2"/>
      <c r="E109" s="69"/>
      <c r="F109" s="72"/>
      <c r="G109" s="2"/>
      <c r="H109" s="2"/>
      <c r="J109" s="17"/>
      <c r="K109" s="71"/>
      <c r="L109" s="2"/>
      <c r="M109" s="75"/>
      <c r="O109" s="75"/>
      <c r="U109" s="4"/>
      <c r="V109" s="4"/>
      <c r="W109" s="4"/>
      <c r="X109" s="71"/>
    </row>
    <row r="110" spans="1:26" x14ac:dyDescent="0.2">
      <c r="A110" s="2"/>
      <c r="B110" s="2"/>
      <c r="C110" s="2"/>
      <c r="D110" s="2"/>
      <c r="E110" s="69"/>
      <c r="F110" s="72"/>
      <c r="G110" s="2"/>
      <c r="H110" s="2"/>
      <c r="J110" s="17"/>
      <c r="K110" s="71"/>
      <c r="L110" s="2"/>
      <c r="M110" s="75"/>
      <c r="O110" s="75"/>
      <c r="U110" s="4"/>
      <c r="V110" s="4"/>
      <c r="W110" s="4"/>
      <c r="X110" s="71"/>
    </row>
    <row r="111" spans="1:26" x14ac:dyDescent="0.2">
      <c r="A111" s="2"/>
      <c r="B111" s="2"/>
      <c r="C111" s="2"/>
      <c r="D111" s="2"/>
      <c r="E111" s="69"/>
      <c r="F111" s="72"/>
      <c r="G111" s="2"/>
      <c r="H111" s="2"/>
      <c r="J111" s="17"/>
      <c r="K111" s="71"/>
      <c r="L111" s="2"/>
      <c r="M111" s="75"/>
      <c r="O111" s="75"/>
      <c r="U111" s="4"/>
      <c r="V111" s="4"/>
      <c r="W111" s="4"/>
      <c r="X111" s="71"/>
    </row>
    <row r="112" spans="1:26" x14ac:dyDescent="0.2">
      <c r="A112" s="2"/>
      <c r="B112" s="2"/>
      <c r="C112" s="2"/>
      <c r="D112" s="2"/>
      <c r="E112" s="69"/>
      <c r="F112" s="72"/>
      <c r="G112" s="2"/>
      <c r="H112" s="2"/>
      <c r="J112" s="17"/>
      <c r="K112" s="71"/>
      <c r="L112" s="2"/>
      <c r="M112" s="75"/>
      <c r="O112" s="75"/>
      <c r="U112" s="4"/>
      <c r="V112" s="4"/>
      <c r="W112" s="4"/>
      <c r="X112" s="71"/>
    </row>
    <row r="113" spans="1:24" x14ac:dyDescent="0.2">
      <c r="A113" s="2"/>
      <c r="B113" s="2"/>
      <c r="C113" s="2"/>
      <c r="D113" s="2"/>
      <c r="E113" s="69"/>
      <c r="F113" s="72"/>
      <c r="G113" s="2"/>
      <c r="H113" s="2"/>
      <c r="J113" s="17"/>
      <c r="K113" s="71"/>
      <c r="L113" s="2"/>
      <c r="M113" s="75"/>
      <c r="O113" s="75"/>
      <c r="U113" s="4"/>
      <c r="V113" s="4"/>
      <c r="W113" s="4"/>
      <c r="X113" s="71"/>
    </row>
    <row r="114" spans="1:24" x14ac:dyDescent="0.2">
      <c r="A114" s="2"/>
      <c r="B114" s="2"/>
      <c r="C114" s="2"/>
      <c r="D114" s="2"/>
      <c r="E114" s="69"/>
      <c r="F114" s="72"/>
      <c r="G114" s="2"/>
      <c r="H114" s="2"/>
      <c r="J114" s="17"/>
      <c r="K114" s="71"/>
      <c r="L114" s="2"/>
      <c r="M114" s="75"/>
      <c r="O114" s="75"/>
      <c r="U114" s="4"/>
      <c r="V114" s="4"/>
      <c r="W114" s="4"/>
      <c r="X114" s="71"/>
    </row>
    <row r="115" spans="1:24" x14ac:dyDescent="0.2">
      <c r="A115" s="2"/>
      <c r="B115" s="2"/>
      <c r="C115" s="2"/>
      <c r="D115" s="2"/>
      <c r="E115" s="69"/>
      <c r="F115" s="72"/>
      <c r="G115" s="2"/>
      <c r="H115" s="2"/>
      <c r="J115" s="17"/>
      <c r="K115" s="71"/>
      <c r="L115" s="2"/>
      <c r="M115" s="75"/>
      <c r="O115" s="75"/>
      <c r="U115" s="4"/>
      <c r="V115" s="4"/>
      <c r="W115" s="4"/>
      <c r="X115" s="71"/>
    </row>
    <row r="116" spans="1:24" x14ac:dyDescent="0.2">
      <c r="A116" s="2"/>
      <c r="B116" s="2"/>
      <c r="C116" s="2"/>
      <c r="D116" s="2"/>
      <c r="E116" s="69"/>
      <c r="F116" s="72"/>
      <c r="G116" s="2"/>
      <c r="H116" s="2"/>
      <c r="J116" s="17"/>
      <c r="K116" s="71"/>
      <c r="L116" s="2"/>
      <c r="M116" s="75"/>
      <c r="O116" s="75"/>
      <c r="U116" s="4"/>
      <c r="V116" s="4"/>
      <c r="W116" s="4"/>
      <c r="X116" s="71"/>
    </row>
    <row r="117" spans="1:24" x14ac:dyDescent="0.2">
      <c r="A117" s="2"/>
      <c r="B117" s="2"/>
      <c r="C117" s="2"/>
      <c r="D117" s="2"/>
      <c r="E117" s="69"/>
      <c r="F117" s="72"/>
      <c r="G117" s="2"/>
      <c r="H117" s="2"/>
      <c r="J117" s="17"/>
      <c r="K117" s="71"/>
      <c r="L117" s="2"/>
      <c r="M117" s="75"/>
      <c r="O117" s="75"/>
      <c r="U117" s="4"/>
      <c r="V117" s="4"/>
      <c r="W117" s="4"/>
      <c r="X117" s="71"/>
    </row>
    <row r="118" spans="1:24" x14ac:dyDescent="0.2">
      <c r="A118" s="2"/>
      <c r="B118" s="2"/>
      <c r="C118" s="2"/>
      <c r="D118" s="2"/>
      <c r="E118" s="69"/>
      <c r="F118" s="72"/>
      <c r="G118" s="2"/>
      <c r="H118" s="2"/>
      <c r="J118" s="17"/>
      <c r="K118" s="71"/>
      <c r="L118" s="2"/>
      <c r="M118" s="75"/>
      <c r="O118" s="75"/>
      <c r="U118" s="4"/>
      <c r="V118" s="4"/>
      <c r="W118" s="4"/>
      <c r="X118" s="71"/>
    </row>
    <row r="119" spans="1:24" x14ac:dyDescent="0.2">
      <c r="A119" s="2"/>
      <c r="B119" s="2"/>
      <c r="C119" s="2"/>
      <c r="D119" s="2"/>
      <c r="E119" s="69"/>
      <c r="F119" s="72"/>
      <c r="G119" s="2"/>
      <c r="H119" s="2"/>
      <c r="J119" s="17"/>
      <c r="K119" s="71"/>
      <c r="L119" s="2"/>
      <c r="M119" s="75"/>
      <c r="O119" s="75"/>
      <c r="U119" s="4"/>
      <c r="V119" s="4"/>
      <c r="W119" s="4"/>
      <c r="X119" s="71"/>
    </row>
    <row r="120" spans="1:24" x14ac:dyDescent="0.2">
      <c r="A120" s="2"/>
      <c r="B120" s="2"/>
      <c r="C120" s="2"/>
      <c r="D120" s="2"/>
      <c r="E120" s="69"/>
      <c r="F120" s="72"/>
      <c r="G120" s="2"/>
      <c r="H120" s="2"/>
      <c r="J120" s="17"/>
      <c r="K120" s="71"/>
      <c r="L120" s="2"/>
      <c r="M120" s="75"/>
      <c r="O120" s="75"/>
      <c r="U120" s="4"/>
      <c r="V120" s="4"/>
      <c r="W120" s="4"/>
      <c r="X120" s="71"/>
    </row>
    <row r="121" spans="1:24" x14ac:dyDescent="0.2">
      <c r="A121" s="2"/>
      <c r="B121" s="2"/>
      <c r="C121" s="2"/>
      <c r="D121" s="2"/>
      <c r="E121" s="69"/>
      <c r="F121" s="72"/>
      <c r="G121" s="2"/>
      <c r="H121" s="2"/>
      <c r="J121" s="17"/>
      <c r="K121" s="71"/>
      <c r="L121" s="2"/>
      <c r="M121" s="75"/>
      <c r="O121" s="75"/>
      <c r="U121" s="4"/>
      <c r="V121" s="4"/>
      <c r="W121" s="4"/>
      <c r="X121" s="71"/>
    </row>
    <row r="122" spans="1:24" x14ac:dyDescent="0.2">
      <c r="A122" s="2"/>
      <c r="B122" s="2"/>
      <c r="C122" s="2"/>
      <c r="D122" s="2"/>
      <c r="E122" s="69"/>
      <c r="F122" s="72"/>
      <c r="G122" s="2"/>
      <c r="H122" s="2"/>
      <c r="J122" s="17"/>
      <c r="K122" s="71"/>
      <c r="L122" s="2"/>
      <c r="M122" s="75"/>
      <c r="O122" s="75"/>
      <c r="U122" s="4"/>
      <c r="V122" s="4"/>
      <c r="W122" s="4"/>
      <c r="X122" s="71"/>
    </row>
    <row r="123" spans="1:24" x14ac:dyDescent="0.2">
      <c r="A123" s="2"/>
      <c r="B123" s="2"/>
      <c r="C123" s="2"/>
      <c r="D123" s="2"/>
      <c r="E123" s="69"/>
      <c r="F123" s="72"/>
      <c r="G123" s="2"/>
      <c r="H123" s="2"/>
      <c r="J123" s="17"/>
      <c r="K123" s="71"/>
      <c r="L123" s="2"/>
      <c r="M123" s="75"/>
      <c r="O123" s="75"/>
      <c r="U123" s="4"/>
      <c r="V123" s="4"/>
      <c r="W123" s="4"/>
      <c r="X123" s="71"/>
    </row>
    <row r="124" spans="1:24" x14ac:dyDescent="0.2">
      <c r="A124" s="2"/>
      <c r="B124" s="2"/>
      <c r="C124" s="2"/>
      <c r="D124" s="2"/>
      <c r="E124" s="69"/>
      <c r="F124" s="72"/>
      <c r="G124" s="2"/>
      <c r="H124" s="2"/>
      <c r="J124" s="17"/>
      <c r="K124" s="71"/>
      <c r="L124" s="2"/>
      <c r="M124" s="75"/>
      <c r="O124" s="75"/>
      <c r="U124" s="4"/>
      <c r="V124" s="4"/>
      <c r="W124" s="4"/>
      <c r="X124" s="71"/>
    </row>
    <row r="125" spans="1:24" x14ac:dyDescent="0.2">
      <c r="A125" s="2"/>
      <c r="B125" s="2"/>
      <c r="C125" s="2"/>
      <c r="D125" s="2"/>
      <c r="E125" s="69"/>
      <c r="F125" s="72"/>
      <c r="G125" s="2"/>
      <c r="H125" s="2"/>
      <c r="J125" s="17"/>
      <c r="K125" s="71"/>
      <c r="L125" s="2"/>
      <c r="M125" s="75"/>
      <c r="O125" s="75"/>
      <c r="U125" s="4"/>
      <c r="V125" s="4"/>
      <c r="W125" s="4"/>
      <c r="X125" s="71"/>
    </row>
    <row r="126" spans="1:24" x14ac:dyDescent="0.2">
      <c r="A126" s="2"/>
      <c r="B126" s="2"/>
      <c r="C126" s="2"/>
      <c r="D126" s="2"/>
      <c r="E126" s="69"/>
      <c r="F126" s="72"/>
      <c r="G126" s="2"/>
      <c r="H126" s="2"/>
      <c r="J126" s="17"/>
      <c r="K126" s="71"/>
      <c r="L126" s="2"/>
      <c r="M126" s="75"/>
      <c r="O126" s="75"/>
      <c r="U126" s="4"/>
      <c r="V126" s="4"/>
      <c r="W126" s="4"/>
      <c r="X126" s="71"/>
    </row>
    <row r="127" spans="1:24" x14ac:dyDescent="0.2">
      <c r="A127" s="2"/>
      <c r="B127" s="2"/>
      <c r="C127" s="2"/>
      <c r="D127" s="2"/>
      <c r="E127" s="69"/>
      <c r="F127" s="72"/>
      <c r="G127" s="2"/>
      <c r="H127" s="2"/>
      <c r="J127" s="17"/>
      <c r="K127" s="71"/>
      <c r="L127" s="2"/>
      <c r="M127" s="75"/>
      <c r="O127" s="75"/>
      <c r="U127" s="4"/>
      <c r="V127" s="4"/>
      <c r="W127" s="4"/>
      <c r="X127" s="71"/>
    </row>
    <row r="128" spans="1:24" x14ac:dyDescent="0.2">
      <c r="A128" s="2"/>
      <c r="B128" s="2"/>
      <c r="C128" s="2"/>
      <c r="D128" s="2"/>
      <c r="E128" s="69"/>
      <c r="F128" s="72"/>
      <c r="G128" s="2"/>
      <c r="H128" s="2"/>
      <c r="J128" s="17"/>
      <c r="K128" s="71"/>
      <c r="L128" s="2"/>
      <c r="M128" s="75"/>
      <c r="O128" s="75"/>
      <c r="U128" s="4"/>
      <c r="V128" s="4"/>
      <c r="W128" s="4"/>
      <c r="X128" s="71"/>
    </row>
    <row r="129" spans="1:24" x14ac:dyDescent="0.2">
      <c r="A129" s="2"/>
      <c r="B129" s="2"/>
      <c r="C129" s="2"/>
      <c r="D129" s="2"/>
      <c r="E129" s="69"/>
      <c r="F129" s="72"/>
      <c r="G129" s="2"/>
      <c r="H129" s="2"/>
      <c r="J129" s="17"/>
      <c r="K129" s="71"/>
      <c r="L129" s="2"/>
      <c r="M129" s="75"/>
      <c r="O129" s="75"/>
      <c r="U129" s="4"/>
      <c r="V129" s="4"/>
      <c r="W129" s="4"/>
      <c r="X129" s="71"/>
    </row>
    <row r="130" spans="1:24" x14ac:dyDescent="0.2">
      <c r="A130" s="2"/>
      <c r="B130" s="2"/>
      <c r="C130" s="2"/>
      <c r="D130" s="2"/>
      <c r="E130" s="69"/>
      <c r="F130" s="72"/>
      <c r="G130" s="2"/>
      <c r="H130" s="2"/>
      <c r="J130" s="17"/>
      <c r="K130" s="71"/>
      <c r="L130" s="2"/>
      <c r="M130" s="75"/>
      <c r="O130" s="75"/>
      <c r="U130" s="4"/>
      <c r="V130" s="4"/>
      <c r="W130" s="4"/>
      <c r="X130" s="71"/>
    </row>
    <row r="131" spans="1:24" x14ac:dyDescent="0.2">
      <c r="A131" s="2"/>
      <c r="B131" s="2"/>
      <c r="C131" s="2"/>
      <c r="D131" s="2"/>
      <c r="E131" s="69"/>
      <c r="F131" s="72"/>
      <c r="G131" s="2"/>
      <c r="H131" s="2"/>
      <c r="J131" s="17"/>
      <c r="K131" s="71"/>
      <c r="L131" s="2"/>
      <c r="M131" s="75"/>
      <c r="O131" s="75"/>
      <c r="U131" s="4"/>
      <c r="V131" s="4"/>
      <c r="W131" s="4"/>
      <c r="X131" s="71"/>
    </row>
    <row r="132" spans="1:24" x14ac:dyDescent="0.2">
      <c r="A132" s="2"/>
      <c r="B132" s="2"/>
      <c r="C132" s="2"/>
      <c r="D132" s="2"/>
      <c r="E132" s="69"/>
      <c r="F132" s="72"/>
      <c r="G132" s="2"/>
      <c r="H132" s="2"/>
      <c r="J132" s="17"/>
      <c r="K132" s="17"/>
      <c r="M132" s="78"/>
      <c r="O132" s="75"/>
      <c r="U132" s="4"/>
      <c r="V132" s="4"/>
      <c r="W132" s="79"/>
    </row>
    <row r="133" spans="1:24" x14ac:dyDescent="0.2">
      <c r="A133" s="2"/>
      <c r="B133" s="2"/>
      <c r="C133" s="2"/>
      <c r="D133" s="2"/>
      <c r="E133" s="69"/>
      <c r="F133" s="72"/>
      <c r="G133" s="2"/>
      <c r="H133" s="2"/>
      <c r="J133" s="17"/>
      <c r="K133" s="17"/>
      <c r="M133" s="78"/>
      <c r="O133" s="78"/>
      <c r="P133" s="81"/>
      <c r="Q133" s="81"/>
      <c r="R133" s="81"/>
      <c r="S133" s="82"/>
      <c r="T133" s="83"/>
      <c r="U133" s="4"/>
      <c r="V133" s="4"/>
      <c r="W133" s="84"/>
    </row>
    <row r="134" spans="1:24" x14ac:dyDescent="0.2">
      <c r="A134" s="2"/>
      <c r="B134" s="2"/>
      <c r="C134" s="2"/>
      <c r="D134" s="2"/>
      <c r="E134" s="69"/>
      <c r="F134" s="72"/>
      <c r="G134" s="2"/>
      <c r="H134" s="2"/>
      <c r="J134" s="17"/>
      <c r="K134" s="17"/>
    </row>
    <row r="135" spans="1:24" x14ac:dyDescent="0.2">
      <c r="A135" s="2"/>
      <c r="B135" s="2"/>
      <c r="C135" s="2"/>
      <c r="D135" s="2"/>
      <c r="E135" s="69"/>
      <c r="F135" s="72"/>
      <c r="G135" s="2"/>
      <c r="H135" s="2"/>
      <c r="J135" s="17"/>
      <c r="K135" s="17"/>
    </row>
    <row r="136" spans="1:24" x14ac:dyDescent="0.2">
      <c r="A136" s="2"/>
      <c r="B136" s="2"/>
      <c r="C136" s="2"/>
      <c r="D136" s="2"/>
      <c r="E136" s="69"/>
      <c r="F136" s="72"/>
      <c r="G136" s="2"/>
      <c r="H136" s="2"/>
      <c r="J136" s="17"/>
      <c r="K136" s="17"/>
    </row>
    <row r="137" spans="1:24" x14ac:dyDescent="0.2">
      <c r="A137" s="2"/>
      <c r="B137" s="2"/>
      <c r="C137" s="2"/>
      <c r="D137" s="2"/>
      <c r="E137" s="69"/>
      <c r="F137" s="72"/>
      <c r="G137" s="2"/>
      <c r="H137" s="2"/>
      <c r="J137" s="17"/>
      <c r="K137" s="17"/>
    </row>
    <row r="138" spans="1:24" x14ac:dyDescent="0.2">
      <c r="A138" s="2"/>
      <c r="B138" s="2"/>
      <c r="C138" s="2"/>
      <c r="D138" s="2"/>
      <c r="E138" s="69"/>
      <c r="F138" s="72"/>
      <c r="G138" s="2"/>
      <c r="H138" s="2"/>
      <c r="J138" s="17"/>
      <c r="K138" s="17"/>
    </row>
    <row r="139" spans="1:24" x14ac:dyDescent="0.2">
      <c r="A139" s="2"/>
      <c r="B139" s="2"/>
      <c r="C139" s="2"/>
      <c r="D139" s="2"/>
      <c r="E139" s="69"/>
      <c r="F139" s="72"/>
      <c r="G139" s="2"/>
      <c r="H139" s="2"/>
      <c r="J139" s="17"/>
      <c r="K139" s="17"/>
      <c r="L139" s="87"/>
      <c r="M139" s="87"/>
      <c r="N139" s="88"/>
      <c r="O139" s="89"/>
      <c r="P139" s="2"/>
      <c r="Q139" s="2"/>
      <c r="R139" s="2"/>
      <c r="S139" s="2"/>
      <c r="T139" s="2"/>
    </row>
    <row r="140" spans="1:24" x14ac:dyDescent="0.2">
      <c r="A140" s="2"/>
      <c r="B140" s="2"/>
      <c r="C140" s="2"/>
      <c r="D140" s="2"/>
      <c r="E140" s="69"/>
      <c r="F140" s="72"/>
      <c r="G140" s="2"/>
      <c r="H140" s="2"/>
      <c r="J140" s="17"/>
      <c r="K140" s="17"/>
      <c r="L140" s="91"/>
      <c r="M140" s="87"/>
      <c r="N140" s="88"/>
      <c r="O140" s="82"/>
    </row>
    <row r="141" spans="1:24" x14ac:dyDescent="0.2">
      <c r="A141" s="2"/>
      <c r="B141" s="2"/>
      <c r="C141" s="2"/>
      <c r="D141" s="2"/>
      <c r="E141" s="69"/>
      <c r="F141" s="72"/>
      <c r="G141" s="2"/>
      <c r="H141" s="2"/>
      <c r="J141" s="17"/>
      <c r="K141" s="70"/>
      <c r="L141" s="8"/>
      <c r="P141" s="8"/>
      <c r="Q141" s="8"/>
    </row>
    <row r="142" spans="1:24" x14ac:dyDescent="0.2">
      <c r="A142" s="2"/>
      <c r="B142" s="2"/>
      <c r="C142" s="2"/>
      <c r="D142" s="2"/>
      <c r="E142" s="69"/>
      <c r="F142" s="72"/>
      <c r="G142" s="2"/>
      <c r="H142" s="2"/>
      <c r="J142" s="17"/>
      <c r="K142" s="71"/>
      <c r="L142" s="29"/>
      <c r="M142" s="29"/>
      <c r="N142" s="29"/>
      <c r="O142" s="29"/>
      <c r="P142" s="29"/>
      <c r="Q142" s="93"/>
    </row>
    <row r="143" spans="1:24" x14ac:dyDescent="0.2">
      <c r="A143" s="2"/>
      <c r="B143" s="2"/>
      <c r="C143" s="2"/>
      <c r="D143" s="2"/>
      <c r="E143" s="69"/>
      <c r="F143" s="72"/>
      <c r="G143" s="2"/>
      <c r="H143" s="2"/>
      <c r="J143" s="17"/>
      <c r="K143" s="71"/>
      <c r="L143" s="8"/>
      <c r="M143" s="8"/>
      <c r="N143" s="8"/>
      <c r="O143" s="8"/>
      <c r="P143" s="8"/>
      <c r="Q143" s="95"/>
    </row>
    <row r="144" spans="1:24" x14ac:dyDescent="0.2">
      <c r="A144" s="2"/>
      <c r="B144" s="2"/>
      <c r="C144" s="2"/>
      <c r="D144" s="2"/>
      <c r="E144" s="69"/>
      <c r="F144" s="72"/>
      <c r="G144" s="2"/>
      <c r="H144" s="2"/>
      <c r="J144" s="17"/>
      <c r="K144" s="71"/>
      <c r="L144" s="8"/>
      <c r="M144" s="8"/>
      <c r="N144" s="8"/>
      <c r="O144" s="8"/>
      <c r="P144" s="8"/>
      <c r="Q144" s="95"/>
    </row>
    <row r="145" spans="1:18" x14ac:dyDescent="0.2">
      <c r="A145" s="2"/>
      <c r="B145" s="2"/>
      <c r="C145" s="2"/>
      <c r="D145" s="2"/>
      <c r="E145" s="69"/>
      <c r="F145" s="72"/>
      <c r="G145" s="2"/>
      <c r="H145" s="2"/>
      <c r="J145" s="17"/>
      <c r="K145" s="71"/>
      <c r="L145" s="8"/>
      <c r="M145" s="8"/>
      <c r="N145" s="8"/>
      <c r="O145" s="112"/>
      <c r="P145" s="8"/>
      <c r="Q145" s="95"/>
    </row>
    <row r="146" spans="1:18" x14ac:dyDescent="0.2">
      <c r="A146" s="2"/>
      <c r="B146" s="2"/>
      <c r="C146" s="2"/>
      <c r="D146" s="2"/>
      <c r="E146" s="69"/>
      <c r="F146" s="72"/>
      <c r="G146" s="2"/>
      <c r="H146" s="2"/>
      <c r="J146" s="17"/>
      <c r="K146" s="71"/>
      <c r="L146" s="8"/>
      <c r="M146" s="8"/>
      <c r="N146" s="8"/>
      <c r="O146" s="8"/>
      <c r="P146" s="8"/>
      <c r="Q146" s="95"/>
    </row>
    <row r="147" spans="1:18" x14ac:dyDescent="0.2">
      <c r="A147" s="2"/>
      <c r="B147" s="2"/>
      <c r="C147" s="2"/>
      <c r="D147" s="2"/>
      <c r="E147" s="69"/>
      <c r="F147" s="72"/>
      <c r="G147" s="2"/>
      <c r="H147" s="2"/>
      <c r="J147" s="17"/>
      <c r="K147" s="71"/>
      <c r="L147" s="8"/>
      <c r="M147" s="8"/>
      <c r="N147" s="8"/>
      <c r="O147" s="10"/>
      <c r="P147" s="8"/>
      <c r="Q147" s="95"/>
    </row>
    <row r="148" spans="1:18" x14ac:dyDescent="0.2">
      <c r="A148" s="2"/>
      <c r="B148" s="2"/>
      <c r="C148" s="2"/>
      <c r="D148" s="2"/>
      <c r="E148" s="69"/>
      <c r="F148" s="72"/>
      <c r="G148" s="2"/>
      <c r="H148" s="2"/>
      <c r="J148" s="17"/>
      <c r="K148" s="71"/>
      <c r="L148" s="97"/>
      <c r="M148" s="97"/>
      <c r="N148" s="97"/>
      <c r="O148" s="97"/>
      <c r="P148" s="97"/>
      <c r="Q148" s="98"/>
    </row>
    <row r="149" spans="1:18" x14ac:dyDescent="0.2">
      <c r="A149" s="2"/>
      <c r="B149" s="2"/>
      <c r="C149" s="2"/>
      <c r="D149" s="2"/>
      <c r="E149" s="69"/>
      <c r="F149" s="72"/>
      <c r="G149" s="2"/>
      <c r="H149" s="2"/>
      <c r="J149" s="17"/>
      <c r="K149" s="71"/>
      <c r="L149" s="8"/>
      <c r="M149" s="8"/>
      <c r="N149" s="8"/>
      <c r="O149" s="8"/>
      <c r="P149" s="8"/>
      <c r="Q149" s="8"/>
      <c r="R149" s="8"/>
    </row>
    <row r="150" spans="1:18" x14ac:dyDescent="0.2">
      <c r="A150" s="2"/>
      <c r="B150" s="2"/>
      <c r="C150" s="2"/>
      <c r="D150" s="2"/>
      <c r="E150" s="69"/>
      <c r="F150" s="72"/>
      <c r="G150" s="2"/>
      <c r="H150" s="2"/>
      <c r="J150" s="17"/>
      <c r="K150" s="71"/>
      <c r="R150" s="8"/>
    </row>
    <row r="151" spans="1:18" x14ac:dyDescent="0.2">
      <c r="A151" s="2"/>
      <c r="B151" s="2"/>
      <c r="C151" s="2"/>
      <c r="D151" s="2"/>
      <c r="E151" s="69"/>
      <c r="F151" s="72"/>
      <c r="G151" s="2"/>
      <c r="H151" s="2"/>
      <c r="J151" s="17"/>
      <c r="K151" s="71"/>
      <c r="R151" s="8"/>
    </row>
    <row r="152" spans="1:18" x14ac:dyDescent="0.2">
      <c r="A152" s="2"/>
      <c r="B152" s="2"/>
      <c r="C152" s="2"/>
      <c r="D152" s="2"/>
      <c r="E152" s="69"/>
      <c r="F152" s="72"/>
      <c r="G152" s="2"/>
      <c r="H152" s="2"/>
      <c r="J152" s="17"/>
      <c r="K152" s="71"/>
      <c r="R152" s="8"/>
    </row>
    <row r="153" spans="1:18" x14ac:dyDescent="0.2">
      <c r="A153" s="2"/>
      <c r="B153" s="2"/>
      <c r="C153" s="2"/>
      <c r="D153" s="2"/>
      <c r="E153" s="69"/>
      <c r="F153" s="72"/>
      <c r="G153" s="2"/>
      <c r="H153" s="2"/>
      <c r="J153" s="17"/>
      <c r="K153" s="71"/>
      <c r="R153" s="8"/>
    </row>
    <row r="154" spans="1:18" x14ac:dyDescent="0.2">
      <c r="A154" s="2"/>
      <c r="B154" s="2"/>
      <c r="C154" s="2"/>
      <c r="D154" s="2"/>
      <c r="E154" s="69"/>
      <c r="F154" s="72"/>
      <c r="G154" s="2"/>
      <c r="H154" s="2"/>
      <c r="J154" s="17"/>
      <c r="K154" s="71"/>
      <c r="O154" s="99"/>
      <c r="R154" s="8"/>
    </row>
    <row r="155" spans="1:18" x14ac:dyDescent="0.2">
      <c r="A155" s="2"/>
      <c r="B155" s="2"/>
      <c r="C155" s="2"/>
      <c r="D155" s="2"/>
      <c r="E155" s="69"/>
      <c r="F155" s="72"/>
      <c r="G155" s="2"/>
      <c r="H155" s="2"/>
      <c r="J155" s="17"/>
      <c r="K155" s="71"/>
      <c r="O155" s="99"/>
      <c r="R155" s="8"/>
    </row>
    <row r="156" spans="1:18" x14ac:dyDescent="0.2">
      <c r="A156" s="2"/>
      <c r="B156" s="2"/>
      <c r="C156" s="2"/>
      <c r="D156" s="2"/>
      <c r="E156" s="69"/>
      <c r="F156" s="72"/>
      <c r="G156" s="2"/>
      <c r="H156" s="2"/>
      <c r="J156" s="17"/>
      <c r="K156" s="71"/>
      <c r="O156" s="99"/>
    </row>
    <row r="157" spans="1:18" x14ac:dyDescent="0.2">
      <c r="A157" s="2"/>
      <c r="B157" s="2"/>
      <c r="C157" s="2"/>
      <c r="D157" s="2"/>
      <c r="E157" s="69"/>
      <c r="F157" s="72"/>
      <c r="G157" s="2"/>
      <c r="H157" s="2"/>
      <c r="J157" s="17"/>
      <c r="K157" s="71"/>
    </row>
    <row r="158" spans="1:18" x14ac:dyDescent="0.2">
      <c r="A158" s="2"/>
      <c r="B158" s="2"/>
      <c r="C158" s="2"/>
      <c r="D158" s="2"/>
      <c r="E158" s="69"/>
      <c r="F158" s="72"/>
      <c r="G158" s="2"/>
      <c r="H158" s="2"/>
      <c r="J158" s="17"/>
      <c r="K158" s="71"/>
    </row>
    <row r="159" spans="1:18" x14ac:dyDescent="0.2">
      <c r="A159" s="2"/>
      <c r="B159" s="2"/>
      <c r="C159" s="2"/>
      <c r="D159" s="2"/>
      <c r="E159" s="69"/>
      <c r="F159" s="72"/>
      <c r="G159" s="2"/>
      <c r="H159" s="2"/>
      <c r="J159" s="17"/>
      <c r="K159" s="71"/>
    </row>
    <row r="160" spans="1:18" x14ac:dyDescent="0.2">
      <c r="A160" s="2"/>
      <c r="B160" s="2"/>
      <c r="C160" s="2"/>
      <c r="D160" s="2"/>
      <c r="E160" s="69"/>
      <c r="F160" s="72"/>
      <c r="G160" s="2"/>
      <c r="H160" s="2"/>
      <c r="J160" s="17"/>
      <c r="K160" s="71"/>
    </row>
    <row r="161" spans="1:11" x14ac:dyDescent="0.2">
      <c r="A161" s="2"/>
      <c r="B161" s="2"/>
      <c r="C161" s="2"/>
      <c r="D161" s="2"/>
      <c r="E161" s="69"/>
      <c r="F161" s="72"/>
      <c r="G161" s="2"/>
      <c r="H161" s="2"/>
      <c r="J161" s="17"/>
      <c r="K161" s="71"/>
    </row>
    <row r="162" spans="1:11" x14ac:dyDescent="0.2">
      <c r="E162" s="15"/>
      <c r="F162" s="76"/>
      <c r="J162" s="17"/>
      <c r="K162" s="71"/>
    </row>
    <row r="163" spans="1:11" x14ac:dyDescent="0.2">
      <c r="E163" s="15"/>
      <c r="F163" s="76"/>
      <c r="J163" s="17"/>
      <c r="K163" s="71"/>
    </row>
    <row r="164" spans="1:11" x14ac:dyDescent="0.2">
      <c r="E164" s="15"/>
      <c r="F164" s="76"/>
      <c r="J164" s="17"/>
      <c r="K164" s="71"/>
    </row>
    <row r="165" spans="1:11" x14ac:dyDescent="0.2">
      <c r="E165" s="15"/>
      <c r="F165" s="76"/>
      <c r="J165" s="17"/>
      <c r="K165" s="71"/>
    </row>
    <row r="166" spans="1:11" x14ac:dyDescent="0.2">
      <c r="E166" s="15"/>
      <c r="F166" s="76"/>
      <c r="J166" s="17"/>
      <c r="K166" s="71"/>
    </row>
    <row r="167" spans="1:11" x14ac:dyDescent="0.2">
      <c r="E167" s="15"/>
      <c r="F167" s="76"/>
      <c r="J167" s="17"/>
      <c r="K167" s="71"/>
    </row>
    <row r="168" spans="1:11" x14ac:dyDescent="0.2">
      <c r="E168" s="15"/>
      <c r="F168" s="76"/>
      <c r="J168" s="17"/>
      <c r="K168" s="71"/>
    </row>
    <row r="169" spans="1:11" x14ac:dyDescent="0.2">
      <c r="E169" s="15"/>
      <c r="F169" s="76"/>
      <c r="J169" s="17"/>
      <c r="K169" s="71"/>
    </row>
    <row r="170" spans="1:11" x14ac:dyDescent="0.2">
      <c r="E170" s="15"/>
      <c r="F170" s="76"/>
      <c r="J170" s="17"/>
      <c r="K170" s="71"/>
    </row>
    <row r="171" spans="1:11" x14ac:dyDescent="0.2">
      <c r="E171" s="15"/>
      <c r="F171" s="76"/>
      <c r="J171" s="17"/>
      <c r="K171" s="71"/>
    </row>
    <row r="172" spans="1:11" x14ac:dyDescent="0.2">
      <c r="E172" s="15"/>
      <c r="F172" s="76"/>
      <c r="J172" s="17"/>
      <c r="K172" s="71"/>
    </row>
    <row r="173" spans="1:11" x14ac:dyDescent="0.2">
      <c r="E173" s="15"/>
      <c r="F173" s="76"/>
      <c r="J173" s="17"/>
      <c r="K173" s="71"/>
    </row>
    <row r="174" spans="1:11" x14ac:dyDescent="0.2">
      <c r="E174" s="15"/>
      <c r="F174" s="76"/>
      <c r="J174" s="17"/>
      <c r="K174" s="71"/>
    </row>
    <row r="175" spans="1:11" x14ac:dyDescent="0.2">
      <c r="E175" s="15"/>
      <c r="F175" s="76"/>
      <c r="J175" s="17"/>
      <c r="K175" s="71"/>
    </row>
    <row r="176" spans="1:11" x14ac:dyDescent="0.2">
      <c r="E176" s="15"/>
      <c r="F176" s="76"/>
      <c r="J176" s="17"/>
      <c r="K176" s="71"/>
    </row>
    <row r="177" spans="5:11" x14ac:dyDescent="0.2">
      <c r="E177" s="15"/>
      <c r="F177" s="76"/>
      <c r="J177" s="17"/>
      <c r="K177" s="71"/>
    </row>
    <row r="178" spans="5:11" x14ac:dyDescent="0.2">
      <c r="E178" s="15"/>
      <c r="F178" s="76"/>
      <c r="J178" s="17"/>
      <c r="K178" s="71"/>
    </row>
    <row r="179" spans="5:11" x14ac:dyDescent="0.2">
      <c r="E179" s="15"/>
      <c r="F179" s="76"/>
      <c r="J179" s="17"/>
      <c r="K179" s="71"/>
    </row>
    <row r="180" spans="5:11" x14ac:dyDescent="0.2">
      <c r="E180" s="15"/>
      <c r="F180" s="76"/>
      <c r="J180" s="17"/>
      <c r="K180" s="71"/>
    </row>
    <row r="181" spans="5:11" x14ac:dyDescent="0.2">
      <c r="E181" s="15"/>
      <c r="F181" s="76"/>
      <c r="J181" s="17"/>
      <c r="K181" s="71"/>
    </row>
    <row r="182" spans="5:11" x14ac:dyDescent="0.2">
      <c r="E182" s="15"/>
      <c r="F182" s="76"/>
      <c r="J182" s="17"/>
      <c r="K182" s="71"/>
    </row>
    <row r="183" spans="5:11" x14ac:dyDescent="0.2">
      <c r="E183" s="15"/>
      <c r="F183" s="76"/>
      <c r="J183" s="17"/>
      <c r="K183" s="71"/>
    </row>
    <row r="184" spans="5:11" x14ac:dyDescent="0.2">
      <c r="E184" s="15"/>
      <c r="F184" s="76"/>
      <c r="J184" s="17"/>
      <c r="K184" s="71"/>
    </row>
    <row r="185" spans="5:11" x14ac:dyDescent="0.2">
      <c r="E185" s="15"/>
      <c r="F185" s="76"/>
      <c r="J185" s="17"/>
    </row>
    <row r="186" spans="5:11" x14ac:dyDescent="0.2">
      <c r="E186" s="15"/>
      <c r="F186" s="76"/>
      <c r="J186" s="17"/>
    </row>
    <row r="187" spans="5:11" x14ac:dyDescent="0.2">
      <c r="E187" s="15"/>
      <c r="F187" s="76"/>
      <c r="J187" s="17"/>
    </row>
    <row r="188" spans="5:11" x14ac:dyDescent="0.2">
      <c r="E188" s="15"/>
      <c r="F188" s="76"/>
      <c r="J188" s="17"/>
    </row>
    <row r="189" spans="5:11" x14ac:dyDescent="0.2">
      <c r="E189" s="15"/>
      <c r="F189" s="76"/>
      <c r="J189" s="17"/>
    </row>
    <row r="190" spans="5:11" x14ac:dyDescent="0.2">
      <c r="E190" s="15"/>
      <c r="F190" s="76"/>
      <c r="J190" s="17"/>
    </row>
    <row r="191" spans="5:11" x14ac:dyDescent="0.2">
      <c r="E191" s="15"/>
      <c r="F191" s="76"/>
      <c r="J191" s="17"/>
    </row>
    <row r="192" spans="5:11" x14ac:dyDescent="0.2">
      <c r="E192" s="15"/>
      <c r="F192" s="76"/>
      <c r="J192" s="17"/>
    </row>
    <row r="193" spans="5:10" x14ac:dyDescent="0.2">
      <c r="E193" s="15"/>
      <c r="F193" s="76"/>
      <c r="J193" s="17"/>
    </row>
    <row r="194" spans="5:10" x14ac:dyDescent="0.2">
      <c r="E194" s="15"/>
      <c r="F194" s="76"/>
      <c r="J194" s="17"/>
    </row>
    <row r="195" spans="5:10" x14ac:dyDescent="0.2">
      <c r="E195" s="15"/>
      <c r="F195" s="76"/>
      <c r="J195" s="17"/>
    </row>
    <row r="196" spans="5:10" x14ac:dyDescent="0.2">
      <c r="E196" s="15"/>
      <c r="F196" s="76"/>
      <c r="J196" s="17"/>
    </row>
    <row r="197" spans="5:10" x14ac:dyDescent="0.2">
      <c r="E197" s="15"/>
      <c r="F197" s="76"/>
      <c r="J197" s="17"/>
    </row>
    <row r="198" spans="5:10" x14ac:dyDescent="0.2">
      <c r="E198" s="15"/>
      <c r="F198" s="76"/>
      <c r="J198" s="17"/>
    </row>
    <row r="199" spans="5:10" x14ac:dyDescent="0.2">
      <c r="E199" s="15"/>
      <c r="F199" s="76"/>
      <c r="J199" s="17"/>
    </row>
    <row r="200" spans="5:10" x14ac:dyDescent="0.2">
      <c r="E200" s="15"/>
      <c r="F200" s="76"/>
      <c r="J200" s="17"/>
    </row>
    <row r="201" spans="5:10" x14ac:dyDescent="0.2">
      <c r="E201" s="15"/>
      <c r="F201" s="76"/>
      <c r="J201" s="17"/>
    </row>
    <row r="202" spans="5:10" x14ac:dyDescent="0.2">
      <c r="E202" s="15"/>
      <c r="F202" s="76"/>
      <c r="J202" s="17"/>
    </row>
    <row r="203" spans="5:10" x14ac:dyDescent="0.2">
      <c r="E203" s="15"/>
      <c r="F203" s="76"/>
      <c r="J203" s="17"/>
    </row>
    <row r="204" spans="5:10" x14ac:dyDescent="0.2">
      <c r="E204" s="15"/>
      <c r="F204" s="76"/>
      <c r="J204" s="17"/>
    </row>
    <row r="205" spans="5:10" x14ac:dyDescent="0.2">
      <c r="E205" s="15"/>
      <c r="F205" s="76"/>
      <c r="J205" s="17"/>
    </row>
    <row r="206" spans="5:10" x14ac:dyDescent="0.2">
      <c r="E206" s="15"/>
      <c r="F206" s="76"/>
      <c r="J206" s="17"/>
    </row>
    <row r="207" spans="5:10" x14ac:dyDescent="0.2">
      <c r="E207" s="15"/>
      <c r="F207" s="76"/>
      <c r="J207" s="17"/>
    </row>
    <row r="208" spans="5:10" x14ac:dyDescent="0.2">
      <c r="E208" s="15"/>
      <c r="F208" s="76"/>
      <c r="J208" s="17"/>
    </row>
    <row r="209" spans="5:10" x14ac:dyDescent="0.2">
      <c r="E209" s="15"/>
      <c r="F209" s="76"/>
      <c r="J209" s="17"/>
    </row>
    <row r="210" spans="5:10" x14ac:dyDescent="0.2">
      <c r="E210" s="15"/>
      <c r="F210" s="76"/>
      <c r="J210" s="17"/>
    </row>
    <row r="211" spans="5:10" x14ac:dyDescent="0.2">
      <c r="E211" s="15"/>
      <c r="F211" s="76"/>
      <c r="J211" s="17"/>
    </row>
    <row r="212" spans="5:10" x14ac:dyDescent="0.2">
      <c r="E212" s="15"/>
      <c r="F212" s="76"/>
      <c r="J212" s="17"/>
    </row>
    <row r="213" spans="5:10" x14ac:dyDescent="0.2">
      <c r="E213" s="15"/>
      <c r="F213" s="76"/>
      <c r="J213" s="17"/>
    </row>
    <row r="214" spans="5:10" x14ac:dyDescent="0.2">
      <c r="E214" s="15"/>
      <c r="F214" s="76"/>
      <c r="J214" s="17"/>
    </row>
    <row r="215" spans="5:10" x14ac:dyDescent="0.2">
      <c r="E215" s="15"/>
      <c r="F215" s="76"/>
      <c r="J215" s="17"/>
    </row>
    <row r="216" spans="5:10" x14ac:dyDescent="0.2">
      <c r="E216" s="15"/>
      <c r="F216" s="76"/>
      <c r="J216" s="17"/>
    </row>
    <row r="217" spans="5:10" x14ac:dyDescent="0.2">
      <c r="E217" s="15"/>
      <c r="F217" s="76"/>
      <c r="J217" s="17"/>
    </row>
    <row r="218" spans="5:10" x14ac:dyDescent="0.2">
      <c r="E218" s="15"/>
      <c r="F218" s="76"/>
      <c r="J218" s="17"/>
    </row>
    <row r="219" spans="5:10" x14ac:dyDescent="0.2">
      <c r="E219" s="15"/>
      <c r="F219" s="76"/>
      <c r="J219" s="17"/>
    </row>
    <row r="220" spans="5:10" x14ac:dyDescent="0.2">
      <c r="E220" s="15"/>
      <c r="F220" s="76"/>
      <c r="J220" s="17"/>
    </row>
    <row r="221" spans="5:10" x14ac:dyDescent="0.2">
      <c r="E221" s="15"/>
      <c r="F221" s="76"/>
      <c r="J221" s="17"/>
    </row>
    <row r="222" spans="5:10" x14ac:dyDescent="0.2">
      <c r="E222" s="15"/>
      <c r="F222" s="76"/>
      <c r="J222" s="17"/>
    </row>
    <row r="223" spans="5:10" x14ac:dyDescent="0.2">
      <c r="E223" s="15"/>
      <c r="F223" s="76"/>
      <c r="J223" s="17"/>
    </row>
    <row r="224" spans="5:10" x14ac:dyDescent="0.2">
      <c r="E224" s="15"/>
      <c r="F224" s="76"/>
      <c r="J224" s="17"/>
    </row>
    <row r="225" spans="5:10" x14ac:dyDescent="0.2">
      <c r="E225" s="15"/>
      <c r="F225" s="76"/>
      <c r="J225" s="17"/>
    </row>
    <row r="226" spans="5:10" x14ac:dyDescent="0.2">
      <c r="E226" s="15"/>
      <c r="F226" s="76"/>
      <c r="J226" s="17"/>
    </row>
    <row r="227" spans="5:10" x14ac:dyDescent="0.2">
      <c r="E227" s="15"/>
      <c r="F227" s="76"/>
      <c r="J227" s="17"/>
    </row>
    <row r="228" spans="5:10" x14ac:dyDescent="0.2">
      <c r="E228" s="15"/>
      <c r="F228" s="76"/>
      <c r="J228" s="17"/>
    </row>
    <row r="229" spans="5:10" x14ac:dyDescent="0.2">
      <c r="E229" s="15"/>
      <c r="F229" s="76"/>
      <c r="J229" s="17"/>
    </row>
    <row r="230" spans="5:10" x14ac:dyDescent="0.2">
      <c r="E230" s="15"/>
      <c r="F230" s="76"/>
      <c r="J230" s="17"/>
    </row>
    <row r="231" spans="5:10" x14ac:dyDescent="0.2">
      <c r="E231" s="15"/>
      <c r="F231" s="76"/>
      <c r="J231" s="17"/>
    </row>
    <row r="232" spans="5:10" x14ac:dyDescent="0.2">
      <c r="E232" s="15"/>
      <c r="F232" s="76"/>
      <c r="J232" s="17"/>
    </row>
    <row r="233" spans="5:10" x14ac:dyDescent="0.2">
      <c r="E233" s="15"/>
      <c r="F233" s="76"/>
      <c r="J233" s="17"/>
    </row>
    <row r="234" spans="5:10" x14ac:dyDescent="0.2">
      <c r="E234" s="15"/>
      <c r="F234" s="76"/>
      <c r="J234" s="17"/>
    </row>
    <row r="235" spans="5:10" x14ac:dyDescent="0.2">
      <c r="E235" s="15"/>
      <c r="F235" s="76"/>
      <c r="J235" s="17"/>
    </row>
    <row r="236" spans="5:10" x14ac:dyDescent="0.2">
      <c r="E236" s="15"/>
      <c r="F236" s="76"/>
      <c r="J236" s="17"/>
    </row>
    <row r="237" spans="5:10" x14ac:dyDescent="0.2">
      <c r="E237" s="15"/>
      <c r="F237" s="76"/>
      <c r="J237" s="17"/>
    </row>
    <row r="238" spans="5:10" x14ac:dyDescent="0.2">
      <c r="E238" s="15"/>
      <c r="F238" s="76"/>
      <c r="J238" s="17"/>
    </row>
    <row r="239" spans="5:10" x14ac:dyDescent="0.2">
      <c r="E239" s="15"/>
      <c r="F239" s="76"/>
      <c r="J239" s="17"/>
    </row>
    <row r="240" spans="5:10" x14ac:dyDescent="0.2">
      <c r="E240" s="15"/>
      <c r="F240" s="76"/>
      <c r="J240" s="17"/>
    </row>
    <row r="241" spans="5:10" x14ac:dyDescent="0.2">
      <c r="E241" s="15"/>
      <c r="F241" s="76"/>
      <c r="J241" s="17"/>
    </row>
    <row r="242" spans="5:10" x14ac:dyDescent="0.2">
      <c r="E242" s="15"/>
      <c r="F242" s="76"/>
      <c r="J242" s="17"/>
    </row>
    <row r="243" spans="5:10" x14ac:dyDescent="0.2">
      <c r="E243" s="15"/>
      <c r="F243" s="76"/>
      <c r="J243" s="17"/>
    </row>
    <row r="244" spans="5:10" x14ac:dyDescent="0.2">
      <c r="E244" s="15"/>
      <c r="F244" s="76"/>
      <c r="J244" s="17"/>
    </row>
    <row r="245" spans="5:10" x14ac:dyDescent="0.2">
      <c r="E245" s="15"/>
      <c r="F245" s="76"/>
      <c r="J245" s="17"/>
    </row>
    <row r="246" spans="5:10" x14ac:dyDescent="0.2">
      <c r="E246" s="15"/>
      <c r="F246" s="76"/>
      <c r="J246" s="17"/>
    </row>
    <row r="247" spans="5:10" x14ac:dyDescent="0.2">
      <c r="E247" s="15"/>
      <c r="F247" s="76"/>
      <c r="J247" s="17"/>
    </row>
    <row r="248" spans="5:10" x14ac:dyDescent="0.2">
      <c r="E248" s="15"/>
      <c r="F248" s="76"/>
      <c r="J248" s="17"/>
    </row>
    <row r="249" spans="5:10" x14ac:dyDescent="0.2">
      <c r="E249" s="15"/>
      <c r="F249" s="76"/>
      <c r="J249" s="17"/>
    </row>
    <row r="250" spans="5:10" x14ac:dyDescent="0.2">
      <c r="E250" s="15"/>
      <c r="F250" s="76"/>
      <c r="J250" s="17"/>
    </row>
    <row r="251" spans="5:10" x14ac:dyDescent="0.2">
      <c r="E251" s="15"/>
      <c r="F251" s="76"/>
      <c r="J251" s="17"/>
    </row>
    <row r="252" spans="5:10" x14ac:dyDescent="0.2">
      <c r="E252" s="15"/>
      <c r="F252" s="76"/>
      <c r="J252" s="17"/>
    </row>
    <row r="253" spans="5:10" x14ac:dyDescent="0.2">
      <c r="E253" s="15"/>
      <c r="F253" s="76"/>
      <c r="J253" s="17"/>
    </row>
    <row r="254" spans="5:10" x14ac:dyDescent="0.2">
      <c r="E254" s="15"/>
      <c r="F254" s="76"/>
      <c r="J254" s="17"/>
    </row>
    <row r="255" spans="5:10" x14ac:dyDescent="0.2">
      <c r="E255" s="15"/>
      <c r="F255" s="76"/>
      <c r="J255" s="17"/>
    </row>
    <row r="256" spans="5:10" x14ac:dyDescent="0.2">
      <c r="E256" s="15"/>
      <c r="F256" s="76"/>
      <c r="J256" s="17"/>
    </row>
    <row r="257" spans="5:10" x14ac:dyDescent="0.2">
      <c r="E257" s="15"/>
      <c r="F257" s="76"/>
      <c r="J257" s="17"/>
    </row>
    <row r="258" spans="5:10" x14ac:dyDescent="0.2">
      <c r="E258" s="15"/>
      <c r="F258" s="76"/>
      <c r="J258" s="17"/>
    </row>
    <row r="259" spans="5:10" x14ac:dyDescent="0.2">
      <c r="E259" s="15"/>
      <c r="F259" s="76"/>
      <c r="J259" s="17"/>
    </row>
    <row r="260" spans="5:10" x14ac:dyDescent="0.2">
      <c r="E260" s="15"/>
      <c r="F260" s="76"/>
      <c r="J260" s="17"/>
    </row>
    <row r="261" spans="5:10" x14ac:dyDescent="0.2">
      <c r="E261" s="15"/>
      <c r="F261" s="76"/>
      <c r="J261" s="17"/>
    </row>
    <row r="262" spans="5:10" x14ac:dyDescent="0.2">
      <c r="E262" s="15"/>
      <c r="F262" s="76"/>
      <c r="J262" s="17"/>
    </row>
    <row r="263" spans="5:10" x14ac:dyDescent="0.2">
      <c r="E263" s="15"/>
      <c r="F263" s="76"/>
      <c r="J263" s="17"/>
    </row>
    <row r="264" spans="5:10" x14ac:dyDescent="0.2">
      <c r="E264" s="15"/>
      <c r="F264" s="76"/>
      <c r="J264" s="17"/>
    </row>
    <row r="265" spans="5:10" x14ac:dyDescent="0.2">
      <c r="E265" s="15"/>
      <c r="F265" s="76"/>
      <c r="J265" s="17"/>
    </row>
    <row r="266" spans="5:10" x14ac:dyDescent="0.2">
      <c r="E266" s="15"/>
      <c r="F266" s="76"/>
      <c r="J266" s="17"/>
    </row>
    <row r="267" spans="5:10" x14ac:dyDescent="0.2">
      <c r="E267" s="15"/>
      <c r="F267" s="76"/>
      <c r="J267" s="17"/>
    </row>
    <row r="268" spans="5:10" x14ac:dyDescent="0.2">
      <c r="E268" s="15"/>
      <c r="F268" s="76"/>
      <c r="J268" s="17"/>
    </row>
    <row r="269" spans="5:10" x14ac:dyDescent="0.2">
      <c r="E269" s="15"/>
      <c r="F269" s="76"/>
      <c r="J269" s="17"/>
    </row>
    <row r="270" spans="5:10" x14ac:dyDescent="0.2">
      <c r="E270" s="15"/>
      <c r="F270" s="76"/>
      <c r="J270" s="17"/>
    </row>
    <row r="271" spans="5:10" x14ac:dyDescent="0.2">
      <c r="E271" s="15"/>
      <c r="F271" s="76"/>
      <c r="J271" s="17"/>
    </row>
    <row r="272" spans="5:10" x14ac:dyDescent="0.2">
      <c r="E272" s="15"/>
      <c r="F272" s="76"/>
      <c r="J272" s="17"/>
    </row>
    <row r="273" spans="5:10" x14ac:dyDescent="0.2">
      <c r="E273" s="15"/>
      <c r="F273" s="76"/>
      <c r="J273" s="17"/>
    </row>
    <row r="274" spans="5:10" x14ac:dyDescent="0.2">
      <c r="E274" s="15"/>
      <c r="F274" s="76"/>
      <c r="J274" s="17"/>
    </row>
    <row r="275" spans="5:10" x14ac:dyDescent="0.2">
      <c r="E275" s="15"/>
      <c r="F275" s="76"/>
      <c r="J275" s="17"/>
    </row>
    <row r="276" spans="5:10" x14ac:dyDescent="0.2">
      <c r="E276" s="15"/>
      <c r="F276" s="76"/>
      <c r="J276" s="17"/>
    </row>
    <row r="277" spans="5:10" x14ac:dyDescent="0.2">
      <c r="E277" s="15"/>
      <c r="F277" s="76"/>
      <c r="J277" s="17"/>
    </row>
    <row r="278" spans="5:10" x14ac:dyDescent="0.2">
      <c r="E278" s="15"/>
      <c r="F278" s="76"/>
      <c r="J278" s="17"/>
    </row>
  </sheetData>
  <pageMargins left="0.51181102362204722" right="0.27559055118110237" top="1.0629921259842521" bottom="0.39370078740157483" header="0.74803149606299213" footer="0.23622047244094491"/>
  <pageSetup scale="48" orientation="landscape" r:id="rId1"/>
  <headerFooter alignWithMargins="0">
    <oddHeader>&amp;L&amp;14&amp;F&amp;C&amp;14&amp;A&amp;R&amp;12&amp;D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78"/>
  <sheetViews>
    <sheetView topLeftCell="A7" zoomScale="75" workbookViewId="0">
      <selection activeCell="N23" sqref="N23"/>
    </sheetView>
  </sheetViews>
  <sheetFormatPr defaultRowHeight="12.75" x14ac:dyDescent="0.2"/>
  <cols>
    <col min="1" max="1" width="10.42578125" customWidth="1"/>
    <col min="5" max="5" width="11.42578125" bestFit="1" customWidth="1"/>
    <col min="6" max="6" width="11.42578125" customWidth="1"/>
    <col min="9" max="9" width="11.42578125" bestFit="1" customWidth="1"/>
    <col min="10" max="10" width="28.28515625" customWidth="1"/>
    <col min="11" max="11" width="9.5703125" bestFit="1" customWidth="1"/>
    <col min="12" max="12" width="9.5703125" customWidth="1"/>
    <col min="13" max="13" width="8.85546875" bestFit="1" customWidth="1"/>
    <col min="14" max="14" width="18.140625" customWidth="1"/>
    <col min="15" max="15" width="12.5703125" bestFit="1" customWidth="1"/>
    <col min="16" max="16" width="13.7109375" bestFit="1" customWidth="1"/>
    <col min="17" max="17" width="19.140625" bestFit="1" customWidth="1"/>
    <col min="18" max="18" width="23.5703125" customWidth="1"/>
    <col min="19" max="19" width="15" bestFit="1" customWidth="1"/>
    <col min="20" max="20" width="18.42578125" customWidth="1"/>
    <col min="21" max="21" width="9.42578125" customWidth="1"/>
    <col min="22" max="22" width="25.7109375" customWidth="1"/>
    <col min="23" max="23" width="16" bestFit="1" customWidth="1"/>
    <col min="24" max="24" width="9" customWidth="1"/>
    <col min="25" max="25" width="12.85546875" bestFit="1" customWidth="1"/>
    <col min="26" max="26" width="14.85546875" customWidth="1"/>
    <col min="27" max="27" width="9.5703125" bestFit="1" customWidth="1"/>
    <col min="28" max="28" width="19.140625" customWidth="1"/>
    <col min="29" max="29" width="12" customWidth="1"/>
    <col min="30" max="30" width="16" bestFit="1" customWidth="1"/>
    <col min="31" max="31" width="11.85546875" customWidth="1"/>
    <col min="32" max="32" width="14.42578125" bestFit="1" customWidth="1"/>
    <col min="33" max="33" width="14.5703125" bestFit="1" customWidth="1"/>
    <col min="34" max="34" width="14.85546875" bestFit="1" customWidth="1"/>
    <col min="35" max="35" width="12" customWidth="1"/>
    <col min="36" max="36" width="19.42578125" bestFit="1" customWidth="1"/>
    <col min="37" max="37" width="12.5703125" customWidth="1"/>
    <col min="38" max="38" width="16.5703125" bestFit="1" customWidth="1"/>
    <col min="39" max="39" width="10.5703125" bestFit="1" customWidth="1"/>
  </cols>
  <sheetData>
    <row r="1" spans="1:40" x14ac:dyDescent="0.2">
      <c r="A1" s="116" t="s">
        <v>216</v>
      </c>
      <c r="N1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3.5" thickBot="1" x14ac:dyDescent="0.25">
      <c r="A2" s="116" t="s">
        <v>220</v>
      </c>
      <c r="I2" t="s">
        <v>23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3.5" thickBot="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s="4" t="s">
        <v>33</v>
      </c>
      <c r="K3" t="s">
        <v>34</v>
      </c>
      <c r="N3" t="s">
        <v>35</v>
      </c>
      <c r="P3">
        <f>O30</f>
        <v>181</v>
      </c>
      <c r="R3" s="13" t="s">
        <v>36</v>
      </c>
      <c r="S3" s="14"/>
      <c r="W3" s="7"/>
      <c r="Y3" s="7"/>
      <c r="Z3" s="7"/>
      <c r="AA3" s="7"/>
      <c r="AB3" s="7"/>
      <c r="AC3" s="7"/>
      <c r="AD3" s="7"/>
      <c r="AE3" s="9"/>
      <c r="AF3" s="9"/>
      <c r="AG3" s="9"/>
      <c r="AH3" s="9"/>
      <c r="AI3" s="9"/>
      <c r="AJ3" s="9"/>
      <c r="AK3" s="7"/>
      <c r="AL3" s="7"/>
      <c r="AM3" s="7"/>
      <c r="AN3" s="7"/>
    </row>
    <row r="4" spans="1:40" ht="13.5" thickBot="1" x14ac:dyDescent="0.25">
      <c r="A4">
        <v>20171105</v>
      </c>
      <c r="B4">
        <v>465</v>
      </c>
      <c r="C4">
        <v>4313</v>
      </c>
      <c r="D4">
        <v>6619</v>
      </c>
      <c r="E4" s="15">
        <v>43015</v>
      </c>
      <c r="F4" s="76">
        <v>1</v>
      </c>
      <c r="G4">
        <v>243</v>
      </c>
      <c r="H4">
        <v>99.7</v>
      </c>
      <c r="I4">
        <f>G4</f>
        <v>243</v>
      </c>
      <c r="J4" s="16">
        <f t="shared" ref="J4:J67" si="0">LOG(I4*1.02)</f>
        <v>2.3942064453602296</v>
      </c>
      <c r="K4" s="17">
        <f>LOG(H4)</f>
        <v>1.9986951583116557</v>
      </c>
      <c r="L4" s="17"/>
      <c r="N4" t="s">
        <v>37</v>
      </c>
      <c r="P4" t="s">
        <v>38</v>
      </c>
      <c r="Q4">
        <f>O40</f>
        <v>3.0169552728406406</v>
      </c>
      <c r="R4" s="18" t="s">
        <v>39</v>
      </c>
      <c r="S4" s="19">
        <f>S134</f>
        <v>288.00594274955137</v>
      </c>
      <c r="T4" s="20" t="s">
        <v>40</v>
      </c>
      <c r="U4" s="21">
        <f>(10^(Q4*(LOG(280))+Q5))/1000</f>
        <v>0.15266853703645766</v>
      </c>
      <c r="W4" s="7"/>
      <c r="Y4" s="7"/>
      <c r="Z4" s="7"/>
      <c r="AA4" s="7"/>
      <c r="AB4" s="7"/>
      <c r="AC4" s="7"/>
      <c r="AD4" s="7"/>
      <c r="AE4" s="22"/>
      <c r="AF4" s="22"/>
      <c r="AG4" s="9"/>
      <c r="AH4" s="9"/>
      <c r="AI4" s="9"/>
      <c r="AJ4" s="22"/>
      <c r="AK4" s="7"/>
      <c r="AL4" s="7"/>
      <c r="AM4" s="7"/>
      <c r="AN4" s="7"/>
    </row>
    <row r="5" spans="1:40" ht="13.5" thickBot="1" x14ac:dyDescent="0.25">
      <c r="A5">
        <v>20171105</v>
      </c>
      <c r="B5">
        <v>465</v>
      </c>
      <c r="C5">
        <v>4313</v>
      </c>
      <c r="D5">
        <v>6619</v>
      </c>
      <c r="E5" s="15">
        <v>43015</v>
      </c>
      <c r="F5" s="76">
        <v>2</v>
      </c>
      <c r="G5">
        <v>239</v>
      </c>
      <c r="H5">
        <v>103.2</v>
      </c>
      <c r="I5">
        <f>G5</f>
        <v>239</v>
      </c>
      <c r="J5" s="16">
        <f t="shared" si="0"/>
        <v>2.386998072710055</v>
      </c>
      <c r="K5" s="17">
        <f>LOG(H5)</f>
        <v>2.0136796972911926</v>
      </c>
      <c r="L5" s="17"/>
      <c r="P5" t="s">
        <v>41</v>
      </c>
      <c r="Q5">
        <f>O39</f>
        <v>-5.1992167821953803</v>
      </c>
      <c r="R5" s="23" t="s">
        <v>42</v>
      </c>
      <c r="S5" s="24">
        <f>(10^($Q$4*(LOG(S4))+$Q$5))/1000</f>
        <v>0.16622157298804877</v>
      </c>
      <c r="T5" s="8" t="s">
        <v>43</v>
      </c>
      <c r="U5" s="24"/>
      <c r="V5" s="18" t="s">
        <v>44</v>
      </c>
      <c r="W5" s="25"/>
      <c r="Y5" s="8"/>
      <c r="Z5" s="7"/>
      <c r="AA5" s="7"/>
      <c r="AB5" s="7"/>
      <c r="AC5" s="7"/>
      <c r="AD5" s="7"/>
      <c r="AE5" s="22"/>
      <c r="AF5" s="22"/>
      <c r="AG5" s="9"/>
      <c r="AH5" s="9"/>
      <c r="AI5" s="9"/>
      <c r="AJ5" s="22"/>
      <c r="AK5" s="7"/>
      <c r="AL5" s="7"/>
      <c r="AM5" s="7"/>
      <c r="AN5" s="7"/>
    </row>
    <row r="6" spans="1:40" x14ac:dyDescent="0.2">
      <c r="A6">
        <v>20171105</v>
      </c>
      <c r="B6">
        <v>465</v>
      </c>
      <c r="C6">
        <v>4313</v>
      </c>
      <c r="D6">
        <v>6619</v>
      </c>
      <c r="E6" s="15">
        <v>43015</v>
      </c>
      <c r="F6" s="76">
        <v>3</v>
      </c>
      <c r="G6">
        <v>248</v>
      </c>
      <c r="H6">
        <v>111</v>
      </c>
      <c r="I6">
        <f>G6</f>
        <v>248</v>
      </c>
      <c r="J6" s="16">
        <f t="shared" si="0"/>
        <v>2.4030518525881339</v>
      </c>
      <c r="K6" s="17">
        <f>LOG(H6)</f>
        <v>2.0453229787866576</v>
      </c>
      <c r="L6" s="17"/>
      <c r="R6" s="27" t="s">
        <v>45</v>
      </c>
      <c r="S6" s="28">
        <f>(20*LOG(S4/10)-71.9)-10*LOG(S5)</f>
        <v>-34.918844895360962</v>
      </c>
      <c r="T6" s="29" t="s">
        <v>46</v>
      </c>
      <c r="U6" s="30">
        <f>(20*LOG(280/10)-71.9)-10*LOG(U4)</f>
        <v>-34.79433481252412</v>
      </c>
      <c r="V6" s="31" t="s">
        <v>47</v>
      </c>
      <c r="W6" s="30">
        <v>-35.5</v>
      </c>
      <c r="Y6" s="32"/>
      <c r="Z6" s="7"/>
      <c r="AA6" s="7"/>
      <c r="AB6" s="7"/>
      <c r="AC6" s="7"/>
      <c r="AD6" s="7"/>
      <c r="AE6" s="9"/>
      <c r="AF6" s="9"/>
      <c r="AG6" s="9"/>
      <c r="AH6" s="9"/>
      <c r="AI6" s="9"/>
      <c r="AJ6" s="9"/>
      <c r="AK6" s="7"/>
      <c r="AL6" s="7"/>
      <c r="AM6" s="7"/>
      <c r="AN6" s="7"/>
    </row>
    <row r="7" spans="1:40" x14ac:dyDescent="0.2">
      <c r="A7">
        <v>20171105</v>
      </c>
      <c r="B7">
        <v>465</v>
      </c>
      <c r="C7">
        <v>4313</v>
      </c>
      <c r="D7">
        <v>6619</v>
      </c>
      <c r="E7" s="15">
        <v>43015</v>
      </c>
      <c r="F7" s="76">
        <v>4</v>
      </c>
      <c r="G7">
        <v>247</v>
      </c>
      <c r="H7">
        <v>114.9</v>
      </c>
      <c r="I7">
        <f t="shared" ref="I7:I70" si="1">G7</f>
        <v>247</v>
      </c>
      <c r="J7" s="16">
        <f t="shared" si="0"/>
        <v>2.4012971250215833</v>
      </c>
      <c r="K7" s="17">
        <f t="shared" ref="K7:K70" si="2">LOG(H7)</f>
        <v>2.060320028688285</v>
      </c>
      <c r="L7" s="17"/>
      <c r="R7" s="33" t="s">
        <v>48</v>
      </c>
      <c r="S7" s="34">
        <f>S6+(-0.10727)</f>
        <v>-35.026114895360962</v>
      </c>
      <c r="T7" s="8" t="s">
        <v>49</v>
      </c>
      <c r="U7" s="34">
        <f>U6+(-0.10727)</f>
        <v>-34.90160481252412</v>
      </c>
      <c r="V7" s="23" t="s">
        <v>50</v>
      </c>
      <c r="W7" s="34">
        <f>W6+(-0.10727)</f>
        <v>-35.60727</v>
      </c>
      <c r="Y7" s="32"/>
      <c r="Z7" s="7"/>
      <c r="AA7" s="7"/>
      <c r="AB7" s="7"/>
      <c r="AC7" s="7"/>
      <c r="AD7" s="7"/>
      <c r="AE7" s="9"/>
      <c r="AF7" s="9"/>
      <c r="AG7" s="9"/>
      <c r="AH7" s="9"/>
      <c r="AI7" s="9"/>
      <c r="AJ7" s="9"/>
      <c r="AK7" s="7"/>
      <c r="AL7" s="7"/>
      <c r="AM7" s="7"/>
      <c r="AN7" s="7"/>
    </row>
    <row r="8" spans="1:40" x14ac:dyDescent="0.2">
      <c r="A8">
        <v>20171105</v>
      </c>
      <c r="B8">
        <v>465</v>
      </c>
      <c r="C8">
        <v>4313</v>
      </c>
      <c r="D8">
        <v>6619</v>
      </c>
      <c r="E8" s="15">
        <v>43015</v>
      </c>
      <c r="F8" s="76">
        <v>5</v>
      </c>
      <c r="G8">
        <v>254</v>
      </c>
      <c r="H8">
        <v>113.4</v>
      </c>
      <c r="I8">
        <f t="shared" si="1"/>
        <v>254</v>
      </c>
      <c r="J8" s="16">
        <f t="shared" si="0"/>
        <v>2.4134338883818556</v>
      </c>
      <c r="K8" s="17">
        <f t="shared" si="2"/>
        <v>2.0546130545568877</v>
      </c>
      <c r="L8" s="17"/>
      <c r="R8" s="33" t="s">
        <v>51</v>
      </c>
      <c r="S8" s="34">
        <f>S6+(-0.26575)</f>
        <v>-35.184594895360959</v>
      </c>
      <c r="T8" s="8" t="s">
        <v>52</v>
      </c>
      <c r="U8" s="34">
        <f>U6+(-0.26575)</f>
        <v>-35.060084812524117</v>
      </c>
      <c r="V8" s="23" t="s">
        <v>53</v>
      </c>
      <c r="W8" s="34">
        <f>W6+(-0.26575)</f>
        <v>-35.765749999999997</v>
      </c>
      <c r="Y8" s="32"/>
      <c r="Z8" s="7"/>
      <c r="AA8" s="7"/>
      <c r="AB8" s="7"/>
      <c r="AC8" s="7"/>
      <c r="AD8" s="7"/>
      <c r="AE8" s="9"/>
      <c r="AF8" s="9"/>
      <c r="AG8" s="9"/>
      <c r="AH8" s="9"/>
      <c r="AI8" s="9"/>
      <c r="AJ8" s="9"/>
      <c r="AK8" s="7"/>
      <c r="AL8" s="7"/>
      <c r="AM8" s="7"/>
      <c r="AN8" s="7"/>
    </row>
    <row r="9" spans="1:40" ht="13.5" thickBot="1" x14ac:dyDescent="0.25">
      <c r="A9">
        <v>20171105</v>
      </c>
      <c r="B9">
        <v>465</v>
      </c>
      <c r="C9">
        <v>4313</v>
      </c>
      <c r="D9">
        <v>6619</v>
      </c>
      <c r="E9" s="15">
        <v>43015</v>
      </c>
      <c r="F9" s="76">
        <v>6</v>
      </c>
      <c r="G9">
        <v>253</v>
      </c>
      <c r="H9">
        <v>105</v>
      </c>
      <c r="I9">
        <f t="shared" si="1"/>
        <v>253</v>
      </c>
      <c r="J9" s="16">
        <f t="shared" si="0"/>
        <v>2.4117206929377355</v>
      </c>
      <c r="K9" s="17">
        <f t="shared" si="2"/>
        <v>2.0211892990699383</v>
      </c>
      <c r="L9" s="17"/>
      <c r="R9" s="35" t="s">
        <v>54</v>
      </c>
      <c r="S9" s="36">
        <f>S6+(-0.44946)</f>
        <v>-35.368304895360964</v>
      </c>
      <c r="T9" s="37" t="s">
        <v>55</v>
      </c>
      <c r="U9" s="36">
        <f>U6+(-0.44946)</f>
        <v>-35.243794812524122</v>
      </c>
      <c r="V9" s="38" t="s">
        <v>56</v>
      </c>
      <c r="W9" s="36">
        <f>W6+(-0.44946)</f>
        <v>-35.949460000000002</v>
      </c>
      <c r="X9" s="7"/>
      <c r="Y9" s="39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.5" thickBot="1" x14ac:dyDescent="0.25">
      <c r="A10">
        <v>20171105</v>
      </c>
      <c r="B10">
        <v>465</v>
      </c>
      <c r="C10">
        <v>4313</v>
      </c>
      <c r="D10">
        <v>6619</v>
      </c>
      <c r="E10" s="15">
        <v>43015</v>
      </c>
      <c r="F10" s="76">
        <v>7</v>
      </c>
      <c r="G10">
        <v>269</v>
      </c>
      <c r="H10">
        <v>139.4</v>
      </c>
      <c r="I10">
        <f t="shared" si="1"/>
        <v>269</v>
      </c>
      <c r="J10" s="16">
        <f t="shared" si="0"/>
        <v>2.4383524517643256</v>
      </c>
      <c r="K10" s="17">
        <f t="shared" si="2"/>
        <v>2.1442627737619908</v>
      </c>
      <c r="L10" s="17"/>
      <c r="Y10" s="1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.5" thickBot="1" x14ac:dyDescent="0.25">
      <c r="A11">
        <v>20171105</v>
      </c>
      <c r="B11">
        <v>465</v>
      </c>
      <c r="C11">
        <v>4313</v>
      </c>
      <c r="D11">
        <v>6619</v>
      </c>
      <c r="E11" s="15">
        <v>43015</v>
      </c>
      <c r="F11" s="76">
        <v>8</v>
      </c>
      <c r="G11">
        <v>277</v>
      </c>
      <c r="H11">
        <v>151.80000000000001</v>
      </c>
      <c r="I11">
        <f t="shared" si="1"/>
        <v>277</v>
      </c>
      <c r="J11" s="16">
        <f t="shared" si="0"/>
        <v>2.4510799408263662</v>
      </c>
      <c r="K11" s="17">
        <f t="shared" si="2"/>
        <v>2.1812717715594614</v>
      </c>
      <c r="L11" s="17"/>
      <c r="R11" s="40" t="s">
        <v>57</v>
      </c>
      <c r="S11" s="41" t="s">
        <v>58</v>
      </c>
      <c r="T11" s="41" t="s">
        <v>59</v>
      </c>
      <c r="U11" s="42" t="s">
        <v>60</v>
      </c>
      <c r="V11" s="43" t="s">
        <v>61</v>
      </c>
      <c r="W11" s="44" t="s">
        <v>62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">
      <c r="A12">
        <v>20171105</v>
      </c>
      <c r="B12">
        <v>465</v>
      </c>
      <c r="C12">
        <v>4313</v>
      </c>
      <c r="D12">
        <v>6619</v>
      </c>
      <c r="E12" s="15">
        <v>43015</v>
      </c>
      <c r="F12" s="76">
        <v>9</v>
      </c>
      <c r="G12">
        <v>261</v>
      </c>
      <c r="H12">
        <v>121.3</v>
      </c>
      <c r="I12">
        <f t="shared" si="1"/>
        <v>261</v>
      </c>
      <c r="J12" s="16">
        <f t="shared" si="0"/>
        <v>2.4252406791001984</v>
      </c>
      <c r="K12" s="17">
        <f t="shared" si="2"/>
        <v>2.0838608008665731</v>
      </c>
      <c r="L12" s="17"/>
      <c r="R12" s="45" t="s">
        <v>63</v>
      </c>
      <c r="S12" s="46">
        <f>SUM(U89:U104)</f>
        <v>0</v>
      </c>
      <c r="T12" s="47" t="e">
        <f>SUM(S89:S104)/SUM(P89:P104)</f>
        <v>#DIV/0!</v>
      </c>
      <c r="U12" s="48" t="e">
        <f>(20*LOG(T12/10)-71.9)-10*LOG($S$5)</f>
        <v>#DIV/0!</v>
      </c>
      <c r="V12" s="49">
        <f>SUM(AL89:AL104)</f>
        <v>0</v>
      </c>
      <c r="W12" s="50">
        <f>V12/V$16</f>
        <v>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2">
      <c r="A13">
        <v>20171105</v>
      </c>
      <c r="B13">
        <v>465</v>
      </c>
      <c r="C13">
        <v>4313</v>
      </c>
      <c r="D13">
        <v>6619</v>
      </c>
      <c r="E13" s="15">
        <v>43015</v>
      </c>
      <c r="F13" s="76">
        <v>10</v>
      </c>
      <c r="G13">
        <v>268</v>
      </c>
      <c r="H13">
        <v>144.69999999999999</v>
      </c>
      <c r="I13">
        <f t="shared" si="1"/>
        <v>268</v>
      </c>
      <c r="J13" s="16">
        <f t="shared" si="0"/>
        <v>2.4367349657907065</v>
      </c>
      <c r="K13" s="17">
        <f t="shared" si="2"/>
        <v>2.1604685311190375</v>
      </c>
      <c r="L13" s="17"/>
      <c r="R13" s="45" t="s">
        <v>64</v>
      </c>
      <c r="S13" s="46">
        <f>SUM(U105:U119)</f>
        <v>0.71089406019240398</v>
      </c>
      <c r="T13" s="47">
        <f>SUM(S105:S119)/SUM(P105:P119)</f>
        <v>278.6529548088065</v>
      </c>
      <c r="U13" s="48">
        <f>(20*LOG(T13/10)-71.9)-10*LOG($S$5)</f>
        <v>-35.205600825433997</v>
      </c>
      <c r="V13" s="49">
        <f>SUM(AL105:AL119)</f>
        <v>30085.65379603668</v>
      </c>
      <c r="W13" s="50">
        <f>V13/V$16</f>
        <v>0.66500288780662864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">
      <c r="A14">
        <v>20171105</v>
      </c>
      <c r="B14">
        <v>465</v>
      </c>
      <c r="C14">
        <v>4313</v>
      </c>
      <c r="D14">
        <v>6619</v>
      </c>
      <c r="E14" s="15">
        <v>43015</v>
      </c>
      <c r="F14" s="76">
        <v>11</v>
      </c>
      <c r="G14">
        <v>259</v>
      </c>
      <c r="H14">
        <v>127.3</v>
      </c>
      <c r="I14">
        <f t="shared" si="1"/>
        <v>259</v>
      </c>
      <c r="J14" s="16">
        <f t="shared" si="0"/>
        <v>2.4218999358431694</v>
      </c>
      <c r="K14" s="17">
        <f t="shared" si="2"/>
        <v>2.1048284036536553</v>
      </c>
      <c r="L14" s="17"/>
      <c r="R14" s="45" t="s">
        <v>65</v>
      </c>
      <c r="S14" s="46">
        <f>SUM(U120:U131)</f>
        <v>0.28910593980759608</v>
      </c>
      <c r="T14" s="47">
        <f>SUM(S120:S131)/SUM(P120:P131)</f>
        <v>311.00437569960314</v>
      </c>
      <c r="U14" s="48">
        <f>(20*LOG(T14/10)-71.9)-10*LOG($S$5)</f>
        <v>-34.251543889916746</v>
      </c>
      <c r="V14" s="49">
        <f>SUM(AL120:AL131)</f>
        <v>15155.734395927195</v>
      </c>
      <c r="W14" s="50">
        <f>V14/V$16</f>
        <v>0.33499711219337158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">
      <c r="A15">
        <v>20171105</v>
      </c>
      <c r="B15">
        <v>465</v>
      </c>
      <c r="C15">
        <v>4313</v>
      </c>
      <c r="D15">
        <v>6619</v>
      </c>
      <c r="E15" s="15">
        <v>43015</v>
      </c>
      <c r="F15" s="76">
        <v>12</v>
      </c>
      <c r="G15">
        <v>259</v>
      </c>
      <c r="H15">
        <v>121.7</v>
      </c>
      <c r="I15">
        <f t="shared" si="1"/>
        <v>259</v>
      </c>
      <c r="J15" s="16">
        <f t="shared" si="0"/>
        <v>2.4218999358431694</v>
      </c>
      <c r="K15" s="17">
        <f t="shared" si="2"/>
        <v>2.0852905782300648</v>
      </c>
      <c r="L15" s="17"/>
      <c r="R15" s="45" t="s">
        <v>66</v>
      </c>
      <c r="S15" s="46">
        <f>SUM(U105:U131)</f>
        <v>1</v>
      </c>
      <c r="T15" s="47">
        <f>SUM(S105:S131)/SUM(P105:P131)</f>
        <v>288.00594274955137</v>
      </c>
      <c r="U15" s="48">
        <f>(20*LOG(T15/10)-71.9)-10*LOG($S$5)</f>
        <v>-34.918844895360962</v>
      </c>
      <c r="V15" s="49">
        <f>SUM(AL105:AL131)</f>
        <v>45241.388191963866</v>
      </c>
      <c r="W15" s="50">
        <f>V15/V$16</f>
        <v>1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">
      <c r="A16">
        <v>20171105</v>
      </c>
      <c r="B16">
        <v>465</v>
      </c>
      <c r="C16">
        <v>4313</v>
      </c>
      <c r="D16">
        <v>6619</v>
      </c>
      <c r="E16" s="15">
        <v>43015</v>
      </c>
      <c r="F16" s="76">
        <v>13</v>
      </c>
      <c r="G16">
        <v>272</v>
      </c>
      <c r="H16">
        <v>155.4</v>
      </c>
      <c r="I16">
        <f t="shared" si="1"/>
        <v>272</v>
      </c>
      <c r="J16" s="16">
        <f t="shared" si="0"/>
        <v>2.4431690757961162</v>
      </c>
      <c r="K16" s="17">
        <f t="shared" si="2"/>
        <v>2.1914510144648953</v>
      </c>
      <c r="L16" s="17"/>
      <c r="R16" s="11" t="s">
        <v>21</v>
      </c>
      <c r="S16" s="51">
        <f>SUM(S12:S14)</f>
        <v>1</v>
      </c>
      <c r="T16" s="52">
        <f>S134</f>
        <v>288.00594274955137</v>
      </c>
      <c r="U16" s="53">
        <f>(20*LOG(T16/10)-71.9)-10*LOG($S$5)</f>
        <v>-34.918844895360962</v>
      </c>
      <c r="V16" s="54">
        <f>SUM(AL89:AL131)</f>
        <v>45241.388191963866</v>
      </c>
      <c r="W16" s="5">
        <f>V16/V$16</f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.5" thickBot="1" x14ac:dyDescent="0.25">
      <c r="A17">
        <v>20171105</v>
      </c>
      <c r="B17">
        <v>465</v>
      </c>
      <c r="C17">
        <v>4313</v>
      </c>
      <c r="D17">
        <v>6619</v>
      </c>
      <c r="E17" s="15">
        <v>43015</v>
      </c>
      <c r="F17" s="76">
        <v>14</v>
      </c>
      <c r="G17">
        <v>272</v>
      </c>
      <c r="H17">
        <v>155.1</v>
      </c>
      <c r="I17">
        <f t="shared" si="1"/>
        <v>272</v>
      </c>
      <c r="J17" s="16">
        <f t="shared" si="0"/>
        <v>2.4431690757961162</v>
      </c>
      <c r="K17" s="17">
        <f t="shared" si="2"/>
        <v>2.190611797813605</v>
      </c>
      <c r="L17" s="17"/>
      <c r="R17" s="55" t="s">
        <v>57</v>
      </c>
      <c r="U17" s="56" t="s">
        <v>67</v>
      </c>
      <c r="V17" s="57" t="s">
        <v>68</v>
      </c>
      <c r="W17" s="58" t="s">
        <v>69</v>
      </c>
      <c r="X17" s="59"/>
      <c r="Y17" s="59"/>
      <c r="Z17" s="59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2">
      <c r="A18">
        <v>20171105</v>
      </c>
      <c r="B18">
        <v>465</v>
      </c>
      <c r="C18">
        <v>4313</v>
      </c>
      <c r="D18">
        <v>6619</v>
      </c>
      <c r="E18" s="15">
        <v>43015</v>
      </c>
      <c r="F18" s="76">
        <v>15</v>
      </c>
      <c r="G18">
        <v>261</v>
      </c>
      <c r="H18">
        <v>116.7</v>
      </c>
      <c r="I18">
        <f t="shared" si="1"/>
        <v>261</v>
      </c>
      <c r="J18" s="16">
        <f t="shared" si="0"/>
        <v>2.4252406791001984</v>
      </c>
      <c r="K18" s="17">
        <f t="shared" si="2"/>
        <v>2.0670708560453703</v>
      </c>
      <c r="L18" s="17"/>
      <c r="R18" s="45" t="s">
        <v>63</v>
      </c>
      <c r="U18" s="48" t="e">
        <f>20*LOG(T12/10)-71.9</f>
        <v>#DIV/0!</v>
      </c>
      <c r="V18" s="60">
        <f>SUM(AI89:AI104)</f>
        <v>0</v>
      </c>
      <c r="W18" s="61">
        <f>V18/V$22</f>
        <v>0</v>
      </c>
      <c r="X18" s="59"/>
      <c r="Y18" s="59"/>
      <c r="Z18" s="59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2">
      <c r="A19">
        <v>20171105</v>
      </c>
      <c r="B19">
        <v>465</v>
      </c>
      <c r="C19">
        <v>4313</v>
      </c>
      <c r="D19">
        <v>6619</v>
      </c>
      <c r="E19" s="15">
        <v>43015</v>
      </c>
      <c r="F19" s="76">
        <v>16</v>
      </c>
      <c r="G19">
        <v>276</v>
      </c>
      <c r="H19">
        <v>143.69999999999999</v>
      </c>
      <c r="I19">
        <f t="shared" si="1"/>
        <v>276</v>
      </c>
      <c r="J19" s="16">
        <f t="shared" si="0"/>
        <v>2.4495092538271352</v>
      </c>
      <c r="K19" s="17">
        <f t="shared" si="2"/>
        <v>2.1574567681342258</v>
      </c>
      <c r="L19" s="17"/>
      <c r="R19" s="45" t="s">
        <v>64</v>
      </c>
      <c r="U19" s="48">
        <f>20*LOG(T13/10)-71.9</f>
        <v>-42.998726947339122</v>
      </c>
      <c r="V19" s="60">
        <f>SUM(AI105:AI119)</f>
        <v>28869.917610331991</v>
      </c>
      <c r="W19" s="61">
        <f>V19/V$22</f>
        <v>0.6416061807399851</v>
      </c>
      <c r="X19" s="59"/>
      <c r="Y19" s="59"/>
      <c r="Z19" s="59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">
      <c r="A20">
        <v>20171105</v>
      </c>
      <c r="B20">
        <v>465</v>
      </c>
      <c r="C20">
        <v>4313</v>
      </c>
      <c r="D20">
        <v>6619</v>
      </c>
      <c r="E20" s="15">
        <v>43015</v>
      </c>
      <c r="F20" s="76">
        <v>17</v>
      </c>
      <c r="G20">
        <v>302</v>
      </c>
      <c r="H20">
        <v>225.8</v>
      </c>
      <c r="I20">
        <f t="shared" si="1"/>
        <v>302</v>
      </c>
      <c r="J20" s="16">
        <f t="shared" si="0"/>
        <v>2.488607114719068</v>
      </c>
      <c r="K20" s="17">
        <f t="shared" si="2"/>
        <v>2.3537239375889492</v>
      </c>
      <c r="L20" s="17"/>
      <c r="R20" s="45" t="s">
        <v>65</v>
      </c>
      <c r="U20" s="48">
        <f>20*LOG(T14/10)-71.9</f>
        <v>-42.044670011821871</v>
      </c>
      <c r="V20" s="60">
        <f>SUM(AI120:AI131)</f>
        <v>16126.403305771695</v>
      </c>
      <c r="W20" s="61">
        <f>V20/V$22</f>
        <v>0.35839381926001496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2">
      <c r="A21">
        <v>20171105</v>
      </c>
      <c r="B21">
        <v>465</v>
      </c>
      <c r="C21">
        <v>4313</v>
      </c>
      <c r="D21">
        <v>6619</v>
      </c>
      <c r="E21" s="15">
        <v>43015</v>
      </c>
      <c r="F21" s="76">
        <v>18</v>
      </c>
      <c r="G21">
        <v>291</v>
      </c>
      <c r="H21">
        <v>231.1</v>
      </c>
      <c r="I21">
        <f t="shared" si="1"/>
        <v>291</v>
      </c>
      <c r="J21" s="16">
        <f t="shared" si="0"/>
        <v>2.4724931607478249</v>
      </c>
      <c r="K21" s="17">
        <f t="shared" si="2"/>
        <v>2.3637999454791094</v>
      </c>
      <c r="L21" s="17"/>
      <c r="R21" s="45" t="s">
        <v>66</v>
      </c>
      <c r="U21" s="48">
        <f>20*LOG(T15/10)-71.9</f>
        <v>-42.711971017266087</v>
      </c>
      <c r="V21" s="60">
        <f>SUM(AI105:AI131)</f>
        <v>44996.320916103679</v>
      </c>
      <c r="W21" s="61">
        <f>V21/V$22</f>
        <v>0.99999999999999989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2">
      <c r="A22">
        <v>20171105</v>
      </c>
      <c r="B22">
        <v>465</v>
      </c>
      <c r="C22">
        <v>4313</v>
      </c>
      <c r="D22">
        <v>6619</v>
      </c>
      <c r="E22" s="15">
        <v>43015</v>
      </c>
      <c r="F22" s="76">
        <v>19</v>
      </c>
      <c r="G22">
        <v>287</v>
      </c>
      <c r="H22">
        <v>174.2</v>
      </c>
      <c r="I22">
        <f t="shared" si="1"/>
        <v>287</v>
      </c>
      <c r="J22" s="16">
        <f t="shared" si="0"/>
        <v>2.4664820684959099</v>
      </c>
      <c r="K22" s="17">
        <f t="shared" si="2"/>
        <v>2.2410481506716442</v>
      </c>
      <c r="L22" s="17"/>
      <c r="N22" s="3" t="s">
        <v>70</v>
      </c>
      <c r="O22" s="3"/>
      <c r="P22" s="3"/>
      <c r="R22" s="11" t="s">
        <v>21</v>
      </c>
      <c r="U22" s="53">
        <f>20*LOG(T16/10)-71.9</f>
        <v>-42.711971017266087</v>
      </c>
      <c r="V22" s="62">
        <f>SUM(V18:V20)</f>
        <v>44996.320916103687</v>
      </c>
      <c r="W22" s="63">
        <f>V22/V$22</f>
        <v>1</v>
      </c>
      <c r="X22" s="64"/>
      <c r="Y22" s="64"/>
      <c r="Z22" s="64"/>
      <c r="AA22" s="64"/>
      <c r="AB22" s="64"/>
      <c r="AC22" s="64"/>
      <c r="AD22" s="64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2">
      <c r="A23">
        <v>20171105</v>
      </c>
      <c r="B23">
        <v>465</v>
      </c>
      <c r="C23">
        <v>4313</v>
      </c>
      <c r="D23">
        <v>6619</v>
      </c>
      <c r="E23" s="15">
        <v>43015</v>
      </c>
      <c r="F23" s="76">
        <v>20</v>
      </c>
      <c r="G23">
        <v>291</v>
      </c>
      <c r="H23">
        <v>164.6</v>
      </c>
      <c r="I23">
        <f t="shared" si="1"/>
        <v>291</v>
      </c>
      <c r="J23" s="16">
        <f t="shared" si="0"/>
        <v>2.4724931607478249</v>
      </c>
      <c r="K23" s="17">
        <f t="shared" si="2"/>
        <v>2.2164298308762511</v>
      </c>
      <c r="L23" s="17"/>
      <c r="N23" t="s">
        <v>71</v>
      </c>
      <c r="X23" s="59"/>
      <c r="Y23" s="59"/>
      <c r="Z23" s="59"/>
      <c r="AA23" s="59"/>
      <c r="AB23" s="59"/>
      <c r="AC23" s="59"/>
      <c r="AD23" s="59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3.5" thickBot="1" x14ac:dyDescent="0.25">
      <c r="A24">
        <v>20171105</v>
      </c>
      <c r="B24">
        <v>465</v>
      </c>
      <c r="C24">
        <v>4313</v>
      </c>
      <c r="D24">
        <v>6619</v>
      </c>
      <c r="E24" s="15">
        <v>43015</v>
      </c>
      <c r="F24" s="76">
        <v>21</v>
      </c>
      <c r="G24">
        <v>299</v>
      </c>
      <c r="H24">
        <v>185.3</v>
      </c>
      <c r="I24">
        <f t="shared" si="1"/>
        <v>299</v>
      </c>
      <c r="J24" s="16">
        <f t="shared" si="0"/>
        <v>2.4842713600863471</v>
      </c>
      <c r="K24" s="17">
        <f t="shared" si="2"/>
        <v>2.2678754193188975</v>
      </c>
      <c r="L24" s="17"/>
      <c r="X24" s="59"/>
      <c r="Y24" s="59"/>
      <c r="Z24" s="59"/>
      <c r="AA24" s="59"/>
      <c r="AB24" s="59"/>
      <c r="AC24" s="59"/>
      <c r="AD24" s="59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2">
      <c r="A25">
        <v>20171105</v>
      </c>
      <c r="B25">
        <v>465</v>
      </c>
      <c r="C25">
        <v>4313</v>
      </c>
      <c r="D25">
        <v>6619</v>
      </c>
      <c r="E25" s="15">
        <v>43015</v>
      </c>
      <c r="F25" s="76">
        <v>22</v>
      </c>
      <c r="G25">
        <v>288</v>
      </c>
      <c r="H25">
        <v>175.9</v>
      </c>
      <c r="I25">
        <f t="shared" si="1"/>
        <v>288</v>
      </c>
      <c r="J25" s="16">
        <f t="shared" si="0"/>
        <v>2.4679926595211485</v>
      </c>
      <c r="K25" s="17">
        <f t="shared" si="2"/>
        <v>2.2452658394574612</v>
      </c>
      <c r="L25" s="17"/>
      <c r="N25" s="65" t="s">
        <v>72</v>
      </c>
      <c r="O25" s="65"/>
      <c r="Y25" s="59"/>
      <c r="Z25" s="59"/>
      <c r="AA25" s="59"/>
      <c r="AB25" s="59"/>
      <c r="AC25" s="59"/>
      <c r="AD25" s="59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8" customHeight="1" x14ac:dyDescent="0.2">
      <c r="A26">
        <v>20171105</v>
      </c>
      <c r="B26">
        <v>465</v>
      </c>
      <c r="C26">
        <v>4313</v>
      </c>
      <c r="D26">
        <v>6619</v>
      </c>
      <c r="E26" s="15">
        <v>43015</v>
      </c>
      <c r="F26" s="76">
        <v>23</v>
      </c>
      <c r="G26">
        <v>307</v>
      </c>
      <c r="H26">
        <v>228.4</v>
      </c>
      <c r="I26">
        <f t="shared" si="1"/>
        <v>307</v>
      </c>
      <c r="J26" s="16">
        <f t="shared" si="0"/>
        <v>2.495738547239104</v>
      </c>
      <c r="K26" s="17">
        <f t="shared" si="2"/>
        <v>2.3586960995738107</v>
      </c>
      <c r="L26" s="17"/>
      <c r="N26" s="59" t="s">
        <v>73</v>
      </c>
      <c r="O26" s="59">
        <v>0.95009978882416934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2">
      <c r="A27">
        <v>20171105</v>
      </c>
      <c r="B27">
        <v>465</v>
      </c>
      <c r="C27">
        <v>4313</v>
      </c>
      <c r="D27">
        <v>6619</v>
      </c>
      <c r="E27" s="15">
        <v>43015</v>
      </c>
      <c r="F27" s="76">
        <v>24</v>
      </c>
      <c r="G27">
        <v>284</v>
      </c>
      <c r="H27">
        <v>177.5</v>
      </c>
      <c r="I27">
        <f t="shared" si="1"/>
        <v>284</v>
      </c>
      <c r="J27" s="16">
        <f t="shared" si="0"/>
        <v>2.461918511808955</v>
      </c>
      <c r="K27" s="17">
        <f t="shared" si="2"/>
        <v>2.249198357391113</v>
      </c>
      <c r="L27" s="17"/>
      <c r="N27" s="59" t="s">
        <v>74</v>
      </c>
      <c r="O27" s="59">
        <v>0.90268960872373127</v>
      </c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7"/>
      <c r="AM27" s="7"/>
      <c r="AN27" s="7"/>
    </row>
    <row r="28" spans="1:40" x14ac:dyDescent="0.2">
      <c r="A28">
        <v>20171105</v>
      </c>
      <c r="B28">
        <v>465</v>
      </c>
      <c r="C28">
        <v>4313</v>
      </c>
      <c r="D28">
        <v>6619</v>
      </c>
      <c r="E28" s="15">
        <v>43015</v>
      </c>
      <c r="F28" s="76">
        <v>25</v>
      </c>
      <c r="G28">
        <v>314</v>
      </c>
      <c r="H28">
        <v>248.7</v>
      </c>
      <c r="I28">
        <f t="shared" si="1"/>
        <v>314</v>
      </c>
      <c r="J28" s="16">
        <f t="shared" si="0"/>
        <v>2.5055298198351323</v>
      </c>
      <c r="K28" s="17">
        <f t="shared" si="2"/>
        <v>2.395675785269936</v>
      </c>
      <c r="L28" s="17"/>
      <c r="N28" s="59" t="s">
        <v>75</v>
      </c>
      <c r="O28" s="59">
        <v>0.90214597525291407</v>
      </c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7"/>
      <c r="AM28" s="7"/>
      <c r="AN28" s="7"/>
    </row>
    <row r="29" spans="1:40" x14ac:dyDescent="0.2">
      <c r="A29">
        <v>20171105</v>
      </c>
      <c r="B29">
        <v>465</v>
      </c>
      <c r="C29">
        <v>4313</v>
      </c>
      <c r="D29">
        <v>6619</v>
      </c>
      <c r="E29" s="15">
        <v>43015</v>
      </c>
      <c r="F29" s="76">
        <v>26</v>
      </c>
      <c r="G29">
        <v>298</v>
      </c>
      <c r="H29">
        <v>204.4</v>
      </c>
      <c r="I29">
        <f t="shared" si="1"/>
        <v>298</v>
      </c>
      <c r="J29" s="16">
        <f t="shared" si="0"/>
        <v>2.4828164358381728</v>
      </c>
      <c r="K29" s="17">
        <f t="shared" si="2"/>
        <v>2.3104808914626753</v>
      </c>
      <c r="L29" s="17"/>
      <c r="N29" s="59" t="s">
        <v>76</v>
      </c>
      <c r="O29" s="59">
        <v>3.2916765179714945E-2</v>
      </c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7"/>
      <c r="AM29" s="7"/>
      <c r="AN29" s="7"/>
    </row>
    <row r="30" spans="1:40" ht="13.5" thickBot="1" x14ac:dyDescent="0.25">
      <c r="A30">
        <v>20171105</v>
      </c>
      <c r="B30">
        <v>465</v>
      </c>
      <c r="C30">
        <v>4313</v>
      </c>
      <c r="D30">
        <v>6619</v>
      </c>
      <c r="E30" s="15">
        <v>43015</v>
      </c>
      <c r="F30" s="76">
        <v>27</v>
      </c>
      <c r="G30">
        <v>283</v>
      </c>
      <c r="H30">
        <v>166.9</v>
      </c>
      <c r="I30">
        <f t="shared" si="1"/>
        <v>283</v>
      </c>
      <c r="J30" s="16">
        <f t="shared" si="0"/>
        <v>2.4603866072862077</v>
      </c>
      <c r="K30" s="17">
        <f t="shared" si="2"/>
        <v>2.2224563366792469</v>
      </c>
      <c r="L30" s="17"/>
      <c r="N30" s="66" t="s">
        <v>77</v>
      </c>
      <c r="O30" s="66">
        <v>181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2">
      <c r="A31">
        <v>20171105</v>
      </c>
      <c r="B31">
        <v>465</v>
      </c>
      <c r="C31">
        <v>4313</v>
      </c>
      <c r="D31">
        <v>6619</v>
      </c>
      <c r="E31" s="15">
        <v>43015</v>
      </c>
      <c r="F31" s="76">
        <v>28</v>
      </c>
      <c r="G31">
        <v>312</v>
      </c>
      <c r="H31">
        <v>193.2</v>
      </c>
      <c r="I31">
        <f t="shared" si="1"/>
        <v>312</v>
      </c>
      <c r="J31" s="16">
        <f t="shared" si="0"/>
        <v>2.5027547657803604</v>
      </c>
      <c r="K31" s="17">
        <f t="shared" si="2"/>
        <v>2.2860071220794747</v>
      </c>
      <c r="L31" s="17"/>
    </row>
    <row r="32" spans="1:40" ht="13.5" thickBot="1" x14ac:dyDescent="0.25">
      <c r="A32">
        <v>20171105</v>
      </c>
      <c r="B32">
        <v>465</v>
      </c>
      <c r="C32">
        <v>4313</v>
      </c>
      <c r="D32">
        <v>6619</v>
      </c>
      <c r="E32" s="15">
        <v>43015</v>
      </c>
      <c r="F32" s="26">
        <v>29</v>
      </c>
      <c r="G32">
        <v>306</v>
      </c>
      <c r="H32">
        <v>212.8</v>
      </c>
      <c r="I32">
        <f t="shared" si="1"/>
        <v>306</v>
      </c>
      <c r="J32" s="16">
        <f t="shared" si="0"/>
        <v>2.4943215982434976</v>
      </c>
      <c r="K32" s="17">
        <f t="shared" si="2"/>
        <v>2.3279716236230108</v>
      </c>
      <c r="L32" s="17"/>
      <c r="N32" t="s">
        <v>78</v>
      </c>
      <c r="X32" s="59"/>
    </row>
    <row r="33" spans="1:24" x14ac:dyDescent="0.2">
      <c r="A33">
        <v>20171105</v>
      </c>
      <c r="B33">
        <v>465</v>
      </c>
      <c r="C33">
        <v>4313</v>
      </c>
      <c r="D33">
        <v>6619</v>
      </c>
      <c r="E33" s="15">
        <v>43015</v>
      </c>
      <c r="F33" s="76">
        <v>30</v>
      </c>
      <c r="G33">
        <v>303</v>
      </c>
      <c r="H33">
        <v>196</v>
      </c>
      <c r="I33">
        <f t="shared" si="1"/>
        <v>303</v>
      </c>
      <c r="J33" s="16">
        <f t="shared" si="0"/>
        <v>2.4900428002642228</v>
      </c>
      <c r="K33" s="17">
        <f t="shared" si="2"/>
        <v>2.2922560713564759</v>
      </c>
      <c r="L33" s="17"/>
      <c r="N33" s="67"/>
      <c r="O33" s="67" t="s">
        <v>79</v>
      </c>
      <c r="P33" s="67" t="s">
        <v>80</v>
      </c>
      <c r="Q33" s="67" t="s">
        <v>81</v>
      </c>
      <c r="R33" s="67" t="s">
        <v>82</v>
      </c>
      <c r="S33" s="67" t="s">
        <v>83</v>
      </c>
      <c r="X33" s="7"/>
    </row>
    <row r="34" spans="1:24" x14ac:dyDescent="0.2">
      <c r="A34">
        <v>20171105</v>
      </c>
      <c r="B34">
        <v>465</v>
      </c>
      <c r="C34">
        <v>4313</v>
      </c>
      <c r="D34">
        <v>6619</v>
      </c>
      <c r="E34" s="15">
        <v>43015</v>
      </c>
      <c r="F34" s="76">
        <v>31</v>
      </c>
      <c r="G34">
        <v>232</v>
      </c>
      <c r="H34">
        <v>94.2</v>
      </c>
      <c r="I34">
        <f t="shared" si="1"/>
        <v>232</v>
      </c>
      <c r="J34" s="16">
        <f t="shared" si="0"/>
        <v>2.3740881566528174</v>
      </c>
      <c r="K34" s="17">
        <f t="shared" si="2"/>
        <v>1.9740509027928774</v>
      </c>
      <c r="L34" s="17"/>
      <c r="N34" s="59" t="s">
        <v>84</v>
      </c>
      <c r="O34" s="59">
        <v>1</v>
      </c>
      <c r="P34" s="59">
        <v>1.7991466062786994</v>
      </c>
      <c r="Q34" s="59">
        <v>1.7991466062786994</v>
      </c>
      <c r="R34" s="59">
        <v>1660.4746712281801</v>
      </c>
      <c r="S34" s="59">
        <v>1.7263528893698744E-92</v>
      </c>
      <c r="X34" s="64"/>
    </row>
    <row r="35" spans="1:24" x14ac:dyDescent="0.2">
      <c r="A35">
        <v>20171105</v>
      </c>
      <c r="B35">
        <v>465</v>
      </c>
      <c r="C35">
        <v>4313</v>
      </c>
      <c r="D35">
        <v>6619</v>
      </c>
      <c r="E35" s="15">
        <v>43015</v>
      </c>
      <c r="F35" s="76">
        <v>32</v>
      </c>
      <c r="G35">
        <v>330</v>
      </c>
      <c r="H35">
        <v>274.3</v>
      </c>
      <c r="I35">
        <f t="shared" si="1"/>
        <v>330</v>
      </c>
      <c r="J35" s="16">
        <f t="shared" si="0"/>
        <v>2.527114111639805</v>
      </c>
      <c r="K35" s="17">
        <f t="shared" si="2"/>
        <v>2.4382258076045296</v>
      </c>
      <c r="L35" s="17"/>
      <c r="N35" s="59" t="s">
        <v>85</v>
      </c>
      <c r="O35" s="59">
        <v>179</v>
      </c>
      <c r="P35" s="59">
        <v>0.19394890395147249</v>
      </c>
      <c r="Q35" s="59">
        <v>1.0835134298964944E-3</v>
      </c>
      <c r="R35" s="59"/>
      <c r="S35" s="59"/>
      <c r="X35" s="59"/>
    </row>
    <row r="36" spans="1:24" ht="13.5" thickBot="1" x14ac:dyDescent="0.25">
      <c r="A36">
        <v>20171105</v>
      </c>
      <c r="B36">
        <v>465</v>
      </c>
      <c r="C36">
        <v>4313</v>
      </c>
      <c r="D36">
        <v>6619</v>
      </c>
      <c r="E36" s="15">
        <v>43015</v>
      </c>
      <c r="F36" s="76">
        <v>33</v>
      </c>
      <c r="G36">
        <v>227</v>
      </c>
      <c r="H36">
        <v>83.6</v>
      </c>
      <c r="I36">
        <f t="shared" si="1"/>
        <v>227</v>
      </c>
      <c r="J36" s="16">
        <f t="shared" si="0"/>
        <v>2.3646260289550405</v>
      </c>
      <c r="K36" s="17">
        <f t="shared" si="2"/>
        <v>1.9222062774390163</v>
      </c>
      <c r="L36" s="17"/>
      <c r="N36" s="66" t="s">
        <v>21</v>
      </c>
      <c r="O36" s="66">
        <v>180</v>
      </c>
      <c r="P36" s="66">
        <v>1.993095510230172</v>
      </c>
      <c r="Q36" s="66"/>
      <c r="R36" s="66"/>
      <c r="S36" s="66"/>
      <c r="X36" s="59"/>
    </row>
    <row r="37" spans="1:24" ht="13.5" thickBot="1" x14ac:dyDescent="0.25">
      <c r="A37">
        <v>20171105</v>
      </c>
      <c r="B37">
        <v>465</v>
      </c>
      <c r="C37">
        <v>4313</v>
      </c>
      <c r="D37">
        <v>6619</v>
      </c>
      <c r="E37" s="15">
        <v>43015</v>
      </c>
      <c r="F37" s="76">
        <v>34</v>
      </c>
      <c r="G37">
        <v>288</v>
      </c>
      <c r="H37">
        <v>186.8</v>
      </c>
      <c r="I37">
        <f t="shared" si="1"/>
        <v>288</v>
      </c>
      <c r="J37" s="16">
        <f t="shared" si="0"/>
        <v>2.4679926595211485</v>
      </c>
      <c r="K37" s="17">
        <f t="shared" si="2"/>
        <v>2.2713768718940748</v>
      </c>
      <c r="L37" s="17"/>
      <c r="X37" s="7"/>
    </row>
    <row r="38" spans="1:24" x14ac:dyDescent="0.2">
      <c r="A38">
        <v>20171105</v>
      </c>
      <c r="B38">
        <v>465</v>
      </c>
      <c r="C38">
        <v>4313</v>
      </c>
      <c r="D38">
        <v>6619</v>
      </c>
      <c r="E38" s="15">
        <v>43015</v>
      </c>
      <c r="F38" s="76">
        <v>35</v>
      </c>
      <c r="G38">
        <v>312</v>
      </c>
      <c r="H38">
        <v>194.1</v>
      </c>
      <c r="I38">
        <f t="shared" si="1"/>
        <v>312</v>
      </c>
      <c r="J38" s="16">
        <f t="shared" si="0"/>
        <v>2.5027547657803604</v>
      </c>
      <c r="K38" s="17">
        <f t="shared" si="2"/>
        <v>2.2880255353883627</v>
      </c>
      <c r="L38" s="17"/>
      <c r="N38" s="67"/>
      <c r="O38" s="67" t="s">
        <v>86</v>
      </c>
      <c r="P38" s="67" t="s">
        <v>76</v>
      </c>
      <c r="Q38" s="67" t="s">
        <v>87</v>
      </c>
      <c r="R38" s="67" t="s">
        <v>88</v>
      </c>
      <c r="S38" s="67" t="s">
        <v>89</v>
      </c>
      <c r="T38" s="67" t="s">
        <v>90</v>
      </c>
      <c r="U38" s="67" t="s">
        <v>91</v>
      </c>
      <c r="V38" s="67" t="s">
        <v>92</v>
      </c>
    </row>
    <row r="39" spans="1:24" x14ac:dyDescent="0.2">
      <c r="A39">
        <v>20171105</v>
      </c>
      <c r="B39">
        <v>465</v>
      </c>
      <c r="C39">
        <v>4313</v>
      </c>
      <c r="D39">
        <v>6619</v>
      </c>
      <c r="E39" s="15">
        <v>43015</v>
      </c>
      <c r="F39" s="76">
        <v>36</v>
      </c>
      <c r="G39">
        <v>287</v>
      </c>
      <c r="H39">
        <v>183.6</v>
      </c>
      <c r="I39">
        <f t="shared" si="1"/>
        <v>287</v>
      </c>
      <c r="J39" s="16">
        <f t="shared" si="0"/>
        <v>2.4664820684959099</v>
      </c>
      <c r="K39" s="17">
        <f t="shared" si="2"/>
        <v>2.2638726768652235</v>
      </c>
      <c r="L39" s="17"/>
      <c r="N39" s="59" t="s">
        <v>93</v>
      </c>
      <c r="O39" s="59">
        <v>-5.1992167821953803</v>
      </c>
      <c r="P39" s="59">
        <v>0.18130553747735059</v>
      </c>
      <c r="Q39" s="59">
        <v>-28.67654708475127</v>
      </c>
      <c r="R39" s="59">
        <v>7.8573909417616919E-69</v>
      </c>
      <c r="S39" s="59">
        <v>-5.5569879844849845</v>
      </c>
      <c r="T39" s="59">
        <v>-4.8414455799057761</v>
      </c>
      <c r="U39" s="59">
        <v>-5.5569879844849845</v>
      </c>
      <c r="V39" s="59">
        <v>-4.8414455799057761</v>
      </c>
    </row>
    <row r="40" spans="1:24" ht="13.5" thickBot="1" x14ac:dyDescent="0.25">
      <c r="A40">
        <v>20171105</v>
      </c>
      <c r="B40">
        <v>465</v>
      </c>
      <c r="C40">
        <v>4313</v>
      </c>
      <c r="D40">
        <v>6619</v>
      </c>
      <c r="E40" s="15">
        <v>43015</v>
      </c>
      <c r="F40" s="76">
        <v>37</v>
      </c>
      <c r="G40">
        <v>296</v>
      </c>
      <c r="H40">
        <v>186.2</v>
      </c>
      <c r="I40">
        <f t="shared" si="1"/>
        <v>296</v>
      </c>
      <c r="J40" s="16">
        <f t="shared" si="0"/>
        <v>2.4798918828208563</v>
      </c>
      <c r="K40" s="17">
        <f t="shared" si="2"/>
        <v>2.269979676645324</v>
      </c>
      <c r="L40" s="17"/>
      <c r="N40" s="66" t="s">
        <v>94</v>
      </c>
      <c r="O40" s="66">
        <v>3.0169552728406406</v>
      </c>
      <c r="P40" s="66">
        <v>7.4037670205168327E-2</v>
      </c>
      <c r="Q40" s="66">
        <v>40.74892233210813</v>
      </c>
      <c r="R40" s="66">
        <v>1.7263528893698253E-92</v>
      </c>
      <c r="S40" s="66">
        <v>2.870856335915819</v>
      </c>
      <c r="T40" s="66">
        <v>3.1630542097654621</v>
      </c>
      <c r="U40" s="66">
        <v>2.870856335915819</v>
      </c>
      <c r="V40" s="66">
        <v>3.1630542097654621</v>
      </c>
    </row>
    <row r="41" spans="1:24" x14ac:dyDescent="0.2">
      <c r="A41">
        <v>20171105</v>
      </c>
      <c r="B41">
        <v>465</v>
      </c>
      <c r="C41">
        <v>4313</v>
      </c>
      <c r="D41">
        <v>6619</v>
      </c>
      <c r="E41" s="15">
        <v>43015</v>
      </c>
      <c r="F41" s="76">
        <v>38</v>
      </c>
      <c r="G41">
        <v>293</v>
      </c>
      <c r="H41">
        <v>212.5</v>
      </c>
      <c r="I41">
        <f t="shared" si="1"/>
        <v>293</v>
      </c>
      <c r="J41" s="16">
        <f t="shared" si="0"/>
        <v>2.4754677921160271</v>
      </c>
      <c r="K41" s="17">
        <f t="shared" si="2"/>
        <v>2.3273589343863303</v>
      </c>
      <c r="L41" s="17"/>
    </row>
    <row r="42" spans="1:24" x14ac:dyDescent="0.2">
      <c r="A42">
        <v>20171105</v>
      </c>
      <c r="B42">
        <v>465</v>
      </c>
      <c r="C42">
        <v>4313</v>
      </c>
      <c r="D42">
        <v>6619</v>
      </c>
      <c r="E42" s="15">
        <v>43015</v>
      </c>
      <c r="F42" s="76">
        <v>39</v>
      </c>
      <c r="G42">
        <v>244</v>
      </c>
      <c r="H42">
        <v>114.6</v>
      </c>
      <c r="I42">
        <f t="shared" si="1"/>
        <v>244</v>
      </c>
      <c r="J42" s="16">
        <f t="shared" si="0"/>
        <v>2.3959899981006472</v>
      </c>
      <c r="K42" s="17">
        <f t="shared" si="2"/>
        <v>2.0591846176313711</v>
      </c>
      <c r="L42" s="17"/>
    </row>
    <row r="43" spans="1:24" x14ac:dyDescent="0.2">
      <c r="A43">
        <v>20171105</v>
      </c>
      <c r="B43">
        <v>465</v>
      </c>
      <c r="C43">
        <v>4313</v>
      </c>
      <c r="D43">
        <v>6619</v>
      </c>
      <c r="E43" s="15">
        <v>43015</v>
      </c>
      <c r="F43" s="76">
        <v>40</v>
      </c>
      <c r="G43">
        <v>308</v>
      </c>
      <c r="H43">
        <v>197.6</v>
      </c>
      <c r="I43">
        <f t="shared" si="1"/>
        <v>308</v>
      </c>
      <c r="J43" s="16">
        <f t="shared" si="0"/>
        <v>2.4971508882623619</v>
      </c>
      <c r="K43" s="17">
        <f t="shared" si="2"/>
        <v>2.2957869402516091</v>
      </c>
      <c r="L43" s="17"/>
    </row>
    <row r="44" spans="1:24" x14ac:dyDescent="0.2">
      <c r="A44">
        <v>20171105</v>
      </c>
      <c r="B44">
        <v>465</v>
      </c>
      <c r="C44">
        <v>4313</v>
      </c>
      <c r="D44">
        <v>6619</v>
      </c>
      <c r="E44" s="15">
        <v>43015</v>
      </c>
      <c r="F44" s="76">
        <v>41</v>
      </c>
      <c r="G44">
        <v>293</v>
      </c>
      <c r="H44">
        <v>195.5</v>
      </c>
      <c r="I44">
        <f t="shared" si="1"/>
        <v>293</v>
      </c>
      <c r="J44" s="16">
        <f t="shared" si="0"/>
        <v>2.4754677921160271</v>
      </c>
      <c r="K44" s="17">
        <f t="shared" si="2"/>
        <v>2.2911467617318855</v>
      </c>
      <c r="L44" s="17"/>
      <c r="N44" t="s">
        <v>217</v>
      </c>
    </row>
    <row r="45" spans="1:24" x14ac:dyDescent="0.2">
      <c r="A45">
        <v>20171105</v>
      </c>
      <c r="B45">
        <v>465</v>
      </c>
      <c r="C45">
        <v>4313</v>
      </c>
      <c r="D45">
        <v>6619</v>
      </c>
      <c r="E45" s="15">
        <v>43015</v>
      </c>
      <c r="F45" s="76">
        <v>42</v>
      </c>
      <c r="G45">
        <v>303</v>
      </c>
      <c r="H45">
        <v>217.6</v>
      </c>
      <c r="I45">
        <f t="shared" si="1"/>
        <v>303</v>
      </c>
      <c r="J45" s="16">
        <f t="shared" si="0"/>
        <v>2.4900428002642228</v>
      </c>
      <c r="K45" s="17">
        <f t="shared" si="2"/>
        <v>2.3376588910261424</v>
      </c>
      <c r="L45" s="17"/>
      <c r="N45" s="1" t="s">
        <v>218</v>
      </c>
    </row>
    <row r="46" spans="1:24" x14ac:dyDescent="0.2">
      <c r="A46">
        <v>20171105</v>
      </c>
      <c r="B46">
        <v>465</v>
      </c>
      <c r="C46">
        <v>4313</v>
      </c>
      <c r="D46">
        <v>6619</v>
      </c>
      <c r="E46" s="15">
        <v>43015</v>
      </c>
      <c r="F46" s="76">
        <v>43</v>
      </c>
      <c r="G46">
        <v>281</v>
      </c>
      <c r="H46">
        <v>158.5</v>
      </c>
      <c r="I46">
        <f t="shared" si="1"/>
        <v>281</v>
      </c>
      <c r="J46" s="16">
        <f t="shared" si="0"/>
        <v>2.4573064916669973</v>
      </c>
      <c r="K46" s="17">
        <f t="shared" si="2"/>
        <v>2.2000292665537704</v>
      </c>
      <c r="L46" s="17"/>
      <c r="N46" s="1"/>
    </row>
    <row r="47" spans="1:24" x14ac:dyDescent="0.2">
      <c r="A47">
        <v>20171105</v>
      </c>
      <c r="B47">
        <v>465</v>
      </c>
      <c r="C47">
        <v>4313</v>
      </c>
      <c r="D47">
        <v>6619</v>
      </c>
      <c r="E47" s="15">
        <v>43015</v>
      </c>
      <c r="F47" s="76">
        <v>44</v>
      </c>
      <c r="G47">
        <v>274</v>
      </c>
      <c r="H47">
        <v>159.9</v>
      </c>
      <c r="I47">
        <f t="shared" si="1"/>
        <v>274</v>
      </c>
      <c r="J47" s="16">
        <f t="shared" si="0"/>
        <v>2.4463507345823055</v>
      </c>
      <c r="K47" s="17">
        <f t="shared" si="2"/>
        <v>2.2038484637462346</v>
      </c>
      <c r="L47" s="17"/>
      <c r="N47" s="15"/>
      <c r="O47" t="s">
        <v>174</v>
      </c>
      <c r="U47" t="s">
        <v>156</v>
      </c>
      <c r="V47" t="s">
        <v>139</v>
      </c>
    </row>
    <row r="48" spans="1:24" x14ac:dyDescent="0.2">
      <c r="A48">
        <v>20171105</v>
      </c>
      <c r="B48">
        <v>465</v>
      </c>
      <c r="C48">
        <v>4313</v>
      </c>
      <c r="D48">
        <v>6619</v>
      </c>
      <c r="E48" s="15">
        <v>43015</v>
      </c>
      <c r="F48" s="76">
        <v>45</v>
      </c>
      <c r="G48">
        <v>292</v>
      </c>
      <c r="H48">
        <v>202.1</v>
      </c>
      <c r="I48">
        <f t="shared" si="1"/>
        <v>292</v>
      </c>
      <c r="J48" s="16">
        <f t="shared" si="0"/>
        <v>2.4739830232103359</v>
      </c>
      <c r="K48" s="17">
        <f t="shared" si="2"/>
        <v>2.3055663135153042</v>
      </c>
      <c r="L48" s="17"/>
      <c r="N48" s="15" t="s">
        <v>28</v>
      </c>
      <c r="O48" t="s">
        <v>175</v>
      </c>
      <c r="P48" t="s">
        <v>24</v>
      </c>
      <c r="Q48" t="s">
        <v>159</v>
      </c>
      <c r="R48" t="s">
        <v>26</v>
      </c>
      <c r="S48" t="s">
        <v>27</v>
      </c>
      <c r="T48" t="s">
        <v>184</v>
      </c>
      <c r="U48" t="s">
        <v>95</v>
      </c>
      <c r="V48" t="s">
        <v>161</v>
      </c>
    </row>
    <row r="49" spans="1:22" x14ac:dyDescent="0.2">
      <c r="A49">
        <v>20171105</v>
      </c>
      <c r="B49">
        <v>465</v>
      </c>
      <c r="C49">
        <v>4313</v>
      </c>
      <c r="D49">
        <v>6619</v>
      </c>
      <c r="E49" s="15">
        <v>43015</v>
      </c>
      <c r="F49" s="76">
        <v>46</v>
      </c>
      <c r="G49">
        <v>275</v>
      </c>
      <c r="H49">
        <v>156.9</v>
      </c>
      <c r="I49">
        <f t="shared" si="1"/>
        <v>275</v>
      </c>
      <c r="J49" s="16">
        <f t="shared" si="0"/>
        <v>2.4479328655921804</v>
      </c>
      <c r="K49" s="17">
        <f t="shared" si="2"/>
        <v>2.1956229435869368</v>
      </c>
      <c r="L49" s="17"/>
      <c r="N49" s="100">
        <v>43015</v>
      </c>
      <c r="O49">
        <v>465</v>
      </c>
      <c r="P49">
        <v>20171104</v>
      </c>
      <c r="Q49" t="s">
        <v>194</v>
      </c>
      <c r="R49">
        <v>4314.3</v>
      </c>
      <c r="S49">
        <v>6620.4</v>
      </c>
      <c r="T49" s="109">
        <v>31</v>
      </c>
      <c r="U49">
        <v>205</v>
      </c>
      <c r="V49">
        <v>298.58999999999997</v>
      </c>
    </row>
    <row r="50" spans="1:22" x14ac:dyDescent="0.2">
      <c r="A50">
        <v>20171105</v>
      </c>
      <c r="B50">
        <v>465</v>
      </c>
      <c r="C50">
        <v>4313</v>
      </c>
      <c r="D50">
        <v>6619</v>
      </c>
      <c r="E50" s="15">
        <v>43015</v>
      </c>
      <c r="F50" s="76">
        <v>47</v>
      </c>
      <c r="G50">
        <v>261</v>
      </c>
      <c r="H50">
        <v>136.5</v>
      </c>
      <c r="I50">
        <f t="shared" si="1"/>
        <v>261</v>
      </c>
      <c r="J50" s="16">
        <f t="shared" si="0"/>
        <v>2.4252406791001984</v>
      </c>
      <c r="K50" s="17">
        <f t="shared" si="2"/>
        <v>2.1351326513767748</v>
      </c>
      <c r="L50" s="17"/>
      <c r="N50" s="15"/>
      <c r="O50">
        <v>465</v>
      </c>
      <c r="P50">
        <v>20171105</v>
      </c>
      <c r="Q50" t="s">
        <v>177</v>
      </c>
      <c r="R50">
        <v>4313</v>
      </c>
      <c r="S50">
        <v>6619</v>
      </c>
      <c r="T50">
        <v>66</v>
      </c>
      <c r="U50">
        <v>184</v>
      </c>
      <c r="V50">
        <v>278.91000000000003</v>
      </c>
    </row>
    <row r="51" spans="1:22" x14ac:dyDescent="0.2">
      <c r="A51">
        <v>20171105</v>
      </c>
      <c r="B51">
        <v>465</v>
      </c>
      <c r="C51">
        <v>4313</v>
      </c>
      <c r="D51">
        <v>6619</v>
      </c>
      <c r="E51" s="15">
        <v>43015</v>
      </c>
      <c r="F51" s="76">
        <v>48</v>
      </c>
      <c r="G51">
        <v>264</v>
      </c>
      <c r="H51">
        <v>140.30000000000001</v>
      </c>
      <c r="I51">
        <f t="shared" si="1"/>
        <v>264</v>
      </c>
      <c r="J51" s="16">
        <f t="shared" si="0"/>
        <v>2.4302040986317488</v>
      </c>
      <c r="K51" s="17">
        <f t="shared" si="2"/>
        <v>2.1470576710283598</v>
      </c>
      <c r="L51" s="17"/>
      <c r="O51">
        <v>465</v>
      </c>
      <c r="P51">
        <v>20171110</v>
      </c>
      <c r="Q51" t="s">
        <v>180</v>
      </c>
      <c r="R51">
        <v>4314</v>
      </c>
      <c r="S51">
        <v>6620</v>
      </c>
      <c r="T51">
        <v>43.5</v>
      </c>
      <c r="U51">
        <v>150</v>
      </c>
      <c r="V51">
        <v>283.23</v>
      </c>
    </row>
    <row r="52" spans="1:22" x14ac:dyDescent="0.2">
      <c r="A52">
        <v>20171105</v>
      </c>
      <c r="B52">
        <v>465</v>
      </c>
      <c r="C52">
        <v>4313</v>
      </c>
      <c r="D52">
        <v>6619</v>
      </c>
      <c r="E52" s="15">
        <v>43015</v>
      </c>
      <c r="F52" s="76">
        <v>49</v>
      </c>
      <c r="G52">
        <v>271</v>
      </c>
      <c r="H52">
        <v>150</v>
      </c>
      <c r="I52">
        <f t="shared" si="1"/>
        <v>271</v>
      </c>
      <c r="J52" s="16">
        <f t="shared" si="0"/>
        <v>2.4415694626363234</v>
      </c>
      <c r="K52" s="17">
        <f t="shared" si="2"/>
        <v>2.1760912590556813</v>
      </c>
      <c r="L52" s="17"/>
      <c r="N52" s="15"/>
      <c r="O52">
        <v>465</v>
      </c>
      <c r="P52">
        <v>20171111</v>
      </c>
      <c r="Q52" t="s">
        <v>180</v>
      </c>
      <c r="R52">
        <v>4314</v>
      </c>
      <c r="S52">
        <v>6620</v>
      </c>
      <c r="T52">
        <v>43.5</v>
      </c>
      <c r="U52">
        <v>206</v>
      </c>
      <c r="V52">
        <v>296.31</v>
      </c>
    </row>
    <row r="53" spans="1:22" x14ac:dyDescent="0.2">
      <c r="A53">
        <v>20171105</v>
      </c>
      <c r="B53">
        <v>465</v>
      </c>
      <c r="C53">
        <v>4313</v>
      </c>
      <c r="D53">
        <v>6619</v>
      </c>
      <c r="E53" s="15">
        <v>43015</v>
      </c>
      <c r="F53" s="76">
        <v>50</v>
      </c>
      <c r="G53">
        <v>295</v>
      </c>
      <c r="H53">
        <v>198.6</v>
      </c>
      <c r="I53">
        <f t="shared" si="1"/>
        <v>295</v>
      </c>
      <c r="J53" s="16">
        <f t="shared" si="0"/>
        <v>2.4784221877400805</v>
      </c>
      <c r="K53" s="17">
        <f t="shared" si="2"/>
        <v>2.2979792441593623</v>
      </c>
      <c r="L53" s="17"/>
      <c r="N53" s="15"/>
    </row>
    <row r="54" spans="1:22" x14ac:dyDescent="0.2">
      <c r="A54">
        <v>20171105</v>
      </c>
      <c r="B54">
        <v>465</v>
      </c>
      <c r="C54">
        <v>4313</v>
      </c>
      <c r="D54">
        <v>6619</v>
      </c>
      <c r="E54" s="15">
        <v>43015</v>
      </c>
      <c r="F54" s="76">
        <v>51</v>
      </c>
      <c r="G54">
        <v>285</v>
      </c>
      <c r="H54">
        <v>181.4</v>
      </c>
      <c r="I54">
        <f t="shared" si="1"/>
        <v>285</v>
      </c>
      <c r="J54" s="16">
        <f t="shared" si="0"/>
        <v>2.4634450317704277</v>
      </c>
      <c r="K54" s="17">
        <f t="shared" si="2"/>
        <v>2.2586372827240764</v>
      </c>
      <c r="L54" s="17"/>
    </row>
    <row r="55" spans="1:22" x14ac:dyDescent="0.2">
      <c r="A55">
        <v>20171105</v>
      </c>
      <c r="B55">
        <v>465</v>
      </c>
      <c r="C55">
        <v>4313</v>
      </c>
      <c r="D55">
        <v>6619</v>
      </c>
      <c r="E55" s="15">
        <v>43015</v>
      </c>
      <c r="F55" s="76">
        <v>52</v>
      </c>
      <c r="G55">
        <v>250</v>
      </c>
      <c r="H55">
        <v>103.6</v>
      </c>
      <c r="I55">
        <f t="shared" si="1"/>
        <v>250</v>
      </c>
      <c r="J55" s="16">
        <f t="shared" si="0"/>
        <v>2.406540180433955</v>
      </c>
      <c r="K55" s="17">
        <f t="shared" si="2"/>
        <v>2.0153597554092144</v>
      </c>
      <c r="L55" s="17"/>
    </row>
    <row r="56" spans="1:22" x14ac:dyDescent="0.2">
      <c r="A56">
        <v>20171105</v>
      </c>
      <c r="B56">
        <v>465</v>
      </c>
      <c r="C56">
        <v>4313</v>
      </c>
      <c r="D56">
        <v>6619</v>
      </c>
      <c r="E56" s="15">
        <v>43015</v>
      </c>
      <c r="F56" s="76">
        <v>53</v>
      </c>
      <c r="G56">
        <v>286</v>
      </c>
      <c r="H56">
        <v>190.2</v>
      </c>
      <c r="I56">
        <f t="shared" si="1"/>
        <v>286</v>
      </c>
      <c r="J56" s="16">
        <f t="shared" si="0"/>
        <v>2.4649662048909606</v>
      </c>
      <c r="K56" s="17">
        <f t="shared" si="2"/>
        <v>2.2792105126013951</v>
      </c>
      <c r="L56" s="17"/>
    </row>
    <row r="57" spans="1:22" x14ac:dyDescent="0.2">
      <c r="A57">
        <v>20171105</v>
      </c>
      <c r="B57">
        <v>465</v>
      </c>
      <c r="C57">
        <v>4313</v>
      </c>
      <c r="D57">
        <v>6619</v>
      </c>
      <c r="E57" s="15">
        <v>43015</v>
      </c>
      <c r="F57" s="76">
        <v>54</v>
      </c>
      <c r="G57">
        <v>302</v>
      </c>
      <c r="H57">
        <v>202.1</v>
      </c>
      <c r="I57">
        <f t="shared" si="1"/>
        <v>302</v>
      </c>
      <c r="J57" s="16">
        <f t="shared" si="0"/>
        <v>2.488607114719068</v>
      </c>
      <c r="K57" s="17">
        <f t="shared" si="2"/>
        <v>2.3055663135153042</v>
      </c>
      <c r="L57" s="17"/>
      <c r="N57" s="15"/>
    </row>
    <row r="58" spans="1:22" x14ac:dyDescent="0.2">
      <c r="A58">
        <v>20171105</v>
      </c>
      <c r="B58">
        <v>465</v>
      </c>
      <c r="C58">
        <v>4313</v>
      </c>
      <c r="D58">
        <v>6619</v>
      </c>
      <c r="E58" s="15">
        <v>43015</v>
      </c>
      <c r="F58" s="76">
        <v>55</v>
      </c>
      <c r="G58">
        <v>254</v>
      </c>
      <c r="H58">
        <v>120.3</v>
      </c>
      <c r="I58">
        <f t="shared" si="1"/>
        <v>254</v>
      </c>
      <c r="J58" s="16">
        <f t="shared" si="0"/>
        <v>2.4134338883818556</v>
      </c>
      <c r="K58" s="17">
        <f t="shared" si="2"/>
        <v>2.0802656273398448</v>
      </c>
      <c r="L58" s="17"/>
    </row>
    <row r="59" spans="1:22" x14ac:dyDescent="0.2">
      <c r="A59">
        <v>20171105</v>
      </c>
      <c r="B59">
        <v>465</v>
      </c>
      <c r="C59">
        <v>4313</v>
      </c>
      <c r="D59">
        <v>6619</v>
      </c>
      <c r="E59" s="15">
        <v>43015</v>
      </c>
      <c r="F59" s="76">
        <v>56</v>
      </c>
      <c r="G59">
        <v>254</v>
      </c>
      <c r="H59">
        <v>119.5</v>
      </c>
      <c r="I59">
        <f t="shared" si="1"/>
        <v>254</v>
      </c>
      <c r="J59" s="16">
        <f t="shared" si="0"/>
        <v>2.4134338883818556</v>
      </c>
      <c r="K59" s="17">
        <f t="shared" si="2"/>
        <v>2.0773679052841563</v>
      </c>
      <c r="L59" s="17"/>
    </row>
    <row r="60" spans="1:22" x14ac:dyDescent="0.2">
      <c r="A60">
        <v>20171105</v>
      </c>
      <c r="B60">
        <v>465</v>
      </c>
      <c r="C60">
        <v>4313</v>
      </c>
      <c r="D60">
        <v>6619</v>
      </c>
      <c r="E60" s="15">
        <v>43015</v>
      </c>
      <c r="F60" s="76">
        <v>57</v>
      </c>
      <c r="G60">
        <v>273</v>
      </c>
      <c r="H60">
        <v>162.9</v>
      </c>
      <c r="I60">
        <f t="shared" si="1"/>
        <v>273</v>
      </c>
      <c r="J60" s="16">
        <f t="shared" si="0"/>
        <v>2.4447628188026735</v>
      </c>
      <c r="K60" s="17">
        <f t="shared" si="2"/>
        <v>2.2119210843085093</v>
      </c>
      <c r="L60" s="17"/>
    </row>
    <row r="61" spans="1:22" x14ac:dyDescent="0.2">
      <c r="A61">
        <v>20171105</v>
      </c>
      <c r="B61">
        <v>465</v>
      </c>
      <c r="C61">
        <v>4313</v>
      </c>
      <c r="D61">
        <v>6619</v>
      </c>
      <c r="E61" s="15">
        <v>43015</v>
      </c>
      <c r="F61" s="76">
        <v>58</v>
      </c>
      <c r="G61">
        <v>238</v>
      </c>
      <c r="H61">
        <v>93.6</v>
      </c>
      <c r="I61">
        <f t="shared" si="1"/>
        <v>238</v>
      </c>
      <c r="J61" s="16">
        <f t="shared" si="0"/>
        <v>2.3851771288184294</v>
      </c>
      <c r="K61" s="17">
        <f t="shared" si="2"/>
        <v>1.9712758487381052</v>
      </c>
      <c r="L61" s="17"/>
    </row>
    <row r="62" spans="1:22" x14ac:dyDescent="0.2">
      <c r="A62">
        <v>20171105</v>
      </c>
      <c r="B62">
        <v>465</v>
      </c>
      <c r="C62">
        <v>4313</v>
      </c>
      <c r="D62">
        <v>6619</v>
      </c>
      <c r="E62" s="15">
        <v>43015</v>
      </c>
      <c r="F62" s="76">
        <v>59</v>
      </c>
      <c r="G62">
        <v>258</v>
      </c>
      <c r="H62">
        <v>136.5</v>
      </c>
      <c r="I62">
        <f t="shared" si="1"/>
        <v>258</v>
      </c>
      <c r="J62" s="16">
        <f t="shared" si="0"/>
        <v>2.4202198777251476</v>
      </c>
      <c r="K62" s="17">
        <f t="shared" si="2"/>
        <v>2.1351326513767748</v>
      </c>
      <c r="L62" s="17"/>
    </row>
    <row r="63" spans="1:22" x14ac:dyDescent="0.2">
      <c r="A63">
        <v>20171105</v>
      </c>
      <c r="B63">
        <v>465</v>
      </c>
      <c r="C63">
        <v>4313</v>
      </c>
      <c r="D63">
        <v>6619</v>
      </c>
      <c r="E63" s="15">
        <v>43015</v>
      </c>
      <c r="F63" s="76">
        <v>60</v>
      </c>
      <c r="G63">
        <v>260</v>
      </c>
      <c r="H63">
        <v>113.6</v>
      </c>
      <c r="I63">
        <f t="shared" si="1"/>
        <v>260</v>
      </c>
      <c r="J63" s="16">
        <f t="shared" si="0"/>
        <v>2.4235735197327357</v>
      </c>
      <c r="K63" s="17">
        <f t="shared" si="2"/>
        <v>2.055378331375</v>
      </c>
      <c r="L63" s="17"/>
    </row>
    <row r="64" spans="1:22" x14ac:dyDescent="0.2">
      <c r="A64">
        <v>20171105</v>
      </c>
      <c r="B64">
        <v>465</v>
      </c>
      <c r="C64">
        <v>4313</v>
      </c>
      <c r="D64">
        <v>6619</v>
      </c>
      <c r="E64" s="15">
        <v>43015</v>
      </c>
      <c r="F64" s="76">
        <v>61</v>
      </c>
      <c r="G64">
        <v>284</v>
      </c>
      <c r="H64">
        <v>177.3</v>
      </c>
      <c r="I64">
        <f t="shared" si="1"/>
        <v>284</v>
      </c>
      <c r="J64" s="16">
        <f t="shared" si="0"/>
        <v>2.461918511808955</v>
      </c>
      <c r="K64" s="17">
        <f t="shared" si="2"/>
        <v>2.2487087356009177</v>
      </c>
      <c r="L64" s="17"/>
    </row>
    <row r="65" spans="1:24" x14ac:dyDescent="0.2">
      <c r="A65">
        <v>20171105</v>
      </c>
      <c r="B65">
        <v>465</v>
      </c>
      <c r="C65">
        <v>4313</v>
      </c>
      <c r="D65">
        <v>6619</v>
      </c>
      <c r="E65" s="15">
        <v>43015</v>
      </c>
      <c r="F65" s="76">
        <v>62</v>
      </c>
      <c r="G65">
        <v>278</v>
      </c>
      <c r="H65">
        <v>159.80000000000001</v>
      </c>
      <c r="I65">
        <f t="shared" si="1"/>
        <v>278</v>
      </c>
      <c r="J65" s="16">
        <f t="shared" si="0"/>
        <v>2.4526449676799937</v>
      </c>
      <c r="K65" s="17">
        <f t="shared" si="2"/>
        <v>2.2035767749779724</v>
      </c>
      <c r="L65" s="17"/>
    </row>
    <row r="66" spans="1:24" x14ac:dyDescent="0.2">
      <c r="A66">
        <v>20171105</v>
      </c>
      <c r="B66">
        <v>465</v>
      </c>
      <c r="C66">
        <v>4313</v>
      </c>
      <c r="D66">
        <v>6619</v>
      </c>
      <c r="E66" s="15">
        <v>43015</v>
      </c>
      <c r="F66" s="76">
        <v>63</v>
      </c>
      <c r="G66">
        <v>279</v>
      </c>
      <c r="H66">
        <v>175</v>
      </c>
      <c r="I66">
        <f t="shared" si="1"/>
        <v>279</v>
      </c>
      <c r="J66" s="16">
        <f t="shared" si="0"/>
        <v>2.4542043750355149</v>
      </c>
      <c r="K66" s="17">
        <f t="shared" si="2"/>
        <v>2.2430380486862944</v>
      </c>
      <c r="L66" s="17"/>
    </row>
    <row r="67" spans="1:24" x14ac:dyDescent="0.2">
      <c r="A67">
        <v>20171105</v>
      </c>
      <c r="B67">
        <v>465</v>
      </c>
      <c r="C67">
        <v>4313</v>
      </c>
      <c r="D67">
        <v>6619</v>
      </c>
      <c r="E67" s="15">
        <v>43015</v>
      </c>
      <c r="F67" s="76">
        <v>64</v>
      </c>
      <c r="G67">
        <v>277</v>
      </c>
      <c r="H67">
        <v>151.5</v>
      </c>
      <c r="I67">
        <f t="shared" si="1"/>
        <v>277</v>
      </c>
      <c r="J67" s="16">
        <f t="shared" si="0"/>
        <v>2.4510799408263662</v>
      </c>
      <c r="K67" s="17">
        <f t="shared" si="2"/>
        <v>2.180412632838324</v>
      </c>
      <c r="L67" s="17"/>
      <c r="N67" s="15"/>
    </row>
    <row r="68" spans="1:24" x14ac:dyDescent="0.2">
      <c r="A68">
        <v>20171105</v>
      </c>
      <c r="B68">
        <v>465</v>
      </c>
      <c r="C68">
        <v>4313</v>
      </c>
      <c r="D68">
        <v>6619</v>
      </c>
      <c r="E68" s="15">
        <v>43015</v>
      </c>
      <c r="F68" s="76">
        <v>65</v>
      </c>
      <c r="G68">
        <v>273</v>
      </c>
      <c r="H68">
        <v>148.1</v>
      </c>
      <c r="I68">
        <f t="shared" si="1"/>
        <v>273</v>
      </c>
      <c r="J68" s="16">
        <f t="shared" ref="J68:J131" si="3">LOG(I68*1.02)</f>
        <v>2.4447628188026735</v>
      </c>
      <c r="K68" s="17">
        <f t="shared" si="2"/>
        <v>2.1705550585212086</v>
      </c>
      <c r="L68" s="17"/>
    </row>
    <row r="69" spans="1:24" x14ac:dyDescent="0.2">
      <c r="A69" s="2">
        <v>20171105</v>
      </c>
      <c r="B69" s="2">
        <v>465</v>
      </c>
      <c r="C69" s="2">
        <v>4313</v>
      </c>
      <c r="D69" s="2">
        <v>6619</v>
      </c>
      <c r="E69" s="69">
        <v>43015</v>
      </c>
      <c r="F69" s="72">
        <v>66</v>
      </c>
      <c r="G69" s="2">
        <v>282</v>
      </c>
      <c r="H69" s="2">
        <v>184.3</v>
      </c>
      <c r="I69">
        <f t="shared" si="1"/>
        <v>282</v>
      </c>
      <c r="J69" s="16">
        <f t="shared" si="3"/>
        <v>2.4588492800812785</v>
      </c>
      <c r="K69" s="17">
        <f t="shared" si="2"/>
        <v>2.2655253352190736</v>
      </c>
      <c r="L69" s="17"/>
      <c r="N69" s="101" t="s">
        <v>138</v>
      </c>
      <c r="O69">
        <f>COUNT(O49:O68)</f>
        <v>4</v>
      </c>
      <c r="U69">
        <f>SUM(U49:U68)</f>
        <v>745</v>
      </c>
    </row>
    <row r="70" spans="1:24" x14ac:dyDescent="0.2">
      <c r="A70" s="2">
        <v>20171105</v>
      </c>
      <c r="B70" s="2">
        <v>465</v>
      </c>
      <c r="C70" s="2">
        <v>4313</v>
      </c>
      <c r="D70" s="2">
        <v>6619</v>
      </c>
      <c r="E70" s="69">
        <v>43015</v>
      </c>
      <c r="F70" s="72">
        <v>67</v>
      </c>
      <c r="G70" s="2">
        <v>277</v>
      </c>
      <c r="H70" s="2">
        <v>146.80000000000001</v>
      </c>
      <c r="I70">
        <f t="shared" si="1"/>
        <v>277</v>
      </c>
      <c r="J70" s="16">
        <f t="shared" si="3"/>
        <v>2.4510799408263662</v>
      </c>
      <c r="K70" s="17">
        <f t="shared" si="2"/>
        <v>2.1667260555800518</v>
      </c>
      <c r="L70" s="17"/>
      <c r="N70" s="101" t="s">
        <v>189</v>
      </c>
    </row>
    <row r="71" spans="1:24" x14ac:dyDescent="0.2">
      <c r="A71" s="2">
        <v>20171105</v>
      </c>
      <c r="B71" s="2">
        <v>465</v>
      </c>
      <c r="C71" s="2">
        <v>4313</v>
      </c>
      <c r="D71" s="2">
        <v>6619</v>
      </c>
      <c r="E71" s="69">
        <v>43015</v>
      </c>
      <c r="F71" s="72">
        <v>68</v>
      </c>
      <c r="G71" s="2">
        <v>289</v>
      </c>
      <c r="H71" s="2">
        <v>170.9</v>
      </c>
      <c r="I71">
        <f t="shared" ref="I71:I134" si="4">G71</f>
        <v>289</v>
      </c>
      <c r="J71" s="16">
        <f t="shared" si="3"/>
        <v>2.4694980145184653</v>
      </c>
      <c r="K71" s="17">
        <f t="shared" ref="K71:K134" si="5">LOG(H71)</f>
        <v>2.2327420627207371</v>
      </c>
      <c r="L71" s="17"/>
      <c r="N71" s="100" t="s">
        <v>201</v>
      </c>
      <c r="T71">
        <f>SUM(T49:T70)</f>
        <v>184</v>
      </c>
      <c r="U71">
        <f>SUM(U49:U70)</f>
        <v>1490</v>
      </c>
    </row>
    <row r="72" spans="1:24" x14ac:dyDescent="0.2">
      <c r="A72" s="2">
        <v>20171105</v>
      </c>
      <c r="B72" s="2">
        <v>465</v>
      </c>
      <c r="C72" s="2">
        <v>4313</v>
      </c>
      <c r="D72" s="2">
        <v>6619</v>
      </c>
      <c r="E72" s="69">
        <v>43015</v>
      </c>
      <c r="F72" s="72">
        <v>69</v>
      </c>
      <c r="G72" s="2">
        <v>240</v>
      </c>
      <c r="H72" s="2">
        <v>94.5</v>
      </c>
      <c r="I72">
        <f t="shared" si="4"/>
        <v>240</v>
      </c>
      <c r="J72" s="16">
        <f t="shared" si="3"/>
        <v>2.3888114134735234</v>
      </c>
      <c r="K72" s="17">
        <f t="shared" si="5"/>
        <v>1.975431808509263</v>
      </c>
      <c r="L72" s="17"/>
      <c r="M72" s="110"/>
      <c r="N72" s="68" t="s">
        <v>219</v>
      </c>
      <c r="T72" t="s">
        <v>156</v>
      </c>
      <c r="U72" t="s">
        <v>157</v>
      </c>
      <c r="V72" t="s">
        <v>158</v>
      </c>
      <c r="W72" t="s">
        <v>157</v>
      </c>
      <c r="X72" t="s">
        <v>158</v>
      </c>
    </row>
    <row r="73" spans="1:24" x14ac:dyDescent="0.2">
      <c r="A73" s="2">
        <v>20171105</v>
      </c>
      <c r="B73" s="2">
        <v>465</v>
      </c>
      <c r="C73" s="2">
        <v>4313</v>
      </c>
      <c r="D73" s="2">
        <v>6619</v>
      </c>
      <c r="E73" s="69">
        <v>43015</v>
      </c>
      <c r="F73" s="72">
        <v>70</v>
      </c>
      <c r="G73" s="2">
        <v>280</v>
      </c>
      <c r="H73" s="2">
        <v>161.1</v>
      </c>
      <c r="I73">
        <f t="shared" si="4"/>
        <v>280</v>
      </c>
      <c r="J73" s="16">
        <f t="shared" si="3"/>
        <v>2.4557582031041369</v>
      </c>
      <c r="K73" s="17">
        <f t="shared" si="5"/>
        <v>2.2070955404192181</v>
      </c>
      <c r="L73" s="17"/>
      <c r="N73" t="s">
        <v>28</v>
      </c>
      <c r="O73" t="s">
        <v>25</v>
      </c>
      <c r="P73" t="s">
        <v>24</v>
      </c>
      <c r="Q73" t="s">
        <v>159</v>
      </c>
      <c r="R73" t="s">
        <v>26</v>
      </c>
      <c r="S73" t="s">
        <v>27</v>
      </c>
      <c r="T73" t="s">
        <v>160</v>
      </c>
      <c r="U73" t="s">
        <v>161</v>
      </c>
      <c r="V73" t="s">
        <v>161</v>
      </c>
      <c r="W73" t="s">
        <v>162</v>
      </c>
      <c r="X73" t="s">
        <v>162</v>
      </c>
    </row>
    <row r="74" spans="1:24" x14ac:dyDescent="0.2">
      <c r="A74" s="2">
        <v>20171105</v>
      </c>
      <c r="B74" s="2">
        <v>465</v>
      </c>
      <c r="C74" s="2">
        <v>4313</v>
      </c>
      <c r="D74" s="2">
        <v>6619</v>
      </c>
      <c r="E74" s="69">
        <v>43015</v>
      </c>
      <c r="F74" s="72">
        <v>71</v>
      </c>
      <c r="G74" s="2">
        <v>248</v>
      </c>
      <c r="H74" s="2">
        <v>105.9</v>
      </c>
      <c r="I74">
        <f t="shared" si="4"/>
        <v>248</v>
      </c>
      <c r="J74" s="16">
        <f t="shared" si="3"/>
        <v>2.4030518525881339</v>
      </c>
      <c r="K74" s="17">
        <f t="shared" si="5"/>
        <v>2.024895960107485</v>
      </c>
      <c r="L74" s="17"/>
      <c r="N74" s="15">
        <v>43015</v>
      </c>
      <c r="O74">
        <v>465</v>
      </c>
      <c r="P74">
        <v>20171105</v>
      </c>
      <c r="Q74" t="s">
        <v>177</v>
      </c>
      <c r="R74">
        <v>4313</v>
      </c>
      <c r="S74">
        <v>6619</v>
      </c>
      <c r="T74">
        <v>181</v>
      </c>
      <c r="U74">
        <v>227</v>
      </c>
      <c r="V74">
        <v>330</v>
      </c>
      <c r="W74">
        <v>83.6</v>
      </c>
      <c r="X74">
        <v>274.3</v>
      </c>
    </row>
    <row r="75" spans="1:24" x14ac:dyDescent="0.2">
      <c r="A75" s="2">
        <v>20171105</v>
      </c>
      <c r="B75" s="2">
        <v>465</v>
      </c>
      <c r="C75" s="2">
        <v>4313</v>
      </c>
      <c r="D75" s="2">
        <v>6619</v>
      </c>
      <c r="E75" s="69">
        <v>43015</v>
      </c>
      <c r="F75" s="72">
        <v>72</v>
      </c>
      <c r="G75" s="2">
        <v>297</v>
      </c>
      <c r="H75" s="2">
        <v>204.7</v>
      </c>
      <c r="I75">
        <f t="shared" si="4"/>
        <v>297</v>
      </c>
      <c r="J75" s="16">
        <f t="shared" si="3"/>
        <v>2.4813566210791298</v>
      </c>
      <c r="K75" s="17">
        <f t="shared" si="5"/>
        <v>2.3111178426625059</v>
      </c>
      <c r="L75" s="17"/>
      <c r="N75" s="15"/>
    </row>
    <row r="76" spans="1:24" x14ac:dyDescent="0.2">
      <c r="A76" s="2">
        <v>20171105</v>
      </c>
      <c r="B76" s="2">
        <v>465</v>
      </c>
      <c r="C76" s="2">
        <v>4313</v>
      </c>
      <c r="D76" s="2">
        <v>6619</v>
      </c>
      <c r="E76" s="69">
        <v>43015</v>
      </c>
      <c r="F76" s="72">
        <v>73</v>
      </c>
      <c r="G76" s="2">
        <v>277</v>
      </c>
      <c r="H76" s="2">
        <v>158.30000000000001</v>
      </c>
      <c r="I76">
        <f t="shared" si="4"/>
        <v>277</v>
      </c>
      <c r="J76" s="16">
        <f t="shared" si="3"/>
        <v>2.4510799408263662</v>
      </c>
      <c r="K76" s="17">
        <f t="shared" si="5"/>
        <v>2.199480914862356</v>
      </c>
      <c r="L76" s="17"/>
      <c r="N76" s="15"/>
    </row>
    <row r="77" spans="1:24" x14ac:dyDescent="0.2">
      <c r="A77" s="2">
        <v>20171105</v>
      </c>
      <c r="B77" s="2">
        <v>465</v>
      </c>
      <c r="C77" s="2">
        <v>4313</v>
      </c>
      <c r="D77" s="2">
        <v>6619</v>
      </c>
      <c r="E77" s="69">
        <v>43015</v>
      </c>
      <c r="F77" s="72">
        <v>74</v>
      </c>
      <c r="G77" s="2">
        <v>274</v>
      </c>
      <c r="H77" s="2">
        <v>146.30000000000001</v>
      </c>
      <c r="I77">
        <f t="shared" si="4"/>
        <v>274</v>
      </c>
      <c r="J77" s="16">
        <f t="shared" si="3"/>
        <v>2.4463507345823055</v>
      </c>
      <c r="K77" s="17">
        <f t="shared" si="5"/>
        <v>2.1652443261253107</v>
      </c>
      <c r="N77" s="15"/>
    </row>
    <row r="78" spans="1:24" x14ac:dyDescent="0.2">
      <c r="A78" s="2">
        <v>20171105</v>
      </c>
      <c r="B78" s="2">
        <v>465</v>
      </c>
      <c r="C78" s="2">
        <v>4313</v>
      </c>
      <c r="D78" s="2">
        <v>6619</v>
      </c>
      <c r="E78" s="69">
        <v>43015</v>
      </c>
      <c r="F78" s="72">
        <v>75</v>
      </c>
      <c r="G78" s="2">
        <v>291</v>
      </c>
      <c r="H78" s="2">
        <v>158.1</v>
      </c>
      <c r="I78">
        <f t="shared" si="4"/>
        <v>291</v>
      </c>
      <c r="J78" s="16">
        <f t="shared" si="3"/>
        <v>2.4724931607478249</v>
      </c>
      <c r="K78" s="17">
        <f t="shared" si="5"/>
        <v>2.1989318699322089</v>
      </c>
      <c r="N78" s="15"/>
    </row>
    <row r="79" spans="1:24" x14ac:dyDescent="0.2">
      <c r="A79" s="2">
        <v>20171105</v>
      </c>
      <c r="B79" s="2">
        <v>465</v>
      </c>
      <c r="C79" s="2">
        <v>4313</v>
      </c>
      <c r="D79" s="2">
        <v>6619</v>
      </c>
      <c r="E79" s="69">
        <v>43015</v>
      </c>
      <c r="F79" s="72">
        <v>76</v>
      </c>
      <c r="G79" s="2">
        <v>267</v>
      </c>
      <c r="H79" s="2">
        <v>136.19999999999999</v>
      </c>
      <c r="I79">
        <f t="shared" si="4"/>
        <v>267</v>
      </c>
      <c r="J79" s="16">
        <f t="shared" si="3"/>
        <v>2.4351114331264929</v>
      </c>
      <c r="K79" s="17">
        <f t="shared" si="5"/>
        <v>2.1341771075767664</v>
      </c>
      <c r="N79" s="15"/>
    </row>
    <row r="80" spans="1:24" x14ac:dyDescent="0.2">
      <c r="A80" s="2">
        <v>20171105</v>
      </c>
      <c r="B80" s="2">
        <v>465</v>
      </c>
      <c r="C80" s="2">
        <v>4313</v>
      </c>
      <c r="D80" s="2">
        <v>6619</v>
      </c>
      <c r="E80" s="69">
        <v>43015</v>
      </c>
      <c r="F80" s="72">
        <v>77</v>
      </c>
      <c r="G80" s="2">
        <v>275</v>
      </c>
      <c r="H80" s="2">
        <v>152.30000000000001</v>
      </c>
      <c r="I80">
        <f t="shared" si="4"/>
        <v>275</v>
      </c>
      <c r="J80" s="16">
        <f t="shared" si="3"/>
        <v>2.4479328655921804</v>
      </c>
      <c r="K80" s="17">
        <f t="shared" si="5"/>
        <v>2.1826999033360428</v>
      </c>
      <c r="N80" s="15"/>
    </row>
    <row r="81" spans="1:39" x14ac:dyDescent="0.2">
      <c r="A81" s="2">
        <v>20171105</v>
      </c>
      <c r="B81" s="2">
        <v>465</v>
      </c>
      <c r="C81" s="2">
        <v>4313</v>
      </c>
      <c r="D81" s="2">
        <v>6619</v>
      </c>
      <c r="E81" s="69">
        <v>43015</v>
      </c>
      <c r="F81" s="72">
        <v>78</v>
      </c>
      <c r="G81" s="2">
        <v>296</v>
      </c>
      <c r="H81" s="2">
        <v>203.3</v>
      </c>
      <c r="I81">
        <f t="shared" ref="I81:I144" si="6">G81</f>
        <v>296</v>
      </c>
      <c r="J81" s="16">
        <f t="shared" ref="J81:J144" si="7">LOG(I81*1.02)</f>
        <v>2.4798918828208563</v>
      </c>
      <c r="K81" s="17">
        <f t="shared" ref="K81:K144" si="8">LOG(H81)</f>
        <v>2.3081373786380386</v>
      </c>
      <c r="N81" s="15"/>
    </row>
    <row r="82" spans="1:39" x14ac:dyDescent="0.2">
      <c r="A82" s="2">
        <v>20171105</v>
      </c>
      <c r="B82" s="2">
        <v>465</v>
      </c>
      <c r="C82" s="2">
        <v>4313</v>
      </c>
      <c r="D82" s="2">
        <v>6619</v>
      </c>
      <c r="E82" s="69">
        <v>43015</v>
      </c>
      <c r="F82" s="72">
        <v>79</v>
      </c>
      <c r="G82" s="2">
        <v>304</v>
      </c>
      <c r="H82" s="2">
        <v>216.5</v>
      </c>
      <c r="I82">
        <f t="shared" si="6"/>
        <v>304</v>
      </c>
      <c r="J82" s="16">
        <f t="shared" si="7"/>
        <v>2.4914737553706714</v>
      </c>
      <c r="K82" s="17">
        <f t="shared" si="8"/>
        <v>2.3354579006893843</v>
      </c>
      <c r="N82" s="100"/>
    </row>
    <row r="83" spans="1:39" x14ac:dyDescent="0.2">
      <c r="A83" s="2">
        <v>20171105</v>
      </c>
      <c r="B83" s="2">
        <v>465</v>
      </c>
      <c r="C83" s="2">
        <v>4313</v>
      </c>
      <c r="D83" s="2">
        <v>6619</v>
      </c>
      <c r="E83" s="69">
        <v>43015</v>
      </c>
      <c r="F83" s="72">
        <v>80</v>
      </c>
      <c r="G83" s="2">
        <v>288</v>
      </c>
      <c r="H83" s="2">
        <v>186.6</v>
      </c>
      <c r="I83">
        <f t="shared" si="6"/>
        <v>288</v>
      </c>
      <c r="J83" s="16">
        <f t="shared" si="7"/>
        <v>2.4679926595211485</v>
      </c>
      <c r="K83" s="17">
        <f t="shared" si="8"/>
        <v>2.2709116394104809</v>
      </c>
      <c r="N83" s="15"/>
      <c r="R83" s="26"/>
      <c r="S83" s="26"/>
    </row>
    <row r="84" spans="1:39" x14ac:dyDescent="0.2">
      <c r="A84" s="2">
        <v>20171105</v>
      </c>
      <c r="B84" s="2">
        <v>465</v>
      </c>
      <c r="C84" s="2">
        <v>4313</v>
      </c>
      <c r="D84" s="2">
        <v>6619</v>
      </c>
      <c r="E84" s="69">
        <v>43015</v>
      </c>
      <c r="F84" s="72">
        <v>81</v>
      </c>
      <c r="G84" s="2">
        <v>290</v>
      </c>
      <c r="H84" s="2">
        <v>191.5</v>
      </c>
      <c r="I84">
        <f t="shared" si="6"/>
        <v>290</v>
      </c>
      <c r="J84" s="16">
        <f t="shared" si="7"/>
        <v>2.4709981696608736</v>
      </c>
      <c r="K84" s="17">
        <f t="shared" si="8"/>
        <v>2.2821687783046416</v>
      </c>
      <c r="N84" s="15"/>
      <c r="T84">
        <f>SUM(T74:T83)</f>
        <v>181</v>
      </c>
    </row>
    <row r="85" spans="1:39" x14ac:dyDescent="0.2">
      <c r="A85" s="2">
        <v>20171105</v>
      </c>
      <c r="B85" s="2">
        <v>465</v>
      </c>
      <c r="C85" s="2">
        <v>4313</v>
      </c>
      <c r="D85" s="2">
        <v>6619</v>
      </c>
      <c r="E85" s="69">
        <v>43015</v>
      </c>
      <c r="F85" s="72">
        <v>82</v>
      </c>
      <c r="G85" s="2">
        <v>309</v>
      </c>
      <c r="H85" s="2">
        <v>221.9</v>
      </c>
      <c r="I85">
        <f t="shared" si="6"/>
        <v>309</v>
      </c>
      <c r="J85" s="16">
        <f t="shared" si="7"/>
        <v>2.4985586511867521</v>
      </c>
      <c r="K85" s="17">
        <f t="shared" si="8"/>
        <v>2.3461573022320081</v>
      </c>
    </row>
    <row r="86" spans="1:39" x14ac:dyDescent="0.2">
      <c r="A86" s="2">
        <v>20171105</v>
      </c>
      <c r="B86" s="2">
        <v>465</v>
      </c>
      <c r="C86" s="2">
        <v>4313</v>
      </c>
      <c r="D86" s="2">
        <v>6619</v>
      </c>
      <c r="E86" s="69">
        <v>43015</v>
      </c>
      <c r="F86" s="72">
        <v>83</v>
      </c>
      <c r="G86" s="2">
        <v>240</v>
      </c>
      <c r="H86" s="2">
        <v>106.4</v>
      </c>
      <c r="I86">
        <f t="shared" si="6"/>
        <v>240</v>
      </c>
      <c r="J86" s="16">
        <f t="shared" si="7"/>
        <v>2.3888114134735234</v>
      </c>
      <c r="K86" s="17">
        <f t="shared" si="8"/>
        <v>2.0269416279590295</v>
      </c>
      <c r="L86" s="17"/>
      <c r="X86" t="s">
        <v>96</v>
      </c>
      <c r="Y86" t="s">
        <v>97</v>
      </c>
      <c r="AA86" t="s">
        <v>98</v>
      </c>
      <c r="AE86" t="s">
        <v>99</v>
      </c>
      <c r="AF86" t="s">
        <v>100</v>
      </c>
      <c r="AG86" s="7" t="s">
        <v>101</v>
      </c>
      <c r="AH86" s="7" t="s">
        <v>102</v>
      </c>
      <c r="AI86" s="7" t="s">
        <v>102</v>
      </c>
      <c r="AJ86" s="6" t="s">
        <v>103</v>
      </c>
      <c r="AK86" s="4"/>
      <c r="AL86" s="4" t="s">
        <v>104</v>
      </c>
    </row>
    <row r="87" spans="1:39" x14ac:dyDescent="0.2">
      <c r="A87" s="2">
        <v>20171105</v>
      </c>
      <c r="B87" s="2">
        <v>465</v>
      </c>
      <c r="C87" s="2">
        <v>4313</v>
      </c>
      <c r="D87" s="2">
        <v>6619</v>
      </c>
      <c r="E87" s="69">
        <v>43015</v>
      </c>
      <c r="F87" s="72">
        <v>84</v>
      </c>
      <c r="G87" s="2">
        <v>291</v>
      </c>
      <c r="H87" s="2">
        <v>202</v>
      </c>
      <c r="I87">
        <f t="shared" si="6"/>
        <v>291</v>
      </c>
      <c r="J87" s="16">
        <f t="shared" si="7"/>
        <v>2.4724931607478249</v>
      </c>
      <c r="K87" s="17">
        <f t="shared" si="8"/>
        <v>2.3053513694466239</v>
      </c>
      <c r="L87" s="17" t="s">
        <v>105</v>
      </c>
      <c r="V87" t="s">
        <v>106</v>
      </c>
      <c r="W87" t="s">
        <v>106</v>
      </c>
      <c r="X87" t="s">
        <v>107</v>
      </c>
      <c r="Y87" t="s">
        <v>108</v>
      </c>
      <c r="Z87" t="s">
        <v>96</v>
      </c>
      <c r="AA87" t="s">
        <v>109</v>
      </c>
      <c r="AB87" t="s">
        <v>109</v>
      </c>
      <c r="AC87" s="7" t="s">
        <v>110</v>
      </c>
      <c r="AD87" s="7" t="s">
        <v>111</v>
      </c>
      <c r="AE87" s="7" t="s">
        <v>112</v>
      </c>
      <c r="AF87" s="7" t="s">
        <v>113</v>
      </c>
      <c r="AG87" t="s">
        <v>114</v>
      </c>
      <c r="AH87" t="s">
        <v>115</v>
      </c>
      <c r="AI87" t="s">
        <v>115</v>
      </c>
      <c r="AJ87" s="6" t="s">
        <v>116</v>
      </c>
      <c r="AK87" s="4" t="s">
        <v>117</v>
      </c>
      <c r="AL87" s="6" t="s">
        <v>118</v>
      </c>
    </row>
    <row r="88" spans="1:39" x14ac:dyDescent="0.2">
      <c r="A88" s="2">
        <v>20171105</v>
      </c>
      <c r="B88" s="2">
        <v>465</v>
      </c>
      <c r="C88" s="2">
        <v>4313</v>
      </c>
      <c r="D88" s="2">
        <v>6619</v>
      </c>
      <c r="E88" s="69">
        <v>43015</v>
      </c>
      <c r="F88" s="72">
        <v>85</v>
      </c>
      <c r="G88" s="2">
        <v>274</v>
      </c>
      <c r="H88" s="2">
        <v>157.80000000000001</v>
      </c>
      <c r="I88">
        <f t="shared" si="6"/>
        <v>274</v>
      </c>
      <c r="J88" s="16">
        <f t="shared" si="7"/>
        <v>2.4463507345823055</v>
      </c>
      <c r="K88" s="17">
        <f t="shared" si="8"/>
        <v>2.1981069988734014</v>
      </c>
      <c r="L88" s="70" t="s">
        <v>119</v>
      </c>
      <c r="M88" s="3" t="s">
        <v>178</v>
      </c>
      <c r="N88" s="3" t="s">
        <v>120</v>
      </c>
      <c r="O88" s="2" t="s">
        <v>121</v>
      </c>
      <c r="P88" s="2" t="s">
        <v>95</v>
      </c>
      <c r="Q88" s="2" t="s">
        <v>122</v>
      </c>
      <c r="R88" s="2" t="s">
        <v>123</v>
      </c>
      <c r="S88" s="2" t="s">
        <v>124</v>
      </c>
      <c r="T88" t="s">
        <v>125</v>
      </c>
      <c r="U88" t="s">
        <v>126</v>
      </c>
      <c r="V88" s="7" t="s">
        <v>121</v>
      </c>
      <c r="W88" s="7" t="s">
        <v>127</v>
      </c>
      <c r="X88" s="8" t="s">
        <v>128</v>
      </c>
      <c r="Y88" s="8"/>
      <c r="Z88" s="7" t="s">
        <v>129</v>
      </c>
      <c r="AA88" s="7" t="s">
        <v>130</v>
      </c>
      <c r="AB88" s="7" t="s">
        <v>131</v>
      </c>
      <c r="AE88" s="7">
        <f>10^(AB139/10)</f>
        <v>1.7815581406628901E-5</v>
      </c>
      <c r="AF88" s="7"/>
      <c r="AG88" s="12" t="s">
        <v>132</v>
      </c>
      <c r="AH88" t="s">
        <v>133</v>
      </c>
      <c r="AI88" t="s">
        <v>134</v>
      </c>
      <c r="AJ88" s="4"/>
      <c r="AK88" s="6" t="s">
        <v>135</v>
      </c>
      <c r="AL88" s="4" t="s">
        <v>136</v>
      </c>
      <c r="AM88" s="70" t="s">
        <v>119</v>
      </c>
    </row>
    <row r="89" spans="1:39" x14ac:dyDescent="0.2">
      <c r="A89" s="2">
        <v>20171105</v>
      </c>
      <c r="B89" s="2">
        <v>465</v>
      </c>
      <c r="C89" s="2">
        <v>4313</v>
      </c>
      <c r="D89" s="2">
        <v>6619</v>
      </c>
      <c r="E89" s="69">
        <v>43015</v>
      </c>
      <c r="F89" s="72">
        <v>86</v>
      </c>
      <c r="G89" s="2">
        <v>295</v>
      </c>
      <c r="H89" s="2">
        <v>182.7</v>
      </c>
      <c r="I89">
        <f t="shared" si="6"/>
        <v>295</v>
      </c>
      <c r="J89" s="16">
        <f t="shared" si="7"/>
        <v>2.4784221877400805</v>
      </c>
      <c r="K89" s="17">
        <f t="shared" si="8"/>
        <v>2.2617385473525378</v>
      </c>
      <c r="L89" s="71">
        <v>150</v>
      </c>
      <c r="M89" s="3"/>
      <c r="N89" s="3"/>
      <c r="O89" s="2">
        <v>150</v>
      </c>
      <c r="P89" s="2">
        <v>0</v>
      </c>
      <c r="Q89" s="2">
        <f>N89</f>
        <v>0</v>
      </c>
      <c r="R89" s="72">
        <f>O89/10</f>
        <v>15</v>
      </c>
      <c r="S89" s="2">
        <f>O89*P89</f>
        <v>0</v>
      </c>
      <c r="T89">
        <f>R89*P89</f>
        <v>0</v>
      </c>
      <c r="U89" s="73">
        <f t="shared" ref="U89:U131" si="9">P89/P$133</f>
        <v>0</v>
      </c>
      <c r="V89" s="7">
        <f>O89+2.5</f>
        <v>152.5</v>
      </c>
      <c r="W89" s="74">
        <f>(10^($Q$4*(LOG(V89))+$Q$5))/1000</f>
        <v>2.4412411659936111E-2</v>
      </c>
      <c r="X89" s="9">
        <f>(20*LOG(V89/10)-71.9)</f>
        <v>-48.234603126343913</v>
      </c>
      <c r="Y89" s="9">
        <f t="shared" ref="Y89:Y131" si="10">(20*LOG(V89/10)-71.9)-10*LOG(W89)</f>
        <v>-32.110709973718102</v>
      </c>
      <c r="Z89">
        <f t="shared" ref="Z89:Z131" si="11">10^(X89/10)</f>
        <v>1.5015496163987171E-5</v>
      </c>
      <c r="AA89" s="2">
        <f t="shared" ref="AA89:AA131" si="12">P89</f>
        <v>0</v>
      </c>
      <c r="AB89" s="75">
        <f>AA89/AA$133</f>
        <v>0</v>
      </c>
      <c r="AC89">
        <f t="shared" ref="AC89:AC131" si="13">Z89*AA89</f>
        <v>0</v>
      </c>
      <c r="AD89" s="75">
        <f t="shared" ref="AD89:AD131" si="14">AC89/AC$133</f>
        <v>0</v>
      </c>
      <c r="AJ89" s="4"/>
      <c r="AK89" s="4"/>
      <c r="AL89" s="4"/>
      <c r="AM89" s="71">
        <v>150</v>
      </c>
    </row>
    <row r="90" spans="1:39" x14ac:dyDescent="0.2">
      <c r="A90" s="2">
        <v>20171105</v>
      </c>
      <c r="B90" s="2">
        <v>465</v>
      </c>
      <c r="C90" s="2">
        <v>4313</v>
      </c>
      <c r="D90" s="2">
        <v>6619</v>
      </c>
      <c r="E90" s="69">
        <v>43015</v>
      </c>
      <c r="F90" s="72">
        <v>87</v>
      </c>
      <c r="G90" s="2">
        <v>308</v>
      </c>
      <c r="H90" s="2">
        <v>208.3</v>
      </c>
      <c r="I90">
        <f t="shared" si="6"/>
        <v>308</v>
      </c>
      <c r="J90" s="16">
        <f t="shared" si="7"/>
        <v>2.4971508882623619</v>
      </c>
      <c r="K90" s="17">
        <f t="shared" si="8"/>
        <v>2.3186892699477459</v>
      </c>
      <c r="L90" s="71">
        <v>155</v>
      </c>
      <c r="M90" s="3"/>
      <c r="N90" s="3"/>
      <c r="O90" s="2">
        <v>155</v>
      </c>
      <c r="P90" s="2">
        <f>M90</f>
        <v>0</v>
      </c>
      <c r="Q90" s="2">
        <f>N90</f>
        <v>0</v>
      </c>
      <c r="R90" s="72">
        <f>O90/10</f>
        <v>15.5</v>
      </c>
      <c r="S90" s="2">
        <f>O90*P90</f>
        <v>0</v>
      </c>
      <c r="T90">
        <f>R90*P90</f>
        <v>0</v>
      </c>
      <c r="U90" s="73">
        <f t="shared" si="9"/>
        <v>0</v>
      </c>
      <c r="V90" s="7">
        <f>O90+2.5</f>
        <v>157.5</v>
      </c>
      <c r="W90" s="74">
        <f>(10^($Q$4*(LOG(V90))+$Q$5))/1000</f>
        <v>2.6907935845159898E-2</v>
      </c>
      <c r="X90" s="9">
        <f>(20*LOG(V90/10)-71.9)</f>
        <v>-47.954388837487613</v>
      </c>
      <c r="Y90" s="9">
        <f t="shared" si="10"/>
        <v>-32.253192673006936</v>
      </c>
      <c r="Z90">
        <f t="shared" si="11"/>
        <v>1.6016260218990904E-5</v>
      </c>
      <c r="AA90" s="2">
        <f t="shared" si="12"/>
        <v>0</v>
      </c>
      <c r="AB90" s="75">
        <f>AA90/AA$133</f>
        <v>0</v>
      </c>
      <c r="AC90">
        <f t="shared" si="13"/>
        <v>0</v>
      </c>
      <c r="AD90" s="75">
        <f t="shared" si="14"/>
        <v>0</v>
      </c>
      <c r="AJ90" s="4"/>
      <c r="AK90" s="4"/>
      <c r="AL90" s="4"/>
      <c r="AM90" s="71">
        <v>155</v>
      </c>
    </row>
    <row r="91" spans="1:39" x14ac:dyDescent="0.2">
      <c r="A91" s="2">
        <v>20171105</v>
      </c>
      <c r="B91" s="2">
        <v>465</v>
      </c>
      <c r="C91" s="2">
        <v>4313</v>
      </c>
      <c r="D91" s="2">
        <v>6619</v>
      </c>
      <c r="E91" s="69">
        <v>43015</v>
      </c>
      <c r="F91" s="72">
        <v>88</v>
      </c>
      <c r="G91" s="2">
        <v>232</v>
      </c>
      <c r="H91" s="2">
        <v>94.2</v>
      </c>
      <c r="I91">
        <f t="shared" si="6"/>
        <v>232</v>
      </c>
      <c r="J91" s="16">
        <f t="shared" si="7"/>
        <v>2.3740881566528174</v>
      </c>
      <c r="K91" s="17">
        <f t="shared" si="8"/>
        <v>1.9740509027928774</v>
      </c>
      <c r="L91" s="71">
        <v>160</v>
      </c>
      <c r="M91" s="3"/>
      <c r="N91" s="3"/>
      <c r="O91" s="2">
        <v>160</v>
      </c>
      <c r="P91" s="2">
        <f>M91</f>
        <v>0</v>
      </c>
      <c r="Q91" s="2">
        <f>N91</f>
        <v>0</v>
      </c>
      <c r="R91" s="72">
        <f>O91/10</f>
        <v>16</v>
      </c>
      <c r="S91" s="2">
        <f>O91*P91</f>
        <v>0</v>
      </c>
      <c r="T91">
        <f>R91*P91</f>
        <v>0</v>
      </c>
      <c r="U91" s="73">
        <f t="shared" si="9"/>
        <v>0</v>
      </c>
      <c r="V91" s="7">
        <f>O91+2.5</f>
        <v>162.5</v>
      </c>
      <c r="W91" s="74">
        <f>(10^($Q$4*(LOG(V91))+$Q$5))/1000</f>
        <v>2.9568475646098893E-2</v>
      </c>
      <c r="X91" s="9">
        <f>(20*LOG(V91/10)-71.9)</f>
        <v>-47.682932693702142</v>
      </c>
      <c r="Y91" s="9">
        <f t="shared" si="10"/>
        <v>-32.391222051390756</v>
      </c>
      <c r="Z91">
        <f t="shared" si="11"/>
        <v>1.7049306985446346E-5</v>
      </c>
      <c r="AA91" s="2">
        <f t="shared" si="12"/>
        <v>0</v>
      </c>
      <c r="AB91" s="75">
        <f>AA91/AA$133</f>
        <v>0</v>
      </c>
      <c r="AC91">
        <f t="shared" si="13"/>
        <v>0</v>
      </c>
      <c r="AD91" s="75">
        <f t="shared" si="14"/>
        <v>0</v>
      </c>
      <c r="AJ91" s="4"/>
      <c r="AK91" s="4"/>
      <c r="AL91" s="4"/>
      <c r="AM91" s="71">
        <v>160</v>
      </c>
    </row>
    <row r="92" spans="1:39" x14ac:dyDescent="0.2">
      <c r="A92" s="2">
        <v>20171105</v>
      </c>
      <c r="B92" s="2">
        <v>465</v>
      </c>
      <c r="C92" s="2">
        <v>4313</v>
      </c>
      <c r="D92" s="2">
        <v>6619</v>
      </c>
      <c r="E92" s="69">
        <v>43015</v>
      </c>
      <c r="F92" s="72">
        <v>89</v>
      </c>
      <c r="G92" s="2">
        <v>287</v>
      </c>
      <c r="H92" s="2">
        <v>186.7</v>
      </c>
      <c r="I92">
        <f t="shared" si="6"/>
        <v>287</v>
      </c>
      <c r="J92" s="16">
        <f t="shared" si="7"/>
        <v>2.4664820684959099</v>
      </c>
      <c r="K92" s="17">
        <f t="shared" si="8"/>
        <v>2.2711443179490782</v>
      </c>
      <c r="L92" s="71">
        <v>165</v>
      </c>
      <c r="M92" s="3"/>
      <c r="N92" s="3"/>
      <c r="O92" s="2">
        <v>165</v>
      </c>
      <c r="P92" s="2">
        <f>M92</f>
        <v>0</v>
      </c>
      <c r="Q92" s="2">
        <f>N92</f>
        <v>0</v>
      </c>
      <c r="R92" s="72">
        <f>O92/10</f>
        <v>16.5</v>
      </c>
      <c r="S92" s="2">
        <f>O92*P92</f>
        <v>0</v>
      </c>
      <c r="T92">
        <f>R92*P92</f>
        <v>0</v>
      </c>
      <c r="U92" s="73">
        <f t="shared" si="9"/>
        <v>0</v>
      </c>
      <c r="V92" s="7">
        <f>O92+2.5</f>
        <v>167.5</v>
      </c>
      <c r="W92" s="74">
        <f>(10^($Q$4*(LOG(V92))+$Q$5))/1000</f>
        <v>3.2399359879607861E-2</v>
      </c>
      <c r="X92" s="9">
        <f>(20*LOG(V92/10)-71.9)</f>
        <v>-47.419703772542725</v>
      </c>
      <c r="Y92" s="9">
        <f t="shared" si="10"/>
        <v>-32.525068071059373</v>
      </c>
      <c r="Z92">
        <f t="shared" si="11"/>
        <v>1.8114636463353524E-5</v>
      </c>
      <c r="AA92" s="2">
        <f t="shared" si="12"/>
        <v>0</v>
      </c>
      <c r="AB92" s="75">
        <f>AA92/AA$133</f>
        <v>0</v>
      </c>
      <c r="AC92">
        <f t="shared" si="13"/>
        <v>0</v>
      </c>
      <c r="AD92" s="75">
        <f t="shared" si="14"/>
        <v>0</v>
      </c>
      <c r="AJ92" s="4"/>
      <c r="AK92" s="4"/>
      <c r="AL92" s="4"/>
      <c r="AM92" s="71">
        <v>165</v>
      </c>
    </row>
    <row r="93" spans="1:39" x14ac:dyDescent="0.2">
      <c r="A93" s="2">
        <v>20171105</v>
      </c>
      <c r="B93" s="2">
        <v>465</v>
      </c>
      <c r="C93" s="2">
        <v>4313</v>
      </c>
      <c r="D93" s="2">
        <v>6619</v>
      </c>
      <c r="E93" s="69">
        <v>43015</v>
      </c>
      <c r="F93" s="72">
        <v>90</v>
      </c>
      <c r="G93" s="2">
        <v>297</v>
      </c>
      <c r="H93" s="2">
        <v>187.5</v>
      </c>
      <c r="I93">
        <f t="shared" si="6"/>
        <v>297</v>
      </c>
      <c r="J93" s="16">
        <f t="shared" si="7"/>
        <v>2.4813566210791298</v>
      </c>
      <c r="K93" s="17">
        <f t="shared" si="8"/>
        <v>2.2730012720637376</v>
      </c>
      <c r="L93" s="71">
        <v>170</v>
      </c>
      <c r="M93" s="3"/>
      <c r="N93" s="3"/>
      <c r="O93" s="2">
        <v>170</v>
      </c>
      <c r="P93" s="2">
        <f t="shared" ref="P93:Q131" si="15">M93</f>
        <v>0</v>
      </c>
      <c r="Q93" s="2">
        <f t="shared" si="15"/>
        <v>0</v>
      </c>
      <c r="R93" s="72">
        <f t="shared" ref="R93:R131" si="16">O93/10</f>
        <v>17</v>
      </c>
      <c r="S93" s="2">
        <f t="shared" ref="S93:S131" si="17">O93*P93</f>
        <v>0</v>
      </c>
      <c r="T93">
        <f t="shared" ref="T93:T131" si="18">R93*P93</f>
        <v>0</v>
      </c>
      <c r="U93" s="73">
        <f t="shared" si="9"/>
        <v>0</v>
      </c>
      <c r="V93" s="7">
        <f t="shared" ref="V93:V131" si="19">O93+2.5</f>
        <v>172.5</v>
      </c>
      <c r="W93" s="74">
        <f t="shared" ref="W93:W131" si="20">(10^($Q$4*(LOG(V93))+$Q$5))/1000</f>
        <v>3.540592014418166E-2</v>
      </c>
      <c r="X93" s="9">
        <f t="shared" ref="X93:X131" si="21">(20*LOG(V93/10)-71.9)</f>
        <v>-47.164218011814143</v>
      </c>
      <c r="Y93" s="9">
        <f t="shared" si="10"/>
        <v>-32.654976866813669</v>
      </c>
      <c r="Z93">
        <f t="shared" si="11"/>
        <v>1.9212248652712459E-5</v>
      </c>
      <c r="AA93" s="2">
        <f t="shared" si="12"/>
        <v>0</v>
      </c>
      <c r="AB93" s="75">
        <f t="shared" ref="AB93:AB131" si="22">AA93/AA$133</f>
        <v>0</v>
      </c>
      <c r="AC93">
        <f t="shared" si="13"/>
        <v>0</v>
      </c>
      <c r="AD93" s="75">
        <f t="shared" si="14"/>
        <v>0</v>
      </c>
      <c r="AJ93" s="4"/>
      <c r="AK93" s="4"/>
      <c r="AL93" s="4"/>
      <c r="AM93" s="71">
        <v>170</v>
      </c>
    </row>
    <row r="94" spans="1:39" x14ac:dyDescent="0.2">
      <c r="A94" s="2">
        <v>20171105</v>
      </c>
      <c r="B94" s="2">
        <v>465</v>
      </c>
      <c r="C94" s="2">
        <v>4313</v>
      </c>
      <c r="D94" s="2">
        <v>6619</v>
      </c>
      <c r="E94" s="69">
        <v>43015</v>
      </c>
      <c r="F94" s="72">
        <v>91</v>
      </c>
      <c r="G94" s="2">
        <v>274</v>
      </c>
      <c r="H94" s="2">
        <v>143.69999999999999</v>
      </c>
      <c r="I94">
        <f t="shared" si="6"/>
        <v>274</v>
      </c>
      <c r="J94" s="16">
        <f t="shared" si="7"/>
        <v>2.4463507345823055</v>
      </c>
      <c r="K94" s="17">
        <f t="shared" si="8"/>
        <v>2.1574567681342258</v>
      </c>
      <c r="L94" s="71">
        <v>175</v>
      </c>
      <c r="M94" s="3"/>
      <c r="N94" s="3"/>
      <c r="O94" s="2">
        <v>175</v>
      </c>
      <c r="P94" s="2">
        <f t="shared" si="15"/>
        <v>0</v>
      </c>
      <c r="Q94" s="2">
        <f t="shared" si="15"/>
        <v>0</v>
      </c>
      <c r="R94" s="72">
        <f t="shared" si="16"/>
        <v>17.5</v>
      </c>
      <c r="S94" s="2">
        <f t="shared" si="17"/>
        <v>0</v>
      </c>
      <c r="T94">
        <f t="shared" si="18"/>
        <v>0</v>
      </c>
      <c r="U94" s="73">
        <f t="shared" si="9"/>
        <v>0</v>
      </c>
      <c r="V94" s="7">
        <f t="shared" si="19"/>
        <v>177.5</v>
      </c>
      <c r="W94" s="74">
        <f t="shared" si="20"/>
        <v>3.8593490738259725E-2</v>
      </c>
      <c r="X94" s="9">
        <f t="shared" si="21"/>
        <v>-46.91603285217775</v>
      </c>
      <c r="Y94" s="9">
        <f t="shared" si="10"/>
        <v>-32.7811734701802</v>
      </c>
      <c r="Z94">
        <f t="shared" si="11"/>
        <v>2.0342143553523028E-5</v>
      </c>
      <c r="AA94" s="2">
        <f t="shared" si="12"/>
        <v>0</v>
      </c>
      <c r="AB94" s="75">
        <f t="shared" si="22"/>
        <v>0</v>
      </c>
      <c r="AC94">
        <f t="shared" si="13"/>
        <v>0</v>
      </c>
      <c r="AD94" s="75">
        <f t="shared" si="14"/>
        <v>0</v>
      </c>
      <c r="AJ94" s="4"/>
      <c r="AK94" s="4"/>
      <c r="AL94" s="4"/>
      <c r="AM94" s="71">
        <v>175</v>
      </c>
    </row>
    <row r="95" spans="1:39" x14ac:dyDescent="0.2">
      <c r="A95" s="2">
        <v>20171105</v>
      </c>
      <c r="B95" s="2">
        <v>465</v>
      </c>
      <c r="C95" s="2">
        <v>4313</v>
      </c>
      <c r="D95" s="2">
        <v>6619</v>
      </c>
      <c r="E95" s="69">
        <v>43015</v>
      </c>
      <c r="F95" s="72">
        <v>92</v>
      </c>
      <c r="G95" s="2">
        <v>292</v>
      </c>
      <c r="H95" s="2">
        <v>182.7</v>
      </c>
      <c r="I95">
        <f t="shared" si="6"/>
        <v>292</v>
      </c>
      <c r="J95" s="16">
        <f t="shared" si="7"/>
        <v>2.4739830232103359</v>
      </c>
      <c r="K95" s="17">
        <f t="shared" si="8"/>
        <v>2.2617385473525378</v>
      </c>
      <c r="L95" s="71">
        <v>180</v>
      </c>
      <c r="M95" s="3"/>
      <c r="N95" s="3"/>
      <c r="O95" s="2">
        <v>180</v>
      </c>
      <c r="P95" s="2">
        <f t="shared" si="15"/>
        <v>0</v>
      </c>
      <c r="Q95" s="2">
        <f t="shared" si="15"/>
        <v>0</v>
      </c>
      <c r="R95" s="72">
        <f t="shared" si="16"/>
        <v>18</v>
      </c>
      <c r="S95" s="2">
        <f t="shared" si="17"/>
        <v>0</v>
      </c>
      <c r="T95">
        <f t="shared" si="18"/>
        <v>0</v>
      </c>
      <c r="U95" s="73">
        <f t="shared" si="9"/>
        <v>0</v>
      </c>
      <c r="V95" s="7">
        <f t="shared" si="19"/>
        <v>182.5</v>
      </c>
      <c r="W95" s="74">
        <f t="shared" si="20"/>
        <v>4.1967408583230358E-2</v>
      </c>
      <c r="X95" s="9">
        <f t="shared" si="21"/>
        <v>-46.674742624150134</v>
      </c>
      <c r="Y95" s="9">
        <f t="shared" si="10"/>
        <v>-32.903864155019001</v>
      </c>
      <c r="Z95">
        <f t="shared" si="11"/>
        <v>2.150432116578543E-5</v>
      </c>
      <c r="AA95" s="2">
        <f t="shared" si="12"/>
        <v>0</v>
      </c>
      <c r="AB95" s="75">
        <f t="shared" si="22"/>
        <v>0</v>
      </c>
      <c r="AC95">
        <f t="shared" si="13"/>
        <v>0</v>
      </c>
      <c r="AD95" s="75">
        <f t="shared" si="14"/>
        <v>0</v>
      </c>
      <c r="AJ95" s="4"/>
      <c r="AK95" s="4"/>
      <c r="AL95" s="4"/>
      <c r="AM95" s="71">
        <v>180</v>
      </c>
    </row>
    <row r="96" spans="1:39" x14ac:dyDescent="0.2">
      <c r="A96" s="2">
        <v>20171105</v>
      </c>
      <c r="B96" s="2">
        <v>465</v>
      </c>
      <c r="C96" s="2">
        <v>4313</v>
      </c>
      <c r="D96" s="2">
        <v>6619</v>
      </c>
      <c r="E96" s="69">
        <v>43015</v>
      </c>
      <c r="F96" s="72">
        <v>93</v>
      </c>
      <c r="G96" s="2">
        <v>298</v>
      </c>
      <c r="H96" s="2">
        <v>217.2</v>
      </c>
      <c r="I96">
        <f t="shared" si="6"/>
        <v>298</v>
      </c>
      <c r="J96" s="16">
        <f t="shared" si="7"/>
        <v>2.4828164358381728</v>
      </c>
      <c r="K96" s="17">
        <f t="shared" si="8"/>
        <v>2.3368598209168092</v>
      </c>
      <c r="L96" s="71">
        <v>185</v>
      </c>
      <c r="M96" s="3"/>
      <c r="N96" s="3"/>
      <c r="O96" s="2">
        <v>185</v>
      </c>
      <c r="P96" s="2">
        <f t="shared" si="15"/>
        <v>0</v>
      </c>
      <c r="Q96" s="2">
        <f t="shared" si="15"/>
        <v>0</v>
      </c>
      <c r="R96" s="72">
        <f t="shared" si="16"/>
        <v>18.5</v>
      </c>
      <c r="S96" s="2">
        <f t="shared" si="17"/>
        <v>0</v>
      </c>
      <c r="T96">
        <f t="shared" si="18"/>
        <v>0</v>
      </c>
      <c r="U96" s="73">
        <f t="shared" si="9"/>
        <v>0</v>
      </c>
      <c r="V96" s="7">
        <f t="shared" si="19"/>
        <v>187.5</v>
      </c>
      <c r="W96" s="74">
        <f t="shared" si="20"/>
        <v>4.5533013150742006E-2</v>
      </c>
      <c r="X96" s="9">
        <f t="shared" si="21"/>
        <v>-46.439974558725254</v>
      </c>
      <c r="Y96" s="9">
        <f t="shared" si="10"/>
        <v>-33.023238466033213</v>
      </c>
      <c r="Z96">
        <f t="shared" si="11"/>
        <v>2.2698781489499573E-5</v>
      </c>
      <c r="AA96" s="2">
        <f t="shared" si="12"/>
        <v>0</v>
      </c>
      <c r="AB96" s="75">
        <f t="shared" si="22"/>
        <v>0</v>
      </c>
      <c r="AC96">
        <f t="shared" si="13"/>
        <v>0</v>
      </c>
      <c r="AD96" s="75">
        <f t="shared" si="14"/>
        <v>0</v>
      </c>
      <c r="AJ96" s="4"/>
      <c r="AK96" s="4"/>
      <c r="AL96" s="4"/>
      <c r="AM96" s="71">
        <v>185</v>
      </c>
    </row>
    <row r="97" spans="1:42" x14ac:dyDescent="0.2">
      <c r="A97" s="2">
        <v>20171105</v>
      </c>
      <c r="B97" s="2">
        <v>465</v>
      </c>
      <c r="C97" s="2">
        <v>4313</v>
      </c>
      <c r="D97" s="2">
        <v>6619</v>
      </c>
      <c r="E97" s="69">
        <v>43015</v>
      </c>
      <c r="F97" s="72">
        <v>94</v>
      </c>
      <c r="G97" s="2">
        <v>273</v>
      </c>
      <c r="H97" s="2">
        <v>145.69999999999999</v>
      </c>
      <c r="I97">
        <f t="shared" si="6"/>
        <v>273</v>
      </c>
      <c r="J97" s="16">
        <f t="shared" si="7"/>
        <v>2.4447628188026735</v>
      </c>
      <c r="K97" s="17">
        <f t="shared" si="8"/>
        <v>2.1634595517699902</v>
      </c>
      <c r="L97" s="71">
        <v>190</v>
      </c>
      <c r="M97" s="3"/>
      <c r="N97" s="3"/>
      <c r="O97" s="2">
        <v>190</v>
      </c>
      <c r="P97" s="2">
        <f t="shared" si="15"/>
        <v>0</v>
      </c>
      <c r="Q97" s="2">
        <f t="shared" si="15"/>
        <v>0</v>
      </c>
      <c r="R97" s="72">
        <f t="shared" si="16"/>
        <v>19</v>
      </c>
      <c r="S97" s="2">
        <f t="shared" si="17"/>
        <v>0</v>
      </c>
      <c r="T97">
        <f t="shared" si="18"/>
        <v>0</v>
      </c>
      <c r="U97" s="73">
        <f t="shared" si="9"/>
        <v>0</v>
      </c>
      <c r="V97" s="7">
        <f t="shared" si="19"/>
        <v>192.5</v>
      </c>
      <c r="W97" s="74">
        <f t="shared" si="20"/>
        <v>4.9295646393967101E-2</v>
      </c>
      <c r="X97" s="9">
        <f t="shared" si="21"/>
        <v>-46.21138532310961</v>
      </c>
      <c r="Y97" s="9">
        <f t="shared" si="10"/>
        <v>-33.139470980270175</v>
      </c>
      <c r="Z97">
        <f t="shared" si="11"/>
        <v>2.3925524524665444E-5</v>
      </c>
      <c r="AA97" s="2">
        <f t="shared" si="12"/>
        <v>0</v>
      </c>
      <c r="AB97" s="75">
        <f t="shared" si="22"/>
        <v>0</v>
      </c>
      <c r="AC97">
        <f t="shared" si="13"/>
        <v>0</v>
      </c>
      <c r="AD97" s="75">
        <f t="shared" si="14"/>
        <v>0</v>
      </c>
      <c r="AJ97" s="4"/>
      <c r="AK97" s="4"/>
      <c r="AL97" s="4"/>
      <c r="AM97" s="71">
        <v>190</v>
      </c>
    </row>
    <row r="98" spans="1:42" x14ac:dyDescent="0.2">
      <c r="A98" s="2">
        <v>20171105</v>
      </c>
      <c r="B98" s="2">
        <v>465</v>
      </c>
      <c r="C98" s="2">
        <v>4313</v>
      </c>
      <c r="D98" s="2">
        <v>6619</v>
      </c>
      <c r="E98" s="69">
        <v>43015</v>
      </c>
      <c r="F98" s="72">
        <v>95</v>
      </c>
      <c r="G98" s="2">
        <v>282</v>
      </c>
      <c r="H98" s="2">
        <v>166.3</v>
      </c>
      <c r="I98">
        <f t="shared" si="6"/>
        <v>282</v>
      </c>
      <c r="J98" s="16">
        <f t="shared" si="7"/>
        <v>2.4588492800812785</v>
      </c>
      <c r="K98" s="17">
        <f t="shared" si="8"/>
        <v>2.2208922492195193</v>
      </c>
      <c r="L98" s="71">
        <v>195</v>
      </c>
      <c r="M98" s="3"/>
      <c r="N98" s="3"/>
      <c r="O98" s="2">
        <v>195</v>
      </c>
      <c r="P98" s="2">
        <f t="shared" si="15"/>
        <v>0</v>
      </c>
      <c r="Q98" s="2">
        <f t="shared" si="15"/>
        <v>0</v>
      </c>
      <c r="R98" s="72">
        <f t="shared" si="16"/>
        <v>19.5</v>
      </c>
      <c r="S98" s="2">
        <f t="shared" si="17"/>
        <v>0</v>
      </c>
      <c r="T98">
        <f t="shared" si="18"/>
        <v>0</v>
      </c>
      <c r="U98" s="73">
        <f t="shared" si="9"/>
        <v>0</v>
      </c>
      <c r="V98" s="7">
        <f t="shared" si="19"/>
        <v>197.5</v>
      </c>
      <c r="W98" s="74">
        <f t="shared" si="20"/>
        <v>5.3260652682503649E-2</v>
      </c>
      <c r="X98" s="9">
        <f t="shared" si="21"/>
        <v>-45.988658000750419</v>
      </c>
      <c r="Y98" s="9">
        <f t="shared" si="10"/>
        <v>-33.252722842709602</v>
      </c>
      <c r="Z98">
        <f t="shared" si="11"/>
        <v>2.5184550271283009E-5</v>
      </c>
      <c r="AA98" s="2">
        <f t="shared" si="12"/>
        <v>0</v>
      </c>
      <c r="AB98" s="75">
        <f t="shared" si="22"/>
        <v>0</v>
      </c>
      <c r="AC98">
        <f t="shared" si="13"/>
        <v>0</v>
      </c>
      <c r="AD98" s="75">
        <f t="shared" si="14"/>
        <v>0</v>
      </c>
      <c r="AJ98" s="4"/>
      <c r="AK98" s="4"/>
      <c r="AL98" s="4"/>
      <c r="AM98" s="71">
        <v>195</v>
      </c>
      <c r="AN98" t="s">
        <v>190</v>
      </c>
      <c r="AO98" t="s">
        <v>3</v>
      </c>
    </row>
    <row r="99" spans="1:42" x14ac:dyDescent="0.2">
      <c r="A99" s="2">
        <v>20171105</v>
      </c>
      <c r="B99" s="2">
        <v>465</v>
      </c>
      <c r="C99" s="2">
        <v>4313</v>
      </c>
      <c r="D99" s="2">
        <v>6619</v>
      </c>
      <c r="E99" s="69">
        <v>43015</v>
      </c>
      <c r="F99" s="72">
        <v>96</v>
      </c>
      <c r="G99" s="2">
        <v>287</v>
      </c>
      <c r="H99" s="2">
        <v>147.5</v>
      </c>
      <c r="I99">
        <f t="shared" si="6"/>
        <v>287</v>
      </c>
      <c r="J99" s="16">
        <f t="shared" si="7"/>
        <v>2.4664820684959099</v>
      </c>
      <c r="K99" s="17">
        <f t="shared" si="8"/>
        <v>2.1687920203141817</v>
      </c>
      <c r="L99" s="71">
        <v>200</v>
      </c>
      <c r="M99" s="3"/>
      <c r="N99" s="3"/>
      <c r="O99" s="2">
        <v>200</v>
      </c>
      <c r="P99" s="2">
        <f t="shared" si="15"/>
        <v>0</v>
      </c>
      <c r="Q99" s="2">
        <f t="shared" si="15"/>
        <v>0</v>
      </c>
      <c r="R99" s="72">
        <f t="shared" si="16"/>
        <v>20</v>
      </c>
      <c r="S99" s="2">
        <f t="shared" si="17"/>
        <v>0</v>
      </c>
      <c r="T99">
        <f t="shared" si="18"/>
        <v>0</v>
      </c>
      <c r="U99" s="73">
        <f t="shared" si="9"/>
        <v>0</v>
      </c>
      <c r="V99" s="7">
        <f t="shared" si="19"/>
        <v>202.5</v>
      </c>
      <c r="W99" s="74">
        <f t="shared" si="20"/>
        <v>5.7433378740634276E-2</v>
      </c>
      <c r="X99" s="9">
        <f t="shared" si="21"/>
        <v>-45.771499448986255</v>
      </c>
      <c r="Y99" s="9">
        <f t="shared" si="10"/>
        <v>-33.363143109839115</v>
      </c>
      <c r="Z99">
        <f t="shared" si="11"/>
        <v>2.6475858729352292E-5</v>
      </c>
      <c r="AA99" s="2">
        <f t="shared" si="12"/>
        <v>0</v>
      </c>
      <c r="AB99" s="75">
        <f t="shared" si="22"/>
        <v>0</v>
      </c>
      <c r="AC99">
        <f t="shared" si="13"/>
        <v>0</v>
      </c>
      <c r="AD99" s="75">
        <f t="shared" si="14"/>
        <v>0</v>
      </c>
      <c r="AJ99" s="4"/>
      <c r="AK99" s="4"/>
      <c r="AL99" s="4"/>
      <c r="AM99" s="71">
        <v>200</v>
      </c>
      <c r="AN99">
        <f>SUM(AL94:AL104)</f>
        <v>0</v>
      </c>
      <c r="AO99" s="113">
        <f>AN99/AL133</f>
        <v>0</v>
      </c>
      <c r="AP99" t="s">
        <v>191</v>
      </c>
    </row>
    <row r="100" spans="1:42" x14ac:dyDescent="0.2">
      <c r="A100" s="2">
        <v>20171105</v>
      </c>
      <c r="B100" s="2">
        <v>465</v>
      </c>
      <c r="C100" s="2">
        <v>4313</v>
      </c>
      <c r="D100" s="2">
        <v>6619</v>
      </c>
      <c r="E100" s="69">
        <v>43015</v>
      </c>
      <c r="F100" s="72">
        <v>97</v>
      </c>
      <c r="G100" s="2">
        <v>274</v>
      </c>
      <c r="H100" s="2">
        <v>158.69999999999999</v>
      </c>
      <c r="I100">
        <f t="shared" si="6"/>
        <v>274</v>
      </c>
      <c r="J100" s="16">
        <f t="shared" si="7"/>
        <v>2.4463507345823055</v>
      </c>
      <c r="K100" s="17">
        <f t="shared" si="8"/>
        <v>2.2005769267548483</v>
      </c>
      <c r="L100" s="71">
        <v>205</v>
      </c>
      <c r="M100" s="3"/>
      <c r="N100" s="3"/>
      <c r="O100" s="2">
        <v>205</v>
      </c>
      <c r="P100" s="2">
        <f t="shared" si="15"/>
        <v>0</v>
      </c>
      <c r="Q100" s="2">
        <f t="shared" si="15"/>
        <v>0</v>
      </c>
      <c r="R100" s="72">
        <f t="shared" si="16"/>
        <v>20.5</v>
      </c>
      <c r="S100" s="2">
        <f t="shared" si="17"/>
        <v>0</v>
      </c>
      <c r="T100">
        <f t="shared" si="18"/>
        <v>0</v>
      </c>
      <c r="U100" s="73">
        <f t="shared" si="9"/>
        <v>0</v>
      </c>
      <c r="V100" s="7">
        <f t="shared" si="19"/>
        <v>207.5</v>
      </c>
      <c r="W100" s="74">
        <f t="shared" si="20"/>
        <v>6.1819173588685924E-2</v>
      </c>
      <c r="X100" s="9">
        <f t="shared" si="21"/>
        <v>-45.559637979037774</v>
      </c>
      <c r="Y100" s="9">
        <f t="shared" si="10"/>
        <v>-33.470869929327066</v>
      </c>
      <c r="Z100">
        <f t="shared" si="11"/>
        <v>2.7799449898873377E-5</v>
      </c>
      <c r="AA100" s="2">
        <f t="shared" si="12"/>
        <v>0</v>
      </c>
      <c r="AB100" s="75">
        <f t="shared" si="22"/>
        <v>0</v>
      </c>
      <c r="AC100">
        <f t="shared" si="13"/>
        <v>0</v>
      </c>
      <c r="AD100" s="75">
        <f t="shared" si="14"/>
        <v>0</v>
      </c>
      <c r="AJ100" s="4"/>
      <c r="AK100" s="4"/>
      <c r="AL100" s="4"/>
      <c r="AM100" s="71">
        <v>205</v>
      </c>
    </row>
    <row r="101" spans="1:42" x14ac:dyDescent="0.2">
      <c r="A101" s="2">
        <v>20171105</v>
      </c>
      <c r="B101" s="2">
        <v>465</v>
      </c>
      <c r="C101" s="2">
        <v>4313</v>
      </c>
      <c r="D101" s="2">
        <v>6619</v>
      </c>
      <c r="E101" s="69">
        <v>43015</v>
      </c>
      <c r="F101" s="72">
        <v>98</v>
      </c>
      <c r="G101" s="2">
        <v>274</v>
      </c>
      <c r="H101" s="2">
        <v>150.9</v>
      </c>
      <c r="I101">
        <f t="shared" si="6"/>
        <v>274</v>
      </c>
      <c r="J101" s="16">
        <f t="shared" si="7"/>
        <v>2.4463507345823055</v>
      </c>
      <c r="K101" s="17">
        <f t="shared" si="8"/>
        <v>2.1786892397755899</v>
      </c>
      <c r="L101" s="71">
        <v>210</v>
      </c>
      <c r="M101" s="3"/>
      <c r="N101" s="3"/>
      <c r="O101" s="2">
        <v>210</v>
      </c>
      <c r="P101" s="2">
        <f t="shared" si="15"/>
        <v>0</v>
      </c>
      <c r="Q101" s="2">
        <f t="shared" si="15"/>
        <v>0</v>
      </c>
      <c r="R101" s="72">
        <f t="shared" si="16"/>
        <v>21</v>
      </c>
      <c r="S101" s="2">
        <f t="shared" si="17"/>
        <v>0</v>
      </c>
      <c r="T101">
        <f t="shared" si="18"/>
        <v>0</v>
      </c>
      <c r="U101" s="73">
        <f t="shared" si="9"/>
        <v>0</v>
      </c>
      <c r="V101" s="7">
        <f t="shared" si="19"/>
        <v>212.5</v>
      </c>
      <c r="W101" s="74">
        <f t="shared" si="20"/>
        <v>6.6423388487264548E-2</v>
      </c>
      <c r="X101" s="9">
        <f t="shared" si="21"/>
        <v>-45.352821312273399</v>
      </c>
      <c r="Y101" s="9">
        <f t="shared" si="10"/>
        <v>-33.576031579215737</v>
      </c>
      <c r="Z101">
        <f t="shared" si="11"/>
        <v>2.9155323779846092E-5</v>
      </c>
      <c r="AA101" s="2">
        <f t="shared" si="12"/>
        <v>0</v>
      </c>
      <c r="AB101" s="75">
        <f t="shared" si="22"/>
        <v>0</v>
      </c>
      <c r="AC101">
        <f t="shared" si="13"/>
        <v>0</v>
      </c>
      <c r="AD101" s="75">
        <f t="shared" si="14"/>
        <v>0</v>
      </c>
      <c r="AJ101" s="4"/>
      <c r="AK101" s="4"/>
      <c r="AL101" s="4"/>
      <c r="AM101" s="71">
        <v>210</v>
      </c>
    </row>
    <row r="102" spans="1:42" x14ac:dyDescent="0.2">
      <c r="A102" s="2">
        <v>20171105</v>
      </c>
      <c r="B102" s="2">
        <v>465</v>
      </c>
      <c r="C102" s="2">
        <v>4313</v>
      </c>
      <c r="D102" s="2">
        <v>6619</v>
      </c>
      <c r="E102" s="69">
        <v>43015</v>
      </c>
      <c r="F102" s="72">
        <v>99</v>
      </c>
      <c r="G102" s="2">
        <v>289</v>
      </c>
      <c r="H102" s="2">
        <v>160.6</v>
      </c>
      <c r="I102">
        <f t="shared" si="6"/>
        <v>289</v>
      </c>
      <c r="J102" s="16">
        <f t="shared" si="7"/>
        <v>2.4694980145184653</v>
      </c>
      <c r="K102" s="17">
        <f t="shared" si="8"/>
        <v>2.2057455409426621</v>
      </c>
      <c r="L102" s="71">
        <v>215</v>
      </c>
      <c r="O102" s="2">
        <v>215</v>
      </c>
      <c r="P102" s="2">
        <f t="shared" si="15"/>
        <v>0</v>
      </c>
      <c r="Q102" s="2">
        <f t="shared" si="15"/>
        <v>0</v>
      </c>
      <c r="R102" s="72">
        <f t="shared" si="16"/>
        <v>21.5</v>
      </c>
      <c r="S102" s="2">
        <f t="shared" si="17"/>
        <v>0</v>
      </c>
      <c r="T102">
        <f t="shared" si="18"/>
        <v>0</v>
      </c>
      <c r="U102" s="73">
        <f t="shared" si="9"/>
        <v>0</v>
      </c>
      <c r="V102" s="7">
        <f t="shared" si="19"/>
        <v>217.5</v>
      </c>
      <c r="W102" s="74">
        <f t="shared" si="20"/>
        <v>7.1251376884156906E-2</v>
      </c>
      <c r="X102" s="9">
        <f t="shared" si="21"/>
        <v>-45.150814774186884</v>
      </c>
      <c r="Y102" s="9">
        <f t="shared" si="10"/>
        <v>-33.678747386243423</v>
      </c>
      <c r="Z102">
        <f t="shared" si="11"/>
        <v>3.0543480372270643E-5</v>
      </c>
      <c r="AA102" s="2">
        <f t="shared" si="12"/>
        <v>0</v>
      </c>
      <c r="AB102" s="75">
        <f t="shared" si="22"/>
        <v>0</v>
      </c>
      <c r="AC102">
        <f t="shared" si="13"/>
        <v>0</v>
      </c>
      <c r="AD102" s="75">
        <f t="shared" si="14"/>
        <v>0</v>
      </c>
      <c r="AJ102" s="4"/>
      <c r="AK102" s="4"/>
      <c r="AL102" s="4"/>
      <c r="AM102" s="71">
        <v>215</v>
      </c>
    </row>
    <row r="103" spans="1:42" x14ac:dyDescent="0.2">
      <c r="A103" s="2">
        <v>20171105</v>
      </c>
      <c r="B103" s="2">
        <v>465</v>
      </c>
      <c r="C103" s="2">
        <v>4313</v>
      </c>
      <c r="D103" s="2">
        <v>6619</v>
      </c>
      <c r="E103" s="69">
        <v>43015</v>
      </c>
      <c r="F103" s="72">
        <v>100</v>
      </c>
      <c r="G103" s="2">
        <v>280</v>
      </c>
      <c r="H103" s="2">
        <v>171.4</v>
      </c>
      <c r="I103">
        <f t="shared" si="6"/>
        <v>280</v>
      </c>
      <c r="J103" s="16">
        <f t="shared" si="7"/>
        <v>2.4557582031041369</v>
      </c>
      <c r="K103" s="17">
        <f t="shared" si="8"/>
        <v>2.2340108175871793</v>
      </c>
      <c r="L103" s="71">
        <v>220</v>
      </c>
      <c r="O103" s="2">
        <v>220</v>
      </c>
      <c r="P103" s="2">
        <f t="shared" si="15"/>
        <v>0</v>
      </c>
      <c r="Q103" s="2">
        <f t="shared" si="15"/>
        <v>0</v>
      </c>
      <c r="R103" s="72">
        <f t="shared" si="16"/>
        <v>22</v>
      </c>
      <c r="S103" s="2">
        <f t="shared" si="17"/>
        <v>0</v>
      </c>
      <c r="T103">
        <f t="shared" si="18"/>
        <v>0</v>
      </c>
      <c r="U103" s="73">
        <f t="shared" si="9"/>
        <v>0</v>
      </c>
      <c r="V103" s="7">
        <f t="shared" si="19"/>
        <v>222.5</v>
      </c>
      <c r="W103" s="74">
        <f t="shared" si="20"/>
        <v>7.6308494363709539E-2</v>
      </c>
      <c r="X103" s="9">
        <f t="shared" si="21"/>
        <v>-44.953399693660998</v>
      </c>
      <c r="Y103" s="9">
        <f t="shared" si="10"/>
        <v>-33.779128539782945</v>
      </c>
      <c r="Z103">
        <f t="shared" si="11"/>
        <v>3.1963919676146814E-5</v>
      </c>
      <c r="AA103" s="2">
        <f t="shared" si="12"/>
        <v>0</v>
      </c>
      <c r="AB103" s="75">
        <f t="shared" si="22"/>
        <v>0</v>
      </c>
      <c r="AC103">
        <f t="shared" si="13"/>
        <v>0</v>
      </c>
      <c r="AD103" s="75">
        <f t="shared" si="14"/>
        <v>0</v>
      </c>
      <c r="AJ103" s="4"/>
      <c r="AK103" s="4"/>
      <c r="AL103" s="4"/>
      <c r="AM103" s="71">
        <v>220</v>
      </c>
    </row>
    <row r="104" spans="1:42" x14ac:dyDescent="0.2">
      <c r="A104" s="2">
        <v>20171105</v>
      </c>
      <c r="B104" s="2">
        <v>465</v>
      </c>
      <c r="C104" s="2">
        <v>4313</v>
      </c>
      <c r="D104" s="2">
        <v>6619</v>
      </c>
      <c r="E104" s="69">
        <v>43015</v>
      </c>
      <c r="F104" s="72">
        <v>101</v>
      </c>
      <c r="G104" s="2">
        <v>281</v>
      </c>
      <c r="H104" s="2">
        <v>157.69999999999999</v>
      </c>
      <c r="I104">
        <f t="shared" si="6"/>
        <v>281</v>
      </c>
      <c r="J104" s="16">
        <f t="shared" si="7"/>
        <v>2.4573064916669973</v>
      </c>
      <c r="K104" s="17">
        <f t="shared" si="8"/>
        <v>2.197831693328903</v>
      </c>
      <c r="L104" s="71">
        <v>225</v>
      </c>
      <c r="O104" s="2">
        <v>225</v>
      </c>
      <c r="P104" s="2">
        <f t="shared" si="15"/>
        <v>0</v>
      </c>
      <c r="Q104" s="2">
        <f t="shared" si="15"/>
        <v>0</v>
      </c>
      <c r="R104" s="72">
        <f t="shared" si="16"/>
        <v>22.5</v>
      </c>
      <c r="S104" s="2">
        <f t="shared" si="17"/>
        <v>0</v>
      </c>
      <c r="T104">
        <f t="shared" si="18"/>
        <v>0</v>
      </c>
      <c r="U104" s="73">
        <f t="shared" si="9"/>
        <v>0</v>
      </c>
      <c r="V104" s="7">
        <f t="shared" si="19"/>
        <v>227.5</v>
      </c>
      <c r="W104" s="74">
        <f t="shared" si="20"/>
        <v>8.1600098598520271E-2</v>
      </c>
      <c r="X104" s="9">
        <f t="shared" si="21"/>
        <v>-44.760371980137379</v>
      </c>
      <c r="Y104" s="9">
        <f t="shared" si="10"/>
        <v>-33.877278815319052</v>
      </c>
      <c r="Z104">
        <f t="shared" si="11"/>
        <v>3.3416641691474838E-5</v>
      </c>
      <c r="AA104" s="2">
        <f t="shared" si="12"/>
        <v>0</v>
      </c>
      <c r="AB104" s="75">
        <f t="shared" si="22"/>
        <v>0</v>
      </c>
      <c r="AC104">
        <f t="shared" si="13"/>
        <v>0</v>
      </c>
      <c r="AD104" s="75">
        <f t="shared" si="14"/>
        <v>0</v>
      </c>
      <c r="AJ104" s="4"/>
      <c r="AK104" s="4"/>
      <c r="AL104" s="4"/>
      <c r="AM104" s="71">
        <v>225</v>
      </c>
    </row>
    <row r="105" spans="1:42" x14ac:dyDescent="0.2">
      <c r="A105" s="2">
        <v>20171105</v>
      </c>
      <c r="B105" s="2">
        <v>465</v>
      </c>
      <c r="C105" s="2">
        <v>4313</v>
      </c>
      <c r="D105" s="2">
        <v>6619</v>
      </c>
      <c r="E105" s="69">
        <v>43015</v>
      </c>
      <c r="F105" s="72">
        <v>102</v>
      </c>
      <c r="G105" s="2">
        <v>273</v>
      </c>
      <c r="H105" s="2">
        <v>145.6</v>
      </c>
      <c r="I105">
        <f t="shared" si="6"/>
        <v>273</v>
      </c>
      <c r="J105" s="16">
        <f t="shared" si="7"/>
        <v>2.4447628188026735</v>
      </c>
      <c r="K105" s="17">
        <f t="shared" si="8"/>
        <v>2.1631613749770184</v>
      </c>
      <c r="L105" s="71">
        <v>230</v>
      </c>
      <c r="M105">
        <v>176</v>
      </c>
      <c r="N105">
        <v>2</v>
      </c>
      <c r="O105">
        <v>230</v>
      </c>
      <c r="P105">
        <v>176</v>
      </c>
      <c r="Q105">
        <v>2</v>
      </c>
      <c r="R105" s="76">
        <f t="shared" si="16"/>
        <v>23</v>
      </c>
      <c r="S105">
        <f t="shared" si="17"/>
        <v>40480</v>
      </c>
      <c r="T105">
        <f t="shared" si="18"/>
        <v>4048</v>
      </c>
      <c r="U105" s="75">
        <f t="shared" si="9"/>
        <v>5.1778411932570387E-3</v>
      </c>
      <c r="V105" s="7">
        <f t="shared" si="19"/>
        <v>232.5</v>
      </c>
      <c r="W105" s="74">
        <f t="shared" si="20"/>
        <v>8.7131549303281111E-2</v>
      </c>
      <c r="X105" s="9">
        <f t="shared" si="21"/>
        <v>-44.571540855480549</v>
      </c>
      <c r="Y105" s="9">
        <f t="shared" si="10"/>
        <v>-33.973295219267143</v>
      </c>
      <c r="Z105">
        <f t="shared" si="11"/>
        <v>3.4901646418254526E-5</v>
      </c>
      <c r="AA105" s="2">
        <f t="shared" si="12"/>
        <v>176</v>
      </c>
      <c r="AB105" s="75">
        <f t="shared" si="22"/>
        <v>5.1778411932570387E-3</v>
      </c>
      <c r="AC105">
        <f t="shared" si="13"/>
        <v>6.1426897696127969E-3</v>
      </c>
      <c r="AD105" s="75">
        <f t="shared" si="14"/>
        <v>3.298569825991529E-3</v>
      </c>
      <c r="AE105">
        <f t="shared" ref="AE102:AE123" si="23">AD105*AE$88</f>
        <v>5.8765939260401812E-8</v>
      </c>
      <c r="AF105">
        <f t="shared" ref="AF102:AF123" si="24">10*LOG10(AE105)</f>
        <v>-72.308743180950216</v>
      </c>
      <c r="AG105">
        <f t="shared" ref="AG102:AG123" si="25">10^((AF105-X105)/10)</f>
        <v>1.6837583693377132E-3</v>
      </c>
      <c r="AH105">
        <f t="shared" ref="AH102:AH121" si="26">AG105*AA$139*1000</f>
        <v>1343.6391787314951</v>
      </c>
      <c r="AI105">
        <f t="shared" ref="AI102:AI123" si="27">AH105*W105</f>
        <v>117.07336334746341</v>
      </c>
      <c r="AJ105" s="4">
        <f t="shared" ref="AJ102:AJ121" si="28">AC$139*AD105</f>
        <v>1.8700736588468859E-4</v>
      </c>
      <c r="AK105" s="4">
        <f t="shared" ref="AK102:AK123" si="29">10*LOG10(AJ105)</f>
        <v>-37.281412870459981</v>
      </c>
      <c r="AL105" s="4">
        <f t="shared" ref="AL102:AL121" si="30">AJ105*AA$139*1000</f>
        <v>149.23187797598149</v>
      </c>
      <c r="AM105" s="71">
        <v>230</v>
      </c>
    </row>
    <row r="106" spans="1:42" x14ac:dyDescent="0.2">
      <c r="A106" s="2">
        <v>20171105</v>
      </c>
      <c r="B106" s="2">
        <v>465</v>
      </c>
      <c r="C106" s="2">
        <v>4313</v>
      </c>
      <c r="D106" s="2">
        <v>6619</v>
      </c>
      <c r="E106" s="69">
        <v>43015</v>
      </c>
      <c r="F106" s="72">
        <v>103</v>
      </c>
      <c r="G106" s="2">
        <v>267</v>
      </c>
      <c r="H106" s="2">
        <v>140.9</v>
      </c>
      <c r="I106">
        <f t="shared" si="6"/>
        <v>267</v>
      </c>
      <c r="J106" s="16">
        <f t="shared" si="7"/>
        <v>2.4351114331264929</v>
      </c>
      <c r="K106" s="17">
        <f t="shared" si="8"/>
        <v>2.1489109931093564</v>
      </c>
      <c r="L106" s="71">
        <v>235</v>
      </c>
      <c r="M106">
        <v>263</v>
      </c>
      <c r="N106">
        <v>2</v>
      </c>
      <c r="O106">
        <v>235</v>
      </c>
      <c r="P106">
        <v>263</v>
      </c>
      <c r="Q106">
        <v>2</v>
      </c>
      <c r="R106" s="76">
        <f t="shared" si="16"/>
        <v>23.5</v>
      </c>
      <c r="S106">
        <f t="shared" si="17"/>
        <v>61805</v>
      </c>
      <c r="T106">
        <f t="shared" si="18"/>
        <v>6180.5</v>
      </c>
      <c r="U106" s="75">
        <f t="shared" si="9"/>
        <v>7.737342237651143E-3</v>
      </c>
      <c r="V106" s="7">
        <f t="shared" si="19"/>
        <v>237.5</v>
      </c>
      <c r="W106" s="74">
        <f t="shared" si="20"/>
        <v>9.2908208190636776E-2</v>
      </c>
      <c r="X106" s="9">
        <f t="shared" si="21"/>
        <v>-44.386727720782304</v>
      </c>
      <c r="Y106" s="9">
        <f t="shared" si="10"/>
        <v>-34.067268565177955</v>
      </c>
      <c r="Z106">
        <f t="shared" si="11"/>
        <v>3.6418933856485931E-5</v>
      </c>
      <c r="AA106" s="2">
        <f t="shared" si="12"/>
        <v>263</v>
      </c>
      <c r="AB106" s="75">
        <f t="shared" si="22"/>
        <v>7.737342237651143E-3</v>
      </c>
      <c r="AC106">
        <f t="shared" si="13"/>
        <v>9.5781796042558008E-3</v>
      </c>
      <c r="AD106" s="75">
        <f t="shared" si="14"/>
        <v>5.1433973414739464E-3</v>
      </c>
      <c r="AE106">
        <f t="shared" si="23"/>
        <v>9.1632614043667765E-8</v>
      </c>
      <c r="AF106">
        <f t="shared" si="24"/>
        <v>-70.379499239495885</v>
      </c>
      <c r="AG106">
        <f t="shared" si="25"/>
        <v>2.5160707450898822E-3</v>
      </c>
      <c r="AH106">
        <f t="shared" si="26"/>
        <v>2007.8244545817258</v>
      </c>
      <c r="AI106">
        <f t="shared" si="27"/>
        <v>186.54337243653072</v>
      </c>
      <c r="AJ106" s="4">
        <f t="shared" si="28"/>
        <v>2.9159703728212752E-4</v>
      </c>
      <c r="AK106" s="4">
        <f t="shared" si="29"/>
        <v>-35.35216892900565</v>
      </c>
      <c r="AL106" s="4">
        <f t="shared" si="30"/>
        <v>232.69443575113777</v>
      </c>
      <c r="AM106" s="71">
        <v>235</v>
      </c>
    </row>
    <row r="107" spans="1:42" x14ac:dyDescent="0.2">
      <c r="A107" s="2">
        <v>20171105</v>
      </c>
      <c r="B107" s="2">
        <v>465</v>
      </c>
      <c r="C107" s="2">
        <v>4313</v>
      </c>
      <c r="D107" s="2">
        <v>6619</v>
      </c>
      <c r="E107" s="69">
        <v>43015</v>
      </c>
      <c r="F107" s="72">
        <v>104</v>
      </c>
      <c r="G107" s="2">
        <v>268</v>
      </c>
      <c r="H107" s="2">
        <v>147.69999999999999</v>
      </c>
      <c r="I107">
        <f t="shared" si="6"/>
        <v>268</v>
      </c>
      <c r="J107" s="16">
        <f t="shared" si="7"/>
        <v>2.4367349657907065</v>
      </c>
      <c r="K107" s="17">
        <f t="shared" si="8"/>
        <v>2.1693804953119495</v>
      </c>
      <c r="L107" s="71">
        <v>240</v>
      </c>
      <c r="M107">
        <v>618</v>
      </c>
      <c r="N107">
        <v>4</v>
      </c>
      <c r="O107">
        <v>240</v>
      </c>
      <c r="P107">
        <v>618</v>
      </c>
      <c r="Q107">
        <v>4</v>
      </c>
      <c r="R107" s="76">
        <f t="shared" si="16"/>
        <v>24</v>
      </c>
      <c r="S107">
        <f t="shared" si="17"/>
        <v>148320</v>
      </c>
      <c r="T107">
        <f t="shared" si="18"/>
        <v>14832</v>
      </c>
      <c r="U107" s="75">
        <f t="shared" si="9"/>
        <v>1.8181283280868467E-2</v>
      </c>
      <c r="V107" s="7">
        <f t="shared" si="19"/>
        <v>242.5</v>
      </c>
      <c r="W107" s="74">
        <f t="shared" si="20"/>
        <v>9.8935438928923883E-2</v>
      </c>
      <c r="X107" s="9">
        <f t="shared" si="21"/>
        <v>-44.205765141234352</v>
      </c>
      <c r="Y107" s="9">
        <f t="shared" si="10"/>
        <v>-34.159283989906996</v>
      </c>
      <c r="Z107">
        <f t="shared" si="11"/>
        <v>3.796850400616917E-5</v>
      </c>
      <c r="AA107" s="2">
        <f t="shared" si="12"/>
        <v>618</v>
      </c>
      <c r="AB107" s="75">
        <f t="shared" si="22"/>
        <v>1.8181283280868467E-2</v>
      </c>
      <c r="AC107">
        <f t="shared" si="13"/>
        <v>2.3464535475812547E-2</v>
      </c>
      <c r="AD107" s="75">
        <f t="shared" si="14"/>
        <v>1.2600247058594643E-2</v>
      </c>
      <c r="AE107">
        <f t="shared" si="23"/>
        <v>2.2448072721602921E-7</v>
      </c>
      <c r="AF107">
        <f t="shared" si="24"/>
        <v>-66.488209393957348</v>
      </c>
      <c r="AG107">
        <f t="shared" si="25"/>
        <v>5.9122879105153901E-3</v>
      </c>
      <c r="AH107">
        <f t="shared" si="26"/>
        <v>4718.0057525912816</v>
      </c>
      <c r="AI107">
        <f t="shared" si="27"/>
        <v>466.7779700018063</v>
      </c>
      <c r="AJ107" s="4">
        <f t="shared" si="28"/>
        <v>7.1435171490292137E-4</v>
      </c>
      <c r="AK107" s="4">
        <f t="shared" si="29"/>
        <v>-31.46087908346712</v>
      </c>
      <c r="AL107" s="4">
        <f t="shared" si="30"/>
        <v>570.05266849253121</v>
      </c>
      <c r="AM107" s="71">
        <v>240</v>
      </c>
    </row>
    <row r="108" spans="1:42" x14ac:dyDescent="0.2">
      <c r="A108" s="2">
        <v>20171105</v>
      </c>
      <c r="B108" s="2">
        <v>465</v>
      </c>
      <c r="C108" s="2">
        <v>4313</v>
      </c>
      <c r="D108" s="2">
        <v>6619</v>
      </c>
      <c r="E108" s="69">
        <v>43015</v>
      </c>
      <c r="F108" s="72">
        <v>105</v>
      </c>
      <c r="G108" s="2">
        <v>260</v>
      </c>
      <c r="H108" s="2">
        <v>131.5</v>
      </c>
      <c r="I108">
        <f t="shared" si="6"/>
        <v>260</v>
      </c>
      <c r="J108" s="16">
        <f t="shared" si="7"/>
        <v>2.4235735197327357</v>
      </c>
      <c r="K108" s="17">
        <f t="shared" si="8"/>
        <v>2.1189257528257768</v>
      </c>
      <c r="L108" s="71">
        <v>245</v>
      </c>
      <c r="M108">
        <v>986</v>
      </c>
      <c r="N108">
        <v>3</v>
      </c>
      <c r="O108">
        <v>245</v>
      </c>
      <c r="P108">
        <v>986</v>
      </c>
      <c r="Q108">
        <v>3</v>
      </c>
      <c r="R108" s="76">
        <f t="shared" si="16"/>
        <v>24.5</v>
      </c>
      <c r="S108">
        <f t="shared" si="17"/>
        <v>241570</v>
      </c>
      <c r="T108">
        <f t="shared" si="18"/>
        <v>24157</v>
      </c>
      <c r="U108" s="75">
        <f t="shared" si="9"/>
        <v>2.9007678503133183E-2</v>
      </c>
      <c r="V108" s="7">
        <f t="shared" si="19"/>
        <v>247.5</v>
      </c>
      <c r="W108" s="74">
        <f t="shared" si="20"/>
        <v>0.10521860710168009</v>
      </c>
      <c r="X108" s="9">
        <f t="shared" si="21"/>
        <v>-44.028495934608252</v>
      </c>
      <c r="Y108" s="9">
        <f t="shared" si="10"/>
        <v>-34.249421417102354</v>
      </c>
      <c r="Z108">
        <f t="shared" si="11"/>
        <v>3.9550356867304065E-5</v>
      </c>
      <c r="AA108" s="2">
        <f t="shared" si="12"/>
        <v>986</v>
      </c>
      <c r="AB108" s="75">
        <f t="shared" si="22"/>
        <v>2.9007678503133183E-2</v>
      </c>
      <c r="AC108">
        <f t="shared" si="13"/>
        <v>3.899665187116181E-2</v>
      </c>
      <c r="AD108" s="75">
        <f t="shared" si="14"/>
        <v>2.0940855553742022E-2</v>
      </c>
      <c r="AE108">
        <f t="shared" si="23"/>
        <v>3.7307351684214794E-7</v>
      </c>
      <c r="AF108">
        <f t="shared" si="24"/>
        <v>-64.282055788807298</v>
      </c>
      <c r="AG108">
        <f t="shared" si="25"/>
        <v>9.4328735918578904E-3</v>
      </c>
      <c r="AH108">
        <f t="shared" si="26"/>
        <v>7527.4331263025961</v>
      </c>
      <c r="AI108">
        <f t="shared" si="27"/>
        <v>792.02602860060426</v>
      </c>
      <c r="AJ108" s="4">
        <f t="shared" si="28"/>
        <v>1.187209743331686E-3</v>
      </c>
      <c r="AK108" s="4">
        <f t="shared" si="29"/>
        <v>-29.254725478317066</v>
      </c>
      <c r="AL108" s="4">
        <f t="shared" si="30"/>
        <v>947.39337517868535</v>
      </c>
      <c r="AM108" s="71">
        <v>245</v>
      </c>
    </row>
    <row r="109" spans="1:42" x14ac:dyDescent="0.2">
      <c r="A109" s="2">
        <v>20171105</v>
      </c>
      <c r="B109" s="2">
        <v>465</v>
      </c>
      <c r="C109" s="2">
        <v>4313</v>
      </c>
      <c r="D109" s="2">
        <v>6619</v>
      </c>
      <c r="E109" s="69">
        <v>43015</v>
      </c>
      <c r="F109" s="72">
        <v>106</v>
      </c>
      <c r="G109" s="2">
        <v>259</v>
      </c>
      <c r="H109" s="2">
        <v>115.6</v>
      </c>
      <c r="I109">
        <f t="shared" si="6"/>
        <v>259</v>
      </c>
      <c r="J109" s="16">
        <f t="shared" si="7"/>
        <v>2.4218999358431694</v>
      </c>
      <c r="K109" s="17">
        <f t="shared" si="8"/>
        <v>2.0629578340845103</v>
      </c>
      <c r="L109" s="71">
        <v>250</v>
      </c>
      <c r="M109">
        <v>808</v>
      </c>
      <c r="N109">
        <v>4</v>
      </c>
      <c r="O109">
        <v>250</v>
      </c>
      <c r="P109">
        <v>808</v>
      </c>
      <c r="Q109">
        <v>4</v>
      </c>
      <c r="R109" s="76">
        <f t="shared" si="16"/>
        <v>25</v>
      </c>
      <c r="S109">
        <f t="shared" si="17"/>
        <v>202000</v>
      </c>
      <c r="T109">
        <f t="shared" si="18"/>
        <v>20200</v>
      </c>
      <c r="U109" s="75">
        <f t="shared" si="9"/>
        <v>2.3770998205407314E-2</v>
      </c>
      <c r="V109" s="7">
        <f t="shared" si="19"/>
        <v>252.5</v>
      </c>
      <c r="W109" s="74">
        <f t="shared" si="20"/>
        <v>0.11176308016880358</v>
      </c>
      <c r="X109" s="9">
        <f t="shared" si="21"/>
        <v>-43.854772350906401</v>
      </c>
      <c r="Y109" s="9">
        <f t="shared" si="10"/>
        <v>-34.337755974333547</v>
      </c>
      <c r="Z109">
        <f t="shared" si="11"/>
        <v>4.1164492439890664E-5</v>
      </c>
      <c r="AA109" s="2">
        <f t="shared" si="12"/>
        <v>808</v>
      </c>
      <c r="AB109" s="75">
        <f t="shared" si="22"/>
        <v>2.3770998205407314E-2</v>
      </c>
      <c r="AC109">
        <f t="shared" si="13"/>
        <v>3.3260909891431656E-2</v>
      </c>
      <c r="AD109" s="75">
        <f t="shared" si="14"/>
        <v>1.786081307502127E-2</v>
      </c>
      <c r="AE109">
        <f t="shared" si="23"/>
        <v>3.1820076932662328E-7</v>
      </c>
      <c r="AF109">
        <f t="shared" si="24"/>
        <v>-64.972987746771707</v>
      </c>
      <c r="AG109">
        <f t="shared" si="25"/>
        <v>7.7299816046867741E-3</v>
      </c>
      <c r="AH109">
        <f t="shared" si="26"/>
        <v>6168.5253205400459</v>
      </c>
      <c r="AI109">
        <f t="shared" si="27"/>
        <v>689.41338992281192</v>
      </c>
      <c r="AJ109" s="4">
        <f t="shared" si="28"/>
        <v>1.0125914508159666E-3</v>
      </c>
      <c r="AK109" s="4">
        <f t="shared" si="29"/>
        <v>-29.945657436281468</v>
      </c>
      <c r="AL109" s="4">
        <f t="shared" si="30"/>
        <v>808.04797775114139</v>
      </c>
      <c r="AM109" s="71">
        <v>250</v>
      </c>
    </row>
    <row r="110" spans="1:42" x14ac:dyDescent="0.2">
      <c r="A110" s="2">
        <v>20171105</v>
      </c>
      <c r="B110" s="2">
        <v>465</v>
      </c>
      <c r="C110" s="2">
        <v>4313</v>
      </c>
      <c r="D110" s="2">
        <v>6619</v>
      </c>
      <c r="E110" s="69">
        <v>43015</v>
      </c>
      <c r="F110" s="72">
        <v>107</v>
      </c>
      <c r="G110" s="2">
        <v>280</v>
      </c>
      <c r="H110" s="2">
        <v>161.30000000000001</v>
      </c>
      <c r="I110">
        <f t="shared" si="6"/>
        <v>280</v>
      </c>
      <c r="J110" s="16">
        <f t="shared" si="7"/>
        <v>2.4557582031041369</v>
      </c>
      <c r="K110" s="17">
        <f t="shared" si="8"/>
        <v>2.2076343673889616</v>
      </c>
      <c r="L110" s="71">
        <v>255</v>
      </c>
      <c r="M110">
        <v>1095</v>
      </c>
      <c r="N110">
        <v>3</v>
      </c>
      <c r="O110">
        <v>255</v>
      </c>
      <c r="P110">
        <v>1095</v>
      </c>
      <c r="Q110">
        <v>3</v>
      </c>
      <c r="R110" s="76">
        <f t="shared" si="16"/>
        <v>25.5</v>
      </c>
      <c r="S110">
        <f t="shared" si="17"/>
        <v>279225</v>
      </c>
      <c r="T110">
        <f t="shared" si="18"/>
        <v>27922.5</v>
      </c>
      <c r="U110" s="75">
        <f t="shared" si="9"/>
        <v>3.2214409696684418E-2</v>
      </c>
      <c r="V110" s="7">
        <f t="shared" si="19"/>
        <v>257.5</v>
      </c>
      <c r="W110" s="74">
        <f t="shared" si="20"/>
        <v>0.11857422742927556</v>
      </c>
      <c r="X110" s="9">
        <f t="shared" si="21"/>
        <v>-43.684455332455812</v>
      </c>
      <c r="Y110" s="9">
        <f t="shared" si="10"/>
        <v>-34.42435836931746</v>
      </c>
      <c r="Z110">
        <f t="shared" si="11"/>
        <v>4.2810910723929022E-5</v>
      </c>
      <c r="AA110" s="2">
        <f t="shared" si="12"/>
        <v>1095</v>
      </c>
      <c r="AB110" s="75">
        <f t="shared" si="22"/>
        <v>3.2214409696684418E-2</v>
      </c>
      <c r="AC110">
        <f t="shared" si="13"/>
        <v>4.6877947242702278E-2</v>
      </c>
      <c r="AD110" s="75">
        <f t="shared" si="14"/>
        <v>2.5173041139752626E-2</v>
      </c>
      <c r="AE110">
        <f t="shared" si="23"/>
        <v>4.484723636776813E-7</v>
      </c>
      <c r="AF110">
        <f t="shared" si="24"/>
        <v>-63.482643144305598</v>
      </c>
      <c r="AG110">
        <f t="shared" si="25"/>
        <v>1.0475655763777266E-2</v>
      </c>
      <c r="AH110">
        <f t="shared" si="26"/>
        <v>8359.5732994942573</v>
      </c>
      <c r="AI110">
        <f t="shared" si="27"/>
        <v>991.22994562593158</v>
      </c>
      <c r="AJ110" s="4">
        <f t="shared" si="28"/>
        <v>1.4271470252829889E-3</v>
      </c>
      <c r="AK110" s="4">
        <f t="shared" si="29"/>
        <v>-28.455312833815366</v>
      </c>
      <c r="AL110" s="4">
        <f t="shared" si="30"/>
        <v>1138.8633261758253</v>
      </c>
      <c r="AM110" s="71">
        <v>255</v>
      </c>
    </row>
    <row r="111" spans="1:42" x14ac:dyDescent="0.2">
      <c r="A111" s="2">
        <v>20171105</v>
      </c>
      <c r="B111" s="2">
        <v>465</v>
      </c>
      <c r="C111" s="2">
        <v>4313</v>
      </c>
      <c r="D111" s="2">
        <v>6619</v>
      </c>
      <c r="E111" s="69">
        <v>43015</v>
      </c>
      <c r="F111" s="72">
        <v>108</v>
      </c>
      <c r="G111" s="2">
        <v>295</v>
      </c>
      <c r="H111" s="2">
        <v>180.7</v>
      </c>
      <c r="I111">
        <f t="shared" si="6"/>
        <v>295</v>
      </c>
      <c r="J111" s="16">
        <f t="shared" si="7"/>
        <v>2.4784221877400805</v>
      </c>
      <c r="K111" s="17">
        <f t="shared" si="8"/>
        <v>2.2569581525609319</v>
      </c>
      <c r="L111" s="71">
        <v>260</v>
      </c>
      <c r="M111">
        <v>1091</v>
      </c>
      <c r="N111">
        <v>4</v>
      </c>
      <c r="O111">
        <v>260</v>
      </c>
      <c r="P111">
        <v>1091</v>
      </c>
      <c r="Q111">
        <v>4</v>
      </c>
      <c r="R111" s="72">
        <f t="shared" si="16"/>
        <v>26</v>
      </c>
      <c r="S111">
        <f t="shared" si="17"/>
        <v>283660</v>
      </c>
      <c r="T111">
        <f t="shared" si="18"/>
        <v>28366</v>
      </c>
      <c r="U111" s="75">
        <f t="shared" si="9"/>
        <v>3.2096731487746756E-2</v>
      </c>
      <c r="V111" s="7">
        <f t="shared" si="19"/>
        <v>262.5</v>
      </c>
      <c r="W111" s="74">
        <f t="shared" si="20"/>
        <v>0.12565741998534413</v>
      </c>
      <c r="X111" s="9">
        <f t="shared" si="21"/>
        <v>-43.51741384516049</v>
      </c>
      <c r="Y111" s="9">
        <f t="shared" si="10"/>
        <v>-34.509295229961509</v>
      </c>
      <c r="Z111">
        <f t="shared" si="11"/>
        <v>4.4489611719419158E-5</v>
      </c>
      <c r="AA111" s="2">
        <f t="shared" si="12"/>
        <v>1091</v>
      </c>
      <c r="AB111" s="75">
        <f t="shared" si="22"/>
        <v>3.2096731487746756E-2</v>
      </c>
      <c r="AC111">
        <f t="shared" si="13"/>
        <v>4.8538166385886303E-2</v>
      </c>
      <c r="AD111" s="75">
        <f t="shared" si="14"/>
        <v>2.6064564067921851E-2</v>
      </c>
      <c r="AE111">
        <f t="shared" si="23"/>
        <v>4.6435536298035627E-7</v>
      </c>
      <c r="AF111">
        <f t="shared" si="24"/>
        <v>-63.331495342888232</v>
      </c>
      <c r="AG111">
        <f t="shared" si="25"/>
        <v>1.0437388528110495E-2</v>
      </c>
      <c r="AH111">
        <f t="shared" si="26"/>
        <v>8329.0360454321763</v>
      </c>
      <c r="AI111">
        <f t="shared" si="27"/>
        <v>1046.6051804339409</v>
      </c>
      <c r="AJ111" s="4">
        <f t="shared" si="28"/>
        <v>1.4776905526956961E-3</v>
      </c>
      <c r="AK111" s="4">
        <f t="shared" si="29"/>
        <v>-28.304165032398</v>
      </c>
      <c r="AL111" s="4">
        <f t="shared" si="30"/>
        <v>1179.1970610511655</v>
      </c>
      <c r="AM111" s="71">
        <v>260</v>
      </c>
    </row>
    <row r="112" spans="1:42" x14ac:dyDescent="0.2">
      <c r="A112" s="2">
        <v>20171105</v>
      </c>
      <c r="B112" s="2">
        <v>465</v>
      </c>
      <c r="C112" s="2">
        <v>4313</v>
      </c>
      <c r="D112" s="2">
        <v>6619</v>
      </c>
      <c r="E112" s="69">
        <v>43015</v>
      </c>
      <c r="F112" s="72">
        <v>109</v>
      </c>
      <c r="G112" s="2">
        <v>276</v>
      </c>
      <c r="H112" s="2">
        <v>154.30000000000001</v>
      </c>
      <c r="I112">
        <f t="shared" si="6"/>
        <v>276</v>
      </c>
      <c r="J112" s="16">
        <f t="shared" si="7"/>
        <v>2.4495092538271352</v>
      </c>
      <c r="K112" s="17">
        <f t="shared" si="8"/>
        <v>2.1883659260631485</v>
      </c>
      <c r="L112" s="71">
        <v>265</v>
      </c>
      <c r="M112">
        <v>1079</v>
      </c>
      <c r="N112">
        <v>4</v>
      </c>
      <c r="O112">
        <v>265</v>
      </c>
      <c r="P112">
        <v>1079</v>
      </c>
      <c r="Q112">
        <v>4</v>
      </c>
      <c r="R112" s="76">
        <f t="shared" si="16"/>
        <v>26.5</v>
      </c>
      <c r="S112">
        <f t="shared" si="17"/>
        <v>285935</v>
      </c>
      <c r="T112">
        <f t="shared" si="18"/>
        <v>28593.5</v>
      </c>
      <c r="U112" s="75">
        <f t="shared" si="9"/>
        <v>3.1743696860933777E-2</v>
      </c>
      <c r="V112" s="7">
        <f t="shared" si="19"/>
        <v>267.5</v>
      </c>
      <c r="W112" s="74">
        <f t="shared" si="20"/>
        <v>0.13301803070808826</v>
      </c>
      <c r="X112" s="9">
        <f t="shared" si="21"/>
        <v>-43.353524272855061</v>
      </c>
      <c r="Y112" s="9">
        <f t="shared" si="10"/>
        <v>-34.592629412321315</v>
      </c>
      <c r="Z112">
        <f t="shared" si="11"/>
        <v>4.6200595426360986E-5</v>
      </c>
      <c r="AA112" s="2">
        <f t="shared" si="12"/>
        <v>1079</v>
      </c>
      <c r="AB112" s="75">
        <f t="shared" si="22"/>
        <v>3.1743696860933777E-2</v>
      </c>
      <c r="AC112">
        <f t="shared" si="13"/>
        <v>4.9850442465043505E-2</v>
      </c>
      <c r="AD112" s="75">
        <f t="shared" si="14"/>
        <v>2.6769244662323947E-2</v>
      </c>
      <c r="AE112">
        <f t="shared" si="23"/>
        <v>4.7690965747559844E-7</v>
      </c>
      <c r="AF112">
        <f t="shared" si="24"/>
        <v>-63.215638829637115</v>
      </c>
      <c r="AG112">
        <f t="shared" si="25"/>
        <v>1.0322586821110197E-2</v>
      </c>
      <c r="AH112">
        <f t="shared" si="26"/>
        <v>8237.4242832459386</v>
      </c>
      <c r="AI112">
        <f t="shared" si="27"/>
        <v>1095.7259562643603</v>
      </c>
      <c r="AJ112" s="4">
        <f t="shared" si="28"/>
        <v>1.5176413400674869E-3</v>
      </c>
      <c r="AK112" s="4">
        <f t="shared" si="29"/>
        <v>-28.188308519146883</v>
      </c>
      <c r="AL112" s="4">
        <f t="shared" si="30"/>
        <v>1211.0777893738546</v>
      </c>
      <c r="AM112" s="71">
        <v>265</v>
      </c>
    </row>
    <row r="113" spans="1:39" x14ac:dyDescent="0.2">
      <c r="A113" s="2">
        <v>20171105</v>
      </c>
      <c r="B113" s="2">
        <v>465</v>
      </c>
      <c r="C113" s="2">
        <v>4313</v>
      </c>
      <c r="D113" s="2">
        <v>6619</v>
      </c>
      <c r="E113" s="69">
        <v>43015</v>
      </c>
      <c r="F113" s="72">
        <v>110</v>
      </c>
      <c r="G113" s="2">
        <v>318</v>
      </c>
      <c r="H113" s="2">
        <v>205.8</v>
      </c>
      <c r="I113">
        <f t="shared" si="6"/>
        <v>318</v>
      </c>
      <c r="J113" s="16">
        <f t="shared" si="7"/>
        <v>2.5110272917463501</v>
      </c>
      <c r="K113" s="17">
        <f t="shared" si="8"/>
        <v>2.3134453704264142</v>
      </c>
      <c r="L113" s="71">
        <v>270</v>
      </c>
      <c r="M113">
        <v>1706</v>
      </c>
      <c r="N113">
        <v>3</v>
      </c>
      <c r="O113">
        <v>270</v>
      </c>
      <c r="P113">
        <v>1706</v>
      </c>
      <c r="Q113">
        <v>3</v>
      </c>
      <c r="R113" s="76">
        <f t="shared" si="16"/>
        <v>27</v>
      </c>
      <c r="S113">
        <f t="shared" si="17"/>
        <v>460620</v>
      </c>
      <c r="T113">
        <f t="shared" si="18"/>
        <v>46062</v>
      </c>
      <c r="U113" s="75">
        <f t="shared" si="9"/>
        <v>5.0189756111911975E-2</v>
      </c>
      <c r="V113" s="7">
        <f t="shared" si="19"/>
        <v>272.5</v>
      </c>
      <c r="W113" s="74">
        <f t="shared" si="20"/>
        <v>0.14066143420428417</v>
      </c>
      <c r="X113" s="9">
        <f t="shared" si="21"/>
        <v>-43.19266986774678</v>
      </c>
      <c r="Y113" s="9">
        <f t="shared" si="10"/>
        <v>-34.674420280038575</v>
      </c>
      <c r="Z113">
        <f t="shared" si="11"/>
        <v>4.7943861844754571E-5</v>
      </c>
      <c r="AA113" s="2">
        <f t="shared" si="12"/>
        <v>1706</v>
      </c>
      <c r="AB113" s="75">
        <f t="shared" si="22"/>
        <v>5.0189756111911975E-2</v>
      </c>
      <c r="AC113">
        <f t="shared" si="13"/>
        <v>8.1792228307151299E-2</v>
      </c>
      <c r="AD113" s="75">
        <f t="shared" si="14"/>
        <v>4.392169984381062E-2</v>
      </c>
      <c r="AE113">
        <f t="shared" si="23"/>
        <v>7.8249061908492795E-7</v>
      </c>
      <c r="AF113">
        <f t="shared" si="24"/>
        <v>-61.065208603042898</v>
      </c>
      <c r="AG113">
        <f t="shared" si="25"/>
        <v>1.6320976011875814E-2</v>
      </c>
      <c r="AH113">
        <f t="shared" si="26"/>
        <v>13024.138857476899</v>
      </c>
      <c r="AI113">
        <f t="shared" si="27"/>
        <v>1831.9940509684477</v>
      </c>
      <c r="AJ113" s="4">
        <f t="shared" si="28"/>
        <v>2.4900735246676129E-3</v>
      </c>
      <c r="AK113" s="4">
        <f t="shared" si="29"/>
        <v>-26.037878292552662</v>
      </c>
      <c r="AL113" s="4">
        <f t="shared" si="30"/>
        <v>1987.078672684755</v>
      </c>
      <c r="AM113" s="71">
        <v>270</v>
      </c>
    </row>
    <row r="114" spans="1:39" x14ac:dyDescent="0.2">
      <c r="A114" s="2">
        <v>20171105</v>
      </c>
      <c r="B114" s="2">
        <v>465</v>
      </c>
      <c r="C114" s="2">
        <v>4313</v>
      </c>
      <c r="D114" s="2">
        <v>6619</v>
      </c>
      <c r="E114" s="69">
        <v>43015</v>
      </c>
      <c r="F114" s="72">
        <v>111</v>
      </c>
      <c r="G114" s="2">
        <v>283</v>
      </c>
      <c r="H114" s="2">
        <v>166.1</v>
      </c>
      <c r="I114">
        <f t="shared" si="6"/>
        <v>283</v>
      </c>
      <c r="J114" s="16">
        <f t="shared" si="7"/>
        <v>2.4603866072862077</v>
      </c>
      <c r="K114" s="17">
        <f t="shared" si="8"/>
        <v>2.2203696324513946</v>
      </c>
      <c r="L114" s="71">
        <v>275</v>
      </c>
      <c r="M114">
        <v>1752</v>
      </c>
      <c r="N114">
        <v>4</v>
      </c>
      <c r="O114">
        <v>275</v>
      </c>
      <c r="P114">
        <v>1752</v>
      </c>
      <c r="Q114">
        <v>4</v>
      </c>
      <c r="R114" s="76">
        <f t="shared" si="16"/>
        <v>27.5</v>
      </c>
      <c r="S114">
        <f t="shared" si="17"/>
        <v>481800</v>
      </c>
      <c r="T114">
        <f t="shared" si="18"/>
        <v>48180</v>
      </c>
      <c r="U114" s="75">
        <f t="shared" si="9"/>
        <v>5.1543055514695069E-2</v>
      </c>
      <c r="V114" s="7">
        <f t="shared" si="19"/>
        <v>277.5</v>
      </c>
      <c r="W114" s="74">
        <f t="shared" si="20"/>
        <v>0.14859300678449869</v>
      </c>
      <c r="X114" s="9">
        <f t="shared" si="21"/>
        <v>-43.034740250826104</v>
      </c>
      <c r="Y114" s="9">
        <f t="shared" si="10"/>
        <v>-34.754723958371159</v>
      </c>
      <c r="Z114">
        <f t="shared" si="11"/>
        <v>4.9719410974599874E-5</v>
      </c>
      <c r="AA114" s="2">
        <f t="shared" si="12"/>
        <v>1752</v>
      </c>
      <c r="AB114" s="75">
        <f t="shared" si="22"/>
        <v>5.1543055514695069E-2</v>
      </c>
      <c r="AC114">
        <f t="shared" si="13"/>
        <v>8.7108408027498974E-2</v>
      </c>
      <c r="AD114" s="75">
        <f t="shared" si="14"/>
        <v>4.6776441117223858E-2</v>
      </c>
      <c r="AE114">
        <f t="shared" si="23"/>
        <v>8.3334949463628501E-7</v>
      </c>
      <c r="AF114">
        <f t="shared" si="24"/>
        <v>-60.79172823611664</v>
      </c>
      <c r="AG114">
        <f t="shared" si="25"/>
        <v>1.6761049222043644E-2</v>
      </c>
      <c r="AH114">
        <f t="shared" si="26"/>
        <v>13375.317279190827</v>
      </c>
      <c r="AI114">
        <f t="shared" si="27"/>
        <v>1987.4786112116251</v>
      </c>
      <c r="AJ114" s="4">
        <f t="shared" si="28"/>
        <v>2.6519187103043419E-3</v>
      </c>
      <c r="AK114" s="4">
        <f t="shared" si="29"/>
        <v>-25.764397925626412</v>
      </c>
      <c r="AL114" s="4">
        <f t="shared" si="30"/>
        <v>2116.231130822865</v>
      </c>
      <c r="AM114" s="71">
        <v>275</v>
      </c>
    </row>
    <row r="115" spans="1:39" x14ac:dyDescent="0.2">
      <c r="A115" s="2">
        <v>20171105</v>
      </c>
      <c r="B115" s="2">
        <v>465</v>
      </c>
      <c r="C115" s="2">
        <v>4313</v>
      </c>
      <c r="D115" s="2">
        <v>6619</v>
      </c>
      <c r="E115" s="69">
        <v>43015</v>
      </c>
      <c r="F115" s="72">
        <v>112</v>
      </c>
      <c r="G115" s="2">
        <v>275</v>
      </c>
      <c r="H115" s="2">
        <v>140.6</v>
      </c>
      <c r="I115">
        <f t="shared" si="6"/>
        <v>275</v>
      </c>
      <c r="J115" s="16">
        <f t="shared" si="7"/>
        <v>2.4479328655921804</v>
      </c>
      <c r="K115" s="17">
        <f t="shared" si="8"/>
        <v>2.1479853206838051</v>
      </c>
      <c r="L115" s="71">
        <v>280</v>
      </c>
      <c r="M115">
        <v>2056</v>
      </c>
      <c r="N115">
        <v>4</v>
      </c>
      <c r="O115">
        <v>280</v>
      </c>
      <c r="P115">
        <v>2056</v>
      </c>
      <c r="Q115">
        <v>4</v>
      </c>
      <c r="R115" s="76">
        <f t="shared" si="16"/>
        <v>28</v>
      </c>
      <c r="S115">
        <f t="shared" si="17"/>
        <v>575680</v>
      </c>
      <c r="T115">
        <f t="shared" si="18"/>
        <v>57568</v>
      </c>
      <c r="U115" s="75">
        <f t="shared" si="9"/>
        <v>6.0486599393957223E-2</v>
      </c>
      <c r="V115" s="7">
        <f t="shared" si="19"/>
        <v>282.5</v>
      </c>
      <c r="W115" s="74">
        <f t="shared" si="20"/>
        <v>0.15681812643234802</v>
      </c>
      <c r="X115" s="9">
        <f t="shared" si="21"/>
        <v>-42.879630956890857</v>
      </c>
      <c r="Y115" s="9">
        <f t="shared" si="10"/>
        <v>-34.83359356553818</v>
      </c>
      <c r="Z115">
        <f t="shared" si="11"/>
        <v>5.1527242815896862E-5</v>
      </c>
      <c r="AA115" s="2">
        <f t="shared" si="12"/>
        <v>2056</v>
      </c>
      <c r="AB115" s="75">
        <f t="shared" si="22"/>
        <v>6.0486599393957223E-2</v>
      </c>
      <c r="AC115">
        <f t="shared" si="13"/>
        <v>0.10594001122948395</v>
      </c>
      <c r="AD115" s="75">
        <f t="shared" si="14"/>
        <v>5.6888844710255813E-2</v>
      </c>
      <c r="AE115">
        <f t="shared" si="23"/>
        <v>1.0135078440646324E-6</v>
      </c>
      <c r="AF115">
        <f t="shared" si="24"/>
        <v>-59.941728857269638</v>
      </c>
      <c r="AG115">
        <f t="shared" si="25"/>
        <v>1.9669359132717841E-2</v>
      </c>
      <c r="AH115">
        <f t="shared" si="26"/>
        <v>15696.148587908838</v>
      </c>
      <c r="AI115">
        <f t="shared" si="27"/>
        <v>2461.4406137596088</v>
      </c>
      <c r="AJ115" s="4">
        <f t="shared" si="28"/>
        <v>3.2252259490338771E-3</v>
      </c>
      <c r="AK115" s="4">
        <f t="shared" si="29"/>
        <v>-24.914398546779406</v>
      </c>
      <c r="AL115" s="4">
        <f t="shared" si="30"/>
        <v>2573.7303073290341</v>
      </c>
      <c r="AM115" s="71">
        <v>280</v>
      </c>
    </row>
    <row r="116" spans="1:39" x14ac:dyDescent="0.2">
      <c r="A116" s="2">
        <v>20171105</v>
      </c>
      <c r="B116" s="2">
        <v>465</v>
      </c>
      <c r="C116" s="2">
        <v>4313</v>
      </c>
      <c r="D116" s="2">
        <v>6619</v>
      </c>
      <c r="E116" s="69">
        <v>43015</v>
      </c>
      <c r="F116" s="72">
        <v>113</v>
      </c>
      <c r="G116" s="2">
        <v>276</v>
      </c>
      <c r="H116" s="2">
        <v>149.1</v>
      </c>
      <c r="I116">
        <f t="shared" si="6"/>
        <v>276</v>
      </c>
      <c r="J116" s="16">
        <f t="shared" si="7"/>
        <v>2.4495092538271352</v>
      </c>
      <c r="K116" s="17">
        <f t="shared" si="8"/>
        <v>2.1734776434529945</v>
      </c>
      <c r="L116" s="71">
        <v>285</v>
      </c>
      <c r="M116">
        <v>3007</v>
      </c>
      <c r="N116">
        <v>4</v>
      </c>
      <c r="O116">
        <v>285</v>
      </c>
      <c r="P116">
        <v>3007</v>
      </c>
      <c r="Q116">
        <v>4</v>
      </c>
      <c r="R116" s="76">
        <f t="shared" si="16"/>
        <v>28.5</v>
      </c>
      <c r="S116">
        <f t="shared" si="17"/>
        <v>856995</v>
      </c>
      <c r="T116">
        <f t="shared" si="18"/>
        <v>85699.5</v>
      </c>
      <c r="U116" s="75">
        <f t="shared" si="9"/>
        <v>8.8464593568885877E-2</v>
      </c>
      <c r="V116" s="7">
        <f t="shared" si="19"/>
        <v>287.5</v>
      </c>
      <c r="W116" s="74">
        <f t="shared" si="20"/>
        <v>0.16534217277484967</v>
      </c>
      <c r="X116" s="9">
        <f t="shared" si="21"/>
        <v>-42.72724301948702</v>
      </c>
      <c r="Y116" s="9">
        <f t="shared" si="10"/>
        <v>-34.91107942376825</v>
      </c>
      <c r="Z116">
        <f t="shared" si="11"/>
        <v>5.3367357368645614E-5</v>
      </c>
      <c r="AA116" s="2">
        <f t="shared" si="12"/>
        <v>3007</v>
      </c>
      <c r="AB116" s="75">
        <f t="shared" si="22"/>
        <v>8.8464593568885877E-2</v>
      </c>
      <c r="AC116">
        <f t="shared" si="13"/>
        <v>0.16047564360751737</v>
      </c>
      <c r="AD116" s="75">
        <f t="shared" si="14"/>
        <v>8.6173994726042299E-2</v>
      </c>
      <c r="AE116">
        <f t="shared" si="23"/>
        <v>1.535239818176216E-6</v>
      </c>
      <c r="AF116">
        <f t="shared" si="24"/>
        <v>-58.138237742093004</v>
      </c>
      <c r="AG116">
        <f t="shared" si="25"/>
        <v>2.8767394412491536E-2</v>
      </c>
      <c r="AH116">
        <f t="shared" si="26"/>
        <v>22956.380741168246</v>
      </c>
      <c r="AI116">
        <f t="shared" si="27"/>
        <v>3795.6578707914719</v>
      </c>
      <c r="AJ116" s="4">
        <f t="shared" si="28"/>
        <v>4.8855026910440188E-3</v>
      </c>
      <c r="AK116" s="4">
        <f t="shared" si="29"/>
        <v>-23.110907431602776</v>
      </c>
      <c r="AL116" s="4">
        <f t="shared" si="30"/>
        <v>3898.6311474531271</v>
      </c>
      <c r="AM116" s="71">
        <v>285</v>
      </c>
    </row>
    <row r="117" spans="1:39" x14ac:dyDescent="0.2">
      <c r="A117" s="2">
        <v>20171105</v>
      </c>
      <c r="B117" s="2">
        <v>465</v>
      </c>
      <c r="C117" s="2">
        <v>4313</v>
      </c>
      <c r="D117" s="2">
        <v>6619</v>
      </c>
      <c r="E117" s="69">
        <v>43015</v>
      </c>
      <c r="F117" s="72">
        <v>114</v>
      </c>
      <c r="G117" s="2">
        <v>242</v>
      </c>
      <c r="H117" s="2">
        <v>107.7</v>
      </c>
      <c r="I117">
        <f t="shared" si="6"/>
        <v>242</v>
      </c>
      <c r="J117" s="16">
        <f t="shared" si="7"/>
        <v>2.3924155377423491</v>
      </c>
      <c r="K117" s="17">
        <f t="shared" si="8"/>
        <v>2.0322157032979815</v>
      </c>
      <c r="L117" s="71">
        <v>290</v>
      </c>
      <c r="M117">
        <v>2509</v>
      </c>
      <c r="N117">
        <v>4</v>
      </c>
      <c r="O117">
        <v>290</v>
      </c>
      <c r="P117">
        <v>2509</v>
      </c>
      <c r="Q117">
        <v>4</v>
      </c>
      <c r="R117" s="76">
        <f t="shared" si="16"/>
        <v>29</v>
      </c>
      <c r="S117">
        <f t="shared" si="17"/>
        <v>727610</v>
      </c>
      <c r="T117">
        <f t="shared" si="18"/>
        <v>72761</v>
      </c>
      <c r="U117" s="75">
        <f t="shared" si="9"/>
        <v>7.3813656556147217E-2</v>
      </c>
      <c r="V117" s="7">
        <f t="shared" si="19"/>
        <v>292.5</v>
      </c>
      <c r="W117" s="74">
        <f t="shared" si="20"/>
        <v>0.17417052705382105</v>
      </c>
      <c r="X117" s="9">
        <f t="shared" si="21"/>
        <v>-42.57748259163602</v>
      </c>
      <c r="Y117" s="9">
        <f t="shared" si="10"/>
        <v>-34.987229252151224</v>
      </c>
      <c r="Z117">
        <f t="shared" si="11"/>
        <v>5.5239754632846118E-5</v>
      </c>
      <c r="AA117" s="2">
        <f t="shared" si="12"/>
        <v>2509</v>
      </c>
      <c r="AB117" s="75">
        <f t="shared" si="22"/>
        <v>7.3813656556147217E-2</v>
      </c>
      <c r="AC117">
        <f t="shared" si="13"/>
        <v>0.13859654437381091</v>
      </c>
      <c r="AD117" s="75">
        <f t="shared" si="14"/>
        <v>7.4425112842214453E-2</v>
      </c>
      <c r="AE117">
        <f t="shared" si="23"/>
        <v>1.3259266565380135E-6</v>
      </c>
      <c r="AF117">
        <f t="shared" si="24"/>
        <v>-58.774804982101081</v>
      </c>
      <c r="AG117">
        <f t="shared" si="25"/>
        <v>2.4003123571979104E-2</v>
      </c>
      <c r="AH117">
        <f t="shared" si="26"/>
        <v>19154.492610439323</v>
      </c>
      <c r="AI117">
        <f t="shared" si="27"/>
        <v>3336.1480734087377</v>
      </c>
      <c r="AJ117" s="4">
        <f t="shared" si="28"/>
        <v>4.2194178212096988E-3</v>
      </c>
      <c r="AK117" s="4">
        <f t="shared" si="29"/>
        <v>-23.747474671610846</v>
      </c>
      <c r="AL117" s="4">
        <f t="shared" si="30"/>
        <v>3367.0954213253394</v>
      </c>
      <c r="AM117" s="71">
        <v>290</v>
      </c>
    </row>
    <row r="118" spans="1:39" x14ac:dyDescent="0.2">
      <c r="A118" s="2">
        <v>20171105</v>
      </c>
      <c r="B118" s="2">
        <v>465</v>
      </c>
      <c r="C118" s="2">
        <v>4313</v>
      </c>
      <c r="D118" s="2">
        <v>6619</v>
      </c>
      <c r="E118" s="69">
        <v>43015</v>
      </c>
      <c r="F118" s="72">
        <v>115</v>
      </c>
      <c r="G118" s="2">
        <v>289</v>
      </c>
      <c r="H118" s="2">
        <v>160.30000000000001</v>
      </c>
      <c r="I118">
        <f t="shared" si="6"/>
        <v>289</v>
      </c>
      <c r="J118" s="16">
        <f t="shared" si="7"/>
        <v>2.4694980145184653</v>
      </c>
      <c r="K118" s="17">
        <f t="shared" si="8"/>
        <v>2.2049335223541449</v>
      </c>
      <c r="L118" s="71">
        <v>295</v>
      </c>
      <c r="M118">
        <v>3546</v>
      </c>
      <c r="N118">
        <v>4</v>
      </c>
      <c r="O118">
        <v>295</v>
      </c>
      <c r="P118">
        <v>3546</v>
      </c>
      <c r="Q118">
        <v>4</v>
      </c>
      <c r="R118" s="76">
        <f t="shared" si="16"/>
        <v>29.5</v>
      </c>
      <c r="S118">
        <f t="shared" si="17"/>
        <v>1046070</v>
      </c>
      <c r="T118">
        <f t="shared" si="18"/>
        <v>104607</v>
      </c>
      <c r="U118" s="75">
        <f t="shared" si="9"/>
        <v>0.10432173222323557</v>
      </c>
      <c r="V118" s="7">
        <f t="shared" si="19"/>
        <v>297.5</v>
      </c>
      <c r="W118" s="74">
        <f t="shared" si="20"/>
        <v>0.18330857209826132</v>
      </c>
      <c r="X118" s="9">
        <f t="shared" si="21"/>
        <v>-42.430260598708642</v>
      </c>
      <c r="Y118" s="9">
        <f t="shared" si="10"/>
        <v>-35.06208834314404</v>
      </c>
      <c r="Z118">
        <f t="shared" si="11"/>
        <v>5.7144434608498245E-5</v>
      </c>
      <c r="AA118" s="2">
        <f t="shared" si="12"/>
        <v>3546</v>
      </c>
      <c r="AB118" s="75">
        <f t="shared" si="22"/>
        <v>0.10432173222323557</v>
      </c>
      <c r="AC118">
        <f t="shared" si="13"/>
        <v>0.20263416512173477</v>
      </c>
      <c r="AD118" s="75">
        <f t="shared" si="14"/>
        <v>0.1088127461836107</v>
      </c>
      <c r="AE118">
        <f t="shared" si="23"/>
        <v>1.9385623377129646E-6</v>
      </c>
      <c r="AF118">
        <f t="shared" si="24"/>
        <v>-57.125202289670824</v>
      </c>
      <c r="AG118">
        <f t="shared" si="25"/>
        <v>3.392390441858819E-2</v>
      </c>
      <c r="AH118">
        <f t="shared" si="26"/>
        <v>27071.275726033375</v>
      </c>
      <c r="AI118">
        <f t="shared" si="27"/>
        <v>4962.3968982175002</v>
      </c>
      <c r="AJ118" s="4">
        <f t="shared" si="28"/>
        <v>6.1689720430154974E-3</v>
      </c>
      <c r="AK118" s="4">
        <f t="shared" si="29"/>
        <v>-22.097871979180589</v>
      </c>
      <c r="AL118" s="4">
        <f t="shared" si="30"/>
        <v>4922.8396903263674</v>
      </c>
      <c r="AM118" s="71">
        <v>295</v>
      </c>
    </row>
    <row r="119" spans="1:39" x14ac:dyDescent="0.2">
      <c r="A119" s="2">
        <v>20171105</v>
      </c>
      <c r="B119" s="2">
        <v>465</v>
      </c>
      <c r="C119" s="2">
        <v>4313</v>
      </c>
      <c r="D119" s="2">
        <v>6619</v>
      </c>
      <c r="E119" s="69">
        <v>43015</v>
      </c>
      <c r="F119" s="72">
        <v>116</v>
      </c>
      <c r="G119" s="2">
        <v>244</v>
      </c>
      <c r="H119" s="2">
        <v>101.4</v>
      </c>
      <c r="I119">
        <f t="shared" si="6"/>
        <v>244</v>
      </c>
      <c r="J119" s="16">
        <f t="shared" si="7"/>
        <v>2.3959899981006472</v>
      </c>
      <c r="K119" s="17">
        <f t="shared" si="8"/>
        <v>2.0060379549973173</v>
      </c>
      <c r="L119" s="71">
        <v>300</v>
      </c>
      <c r="M119">
        <v>3472</v>
      </c>
      <c r="N119">
        <v>4</v>
      </c>
      <c r="O119">
        <v>300</v>
      </c>
      <c r="P119">
        <v>3472</v>
      </c>
      <c r="Q119">
        <v>4</v>
      </c>
      <c r="R119" s="76">
        <f t="shared" si="16"/>
        <v>30</v>
      </c>
      <c r="S119">
        <f t="shared" si="17"/>
        <v>1041600</v>
      </c>
      <c r="T119">
        <f t="shared" si="18"/>
        <v>104160</v>
      </c>
      <c r="U119" s="75">
        <f t="shared" si="9"/>
        <v>0.10214468535788886</v>
      </c>
      <c r="V119" s="7">
        <f t="shared" si="19"/>
        <v>302.5</v>
      </c>
      <c r="W119" s="74">
        <f t="shared" si="20"/>
        <v>0.19276169229767065</v>
      </c>
      <c r="X119" s="9">
        <f t="shared" si="21"/>
        <v>-42.285492420230248</v>
      </c>
      <c r="Y119" s="9">
        <f t="shared" si="10"/>
        <v>-35.135699724365594</v>
      </c>
      <c r="Z119">
        <f t="shared" si="11"/>
        <v>5.908139729560232E-5</v>
      </c>
      <c r="AA119" s="2">
        <f t="shared" si="12"/>
        <v>3472</v>
      </c>
      <c r="AB119" s="75">
        <f t="shared" si="22"/>
        <v>0.10214468535788886</v>
      </c>
      <c r="AC119">
        <f t="shared" si="13"/>
        <v>0.20513061141033126</v>
      </c>
      <c r="AD119" s="75">
        <f t="shared" si="14"/>
        <v>0.110153315658649</v>
      </c>
      <c r="AE119">
        <f t="shared" si="23"/>
        <v>1.9624453623267511E-6</v>
      </c>
      <c r="AF119">
        <f t="shared" si="24"/>
        <v>-57.072024258796866</v>
      </c>
      <c r="AG119">
        <f t="shared" si="25"/>
        <v>3.3215960558753116E-2</v>
      </c>
      <c r="AH119">
        <f t="shared" si="26"/>
        <v>26506.336525884988</v>
      </c>
      <c r="AI119">
        <f t="shared" si="27"/>
        <v>5109.4062853411506</v>
      </c>
      <c r="AJ119" s="4">
        <f t="shared" si="28"/>
        <v>6.2449735768732731E-3</v>
      </c>
      <c r="AK119" s="4">
        <f t="shared" si="29"/>
        <v>-22.044693948306637</v>
      </c>
      <c r="AL119" s="4">
        <f t="shared" si="30"/>
        <v>4983.4889143448718</v>
      </c>
      <c r="AM119" s="71">
        <v>300</v>
      </c>
    </row>
    <row r="120" spans="1:39" x14ac:dyDescent="0.2">
      <c r="A120" s="2">
        <v>20171105</v>
      </c>
      <c r="B120" s="2">
        <v>465</v>
      </c>
      <c r="C120" s="2">
        <v>4313</v>
      </c>
      <c r="D120" s="2">
        <v>6619</v>
      </c>
      <c r="E120" s="69">
        <v>43015</v>
      </c>
      <c r="F120" s="72">
        <v>117</v>
      </c>
      <c r="G120" s="2">
        <v>240</v>
      </c>
      <c r="H120" s="2">
        <v>128.1</v>
      </c>
      <c r="I120">
        <f t="shared" si="6"/>
        <v>240</v>
      </c>
      <c r="J120" s="16">
        <f t="shared" si="7"/>
        <v>2.3888114134735234</v>
      </c>
      <c r="K120" s="17">
        <f t="shared" si="8"/>
        <v>2.1075491297446862</v>
      </c>
      <c r="L120" s="71">
        <v>305</v>
      </c>
      <c r="M120">
        <v>3360</v>
      </c>
      <c r="N120">
        <v>4</v>
      </c>
      <c r="O120">
        <v>305</v>
      </c>
      <c r="P120">
        <v>3360</v>
      </c>
      <c r="Q120">
        <v>4</v>
      </c>
      <c r="R120" s="76">
        <f t="shared" si="16"/>
        <v>30.5</v>
      </c>
      <c r="S120">
        <f t="shared" si="17"/>
        <v>1024800</v>
      </c>
      <c r="T120">
        <f t="shared" si="18"/>
        <v>102480</v>
      </c>
      <c r="U120" s="77">
        <f t="shared" si="9"/>
        <v>9.884969550763438E-2</v>
      </c>
      <c r="V120" s="7">
        <f t="shared" si="19"/>
        <v>307.5</v>
      </c>
      <c r="W120" s="74">
        <f t="shared" si="20"/>
        <v>0.20253527357626092</v>
      </c>
      <c r="X120" s="9">
        <f t="shared" si="21"/>
        <v>-42.143097597771295</v>
      </c>
      <c r="Y120" s="9">
        <f t="shared" si="10"/>
        <v>-35.208104307128018</v>
      </c>
      <c r="Z120">
        <f t="shared" si="11"/>
        <v>6.1050642694158031E-5</v>
      </c>
      <c r="AA120" s="2">
        <f t="shared" si="12"/>
        <v>3360</v>
      </c>
      <c r="AB120" s="75">
        <f t="shared" si="22"/>
        <v>9.884969550763438E-2</v>
      </c>
      <c r="AC120">
        <f t="shared" si="13"/>
        <v>0.20513015945237098</v>
      </c>
      <c r="AD120" s="75">
        <f t="shared" si="14"/>
        <v>0.11015307296124016</v>
      </c>
      <c r="AE120">
        <f t="shared" si="23"/>
        <v>1.962441038531307E-6</v>
      </c>
      <c r="AF120">
        <f t="shared" si="24"/>
        <v>-57.07203382748402</v>
      </c>
      <c r="AG120">
        <f t="shared" si="25"/>
        <v>3.2144477960083601E-2</v>
      </c>
      <c r="AH120">
        <f t="shared" si="26"/>
        <v>25651.293412146715</v>
      </c>
      <c r="AI120">
        <f t="shared" si="27"/>
        <v>5195.2917288140743</v>
      </c>
      <c r="AJ120" s="4">
        <f t="shared" si="28"/>
        <v>6.2449598175152703E-3</v>
      </c>
      <c r="AK120" s="4">
        <f t="shared" si="29"/>
        <v>-22.044703516993781</v>
      </c>
      <c r="AL120" s="4">
        <f t="shared" si="30"/>
        <v>4983.4779343771861</v>
      </c>
      <c r="AM120" s="71">
        <v>305</v>
      </c>
    </row>
    <row r="121" spans="1:39" x14ac:dyDescent="0.2">
      <c r="A121" s="2">
        <v>20171105</v>
      </c>
      <c r="B121" s="2">
        <v>465</v>
      </c>
      <c r="C121" s="2">
        <v>4313</v>
      </c>
      <c r="D121" s="2">
        <v>6619</v>
      </c>
      <c r="E121" s="69">
        <v>43015</v>
      </c>
      <c r="F121" s="72">
        <v>118</v>
      </c>
      <c r="G121" s="2">
        <v>301</v>
      </c>
      <c r="H121" s="2">
        <v>223.3</v>
      </c>
      <c r="I121">
        <f t="shared" si="6"/>
        <v>301</v>
      </c>
      <c r="J121" s="16">
        <f t="shared" si="7"/>
        <v>2.4871666673557611</v>
      </c>
      <c r="K121" s="17">
        <f t="shared" si="8"/>
        <v>2.3488887230714379</v>
      </c>
      <c r="L121" s="71">
        <v>310</v>
      </c>
      <c r="M121">
        <v>3292</v>
      </c>
      <c r="N121">
        <v>4</v>
      </c>
      <c r="O121">
        <v>310</v>
      </c>
      <c r="P121">
        <v>3292</v>
      </c>
      <c r="Q121">
        <v>4</v>
      </c>
      <c r="R121" s="76">
        <f t="shared" si="16"/>
        <v>31</v>
      </c>
      <c r="S121">
        <f t="shared" si="17"/>
        <v>1020520</v>
      </c>
      <c r="T121">
        <f t="shared" si="18"/>
        <v>102052</v>
      </c>
      <c r="U121" s="77">
        <f t="shared" si="9"/>
        <v>9.684916595569415E-2</v>
      </c>
      <c r="V121" s="7">
        <f t="shared" si="19"/>
        <v>312.5</v>
      </c>
      <c r="W121" s="74">
        <f t="shared" si="20"/>
        <v>0.21263470336800916</v>
      </c>
      <c r="X121" s="9">
        <f t="shared" si="21"/>
        <v>-42.002999566398131</v>
      </c>
      <c r="Y121" s="9">
        <f t="shared" si="10"/>
        <v>-35.279341022987794</v>
      </c>
      <c r="Z121">
        <f t="shared" si="11"/>
        <v>6.3052170804165345E-5</v>
      </c>
      <c r="AA121" s="2">
        <f t="shared" si="12"/>
        <v>3292</v>
      </c>
      <c r="AB121" s="75">
        <f t="shared" si="22"/>
        <v>9.684916595569415E-2</v>
      </c>
      <c r="AC121">
        <f t="shared" si="13"/>
        <v>0.20756774628731231</v>
      </c>
      <c r="AD121" s="75">
        <f t="shared" si="14"/>
        <v>0.11146203543265576</v>
      </c>
      <c r="AE121">
        <f t="shared" si="23"/>
        <v>1.9857609659990337E-6</v>
      </c>
      <c r="AF121">
        <f t="shared" si="24"/>
        <v>-57.020730304606971</v>
      </c>
      <c r="AG121">
        <f t="shared" si="25"/>
        <v>3.1493934953748609E-2</v>
      </c>
      <c r="AH121">
        <f t="shared" si="26"/>
        <v>25132.160093091388</v>
      </c>
      <c r="AI121">
        <f t="shared" si="27"/>
        <v>5343.969406391805</v>
      </c>
      <c r="AJ121" s="4">
        <f t="shared" si="28"/>
        <v>6.3191694406957537E-3</v>
      </c>
      <c r="AK121" s="4">
        <f t="shared" si="29"/>
        <v>-21.993399994116739</v>
      </c>
      <c r="AL121" s="4">
        <f t="shared" si="30"/>
        <v>5042.6972136752111</v>
      </c>
      <c r="AM121" s="71">
        <v>310</v>
      </c>
    </row>
    <row r="122" spans="1:39" x14ac:dyDescent="0.2">
      <c r="A122" s="2">
        <v>20171105</v>
      </c>
      <c r="B122" s="2">
        <v>465</v>
      </c>
      <c r="C122" s="2">
        <v>4313</v>
      </c>
      <c r="D122" s="2">
        <v>6619</v>
      </c>
      <c r="E122" s="69">
        <v>43015</v>
      </c>
      <c r="F122" s="72">
        <v>119</v>
      </c>
      <c r="G122" s="2">
        <v>294</v>
      </c>
      <c r="H122" s="2">
        <v>200.3</v>
      </c>
      <c r="I122">
        <f t="shared" si="6"/>
        <v>294</v>
      </c>
      <c r="J122" s="16">
        <f t="shared" si="7"/>
        <v>2.4769475021740748</v>
      </c>
      <c r="K122" s="17">
        <f t="shared" si="8"/>
        <v>2.3016809492935764</v>
      </c>
      <c r="L122" s="71">
        <v>315</v>
      </c>
      <c r="M122">
        <v>1782</v>
      </c>
      <c r="N122">
        <v>4</v>
      </c>
      <c r="O122">
        <v>315</v>
      </c>
      <c r="P122">
        <v>1782</v>
      </c>
      <c r="Q122">
        <v>4</v>
      </c>
      <c r="R122" s="76">
        <f t="shared" si="16"/>
        <v>31.5</v>
      </c>
      <c r="S122">
        <f t="shared" si="17"/>
        <v>561330</v>
      </c>
      <c r="T122">
        <f t="shared" si="18"/>
        <v>56133</v>
      </c>
      <c r="U122" s="77">
        <f t="shared" si="9"/>
        <v>5.2425642081727515E-2</v>
      </c>
      <c r="V122" s="7">
        <f t="shared" si="19"/>
        <v>317.5</v>
      </c>
      <c r="W122" s="74">
        <f t="shared" si="20"/>
        <v>0.22306537059251713</v>
      </c>
      <c r="X122" s="9">
        <f t="shared" si="21"/>
        <v>-41.865125407440118</v>
      </c>
      <c r="Y122" s="9">
        <f t="shared" si="10"/>
        <v>-35.349446949458184</v>
      </c>
      <c r="Z122">
        <f t="shared" si="11"/>
        <v>6.5085981625624553E-5</v>
      </c>
      <c r="AA122" s="2">
        <f t="shared" si="12"/>
        <v>1782</v>
      </c>
      <c r="AB122" s="75">
        <f t="shared" si="22"/>
        <v>5.2425642081727515E-2</v>
      </c>
      <c r="AC122">
        <f t="shared" si="13"/>
        <v>0.11598321925686296</v>
      </c>
      <c r="AD122" s="75">
        <f t="shared" si="14"/>
        <v>6.2281958182980733E-2</v>
      </c>
      <c r="AE122">
        <f t="shared" si="23"/>
        <v>1.1095892961731503E-6</v>
      </c>
      <c r="AF122">
        <f t="shared" si="24"/>
        <v>-59.548377414042719</v>
      </c>
      <c r="AG122">
        <f t="shared" si="25"/>
        <v>1.7048053489544364E-2</v>
      </c>
      <c r="AH122">
        <f>AG122*AA$139*1000</f>
        <v>13604.346684656402</v>
      </c>
      <c r="AI122">
        <f t="shared" si="27"/>
        <v>3034.6586348819624</v>
      </c>
      <c r="AJ122" s="4">
        <f>AC$139*AD122</f>
        <v>3.5309802600399652E-3</v>
      </c>
      <c r="AK122" s="4">
        <f t="shared" si="29"/>
        <v>-24.521047103552487</v>
      </c>
      <c r="AL122" s="4">
        <f>AJ122*AA$139*1000</f>
        <v>2817.722247511892</v>
      </c>
      <c r="AM122" s="71">
        <v>315</v>
      </c>
    </row>
    <row r="123" spans="1:39" x14ac:dyDescent="0.2">
      <c r="A123" s="2">
        <v>20171105</v>
      </c>
      <c r="B123" s="2">
        <v>465</v>
      </c>
      <c r="C123" s="2">
        <v>4313</v>
      </c>
      <c r="D123" s="2">
        <v>6619</v>
      </c>
      <c r="E123" s="69">
        <v>43015</v>
      </c>
      <c r="F123" s="72">
        <v>120</v>
      </c>
      <c r="G123" s="2">
        <v>244</v>
      </c>
      <c r="H123" s="2">
        <v>116.5</v>
      </c>
      <c r="I123">
        <f t="shared" si="6"/>
        <v>244</v>
      </c>
      <c r="J123" s="16">
        <f t="shared" si="7"/>
        <v>2.3959899981006472</v>
      </c>
      <c r="K123" s="17">
        <f t="shared" si="8"/>
        <v>2.0663259253620376</v>
      </c>
      <c r="L123" s="71">
        <v>320</v>
      </c>
      <c r="M123">
        <v>929</v>
      </c>
      <c r="N123">
        <v>4</v>
      </c>
      <c r="O123">
        <v>320</v>
      </c>
      <c r="P123">
        <v>929</v>
      </c>
      <c r="Q123">
        <v>4</v>
      </c>
      <c r="R123" s="76">
        <f t="shared" si="16"/>
        <v>32</v>
      </c>
      <c r="S123">
        <f t="shared" si="17"/>
        <v>297280</v>
      </c>
      <c r="T123">
        <f t="shared" si="18"/>
        <v>29728</v>
      </c>
      <c r="U123" s="77">
        <f t="shared" si="9"/>
        <v>2.7330764025771528E-2</v>
      </c>
      <c r="V123" s="7">
        <f t="shared" si="19"/>
        <v>322.5</v>
      </c>
      <c r="W123" s="74">
        <f t="shared" si="20"/>
        <v>0.23383266563164065</v>
      </c>
      <c r="X123" s="9">
        <f t="shared" si="21"/>
        <v>-41.729405620574276</v>
      </c>
      <c r="Y123" s="9">
        <f t="shared" si="10"/>
        <v>-35.418457425899213</v>
      </c>
      <c r="Z123">
        <f t="shared" si="11"/>
        <v>6.7152075158535439E-5</v>
      </c>
      <c r="AA123" s="2">
        <f t="shared" si="12"/>
        <v>929</v>
      </c>
      <c r="AB123" s="75">
        <f t="shared" si="22"/>
        <v>2.7330764025771528E-2</v>
      </c>
      <c r="AC123">
        <f t="shared" si="13"/>
        <v>6.238427782227942E-2</v>
      </c>
      <c r="AD123" s="75">
        <f t="shared" si="14"/>
        <v>3.349980288094781E-2</v>
      </c>
      <c r="AE123">
        <f t="shared" si="23"/>
        <v>5.9681846533154713E-7</v>
      </c>
      <c r="AF123">
        <f t="shared" si="24"/>
        <v>-62.241577484249021</v>
      </c>
      <c r="AG123">
        <f t="shared" si="25"/>
        <v>8.8875654836064535E-3</v>
      </c>
      <c r="AH123">
        <f>AG123*AA$139*1000</f>
        <v>7092.2772559179502</v>
      </c>
      <c r="AI123">
        <f t="shared" si="27"/>
        <v>1658.406096149952</v>
      </c>
      <c r="AJ123" s="4">
        <f>AC$139*AD123</f>
        <v>1.8992200331970296E-3</v>
      </c>
      <c r="AK123" s="4">
        <f t="shared" si="29"/>
        <v>-27.214247173758789</v>
      </c>
      <c r="AL123" s="4">
        <f>AJ123*AA$139*1000</f>
        <v>1515.5775864912296</v>
      </c>
      <c r="AM123" s="71">
        <v>320</v>
      </c>
    </row>
    <row r="124" spans="1:39" x14ac:dyDescent="0.2">
      <c r="A124" s="2">
        <v>20171105</v>
      </c>
      <c r="B124" s="2">
        <v>465</v>
      </c>
      <c r="C124" s="2">
        <v>4313</v>
      </c>
      <c r="D124" s="2">
        <v>6619</v>
      </c>
      <c r="E124" s="69">
        <v>43015</v>
      </c>
      <c r="F124" s="72">
        <v>121</v>
      </c>
      <c r="G124" s="2">
        <v>265</v>
      </c>
      <c r="H124" s="2">
        <v>124.5</v>
      </c>
      <c r="I124">
        <f t="shared" si="6"/>
        <v>265</v>
      </c>
      <c r="J124" s="16">
        <f t="shared" si="7"/>
        <v>2.4318460456987254</v>
      </c>
      <c r="K124" s="17">
        <f t="shared" si="8"/>
        <v>2.0951693514317551</v>
      </c>
      <c r="L124" s="71">
        <v>325</v>
      </c>
      <c r="M124">
        <v>162</v>
      </c>
      <c r="N124">
        <v>3</v>
      </c>
      <c r="O124">
        <v>325</v>
      </c>
      <c r="P124">
        <v>162</v>
      </c>
      <c r="Q124">
        <v>3</v>
      </c>
      <c r="R124" s="76">
        <f t="shared" si="16"/>
        <v>32.5</v>
      </c>
      <c r="S124">
        <f t="shared" si="17"/>
        <v>52650</v>
      </c>
      <c r="T124">
        <f t="shared" si="18"/>
        <v>5265</v>
      </c>
      <c r="U124" s="77">
        <f t="shared" si="9"/>
        <v>4.7659674619752283E-3</v>
      </c>
      <c r="V124" s="7">
        <f t="shared" si="19"/>
        <v>327.5</v>
      </c>
      <c r="W124" s="74">
        <f t="shared" si="20"/>
        <v>0.24494198030683847</v>
      </c>
      <c r="X124" s="9">
        <f t="shared" si="21"/>
        <v>-41.595773913443963</v>
      </c>
      <c r="Y124" s="9">
        <f t="shared" si="10"/>
        <v>-35.486406160491633</v>
      </c>
      <c r="Z124">
        <f t="shared" si="11"/>
        <v>6.925045140289815E-5</v>
      </c>
      <c r="AA124" s="2">
        <f t="shared" si="12"/>
        <v>162</v>
      </c>
      <c r="AB124" s="75">
        <f t="shared" si="22"/>
        <v>4.7659674619752283E-3</v>
      </c>
      <c r="AC124">
        <f t="shared" si="13"/>
        <v>1.12185731272695E-2</v>
      </c>
      <c r="AD124" s="75">
        <f t="shared" si="14"/>
        <v>6.0242740877703826E-3</v>
      </c>
      <c r="AE124">
        <f t="shared" ref="AE124:AE125" si="31">AD124*AE$88</f>
        <v>1.0732594542651831E-7</v>
      </c>
      <c r="AF124">
        <f t="shared" ref="AF124:AF125" si="32">10*LOG10(AE124)</f>
        <v>-69.692952771628825</v>
      </c>
      <c r="AG124">
        <f t="shared" ref="AG124:AG125" si="33">10^((AF124-X124)/10)</f>
        <v>1.5498230445040286E-3</v>
      </c>
      <c r="AH124">
        <f t="shared" ref="AH124:AH125" si="34">AG124*AA$139*1000</f>
        <v>1236.7587895142149</v>
      </c>
      <c r="AI124">
        <f t="shared" ref="AI124:AI125" si="35">AH124*W124</f>
        <v>302.93414706550021</v>
      </c>
      <c r="AJ124" s="4">
        <f t="shared" ref="AJ124:AJ125" si="36">AC$139*AD124</f>
        <v>3.4153699571379563E-4</v>
      </c>
      <c r="AK124" s="4">
        <f t="shared" ref="AK124:AK125" si="37">10*LOG10(AJ124)</f>
        <v>-34.665622461138589</v>
      </c>
      <c r="AL124" s="4">
        <f t="shared" ref="AL124:AL125" si="38">AJ124*AA$139*1000</f>
        <v>272.5465225796089</v>
      </c>
      <c r="AM124" s="71">
        <v>325</v>
      </c>
    </row>
    <row r="125" spans="1:39" x14ac:dyDescent="0.2">
      <c r="A125" s="2">
        <v>20171105</v>
      </c>
      <c r="B125" s="2">
        <v>465</v>
      </c>
      <c r="C125" s="2">
        <v>4313</v>
      </c>
      <c r="D125" s="2">
        <v>6619</v>
      </c>
      <c r="E125" s="69">
        <v>43015</v>
      </c>
      <c r="F125" s="72">
        <v>122</v>
      </c>
      <c r="G125" s="2">
        <v>258</v>
      </c>
      <c r="H125" s="2">
        <v>127.7</v>
      </c>
      <c r="I125">
        <f t="shared" si="6"/>
        <v>258</v>
      </c>
      <c r="J125" s="16">
        <f t="shared" si="7"/>
        <v>2.4202198777251476</v>
      </c>
      <c r="K125" s="17">
        <f t="shared" si="8"/>
        <v>2.1061908972634154</v>
      </c>
      <c r="L125" s="71">
        <v>330</v>
      </c>
      <c r="M125">
        <v>302</v>
      </c>
      <c r="N125">
        <v>3</v>
      </c>
      <c r="O125">
        <v>330</v>
      </c>
      <c r="P125">
        <v>302</v>
      </c>
      <c r="Q125">
        <v>3</v>
      </c>
      <c r="R125" s="76">
        <f t="shared" si="16"/>
        <v>33</v>
      </c>
      <c r="S125">
        <f t="shared" si="17"/>
        <v>99660</v>
      </c>
      <c r="T125">
        <f t="shared" si="18"/>
        <v>9966</v>
      </c>
      <c r="U125" s="77">
        <f t="shared" si="9"/>
        <v>8.8847047747933269E-3</v>
      </c>
      <c r="V125" s="7">
        <f t="shared" si="19"/>
        <v>332.5</v>
      </c>
      <c r="W125" s="74">
        <f t="shared" si="20"/>
        <v>0.25639870785723201</v>
      </c>
      <c r="X125" s="9">
        <f t="shared" si="21"/>
        <v>-41.46416700721754</v>
      </c>
      <c r="Y125" s="9">
        <f t="shared" si="10"/>
        <v>-35.553325329106244</v>
      </c>
      <c r="Z125">
        <f t="shared" si="11"/>
        <v>7.138111035871243E-5</v>
      </c>
      <c r="AA125" s="2">
        <f t="shared" si="12"/>
        <v>302</v>
      </c>
      <c r="AB125" s="75">
        <f t="shared" si="22"/>
        <v>8.8847047747933269E-3</v>
      </c>
      <c r="AC125">
        <f t="shared" si="13"/>
        <v>2.1557095328331152E-2</v>
      </c>
      <c r="AD125" s="75">
        <f t="shared" si="14"/>
        <v>1.1575968647776646E-2</v>
      </c>
      <c r="AE125">
        <f t="shared" si="31"/>
        <v>2.0623261180504871E-7</v>
      </c>
      <c r="AF125">
        <f t="shared" si="32"/>
        <v>-66.856426581257196</v>
      </c>
      <c r="AG125">
        <f t="shared" si="33"/>
        <v>2.8891762928408499E-3</v>
      </c>
      <c r="AH125">
        <f t="shared" si="34"/>
        <v>2305.5626816869981</v>
      </c>
      <c r="AI125">
        <f t="shared" si="35"/>
        <v>591.143292468401</v>
      </c>
      <c r="AJ125" s="4">
        <f t="shared" si="36"/>
        <v>6.5628181866173724E-4</v>
      </c>
      <c r="AK125" s="4">
        <f t="shared" si="37"/>
        <v>-31.829096270766964</v>
      </c>
      <c r="AL125" s="4">
        <f t="shared" si="38"/>
        <v>523.71289129206627</v>
      </c>
      <c r="AM125" s="71">
        <v>330</v>
      </c>
    </row>
    <row r="126" spans="1:39" x14ac:dyDescent="0.2">
      <c r="A126" s="2">
        <v>20171105</v>
      </c>
      <c r="B126" s="2">
        <v>465</v>
      </c>
      <c r="C126" s="2">
        <v>4313</v>
      </c>
      <c r="D126" s="2">
        <v>6619</v>
      </c>
      <c r="E126" s="69">
        <v>43015</v>
      </c>
      <c r="F126" s="72">
        <v>123</v>
      </c>
      <c r="G126" s="2">
        <v>284</v>
      </c>
      <c r="H126" s="2">
        <v>142.4</v>
      </c>
      <c r="I126">
        <f t="shared" si="6"/>
        <v>284</v>
      </c>
      <c r="J126" s="16">
        <f t="shared" si="7"/>
        <v>2.461918511808955</v>
      </c>
      <c r="K126" s="17">
        <f t="shared" si="8"/>
        <v>2.1535099893008374</v>
      </c>
      <c r="L126" s="71">
        <v>335</v>
      </c>
      <c r="M126" s="3"/>
      <c r="N126" s="3"/>
      <c r="O126">
        <v>335</v>
      </c>
      <c r="P126" s="2">
        <f t="shared" si="15"/>
        <v>0</v>
      </c>
      <c r="Q126" s="2">
        <f t="shared" si="15"/>
        <v>0</v>
      </c>
      <c r="R126" s="76">
        <f t="shared" si="16"/>
        <v>33.5</v>
      </c>
      <c r="S126">
        <f t="shared" si="17"/>
        <v>0</v>
      </c>
      <c r="T126">
        <f t="shared" si="18"/>
        <v>0</v>
      </c>
      <c r="U126" s="77">
        <f t="shared" si="9"/>
        <v>0</v>
      </c>
      <c r="V126" s="7">
        <f t="shared" si="19"/>
        <v>337.5</v>
      </c>
      <c r="W126" s="74">
        <f t="shared" si="20"/>
        <v>0.2682082429183193</v>
      </c>
      <c r="X126" s="9">
        <f t="shared" si="21"/>
        <v>-41.334524456659125</v>
      </c>
      <c r="Y126" s="9">
        <f t="shared" si="10"/>
        <v>-35.619245666793674</v>
      </c>
      <c r="Z126">
        <f t="shared" si="11"/>
        <v>7.3544052025978685E-5</v>
      </c>
      <c r="AA126" s="2">
        <f t="shared" si="12"/>
        <v>0</v>
      </c>
      <c r="AB126" s="75">
        <f t="shared" si="22"/>
        <v>0</v>
      </c>
      <c r="AC126">
        <f t="shared" si="13"/>
        <v>0</v>
      </c>
      <c r="AD126" s="75">
        <f t="shared" si="14"/>
        <v>0</v>
      </c>
      <c r="AJ126" s="4"/>
      <c r="AK126" s="4"/>
      <c r="AL126" s="4"/>
      <c r="AM126" s="71">
        <v>335</v>
      </c>
    </row>
    <row r="127" spans="1:39" x14ac:dyDescent="0.2">
      <c r="A127" s="2">
        <v>20171105</v>
      </c>
      <c r="B127" s="2">
        <v>465</v>
      </c>
      <c r="C127" s="2">
        <v>4313</v>
      </c>
      <c r="D127" s="2">
        <v>6619</v>
      </c>
      <c r="E127" s="69">
        <v>43015</v>
      </c>
      <c r="F127" s="72">
        <v>124</v>
      </c>
      <c r="G127" s="2">
        <v>241</v>
      </c>
      <c r="H127" s="2">
        <v>110.4</v>
      </c>
      <c r="I127">
        <f t="shared" si="6"/>
        <v>241</v>
      </c>
      <c r="J127" s="16">
        <f t="shared" si="7"/>
        <v>2.3906172143367859</v>
      </c>
      <c r="K127" s="17">
        <f t="shared" si="8"/>
        <v>2.0429690733931802</v>
      </c>
      <c r="L127" s="71">
        <v>340</v>
      </c>
      <c r="M127" s="3"/>
      <c r="N127" s="3"/>
      <c r="O127">
        <v>340</v>
      </c>
      <c r="P127" s="2">
        <f t="shared" si="15"/>
        <v>0</v>
      </c>
      <c r="Q127" s="2">
        <f t="shared" si="15"/>
        <v>0</v>
      </c>
      <c r="R127" s="76">
        <f t="shared" si="16"/>
        <v>34</v>
      </c>
      <c r="S127">
        <f t="shared" si="17"/>
        <v>0</v>
      </c>
      <c r="T127">
        <f t="shared" si="18"/>
        <v>0</v>
      </c>
      <c r="U127" s="77">
        <f t="shared" si="9"/>
        <v>0</v>
      </c>
      <c r="V127" s="7">
        <f t="shared" si="19"/>
        <v>342.5</v>
      </c>
      <c r="W127" s="74">
        <f t="shared" si="20"/>
        <v>0.28037598150132748</v>
      </c>
      <c r="X127" s="9">
        <f t="shared" si="21"/>
        <v>-41.206788483431119</v>
      </c>
      <c r="Y127" s="9">
        <f t="shared" si="10"/>
        <v>-35.68419655254651</v>
      </c>
      <c r="Z127">
        <f t="shared" si="11"/>
        <v>7.5739276404696373E-5</v>
      </c>
      <c r="AA127" s="2">
        <f t="shared" si="12"/>
        <v>0</v>
      </c>
      <c r="AB127" s="75">
        <f t="shared" si="22"/>
        <v>0</v>
      </c>
      <c r="AC127">
        <f t="shared" si="13"/>
        <v>0</v>
      </c>
      <c r="AD127" s="75">
        <f t="shared" si="14"/>
        <v>0</v>
      </c>
      <c r="AJ127" s="4"/>
      <c r="AK127" s="4"/>
      <c r="AL127" s="4"/>
      <c r="AM127" s="71">
        <v>340</v>
      </c>
    </row>
    <row r="128" spans="1:39" x14ac:dyDescent="0.2">
      <c r="A128" s="2">
        <v>20171105</v>
      </c>
      <c r="B128" s="2">
        <v>465</v>
      </c>
      <c r="C128" s="2">
        <v>4313</v>
      </c>
      <c r="D128" s="2">
        <v>6619</v>
      </c>
      <c r="E128" s="69">
        <v>43015</v>
      </c>
      <c r="F128" s="72">
        <v>125</v>
      </c>
      <c r="G128" s="2">
        <v>266</v>
      </c>
      <c r="H128" s="2">
        <v>148.30000000000001</v>
      </c>
      <c r="I128">
        <f t="shared" si="6"/>
        <v>266</v>
      </c>
      <c r="J128" s="16">
        <f t="shared" si="7"/>
        <v>2.4334818083929846</v>
      </c>
      <c r="K128" s="17">
        <f t="shared" si="8"/>
        <v>2.1711411510283822</v>
      </c>
      <c r="L128" s="71">
        <v>345</v>
      </c>
      <c r="M128" s="3"/>
      <c r="N128" s="3"/>
      <c r="O128">
        <v>345</v>
      </c>
      <c r="P128" s="2">
        <f t="shared" si="15"/>
        <v>0</v>
      </c>
      <c r="Q128" s="2">
        <f t="shared" si="15"/>
        <v>0</v>
      </c>
      <c r="R128" s="76">
        <f t="shared" si="16"/>
        <v>34.5</v>
      </c>
      <c r="S128">
        <f t="shared" si="17"/>
        <v>0</v>
      </c>
      <c r="T128">
        <f t="shared" si="18"/>
        <v>0</v>
      </c>
      <c r="U128" s="77">
        <f t="shared" si="9"/>
        <v>0</v>
      </c>
      <c r="V128" s="7">
        <f t="shared" si="19"/>
        <v>347.5</v>
      </c>
      <c r="W128" s="74">
        <f t="shared" si="20"/>
        <v>0.29290732097317185</v>
      </c>
      <c r="X128" s="9">
        <f t="shared" si="21"/>
        <v>-41.080903821477349</v>
      </c>
      <c r="Y128" s="9">
        <f t="shared" si="10"/>
        <v>-35.748206087918341</v>
      </c>
      <c r="Z128">
        <f t="shared" si="11"/>
        <v>7.796678349486601E-5</v>
      </c>
      <c r="AA128" s="2">
        <f t="shared" si="12"/>
        <v>0</v>
      </c>
      <c r="AB128" s="75">
        <f t="shared" si="22"/>
        <v>0</v>
      </c>
      <c r="AC128">
        <f t="shared" si="13"/>
        <v>0</v>
      </c>
      <c r="AD128" s="75">
        <f t="shared" si="14"/>
        <v>0</v>
      </c>
      <c r="AJ128" s="4"/>
      <c r="AK128" s="4"/>
      <c r="AL128" s="4"/>
      <c r="AM128" s="71">
        <v>345</v>
      </c>
    </row>
    <row r="129" spans="1:39" x14ac:dyDescent="0.2">
      <c r="A129" s="2">
        <v>20171105</v>
      </c>
      <c r="B129" s="2">
        <v>465</v>
      </c>
      <c r="C129" s="2">
        <v>4313</v>
      </c>
      <c r="D129" s="2">
        <v>6619</v>
      </c>
      <c r="E129" s="69">
        <v>43015</v>
      </c>
      <c r="F129" s="72">
        <v>126</v>
      </c>
      <c r="G129" s="2">
        <v>284</v>
      </c>
      <c r="H129" s="2">
        <v>152.6</v>
      </c>
      <c r="I129">
        <f t="shared" si="6"/>
        <v>284</v>
      </c>
      <c r="J129" s="16">
        <f t="shared" si="7"/>
        <v>2.461918511808955</v>
      </c>
      <c r="K129" s="17">
        <f t="shared" si="8"/>
        <v>2.1835545336188615</v>
      </c>
      <c r="L129" s="71">
        <v>350</v>
      </c>
      <c r="M129" s="3"/>
      <c r="N129" s="3"/>
      <c r="O129">
        <v>350</v>
      </c>
      <c r="P129" s="2">
        <f t="shared" si="15"/>
        <v>0</v>
      </c>
      <c r="Q129" s="2">
        <f t="shared" si="15"/>
        <v>0</v>
      </c>
      <c r="R129" s="76">
        <f t="shared" si="16"/>
        <v>35</v>
      </c>
      <c r="S129">
        <f t="shared" si="17"/>
        <v>0</v>
      </c>
      <c r="T129">
        <f t="shared" si="18"/>
        <v>0</v>
      </c>
      <c r="U129" s="77">
        <f t="shared" si="9"/>
        <v>0</v>
      </c>
      <c r="V129" s="7">
        <f t="shared" si="19"/>
        <v>352.5</v>
      </c>
      <c r="W129" s="74">
        <f t="shared" si="20"/>
        <v>0.30580766003699306</v>
      </c>
      <c r="X129" s="9">
        <f t="shared" si="21"/>
        <v>-40.956817573451652</v>
      </c>
      <c r="Y129" s="9">
        <f t="shared" si="10"/>
        <v>-35.811301170026709</v>
      </c>
      <c r="Z129">
        <f t="shared" si="11"/>
        <v>8.0226573296487364E-5</v>
      </c>
      <c r="AA129" s="2">
        <f t="shared" si="12"/>
        <v>0</v>
      </c>
      <c r="AB129" s="75">
        <f t="shared" si="22"/>
        <v>0</v>
      </c>
      <c r="AC129">
        <f t="shared" si="13"/>
        <v>0</v>
      </c>
      <c r="AD129" s="75">
        <f t="shared" si="14"/>
        <v>0</v>
      </c>
      <c r="AJ129" s="4"/>
      <c r="AK129" s="4"/>
      <c r="AL129" s="4"/>
      <c r="AM129" s="71">
        <v>350</v>
      </c>
    </row>
    <row r="130" spans="1:39" x14ac:dyDescent="0.2">
      <c r="A130" s="2">
        <v>20171105</v>
      </c>
      <c r="B130" s="2">
        <v>465</v>
      </c>
      <c r="C130" s="2">
        <v>4313</v>
      </c>
      <c r="D130" s="2">
        <v>6619</v>
      </c>
      <c r="E130" s="69">
        <v>43015</v>
      </c>
      <c r="F130" s="72">
        <v>127</v>
      </c>
      <c r="G130" s="2">
        <v>293</v>
      </c>
      <c r="H130" s="2">
        <v>193.3</v>
      </c>
      <c r="I130">
        <f t="shared" si="6"/>
        <v>293</v>
      </c>
      <c r="J130" s="16">
        <f t="shared" si="7"/>
        <v>2.4754677921160271</v>
      </c>
      <c r="K130" s="17">
        <f t="shared" si="8"/>
        <v>2.2862318540285531</v>
      </c>
      <c r="L130" s="71">
        <v>355</v>
      </c>
      <c r="M130" s="3"/>
      <c r="N130" s="3"/>
      <c r="O130">
        <v>355</v>
      </c>
      <c r="P130" s="2">
        <f t="shared" si="15"/>
        <v>0</v>
      </c>
      <c r="Q130" s="2">
        <f t="shared" si="15"/>
        <v>0</v>
      </c>
      <c r="R130" s="76">
        <f t="shared" si="16"/>
        <v>35.5</v>
      </c>
      <c r="S130">
        <f t="shared" si="17"/>
        <v>0</v>
      </c>
      <c r="T130">
        <f t="shared" si="18"/>
        <v>0</v>
      </c>
      <c r="U130" s="77">
        <f t="shared" si="9"/>
        <v>0</v>
      </c>
      <c r="V130" s="7">
        <f t="shared" si="19"/>
        <v>357.5</v>
      </c>
      <c r="W130" s="74">
        <f t="shared" si="20"/>
        <v>0.31908239871325683</v>
      </c>
      <c r="X130" s="9">
        <f t="shared" si="21"/>
        <v>-40.834479077258017</v>
      </c>
      <c r="Y130" s="9">
        <f t="shared" si="10"/>
        <v>-35.873507559414463</v>
      </c>
      <c r="Z130">
        <f t="shared" si="11"/>
        <v>8.2518645809560314E-5</v>
      </c>
      <c r="AA130" s="2">
        <f t="shared" si="12"/>
        <v>0</v>
      </c>
      <c r="AB130" s="75">
        <f t="shared" si="22"/>
        <v>0</v>
      </c>
      <c r="AC130">
        <f t="shared" si="13"/>
        <v>0</v>
      </c>
      <c r="AD130" s="75">
        <f t="shared" si="14"/>
        <v>0</v>
      </c>
      <c r="AJ130" s="4"/>
      <c r="AK130" s="4"/>
      <c r="AL130" s="4"/>
      <c r="AM130" s="71">
        <v>355</v>
      </c>
    </row>
    <row r="131" spans="1:39" x14ac:dyDescent="0.2">
      <c r="A131" s="2">
        <v>20171105</v>
      </c>
      <c r="B131" s="2">
        <v>465</v>
      </c>
      <c r="C131" s="2">
        <v>4313</v>
      </c>
      <c r="D131" s="2">
        <v>6619</v>
      </c>
      <c r="E131" s="69">
        <v>43015</v>
      </c>
      <c r="F131" s="72">
        <v>128</v>
      </c>
      <c r="G131" s="2">
        <v>267</v>
      </c>
      <c r="H131" s="2">
        <v>134.4</v>
      </c>
      <c r="I131">
        <f t="shared" si="6"/>
        <v>267</v>
      </c>
      <c r="J131" s="16">
        <f t="shared" si="7"/>
        <v>2.4351114331264929</v>
      </c>
      <c r="K131" s="17">
        <f t="shared" si="8"/>
        <v>2.1283992687178066</v>
      </c>
      <c r="L131" s="71">
        <v>360</v>
      </c>
      <c r="M131" s="3"/>
      <c r="N131" s="3"/>
      <c r="O131">
        <v>360</v>
      </c>
      <c r="P131" s="2">
        <f t="shared" si="15"/>
        <v>0</v>
      </c>
      <c r="Q131" s="2">
        <f t="shared" si="15"/>
        <v>0</v>
      </c>
      <c r="R131" s="76">
        <f t="shared" si="16"/>
        <v>36</v>
      </c>
      <c r="S131">
        <f t="shared" si="17"/>
        <v>0</v>
      </c>
      <c r="T131">
        <f t="shared" si="18"/>
        <v>0</v>
      </c>
      <c r="U131" s="77">
        <f t="shared" si="9"/>
        <v>0</v>
      </c>
      <c r="V131" s="7">
        <f t="shared" si="19"/>
        <v>362.5</v>
      </c>
      <c r="W131" s="74">
        <f t="shared" si="20"/>
        <v>0.33273693832137641</v>
      </c>
      <c r="X131" s="9">
        <f t="shared" si="21"/>
        <v>-40.713839781859754</v>
      </c>
      <c r="Y131" s="9">
        <f t="shared" si="10"/>
        <v>-35.934849943197982</v>
      </c>
      <c r="Z131">
        <f t="shared" si="11"/>
        <v>8.4843001034084928E-5</v>
      </c>
      <c r="AA131" s="2">
        <f t="shared" si="12"/>
        <v>0</v>
      </c>
      <c r="AB131" s="75">
        <f t="shared" si="22"/>
        <v>0</v>
      </c>
      <c r="AC131">
        <f t="shared" si="13"/>
        <v>0</v>
      </c>
      <c r="AD131" s="75">
        <f t="shared" si="14"/>
        <v>0</v>
      </c>
      <c r="AJ131" s="4"/>
      <c r="AK131" s="4"/>
      <c r="AL131" s="4"/>
      <c r="AM131" s="71">
        <v>360</v>
      </c>
    </row>
    <row r="132" spans="1:39" x14ac:dyDescent="0.2">
      <c r="A132" s="2">
        <v>20171105</v>
      </c>
      <c r="B132" s="2">
        <v>465</v>
      </c>
      <c r="C132" s="2">
        <v>4313</v>
      </c>
      <c r="D132" s="2">
        <v>6619</v>
      </c>
      <c r="E132" s="69">
        <v>43015</v>
      </c>
      <c r="F132" s="72">
        <v>129</v>
      </c>
      <c r="G132" s="2">
        <v>291</v>
      </c>
      <c r="H132" s="2">
        <v>177.6</v>
      </c>
      <c r="I132">
        <f t="shared" si="6"/>
        <v>291</v>
      </c>
      <c r="J132" s="16">
        <f t="shared" si="7"/>
        <v>2.4724931607478249</v>
      </c>
      <c r="K132" s="17">
        <f t="shared" si="8"/>
        <v>2.2494429614425822</v>
      </c>
      <c r="L132" s="17"/>
      <c r="X132" s="9"/>
      <c r="Y132" s="9"/>
      <c r="AB132" s="78"/>
      <c r="AD132" s="75"/>
      <c r="AJ132" s="4"/>
      <c r="AK132" s="4"/>
      <c r="AL132" s="79"/>
    </row>
    <row r="133" spans="1:39" x14ac:dyDescent="0.2">
      <c r="A133" s="2">
        <v>20171105</v>
      </c>
      <c r="B133" s="2">
        <v>465</v>
      </c>
      <c r="C133" s="2">
        <v>4313</v>
      </c>
      <c r="D133" s="2">
        <v>6619</v>
      </c>
      <c r="E133" s="69">
        <v>43015</v>
      </c>
      <c r="F133" s="72">
        <v>130</v>
      </c>
      <c r="G133" s="2">
        <v>252</v>
      </c>
      <c r="H133" s="2">
        <v>132.9</v>
      </c>
      <c r="I133">
        <f t="shared" si="6"/>
        <v>252</v>
      </c>
      <c r="J133" s="16">
        <f t="shared" si="7"/>
        <v>2.4100007125434617</v>
      </c>
      <c r="K133" s="17">
        <f t="shared" si="8"/>
        <v>2.1235249809427321</v>
      </c>
      <c r="L133" s="17" t="s">
        <v>137</v>
      </c>
      <c r="M133" s="26">
        <f>SUM(M89:M131)</f>
        <v>33991</v>
      </c>
      <c r="N133">
        <f>SUM(N89:N132)</f>
        <v>75</v>
      </c>
      <c r="O133" t="s">
        <v>138</v>
      </c>
      <c r="P133" s="4">
        <f>SUM(P89:P131)</f>
        <v>33991</v>
      </c>
      <c r="Q133">
        <f>SUM(Q89:Q131)</f>
        <v>75</v>
      </c>
      <c r="S133">
        <f>SUM(S89:S131)</f>
        <v>9789610</v>
      </c>
      <c r="T133">
        <f>SUM(T89:T131)</f>
        <v>978961</v>
      </c>
      <c r="U133" s="80">
        <f>SUM(U89:U132)</f>
        <v>1</v>
      </c>
      <c r="X133" s="9"/>
      <c r="Y133" s="9"/>
      <c r="Z133">
        <f t="shared" ref="Z133:AE133" si="39">SUM(Z89:Z132)</f>
        <v>1.947757218745636E-3</v>
      </c>
      <c r="AA133">
        <f t="shared" si="39"/>
        <v>33991</v>
      </c>
      <c r="AB133" s="78">
        <f t="shared" si="39"/>
        <v>1</v>
      </c>
      <c r="AC133">
        <f t="shared" si="39"/>
        <v>1.8622282060578614</v>
      </c>
      <c r="AD133" s="78">
        <f t="shared" si="39"/>
        <v>1</v>
      </c>
      <c r="AE133" s="81">
        <f t="shared" si="39"/>
        <v>1.7815581406628901E-5</v>
      </c>
      <c r="AF133" s="81"/>
      <c r="AG133" s="81">
        <f>SUM(AG89:AG132)</f>
        <v>0.32518540188726286</v>
      </c>
      <c r="AH133" s="82">
        <f>SUM(AH89:AH132)</f>
        <v>259497.95070603571</v>
      </c>
      <c r="AI133" s="83">
        <f>SUM(AI89:AI132)</f>
        <v>44996.320916103679</v>
      </c>
      <c r="AJ133" s="4">
        <f>SUM(AJ89:AJ132)</f>
        <v>5.6693468912235437E-2</v>
      </c>
      <c r="AK133" s="4"/>
      <c r="AL133" s="84">
        <f>SUM(AL89:AL132)</f>
        <v>45241.388191963866</v>
      </c>
    </row>
    <row r="134" spans="1:39" x14ac:dyDescent="0.2">
      <c r="A134" s="2">
        <v>20171105</v>
      </c>
      <c r="B134" s="2">
        <v>465</v>
      </c>
      <c r="C134" s="2">
        <v>4313</v>
      </c>
      <c r="D134" s="2">
        <v>6619</v>
      </c>
      <c r="E134" s="69">
        <v>43015</v>
      </c>
      <c r="F134" s="72">
        <v>131</v>
      </c>
      <c r="G134" s="2">
        <v>264</v>
      </c>
      <c r="H134" s="2">
        <v>149.19999999999999</v>
      </c>
      <c r="I134">
        <f t="shared" si="6"/>
        <v>264</v>
      </c>
      <c r="J134" s="16">
        <f t="shared" si="7"/>
        <v>2.4302040986317488</v>
      </c>
      <c r="K134" s="17">
        <f t="shared" si="8"/>
        <v>2.1737688231366499</v>
      </c>
      <c r="L134" s="17"/>
      <c r="M134" t="s">
        <v>179</v>
      </c>
      <c r="O134" t="s">
        <v>139</v>
      </c>
      <c r="S134" s="4">
        <f>S133/P133</f>
        <v>288.00594274955137</v>
      </c>
      <c r="T134">
        <f>T133/P133</f>
        <v>28.800594274955134</v>
      </c>
      <c r="V134">
        <f>SUMPRODUCT(V89:V131,AA89:AA131)/AA133</f>
        <v>290.50594274955137</v>
      </c>
      <c r="W134">
        <f>SUMPRODUCT(W89:W131,AA89:AA131)/AA133</f>
        <v>0.17339759637283764</v>
      </c>
      <c r="Y134" s="9"/>
      <c r="AE134">
        <f>10*LOG10(AE133)</f>
        <v>-47.492000000000012</v>
      </c>
      <c r="AI134" t="s">
        <v>140</v>
      </c>
      <c r="AJ134" t="s">
        <v>141</v>
      </c>
      <c r="AL134" t="s">
        <v>142</v>
      </c>
    </row>
    <row r="135" spans="1:39" x14ac:dyDescent="0.2">
      <c r="A135" s="2">
        <v>20171105</v>
      </c>
      <c r="B135" s="2">
        <v>465</v>
      </c>
      <c r="C135" s="2">
        <v>4313</v>
      </c>
      <c r="D135" s="2">
        <v>6619</v>
      </c>
      <c r="E135" s="69">
        <v>43015</v>
      </c>
      <c r="F135" s="72">
        <v>132</v>
      </c>
      <c r="G135" s="2">
        <v>274</v>
      </c>
      <c r="H135" s="2">
        <v>185.8</v>
      </c>
      <c r="I135">
        <f t="shared" si="6"/>
        <v>274</v>
      </c>
      <c r="J135" s="16">
        <f t="shared" si="7"/>
        <v>2.4463507345823055</v>
      </c>
      <c r="K135" s="17">
        <f t="shared" si="8"/>
        <v>2.2690457096576231</v>
      </c>
      <c r="L135" s="17"/>
      <c r="V135" t="s">
        <v>143</v>
      </c>
      <c r="W135" t="s">
        <v>144</v>
      </c>
      <c r="X135" s="9"/>
      <c r="Y135" s="9"/>
      <c r="Z135" t="s">
        <v>145</v>
      </c>
      <c r="AE135" t="s">
        <v>146</v>
      </c>
      <c r="AI135" t="s">
        <v>147</v>
      </c>
      <c r="AL135" t="s">
        <v>148</v>
      </c>
    </row>
    <row r="136" spans="1:39" x14ac:dyDescent="0.2">
      <c r="A136" s="2">
        <v>20171105</v>
      </c>
      <c r="B136" s="2">
        <v>465</v>
      </c>
      <c r="C136" s="2">
        <v>4313</v>
      </c>
      <c r="D136" s="2">
        <v>6619</v>
      </c>
      <c r="E136" s="69">
        <v>43015</v>
      </c>
      <c r="F136" s="72">
        <v>133</v>
      </c>
      <c r="G136" s="2">
        <v>264</v>
      </c>
      <c r="H136" s="2">
        <v>123.9</v>
      </c>
      <c r="I136">
        <f t="shared" si="6"/>
        <v>264</v>
      </c>
      <c r="J136" s="16">
        <f t="shared" si="7"/>
        <v>2.4302040986317488</v>
      </c>
      <c r="K136" s="17">
        <f t="shared" si="8"/>
        <v>2.0930713063760633</v>
      </c>
      <c r="L136" s="17"/>
      <c r="O136" t="s">
        <v>149</v>
      </c>
      <c r="X136" s="9"/>
      <c r="Y136" s="9"/>
      <c r="Z136" t="s">
        <v>1</v>
      </c>
      <c r="AA136" t="s">
        <v>0</v>
      </c>
      <c r="AB136" t="s">
        <v>2</v>
      </c>
      <c r="AC136" t="s">
        <v>3</v>
      </c>
      <c r="AD136" t="s">
        <v>4</v>
      </c>
    </row>
    <row r="137" spans="1:39" x14ac:dyDescent="0.2">
      <c r="A137" s="2">
        <v>20171105</v>
      </c>
      <c r="B137" s="2">
        <v>465</v>
      </c>
      <c r="C137" s="2">
        <v>4313</v>
      </c>
      <c r="D137" s="2">
        <v>6619</v>
      </c>
      <c r="E137" s="69">
        <v>43015</v>
      </c>
      <c r="F137" s="72">
        <v>134</v>
      </c>
      <c r="G137" s="2">
        <v>235</v>
      </c>
      <c r="H137" s="2">
        <v>91.1</v>
      </c>
      <c r="I137">
        <f t="shared" si="6"/>
        <v>235</v>
      </c>
      <c r="J137" s="16">
        <f t="shared" si="7"/>
        <v>2.3796680340336538</v>
      </c>
      <c r="K137" s="17">
        <f t="shared" si="8"/>
        <v>1.9595183769729982</v>
      </c>
      <c r="L137" s="17"/>
      <c r="O137" s="4" t="s">
        <v>150</v>
      </c>
      <c r="P137" s="85">
        <f>S134</f>
        <v>288.00594274955137</v>
      </c>
      <c r="X137" s="9"/>
      <c r="Y137" s="9"/>
      <c r="Z137" t="s">
        <v>7</v>
      </c>
      <c r="AA137" t="s">
        <v>8</v>
      </c>
      <c r="AB137" t="s">
        <v>9</v>
      </c>
      <c r="AC137" t="s">
        <v>10</v>
      </c>
      <c r="AD137" t="s">
        <v>3</v>
      </c>
    </row>
    <row r="138" spans="1:39" x14ac:dyDescent="0.2">
      <c r="A138" s="2">
        <v>20171105</v>
      </c>
      <c r="B138" s="2">
        <v>465</v>
      </c>
      <c r="C138" s="2">
        <v>4313</v>
      </c>
      <c r="D138" s="2">
        <v>6619</v>
      </c>
      <c r="E138" s="69">
        <v>43015</v>
      </c>
      <c r="F138" s="72">
        <v>135</v>
      </c>
      <c r="G138" s="2">
        <v>294</v>
      </c>
      <c r="H138" s="2">
        <v>197.9</v>
      </c>
      <c r="I138">
        <f t="shared" si="6"/>
        <v>294</v>
      </c>
      <c r="J138" s="16">
        <f t="shared" si="7"/>
        <v>2.4769475021740748</v>
      </c>
      <c r="K138" s="17">
        <f t="shared" si="8"/>
        <v>2.2964457942063965</v>
      </c>
      <c r="L138" s="17"/>
      <c r="O138" s="4" t="s">
        <v>137</v>
      </c>
      <c r="P138" s="4">
        <f>P133</f>
        <v>33991</v>
      </c>
      <c r="X138" s="9"/>
      <c r="Y138" s="9"/>
      <c r="Z138" s="8" t="s">
        <v>13</v>
      </c>
      <c r="AA138" t="s">
        <v>14</v>
      </c>
      <c r="AB138" t="s">
        <v>15</v>
      </c>
      <c r="AC138" t="s">
        <v>16</v>
      </c>
      <c r="AD138" t="s">
        <v>17</v>
      </c>
    </row>
    <row r="139" spans="1:39" x14ac:dyDescent="0.2">
      <c r="A139" s="2">
        <v>20171105</v>
      </c>
      <c r="B139" s="2">
        <v>465</v>
      </c>
      <c r="C139" s="2">
        <v>4313</v>
      </c>
      <c r="D139" s="2">
        <v>6619</v>
      </c>
      <c r="E139" s="69">
        <v>43015</v>
      </c>
      <c r="F139" s="72">
        <v>136</v>
      </c>
      <c r="G139" s="2">
        <v>246</v>
      </c>
      <c r="H139" s="2">
        <v>109.5</v>
      </c>
      <c r="I139">
        <f t="shared" si="6"/>
        <v>246</v>
      </c>
      <c r="J139" s="16">
        <f t="shared" si="7"/>
        <v>2.3995352788652968</v>
      </c>
      <c r="K139" s="17">
        <f t="shared" si="8"/>
        <v>2.0394141191761372</v>
      </c>
      <c r="L139" s="17"/>
      <c r="Y139" s="9" t="s">
        <v>151</v>
      </c>
      <c r="Z139" s="86">
        <f>(20*LOG(V134/10)-71.9)-10*LOG(W134)</f>
        <v>-35.027330310490221</v>
      </c>
      <c r="AA139" s="87">
        <f>AA147</f>
        <v>798</v>
      </c>
      <c r="AB139" s="87">
        <f>AB147</f>
        <v>-47.491999999999997</v>
      </c>
      <c r="AC139" s="88">
        <f>10^((AB139-Z139)/10)</f>
        <v>5.669346891223543E-2</v>
      </c>
      <c r="AD139" s="89">
        <f>AA139*AC139*1000</f>
        <v>45241.388191963873</v>
      </c>
      <c r="AE139" s="2" t="s">
        <v>152</v>
      </c>
      <c r="AF139" s="2"/>
      <c r="AG139" s="2"/>
      <c r="AH139" s="2"/>
      <c r="AI139" s="2"/>
    </row>
    <row r="140" spans="1:39" ht="15" x14ac:dyDescent="0.2">
      <c r="A140" s="2">
        <v>20171105</v>
      </c>
      <c r="B140" s="2">
        <v>465</v>
      </c>
      <c r="C140" s="2">
        <v>4313</v>
      </c>
      <c r="D140" s="2">
        <v>6619</v>
      </c>
      <c r="E140" s="69">
        <v>43015</v>
      </c>
      <c r="F140" s="72">
        <v>137</v>
      </c>
      <c r="G140" s="2">
        <v>272</v>
      </c>
      <c r="H140" s="2">
        <v>152.9</v>
      </c>
      <c r="I140">
        <f t="shared" si="6"/>
        <v>272</v>
      </c>
      <c r="J140" s="16">
        <f t="shared" si="7"/>
        <v>2.4431690757961162</v>
      </c>
      <c r="K140" s="17">
        <f t="shared" si="8"/>
        <v>2.1844074854123203</v>
      </c>
      <c r="L140" s="17" t="s">
        <v>155</v>
      </c>
      <c r="P140" s="102" t="s">
        <v>156</v>
      </c>
      <c r="Q140" s="102" t="s">
        <v>156</v>
      </c>
      <c r="R140" s="102" t="s">
        <v>156</v>
      </c>
      <c r="S140" s="102" t="s">
        <v>163</v>
      </c>
      <c r="T140" s="102" t="s">
        <v>163</v>
      </c>
      <c r="U140" s="102" t="s">
        <v>164</v>
      </c>
      <c r="V140" s="102" t="s">
        <v>165</v>
      </c>
      <c r="W140" s="102" t="s">
        <v>166</v>
      </c>
      <c r="Y140" s="9" t="s">
        <v>153</v>
      </c>
      <c r="Z140" s="90">
        <f>20*LOG(V134/10)-71.9</f>
        <v>-42.636899580313695</v>
      </c>
      <c r="AA140" s="91">
        <f>AA147</f>
        <v>798</v>
      </c>
      <c r="AB140" s="87">
        <f>AB147</f>
        <v>-47.491999999999997</v>
      </c>
      <c r="AC140" s="88">
        <f>10^((AB140-Z140)/10)</f>
        <v>0.32695648669969873</v>
      </c>
      <c r="AD140" s="82">
        <f>AA140*AC140*1000</f>
        <v>260911.27638635959</v>
      </c>
      <c r="AE140" t="s">
        <v>154</v>
      </c>
    </row>
    <row r="141" spans="1:39" ht="30" x14ac:dyDescent="0.2">
      <c r="A141" s="2">
        <v>20171105</v>
      </c>
      <c r="B141" s="2">
        <v>465</v>
      </c>
      <c r="C141" s="2">
        <v>4313</v>
      </c>
      <c r="D141" s="2">
        <v>6619</v>
      </c>
      <c r="E141" s="69">
        <v>43015</v>
      </c>
      <c r="F141" s="72">
        <v>138</v>
      </c>
      <c r="G141" s="2">
        <v>232</v>
      </c>
      <c r="H141" s="2">
        <v>86.4</v>
      </c>
      <c r="I141">
        <f t="shared" si="6"/>
        <v>232</v>
      </c>
      <c r="J141" s="16">
        <f t="shared" si="7"/>
        <v>2.3740881566528174</v>
      </c>
      <c r="K141" s="17">
        <f t="shared" si="8"/>
        <v>1.9365137424788934</v>
      </c>
      <c r="L141" s="70" t="s">
        <v>119</v>
      </c>
      <c r="M141" s="2"/>
      <c r="N141" s="2"/>
      <c r="P141" s="119" t="s">
        <v>167</v>
      </c>
      <c r="Q141" s="117" t="s">
        <v>95</v>
      </c>
      <c r="R141" s="117" t="s">
        <v>168</v>
      </c>
      <c r="S141" s="119" t="s">
        <v>169</v>
      </c>
      <c r="T141" s="117" t="s">
        <v>170</v>
      </c>
      <c r="U141" s="117" t="s">
        <v>20</v>
      </c>
      <c r="V141" s="117" t="s">
        <v>160</v>
      </c>
      <c r="W141" s="117" t="s">
        <v>160</v>
      </c>
      <c r="X141" s="9"/>
      <c r="Y141" s="9"/>
      <c r="Z141" s="9"/>
      <c r="AA141" s="8"/>
      <c r="AE141" s="8"/>
      <c r="AF141" s="8"/>
    </row>
    <row r="142" spans="1:39" ht="15" x14ac:dyDescent="0.2">
      <c r="A142" s="2">
        <v>20171105</v>
      </c>
      <c r="B142" s="2">
        <v>465</v>
      </c>
      <c r="C142" s="2">
        <v>4313</v>
      </c>
      <c r="D142" s="2">
        <v>6619</v>
      </c>
      <c r="E142" s="69">
        <v>43015</v>
      </c>
      <c r="F142" s="72">
        <v>139</v>
      </c>
      <c r="G142" s="2">
        <v>292</v>
      </c>
      <c r="H142" s="2">
        <v>179.8</v>
      </c>
      <c r="I142">
        <f t="shared" si="6"/>
        <v>292</v>
      </c>
      <c r="J142" s="16">
        <f t="shared" si="7"/>
        <v>2.4739830232103359</v>
      </c>
      <c r="K142" s="17">
        <f t="shared" si="8"/>
        <v>2.25478968739721</v>
      </c>
      <c r="L142" s="71">
        <v>150</v>
      </c>
      <c r="M142" s="2"/>
      <c r="N142" s="2"/>
      <c r="P142" s="120"/>
      <c r="Q142" s="118" t="s">
        <v>160</v>
      </c>
      <c r="R142" s="118" t="s">
        <v>160</v>
      </c>
      <c r="S142" s="120"/>
      <c r="T142" s="118" t="s">
        <v>171</v>
      </c>
      <c r="U142" s="118" t="s">
        <v>172</v>
      </c>
      <c r="V142" s="118" t="s">
        <v>171</v>
      </c>
      <c r="W142" s="118" t="s">
        <v>172</v>
      </c>
      <c r="X142" s="9"/>
      <c r="Y142" s="92" t="s">
        <v>0</v>
      </c>
      <c r="Z142" s="29" t="s">
        <v>1</v>
      </c>
      <c r="AA142" s="29" t="s">
        <v>0</v>
      </c>
      <c r="AB142" s="29" t="s">
        <v>2</v>
      </c>
      <c r="AC142" s="29" t="s">
        <v>3</v>
      </c>
      <c r="AD142" s="29" t="s">
        <v>4</v>
      </c>
      <c r="AE142" s="29" t="s">
        <v>5</v>
      </c>
      <c r="AF142" s="93" t="s">
        <v>5</v>
      </c>
    </row>
    <row r="143" spans="1:39" ht="15" x14ac:dyDescent="0.2">
      <c r="A143" s="2">
        <v>20171105</v>
      </c>
      <c r="B143" s="2">
        <v>465</v>
      </c>
      <c r="C143" s="2">
        <v>4313</v>
      </c>
      <c r="D143" s="2">
        <v>6619</v>
      </c>
      <c r="E143" s="69">
        <v>43015</v>
      </c>
      <c r="F143" s="72">
        <v>140</v>
      </c>
      <c r="G143" s="2">
        <v>283</v>
      </c>
      <c r="H143" s="2">
        <v>145.1</v>
      </c>
      <c r="I143">
        <f t="shared" si="6"/>
        <v>283</v>
      </c>
      <c r="J143" s="16">
        <f t="shared" si="7"/>
        <v>2.4603866072862077</v>
      </c>
      <c r="K143" s="17">
        <f t="shared" si="8"/>
        <v>2.161667412437736</v>
      </c>
      <c r="L143" s="71">
        <v>155</v>
      </c>
      <c r="P143" s="105">
        <v>14</v>
      </c>
      <c r="Q143" s="106">
        <f>P138</f>
        <v>33991</v>
      </c>
      <c r="R143" s="106">
        <f>P3</f>
        <v>181</v>
      </c>
      <c r="S143" s="107">
        <f>S4</f>
        <v>288.00594274955137</v>
      </c>
      <c r="T143" s="107">
        <f>S5*1000</f>
        <v>166.22157298804876</v>
      </c>
      <c r="U143" s="108">
        <f>S6</f>
        <v>-34.918844895360962</v>
      </c>
      <c r="V143" s="107">
        <f>U4*1000</f>
        <v>152.66853703645765</v>
      </c>
      <c r="W143" s="108">
        <f>U6</f>
        <v>-34.79433481252412</v>
      </c>
      <c r="X143" s="9"/>
      <c r="Y143" s="94" t="s">
        <v>6</v>
      </c>
      <c r="Z143" s="8" t="s">
        <v>7</v>
      </c>
      <c r="AA143" s="8" t="s">
        <v>8</v>
      </c>
      <c r="AB143" s="8" t="s">
        <v>9</v>
      </c>
      <c r="AC143" s="8" t="s">
        <v>10</v>
      </c>
      <c r="AD143" s="8" t="s">
        <v>3</v>
      </c>
      <c r="AE143" s="8" t="s">
        <v>11</v>
      </c>
      <c r="AF143" s="95" t="s">
        <v>11</v>
      </c>
    </row>
    <row r="144" spans="1:39" x14ac:dyDescent="0.2">
      <c r="A144" s="2">
        <v>20171105</v>
      </c>
      <c r="B144" s="2">
        <v>465</v>
      </c>
      <c r="C144" s="2">
        <v>4313</v>
      </c>
      <c r="D144" s="2">
        <v>6619</v>
      </c>
      <c r="E144" s="69">
        <v>43015</v>
      </c>
      <c r="F144" s="72">
        <v>141</v>
      </c>
      <c r="G144" s="2">
        <v>248</v>
      </c>
      <c r="H144" s="2">
        <v>104.8</v>
      </c>
      <c r="I144">
        <f t="shared" si="6"/>
        <v>248</v>
      </c>
      <c r="J144" s="16">
        <f t="shared" si="7"/>
        <v>2.4030518525881339</v>
      </c>
      <c r="K144" s="17">
        <f t="shared" si="8"/>
        <v>2.0203612826477078</v>
      </c>
      <c r="L144" s="71">
        <v>160</v>
      </c>
      <c r="P144" t="s">
        <v>173</v>
      </c>
      <c r="X144" s="9"/>
      <c r="Y144" s="94" t="s">
        <v>12</v>
      </c>
      <c r="Z144" s="8" t="s">
        <v>13</v>
      </c>
      <c r="AA144" s="8" t="s">
        <v>14</v>
      </c>
      <c r="AB144" s="8" t="s">
        <v>15</v>
      </c>
      <c r="AC144" s="8" t="s">
        <v>16</v>
      </c>
      <c r="AD144" s="8" t="s">
        <v>17</v>
      </c>
      <c r="AE144" s="8" t="s">
        <v>18</v>
      </c>
      <c r="AF144" s="95" t="s">
        <v>19</v>
      </c>
    </row>
    <row r="145" spans="1:33" x14ac:dyDescent="0.2">
      <c r="A145" s="2">
        <v>20171105</v>
      </c>
      <c r="B145" s="2">
        <v>465</v>
      </c>
      <c r="C145" s="2">
        <v>4313</v>
      </c>
      <c r="D145" s="2">
        <v>6619</v>
      </c>
      <c r="E145" s="69">
        <v>43015</v>
      </c>
      <c r="F145" s="72">
        <v>142</v>
      </c>
      <c r="G145" s="2">
        <v>301</v>
      </c>
      <c r="H145" s="2">
        <v>199.9</v>
      </c>
      <c r="I145">
        <f t="shared" ref="I145:I184" si="40">G145</f>
        <v>301</v>
      </c>
      <c r="J145" s="16">
        <f t="shared" ref="J145:J184" si="41">LOG(I145*1.02)</f>
        <v>2.4871666673557611</v>
      </c>
      <c r="K145" s="17">
        <f t="shared" ref="K145:K184" si="42">LOG(H145)</f>
        <v>2.3008127941181171</v>
      </c>
      <c r="L145" s="71">
        <v>165</v>
      </c>
      <c r="N145" t="s">
        <v>181</v>
      </c>
      <c r="O145" t="s">
        <v>182</v>
      </c>
      <c r="P145" t="s">
        <v>183</v>
      </c>
      <c r="X145" s="9"/>
      <c r="Y145" s="94" t="s">
        <v>186</v>
      </c>
      <c r="Z145" s="111">
        <v>-35.020000000000003</v>
      </c>
      <c r="AA145" s="8">
        <v>646</v>
      </c>
      <c r="AB145" s="8">
        <v>-46.607999999999997</v>
      </c>
      <c r="AC145" s="8">
        <v>6.9333000000000006E-2</v>
      </c>
      <c r="AD145" s="112">
        <v>44789.4</v>
      </c>
      <c r="AE145" s="8">
        <v>25455</v>
      </c>
      <c r="AF145" s="95">
        <v>57</v>
      </c>
    </row>
    <row r="146" spans="1:33" x14ac:dyDescent="0.2">
      <c r="A146" s="2">
        <v>20171105</v>
      </c>
      <c r="B146" s="2">
        <v>465</v>
      </c>
      <c r="C146" s="2">
        <v>4313</v>
      </c>
      <c r="D146" s="2">
        <v>6619</v>
      </c>
      <c r="E146" s="69">
        <v>43015</v>
      </c>
      <c r="F146" s="72">
        <v>143</v>
      </c>
      <c r="G146" s="2">
        <v>248</v>
      </c>
      <c r="H146" s="2">
        <v>101.5</v>
      </c>
      <c r="I146">
        <f t="shared" si="40"/>
        <v>248</v>
      </c>
      <c r="J146" s="16">
        <f t="shared" si="41"/>
        <v>2.4030518525881339</v>
      </c>
      <c r="K146" s="17">
        <f t="shared" si="42"/>
        <v>2.0064660422492318</v>
      </c>
      <c r="L146" s="71">
        <v>170</v>
      </c>
      <c r="X146" s="9"/>
      <c r="Y146" s="94" t="s">
        <v>185</v>
      </c>
      <c r="Z146" s="8">
        <v>-34.92</v>
      </c>
      <c r="AA146" s="8">
        <v>152</v>
      </c>
      <c r="AB146" s="8">
        <v>-61.469000000000001</v>
      </c>
      <c r="AC146" s="8">
        <v>2.2139999999999998E-3</v>
      </c>
      <c r="AD146" s="8">
        <v>336.5</v>
      </c>
      <c r="AE146" s="8">
        <v>144</v>
      </c>
      <c r="AF146" s="95">
        <v>43</v>
      </c>
    </row>
    <row r="147" spans="1:33" x14ac:dyDescent="0.2">
      <c r="A147" s="2">
        <v>20171105</v>
      </c>
      <c r="B147" s="2">
        <v>465</v>
      </c>
      <c r="C147" s="2">
        <v>4313</v>
      </c>
      <c r="D147" s="2">
        <v>6619</v>
      </c>
      <c r="E147" s="69">
        <v>43015</v>
      </c>
      <c r="F147" s="72">
        <v>144</v>
      </c>
      <c r="G147" s="2">
        <v>289</v>
      </c>
      <c r="H147" s="2">
        <v>167.3</v>
      </c>
      <c r="I147">
        <f t="shared" si="40"/>
        <v>289</v>
      </c>
      <c r="J147" s="16">
        <f t="shared" si="41"/>
        <v>2.4694980145184653</v>
      </c>
      <c r="K147" s="17">
        <f t="shared" si="42"/>
        <v>2.2234959409623944</v>
      </c>
      <c r="L147" s="71">
        <v>175</v>
      </c>
      <c r="X147" s="9"/>
      <c r="Y147" s="94" t="s">
        <v>188</v>
      </c>
      <c r="Z147" s="8">
        <v>-34.97</v>
      </c>
      <c r="AA147" s="8">
        <v>798</v>
      </c>
      <c r="AB147" s="8">
        <v>-47.491999999999997</v>
      </c>
      <c r="AC147" s="8">
        <v>5.6500000000000002E-2</v>
      </c>
      <c r="AD147" s="10">
        <v>45125.9</v>
      </c>
      <c r="AE147" s="8">
        <v>25455.407303753756</v>
      </c>
      <c r="AF147" s="95">
        <v>0.56409749841562729</v>
      </c>
    </row>
    <row r="148" spans="1:33" x14ac:dyDescent="0.2">
      <c r="A148" s="2">
        <v>20171105</v>
      </c>
      <c r="B148" s="2">
        <v>465</v>
      </c>
      <c r="C148" s="2">
        <v>4313</v>
      </c>
      <c r="D148" s="2">
        <v>6619</v>
      </c>
      <c r="E148" s="69">
        <v>43015</v>
      </c>
      <c r="F148" s="72">
        <v>145</v>
      </c>
      <c r="G148" s="2">
        <v>306</v>
      </c>
      <c r="H148" s="2">
        <v>228.1</v>
      </c>
      <c r="I148">
        <f t="shared" si="40"/>
        <v>306</v>
      </c>
      <c r="J148" s="16">
        <f t="shared" si="41"/>
        <v>2.4943215982434976</v>
      </c>
      <c r="K148" s="17">
        <f t="shared" si="42"/>
        <v>2.3581252852766488</v>
      </c>
      <c r="L148" s="71">
        <v>180</v>
      </c>
      <c r="Y148" s="96"/>
      <c r="Z148" s="97"/>
      <c r="AA148" s="97"/>
      <c r="AB148" s="97"/>
      <c r="AC148" s="97"/>
      <c r="AD148" s="97"/>
      <c r="AE148" s="97"/>
      <c r="AF148" s="98"/>
    </row>
    <row r="149" spans="1:33" x14ac:dyDescent="0.2">
      <c r="A149" s="2">
        <v>20171105</v>
      </c>
      <c r="B149" s="2">
        <v>465</v>
      </c>
      <c r="C149" s="2">
        <v>4313</v>
      </c>
      <c r="D149" s="2">
        <v>6619</v>
      </c>
      <c r="E149" s="69">
        <v>43015</v>
      </c>
      <c r="F149" s="72">
        <v>146</v>
      </c>
      <c r="G149" s="2">
        <v>252</v>
      </c>
      <c r="H149" s="2">
        <v>119.8</v>
      </c>
      <c r="I149">
        <f t="shared" si="40"/>
        <v>252</v>
      </c>
      <c r="J149" s="16">
        <f t="shared" si="41"/>
        <v>2.4100007125434617</v>
      </c>
      <c r="K149" s="17">
        <f t="shared" si="42"/>
        <v>2.0784568180532927</v>
      </c>
      <c r="L149" s="71">
        <v>185</v>
      </c>
      <c r="Z149" s="7"/>
      <c r="AA149" s="8"/>
      <c r="AB149" s="8"/>
      <c r="AC149" s="8"/>
      <c r="AD149" s="8"/>
      <c r="AE149" s="8"/>
      <c r="AF149" s="8"/>
      <c r="AG149" s="8"/>
    </row>
    <row r="150" spans="1:33" x14ac:dyDescent="0.2">
      <c r="A150" s="2">
        <v>20171105</v>
      </c>
      <c r="B150" s="2">
        <v>465</v>
      </c>
      <c r="C150" s="2">
        <v>4313</v>
      </c>
      <c r="D150" s="2">
        <v>6619</v>
      </c>
      <c r="E150" s="69">
        <v>43015</v>
      </c>
      <c r="F150" s="72">
        <v>147</v>
      </c>
      <c r="G150" s="2">
        <v>285</v>
      </c>
      <c r="H150" s="2">
        <v>158.1</v>
      </c>
      <c r="I150">
        <f t="shared" si="40"/>
        <v>285</v>
      </c>
      <c r="J150" s="16">
        <f t="shared" si="41"/>
        <v>2.4634450317704277</v>
      </c>
      <c r="K150" s="17">
        <f t="shared" si="42"/>
        <v>2.1989318699322089</v>
      </c>
      <c r="L150" s="71">
        <v>190</v>
      </c>
      <c r="Y150" s="1"/>
      <c r="AG150" s="8"/>
    </row>
    <row r="151" spans="1:33" x14ac:dyDescent="0.2">
      <c r="A151" s="2">
        <v>20171105</v>
      </c>
      <c r="B151" s="2">
        <v>465</v>
      </c>
      <c r="C151" s="2">
        <v>4313</v>
      </c>
      <c r="D151" s="2">
        <v>6619</v>
      </c>
      <c r="E151" s="69">
        <v>43015</v>
      </c>
      <c r="F151" s="72">
        <v>148</v>
      </c>
      <c r="G151" s="2">
        <v>237</v>
      </c>
      <c r="H151" s="2">
        <v>112.8</v>
      </c>
      <c r="I151">
        <f t="shared" si="40"/>
        <v>237</v>
      </c>
      <c r="J151" s="16">
        <f t="shared" si="41"/>
        <v>2.3833485177720215</v>
      </c>
      <c r="K151" s="17">
        <f t="shared" si="42"/>
        <v>2.0523090996473234</v>
      </c>
      <c r="L151" s="71">
        <v>195</v>
      </c>
      <c r="AG151" s="8"/>
    </row>
    <row r="152" spans="1:33" x14ac:dyDescent="0.2">
      <c r="A152" s="2">
        <v>20171105</v>
      </c>
      <c r="B152" s="2">
        <v>465</v>
      </c>
      <c r="C152" s="2">
        <v>4313</v>
      </c>
      <c r="D152" s="2">
        <v>6619</v>
      </c>
      <c r="E152" s="69">
        <v>43015</v>
      </c>
      <c r="F152" s="72">
        <v>149</v>
      </c>
      <c r="G152" s="2">
        <v>255</v>
      </c>
      <c r="H152" s="2">
        <v>121.9</v>
      </c>
      <c r="I152">
        <f t="shared" si="40"/>
        <v>255</v>
      </c>
      <c r="J152" s="16">
        <f t="shared" si="41"/>
        <v>2.415140352195873</v>
      </c>
      <c r="K152" s="17">
        <f t="shared" si="42"/>
        <v>2.0860037056183818</v>
      </c>
      <c r="L152" s="71">
        <v>200</v>
      </c>
      <c r="AG152" s="8"/>
    </row>
    <row r="153" spans="1:33" x14ac:dyDescent="0.2">
      <c r="A153" s="2">
        <v>20171105</v>
      </c>
      <c r="B153" s="2">
        <v>465</v>
      </c>
      <c r="C153" s="2">
        <v>4313</v>
      </c>
      <c r="D153" s="2">
        <v>6619</v>
      </c>
      <c r="E153" s="69">
        <v>43015</v>
      </c>
      <c r="F153" s="72">
        <v>150</v>
      </c>
      <c r="G153" s="2">
        <v>272</v>
      </c>
      <c r="H153" s="2">
        <v>145.69999999999999</v>
      </c>
      <c r="I153">
        <f t="shared" si="40"/>
        <v>272</v>
      </c>
      <c r="J153" s="16">
        <f t="shared" si="41"/>
        <v>2.4431690757961162</v>
      </c>
      <c r="K153" s="17">
        <f t="shared" si="42"/>
        <v>2.1634595517699902</v>
      </c>
      <c r="L153" s="71">
        <v>205</v>
      </c>
      <c r="AG153" s="8"/>
    </row>
    <row r="154" spans="1:33" x14ac:dyDescent="0.2">
      <c r="A154" s="2">
        <v>20171105</v>
      </c>
      <c r="B154" s="2">
        <v>465</v>
      </c>
      <c r="C154" s="2">
        <v>4313</v>
      </c>
      <c r="D154" s="2">
        <v>6619</v>
      </c>
      <c r="E154" s="69">
        <v>43015</v>
      </c>
      <c r="F154" s="72">
        <v>151</v>
      </c>
      <c r="G154" s="2">
        <v>293</v>
      </c>
      <c r="H154" s="2">
        <v>195</v>
      </c>
      <c r="I154">
        <f t="shared" si="40"/>
        <v>293</v>
      </c>
      <c r="J154" s="16">
        <f t="shared" si="41"/>
        <v>2.4754677921160271</v>
      </c>
      <c r="K154" s="17">
        <f t="shared" si="42"/>
        <v>2.2900346113625178</v>
      </c>
      <c r="L154" s="71">
        <v>210</v>
      </c>
      <c r="AD154" s="99"/>
      <c r="AG154" s="8"/>
    </row>
    <row r="155" spans="1:33" x14ac:dyDescent="0.2">
      <c r="A155" s="2">
        <v>20171105</v>
      </c>
      <c r="B155" s="2">
        <v>465</v>
      </c>
      <c r="C155" s="2">
        <v>4313</v>
      </c>
      <c r="D155" s="2">
        <v>6619</v>
      </c>
      <c r="E155" s="69">
        <v>43015</v>
      </c>
      <c r="F155" s="72">
        <v>152</v>
      </c>
      <c r="G155" s="2">
        <v>288</v>
      </c>
      <c r="H155" s="2">
        <v>178.2</v>
      </c>
      <c r="I155">
        <f t="shared" si="40"/>
        <v>288</v>
      </c>
      <c r="J155" s="16">
        <f t="shared" si="41"/>
        <v>2.4679926595211485</v>
      </c>
      <c r="K155" s="17">
        <f t="shared" si="42"/>
        <v>2.2509076997008561</v>
      </c>
      <c r="L155" s="71">
        <v>215</v>
      </c>
      <c r="AD155" s="99"/>
      <c r="AG155" s="8"/>
    </row>
    <row r="156" spans="1:33" x14ac:dyDescent="0.2">
      <c r="A156" s="2">
        <v>20171105</v>
      </c>
      <c r="B156" s="2">
        <v>465</v>
      </c>
      <c r="C156" s="2">
        <v>4313</v>
      </c>
      <c r="D156" s="2">
        <v>6619</v>
      </c>
      <c r="E156" s="69">
        <v>43015</v>
      </c>
      <c r="F156" s="72">
        <v>153</v>
      </c>
      <c r="G156" s="2">
        <v>289</v>
      </c>
      <c r="H156" s="2">
        <v>161.69999999999999</v>
      </c>
      <c r="I156">
        <f t="shared" si="40"/>
        <v>289</v>
      </c>
      <c r="J156" s="16">
        <f t="shared" si="41"/>
        <v>2.4694980145184653</v>
      </c>
      <c r="K156" s="17">
        <f t="shared" si="42"/>
        <v>2.2087100199064009</v>
      </c>
      <c r="L156" s="71">
        <v>220</v>
      </c>
      <c r="AD156" s="99"/>
    </row>
    <row r="157" spans="1:33" x14ac:dyDescent="0.2">
      <c r="A157" s="2">
        <v>20171105</v>
      </c>
      <c r="B157" s="2">
        <v>465</v>
      </c>
      <c r="C157" s="2">
        <v>4313</v>
      </c>
      <c r="D157" s="2">
        <v>6619</v>
      </c>
      <c r="E157" s="69">
        <v>43015</v>
      </c>
      <c r="F157" s="72">
        <v>154</v>
      </c>
      <c r="G157" s="2">
        <v>252</v>
      </c>
      <c r="H157" s="2">
        <v>103.1</v>
      </c>
      <c r="I157">
        <f t="shared" si="40"/>
        <v>252</v>
      </c>
      <c r="J157" s="16">
        <f t="shared" si="41"/>
        <v>2.4100007125434617</v>
      </c>
      <c r="K157" s="17">
        <f t="shared" si="42"/>
        <v>2.0132586652835167</v>
      </c>
      <c r="L157" s="71">
        <v>225</v>
      </c>
      <c r="M157" s="2"/>
      <c r="N157" s="2"/>
    </row>
    <row r="158" spans="1:33" x14ac:dyDescent="0.2">
      <c r="A158" s="2">
        <v>20171105</v>
      </c>
      <c r="B158" s="2">
        <v>465</v>
      </c>
      <c r="C158" s="2">
        <v>4313</v>
      </c>
      <c r="D158" s="2">
        <v>6619</v>
      </c>
      <c r="E158" s="69">
        <v>43015</v>
      </c>
      <c r="F158" s="72">
        <v>155</v>
      </c>
      <c r="G158" s="2">
        <v>272</v>
      </c>
      <c r="H158" s="2">
        <v>137.6</v>
      </c>
      <c r="I158">
        <f t="shared" si="40"/>
        <v>272</v>
      </c>
      <c r="J158" s="16">
        <f t="shared" si="41"/>
        <v>2.4431690757961162</v>
      </c>
      <c r="K158" s="17">
        <f t="shared" si="42"/>
        <v>2.1386184338994925</v>
      </c>
      <c r="L158" s="71">
        <v>230</v>
      </c>
      <c r="M158" s="2">
        <v>230</v>
      </c>
      <c r="N158" s="2">
        <v>3</v>
      </c>
      <c r="O158">
        <v>176</v>
      </c>
      <c r="P158">
        <v>2</v>
      </c>
    </row>
    <row r="159" spans="1:33" x14ac:dyDescent="0.2">
      <c r="A159" s="2">
        <v>20171105</v>
      </c>
      <c r="B159" s="2">
        <v>465</v>
      </c>
      <c r="C159" s="2">
        <v>4313</v>
      </c>
      <c r="D159" s="2">
        <v>6619</v>
      </c>
      <c r="E159" s="69">
        <v>43015</v>
      </c>
      <c r="F159" s="72">
        <v>156</v>
      </c>
      <c r="G159" s="2">
        <v>289</v>
      </c>
      <c r="H159" s="2">
        <v>187.8</v>
      </c>
      <c r="I159">
        <f t="shared" si="40"/>
        <v>289</v>
      </c>
      <c r="J159" s="16">
        <f t="shared" si="41"/>
        <v>2.4694980145184653</v>
      </c>
      <c r="K159" s="17">
        <f t="shared" si="42"/>
        <v>2.2736955879300922</v>
      </c>
      <c r="L159" s="71">
        <v>235</v>
      </c>
      <c r="M159" s="2">
        <v>235</v>
      </c>
      <c r="N159" s="2">
        <v>5</v>
      </c>
      <c r="O159">
        <v>263</v>
      </c>
      <c r="P159">
        <v>2</v>
      </c>
    </row>
    <row r="160" spans="1:33" x14ac:dyDescent="0.2">
      <c r="A160" s="2">
        <v>20171105</v>
      </c>
      <c r="B160" s="2">
        <v>465</v>
      </c>
      <c r="C160" s="2">
        <v>4313</v>
      </c>
      <c r="D160" s="2">
        <v>6619</v>
      </c>
      <c r="E160" s="69">
        <v>43015</v>
      </c>
      <c r="F160" s="72">
        <v>157</v>
      </c>
      <c r="G160" s="2">
        <v>278</v>
      </c>
      <c r="H160" s="2">
        <v>158.30000000000001</v>
      </c>
      <c r="I160">
        <f t="shared" si="40"/>
        <v>278</v>
      </c>
      <c r="J160" s="16">
        <f t="shared" si="41"/>
        <v>2.4526449676799937</v>
      </c>
      <c r="K160" s="17">
        <f t="shared" si="42"/>
        <v>2.199480914862356</v>
      </c>
      <c r="L160" s="71">
        <v>240</v>
      </c>
      <c r="M160" s="2">
        <v>240</v>
      </c>
      <c r="N160" s="2">
        <v>13</v>
      </c>
      <c r="O160">
        <v>618</v>
      </c>
      <c r="P160">
        <v>4</v>
      </c>
    </row>
    <row r="161" spans="1:16" x14ac:dyDescent="0.2">
      <c r="A161" s="2">
        <v>20171105</v>
      </c>
      <c r="B161" s="2">
        <v>465</v>
      </c>
      <c r="C161" s="2">
        <v>4313</v>
      </c>
      <c r="D161" s="2">
        <v>6619</v>
      </c>
      <c r="E161" s="69">
        <v>43015</v>
      </c>
      <c r="F161" s="72">
        <v>158</v>
      </c>
      <c r="G161" s="2">
        <v>310</v>
      </c>
      <c r="H161" s="2">
        <v>232.9</v>
      </c>
      <c r="I161">
        <f t="shared" si="40"/>
        <v>310</v>
      </c>
      <c r="J161" s="16">
        <f t="shared" si="41"/>
        <v>2.4999618655961902</v>
      </c>
      <c r="K161" s="17">
        <f t="shared" si="42"/>
        <v>2.3671694885346808</v>
      </c>
      <c r="L161" s="71">
        <v>245</v>
      </c>
      <c r="M161" s="2">
        <v>245</v>
      </c>
      <c r="N161" s="2">
        <v>18</v>
      </c>
      <c r="O161">
        <v>986</v>
      </c>
      <c r="P161">
        <v>3</v>
      </c>
    </row>
    <row r="162" spans="1:16" x14ac:dyDescent="0.2">
      <c r="A162">
        <v>20171105</v>
      </c>
      <c r="B162">
        <v>465</v>
      </c>
      <c r="C162">
        <v>4313</v>
      </c>
      <c r="D162">
        <v>6619</v>
      </c>
      <c r="E162" s="15">
        <v>43015</v>
      </c>
      <c r="F162" s="76">
        <v>159</v>
      </c>
      <c r="G162">
        <v>291</v>
      </c>
      <c r="H162">
        <v>177.3</v>
      </c>
      <c r="I162">
        <f t="shared" si="40"/>
        <v>291</v>
      </c>
      <c r="J162" s="16">
        <f t="shared" si="41"/>
        <v>2.4724931607478249</v>
      </c>
      <c r="K162" s="17">
        <f t="shared" si="42"/>
        <v>2.2487087356009177</v>
      </c>
      <c r="L162" s="71">
        <v>250</v>
      </c>
      <c r="M162" s="2">
        <v>250</v>
      </c>
      <c r="N162" s="2">
        <v>15</v>
      </c>
      <c r="O162">
        <v>808</v>
      </c>
      <c r="P162">
        <v>4</v>
      </c>
    </row>
    <row r="163" spans="1:16" x14ac:dyDescent="0.2">
      <c r="A163">
        <v>20171105</v>
      </c>
      <c r="B163">
        <v>465</v>
      </c>
      <c r="C163">
        <v>4313</v>
      </c>
      <c r="D163">
        <v>6619</v>
      </c>
      <c r="E163" s="15">
        <v>43015</v>
      </c>
      <c r="F163" s="76">
        <v>160</v>
      </c>
      <c r="G163">
        <v>284</v>
      </c>
      <c r="H163">
        <v>189</v>
      </c>
      <c r="I163">
        <f t="shared" si="40"/>
        <v>284</v>
      </c>
      <c r="J163" s="16">
        <f t="shared" si="41"/>
        <v>2.461918511808955</v>
      </c>
      <c r="K163" s="17">
        <f t="shared" si="42"/>
        <v>2.2764618041732443</v>
      </c>
      <c r="L163" s="71">
        <v>255</v>
      </c>
      <c r="M163" s="2">
        <v>255</v>
      </c>
      <c r="N163" s="2">
        <v>20</v>
      </c>
      <c r="O163">
        <v>1095</v>
      </c>
      <c r="P163">
        <v>3</v>
      </c>
    </row>
    <row r="164" spans="1:16" x14ac:dyDescent="0.2">
      <c r="A164">
        <v>20171105</v>
      </c>
      <c r="B164">
        <v>465</v>
      </c>
      <c r="C164">
        <v>4313</v>
      </c>
      <c r="D164">
        <v>6619</v>
      </c>
      <c r="E164" s="15">
        <v>43015</v>
      </c>
      <c r="F164" s="76">
        <v>161</v>
      </c>
      <c r="G164">
        <v>280</v>
      </c>
      <c r="H164">
        <v>155.6</v>
      </c>
      <c r="I164">
        <f t="shared" si="40"/>
        <v>280</v>
      </c>
      <c r="J164" s="16">
        <f t="shared" si="41"/>
        <v>2.4557582031041369</v>
      </c>
      <c r="K164" s="17">
        <f t="shared" si="42"/>
        <v>2.1920095926536702</v>
      </c>
      <c r="L164" s="71">
        <v>260</v>
      </c>
      <c r="M164" s="2">
        <v>260</v>
      </c>
      <c r="N164" s="2">
        <v>21</v>
      </c>
      <c r="O164">
        <v>1091</v>
      </c>
      <c r="P164">
        <v>4</v>
      </c>
    </row>
    <row r="165" spans="1:16" x14ac:dyDescent="0.2">
      <c r="A165">
        <v>20171105</v>
      </c>
      <c r="B165">
        <v>465</v>
      </c>
      <c r="C165">
        <v>4313</v>
      </c>
      <c r="D165">
        <v>6619</v>
      </c>
      <c r="E165" s="15">
        <v>43015</v>
      </c>
      <c r="F165" s="76">
        <v>162</v>
      </c>
      <c r="G165">
        <v>254</v>
      </c>
      <c r="H165">
        <v>125.2</v>
      </c>
      <c r="I165">
        <f t="shared" si="40"/>
        <v>254</v>
      </c>
      <c r="J165" s="16">
        <f t="shared" si="41"/>
        <v>2.4134338883818556</v>
      </c>
      <c r="K165" s="17">
        <f t="shared" si="42"/>
        <v>2.0976043288744108</v>
      </c>
      <c r="L165" s="71">
        <v>265</v>
      </c>
      <c r="M165" s="2">
        <v>265</v>
      </c>
      <c r="N165" s="2">
        <v>21</v>
      </c>
      <c r="O165">
        <v>1079</v>
      </c>
      <c r="P165">
        <v>4</v>
      </c>
    </row>
    <row r="166" spans="1:16" x14ac:dyDescent="0.2">
      <c r="A166">
        <v>20171105</v>
      </c>
      <c r="B166">
        <v>465</v>
      </c>
      <c r="C166">
        <v>4313</v>
      </c>
      <c r="D166">
        <v>6619</v>
      </c>
      <c r="E166" s="15">
        <v>43015</v>
      </c>
      <c r="F166" s="76">
        <v>163</v>
      </c>
      <c r="G166">
        <v>292</v>
      </c>
      <c r="H166">
        <v>176.7</v>
      </c>
      <c r="I166">
        <f t="shared" si="40"/>
        <v>292</v>
      </c>
      <c r="J166" s="16">
        <f t="shared" si="41"/>
        <v>2.4739830232103359</v>
      </c>
      <c r="K166" s="17">
        <f t="shared" si="42"/>
        <v>2.2472365495067641</v>
      </c>
      <c r="L166" s="71">
        <v>270</v>
      </c>
      <c r="M166" s="2">
        <v>270</v>
      </c>
      <c r="N166" s="2">
        <v>33</v>
      </c>
      <c r="O166">
        <v>1706</v>
      </c>
      <c r="P166">
        <v>3</v>
      </c>
    </row>
    <row r="167" spans="1:16" x14ac:dyDescent="0.2">
      <c r="A167">
        <v>20171105</v>
      </c>
      <c r="B167">
        <v>465</v>
      </c>
      <c r="C167">
        <v>4313</v>
      </c>
      <c r="D167">
        <v>6619</v>
      </c>
      <c r="E167" s="15">
        <v>43015</v>
      </c>
      <c r="F167" s="76">
        <v>164</v>
      </c>
      <c r="G167">
        <v>303</v>
      </c>
      <c r="H167">
        <v>185.4</v>
      </c>
      <c r="I167">
        <f t="shared" si="40"/>
        <v>303</v>
      </c>
      <c r="J167" s="16">
        <f t="shared" si="41"/>
        <v>2.4900428002642228</v>
      </c>
      <c r="K167" s="17">
        <f t="shared" si="42"/>
        <v>2.2681097298084785</v>
      </c>
      <c r="L167" s="71">
        <v>275</v>
      </c>
      <c r="M167" s="2">
        <v>275</v>
      </c>
      <c r="N167" s="2">
        <v>34</v>
      </c>
      <c r="O167">
        <v>1752</v>
      </c>
      <c r="P167">
        <v>4</v>
      </c>
    </row>
    <row r="168" spans="1:16" x14ac:dyDescent="0.2">
      <c r="A168">
        <v>20171105</v>
      </c>
      <c r="B168">
        <v>465</v>
      </c>
      <c r="C168">
        <v>4313</v>
      </c>
      <c r="D168">
        <v>6619</v>
      </c>
      <c r="E168" s="15">
        <v>43015</v>
      </c>
      <c r="F168" s="76">
        <v>165</v>
      </c>
      <c r="G168">
        <v>286</v>
      </c>
      <c r="H168">
        <v>181</v>
      </c>
      <c r="I168">
        <f t="shared" si="40"/>
        <v>286</v>
      </c>
      <c r="J168" s="16">
        <f t="shared" si="41"/>
        <v>2.4649662048909606</v>
      </c>
      <c r="K168" s="17">
        <f t="shared" si="42"/>
        <v>2.2576785748691846</v>
      </c>
      <c r="L168" s="71">
        <v>280</v>
      </c>
      <c r="M168" s="2">
        <v>280</v>
      </c>
      <c r="N168">
        <v>43</v>
      </c>
      <c r="O168">
        <v>2056</v>
      </c>
      <c r="P168">
        <v>4</v>
      </c>
    </row>
    <row r="169" spans="1:16" x14ac:dyDescent="0.2">
      <c r="A169">
        <v>20171105</v>
      </c>
      <c r="B169">
        <v>465</v>
      </c>
      <c r="C169">
        <v>4313</v>
      </c>
      <c r="D169">
        <v>6619</v>
      </c>
      <c r="E169" s="15">
        <v>43015</v>
      </c>
      <c r="F169" s="76">
        <v>166</v>
      </c>
      <c r="G169">
        <v>295</v>
      </c>
      <c r="H169">
        <v>189.3</v>
      </c>
      <c r="I169">
        <f t="shared" si="40"/>
        <v>295</v>
      </c>
      <c r="J169" s="16">
        <f t="shared" si="41"/>
        <v>2.4784221877400805</v>
      </c>
      <c r="K169" s="17">
        <f t="shared" si="42"/>
        <v>2.2771506139637969</v>
      </c>
      <c r="L169" s="71">
        <v>285</v>
      </c>
      <c r="M169" s="2">
        <v>285</v>
      </c>
      <c r="N169">
        <v>64</v>
      </c>
      <c r="O169">
        <v>3007</v>
      </c>
      <c r="P169">
        <v>4</v>
      </c>
    </row>
    <row r="170" spans="1:16" x14ac:dyDescent="0.2">
      <c r="A170">
        <v>20171105</v>
      </c>
      <c r="B170">
        <v>465</v>
      </c>
      <c r="C170">
        <v>4313</v>
      </c>
      <c r="D170">
        <v>6619</v>
      </c>
      <c r="E170" s="15">
        <v>43015</v>
      </c>
      <c r="F170" s="76">
        <v>167</v>
      </c>
      <c r="G170">
        <v>270</v>
      </c>
      <c r="H170">
        <v>138.9</v>
      </c>
      <c r="I170">
        <f t="shared" si="40"/>
        <v>270</v>
      </c>
      <c r="J170" s="16">
        <f t="shared" si="41"/>
        <v>2.4399639359209049</v>
      </c>
      <c r="K170" s="17">
        <f t="shared" si="42"/>
        <v>2.1427022457376155</v>
      </c>
      <c r="L170" s="71">
        <v>290</v>
      </c>
      <c r="M170" s="2">
        <v>290</v>
      </c>
      <c r="N170" s="2">
        <v>54</v>
      </c>
      <c r="O170">
        <v>2509</v>
      </c>
      <c r="P170">
        <v>4</v>
      </c>
    </row>
    <row r="171" spans="1:16" x14ac:dyDescent="0.2">
      <c r="A171">
        <v>20171105</v>
      </c>
      <c r="B171">
        <v>465</v>
      </c>
      <c r="C171">
        <v>4313</v>
      </c>
      <c r="D171">
        <v>6619</v>
      </c>
      <c r="E171" s="15">
        <v>43015</v>
      </c>
      <c r="F171" s="76">
        <v>168</v>
      </c>
      <c r="G171">
        <v>287</v>
      </c>
      <c r="H171">
        <v>150.6</v>
      </c>
      <c r="I171">
        <f t="shared" si="40"/>
        <v>287</v>
      </c>
      <c r="J171" s="16">
        <f t="shared" si="41"/>
        <v>2.4664820684959099</v>
      </c>
      <c r="K171" s="17">
        <f t="shared" si="42"/>
        <v>2.1778249718646818</v>
      </c>
      <c r="L171" s="71">
        <v>295</v>
      </c>
      <c r="M171">
        <v>295</v>
      </c>
      <c r="N171">
        <v>81</v>
      </c>
      <c r="O171">
        <v>3546</v>
      </c>
      <c r="P171">
        <v>4</v>
      </c>
    </row>
    <row r="172" spans="1:16" x14ac:dyDescent="0.2">
      <c r="A172">
        <v>20171105</v>
      </c>
      <c r="B172">
        <v>465</v>
      </c>
      <c r="C172">
        <v>4313</v>
      </c>
      <c r="D172">
        <v>6619</v>
      </c>
      <c r="E172" s="15">
        <v>43015</v>
      </c>
      <c r="F172" s="76">
        <v>169</v>
      </c>
      <c r="G172">
        <v>300</v>
      </c>
      <c r="H172">
        <v>199.3</v>
      </c>
      <c r="I172">
        <f t="shared" si="40"/>
        <v>300</v>
      </c>
      <c r="J172" s="16">
        <f t="shared" si="41"/>
        <v>2.4857214264815801</v>
      </c>
      <c r="K172" s="17">
        <f t="shared" si="42"/>
        <v>2.2995072987004876</v>
      </c>
      <c r="L172" s="71">
        <v>300</v>
      </c>
      <c r="M172">
        <v>300</v>
      </c>
      <c r="N172">
        <v>77</v>
      </c>
      <c r="O172">
        <v>3472</v>
      </c>
      <c r="P172">
        <v>4</v>
      </c>
    </row>
    <row r="173" spans="1:16" x14ac:dyDescent="0.2">
      <c r="A173">
        <v>20171105</v>
      </c>
      <c r="B173">
        <v>465</v>
      </c>
      <c r="C173">
        <v>4313</v>
      </c>
      <c r="D173">
        <v>6619</v>
      </c>
      <c r="E173" s="15">
        <v>43015</v>
      </c>
      <c r="F173" s="76">
        <v>170</v>
      </c>
      <c r="G173">
        <v>263</v>
      </c>
      <c r="H173">
        <v>166.4</v>
      </c>
      <c r="I173">
        <f t="shared" si="40"/>
        <v>263</v>
      </c>
      <c r="J173" s="16">
        <f t="shared" si="41"/>
        <v>2.4285559202516755</v>
      </c>
      <c r="K173" s="17">
        <f t="shared" si="42"/>
        <v>2.2211533219547053</v>
      </c>
      <c r="L173" s="71">
        <v>305</v>
      </c>
      <c r="M173">
        <v>305</v>
      </c>
      <c r="N173">
        <v>80</v>
      </c>
      <c r="O173">
        <v>3360</v>
      </c>
      <c r="P173">
        <v>4</v>
      </c>
    </row>
    <row r="174" spans="1:16" x14ac:dyDescent="0.2">
      <c r="A174">
        <v>20171105</v>
      </c>
      <c r="B174">
        <v>465</v>
      </c>
      <c r="C174">
        <v>4313</v>
      </c>
      <c r="D174">
        <v>6619</v>
      </c>
      <c r="E174" s="15">
        <v>43015</v>
      </c>
      <c r="F174" s="76">
        <v>171</v>
      </c>
      <c r="G174">
        <v>237</v>
      </c>
      <c r="H174">
        <v>98.8</v>
      </c>
      <c r="I174">
        <f t="shared" si="40"/>
        <v>237</v>
      </c>
      <c r="J174" s="16">
        <f t="shared" si="41"/>
        <v>2.3833485177720215</v>
      </c>
      <c r="K174" s="17">
        <f t="shared" si="42"/>
        <v>1.9947569445876281</v>
      </c>
      <c r="L174" s="71">
        <v>310</v>
      </c>
      <c r="M174">
        <v>310</v>
      </c>
      <c r="N174">
        <v>84</v>
      </c>
      <c r="O174">
        <v>3292</v>
      </c>
      <c r="P174">
        <v>4</v>
      </c>
    </row>
    <row r="175" spans="1:16" x14ac:dyDescent="0.2">
      <c r="A175">
        <v>20171105</v>
      </c>
      <c r="B175">
        <v>465</v>
      </c>
      <c r="C175">
        <v>4313</v>
      </c>
      <c r="D175">
        <v>6619</v>
      </c>
      <c r="E175" s="15">
        <v>43015</v>
      </c>
      <c r="F175" s="76">
        <v>172</v>
      </c>
      <c r="G175">
        <v>255</v>
      </c>
      <c r="H175">
        <v>129</v>
      </c>
      <c r="I175">
        <f t="shared" si="40"/>
        <v>255</v>
      </c>
      <c r="J175" s="16">
        <f t="shared" si="41"/>
        <v>2.415140352195873</v>
      </c>
      <c r="K175" s="17">
        <f t="shared" si="42"/>
        <v>2.1105897102992488</v>
      </c>
      <c r="L175" s="71">
        <v>315</v>
      </c>
      <c r="M175">
        <v>315</v>
      </c>
      <c r="N175">
        <v>44</v>
      </c>
      <c r="O175">
        <v>1782</v>
      </c>
      <c r="P175">
        <v>4</v>
      </c>
    </row>
    <row r="176" spans="1:16" x14ac:dyDescent="0.2">
      <c r="A176">
        <v>20171105</v>
      </c>
      <c r="B176">
        <v>465</v>
      </c>
      <c r="C176">
        <v>4313</v>
      </c>
      <c r="D176">
        <v>6619</v>
      </c>
      <c r="E176" s="15">
        <v>43015</v>
      </c>
      <c r="F176" s="76">
        <v>173</v>
      </c>
      <c r="G176">
        <v>281</v>
      </c>
      <c r="H176">
        <v>164.1</v>
      </c>
      <c r="I176">
        <f t="shared" si="40"/>
        <v>281</v>
      </c>
      <c r="J176" s="16">
        <f t="shared" si="41"/>
        <v>2.4573064916669973</v>
      </c>
      <c r="K176" s="17">
        <f t="shared" si="42"/>
        <v>2.2151085810530931</v>
      </c>
      <c r="L176" s="71">
        <v>320</v>
      </c>
      <c r="M176">
        <v>320</v>
      </c>
      <c r="N176">
        <v>24</v>
      </c>
      <c r="O176">
        <v>929</v>
      </c>
      <c r="P176">
        <v>4</v>
      </c>
    </row>
    <row r="177" spans="1:16" x14ac:dyDescent="0.2">
      <c r="A177">
        <v>20171105</v>
      </c>
      <c r="B177">
        <v>465</v>
      </c>
      <c r="C177">
        <v>4313</v>
      </c>
      <c r="D177">
        <v>6619</v>
      </c>
      <c r="E177" s="15">
        <v>43015</v>
      </c>
      <c r="F177" s="76">
        <v>174</v>
      </c>
      <c r="G177">
        <v>288</v>
      </c>
      <c r="H177">
        <v>194.2</v>
      </c>
      <c r="I177">
        <f t="shared" si="40"/>
        <v>288</v>
      </c>
      <c r="J177" s="16">
        <f t="shared" si="41"/>
        <v>2.4679926595211485</v>
      </c>
      <c r="K177" s="17">
        <f t="shared" si="42"/>
        <v>2.288249225571986</v>
      </c>
      <c r="L177" s="71">
        <v>325</v>
      </c>
      <c r="M177">
        <v>325</v>
      </c>
      <c r="N177">
        <v>4</v>
      </c>
      <c r="O177">
        <v>162</v>
      </c>
      <c r="P177">
        <v>3</v>
      </c>
    </row>
    <row r="178" spans="1:16" x14ac:dyDescent="0.2">
      <c r="A178">
        <v>20171105</v>
      </c>
      <c r="B178">
        <v>465</v>
      </c>
      <c r="C178">
        <v>4313</v>
      </c>
      <c r="D178">
        <v>6619</v>
      </c>
      <c r="E178" s="15">
        <v>43015</v>
      </c>
      <c r="F178" s="76">
        <v>175</v>
      </c>
      <c r="G178">
        <v>253</v>
      </c>
      <c r="H178">
        <v>129.5</v>
      </c>
      <c r="I178">
        <f t="shared" si="40"/>
        <v>253</v>
      </c>
      <c r="J178" s="16">
        <f t="shared" si="41"/>
        <v>2.4117206929377355</v>
      </c>
      <c r="K178" s="17">
        <f t="shared" si="42"/>
        <v>2.1122697684172707</v>
      </c>
      <c r="L178" s="71">
        <v>330</v>
      </c>
      <c r="M178">
        <v>330</v>
      </c>
      <c r="N178">
        <v>7</v>
      </c>
      <c r="O178">
        <v>302</v>
      </c>
      <c r="P178">
        <v>3</v>
      </c>
    </row>
    <row r="179" spans="1:16" x14ac:dyDescent="0.2">
      <c r="A179">
        <v>20171105</v>
      </c>
      <c r="B179">
        <v>465</v>
      </c>
      <c r="C179">
        <v>4313</v>
      </c>
      <c r="D179">
        <v>6619</v>
      </c>
      <c r="E179" s="15">
        <v>43015</v>
      </c>
      <c r="F179" s="76">
        <v>176</v>
      </c>
      <c r="G179">
        <v>285</v>
      </c>
      <c r="H179">
        <v>193.8</v>
      </c>
      <c r="I179">
        <f t="shared" si="40"/>
        <v>285</v>
      </c>
      <c r="J179" s="16">
        <f t="shared" si="41"/>
        <v>2.4634450317704277</v>
      </c>
      <c r="K179" s="17">
        <f t="shared" si="42"/>
        <v>2.2873537727147464</v>
      </c>
      <c r="L179" s="71">
        <v>335</v>
      </c>
    </row>
    <row r="180" spans="1:16" x14ac:dyDescent="0.2">
      <c r="A180">
        <v>20171105</v>
      </c>
      <c r="B180">
        <v>465</v>
      </c>
      <c r="C180">
        <v>4313</v>
      </c>
      <c r="D180">
        <v>6619</v>
      </c>
      <c r="E180" s="15">
        <v>43015</v>
      </c>
      <c r="F180" s="76">
        <v>177</v>
      </c>
      <c r="G180">
        <v>252</v>
      </c>
      <c r="H180">
        <v>111.6</v>
      </c>
      <c r="I180">
        <f t="shared" si="40"/>
        <v>252</v>
      </c>
      <c r="J180" s="16">
        <f t="shared" si="41"/>
        <v>2.4100007125434617</v>
      </c>
      <c r="K180" s="17">
        <f t="shared" si="42"/>
        <v>2.0476641946015599</v>
      </c>
      <c r="L180" s="71">
        <v>340</v>
      </c>
    </row>
    <row r="181" spans="1:16" x14ac:dyDescent="0.2">
      <c r="A181">
        <v>20171105</v>
      </c>
      <c r="B181">
        <v>465</v>
      </c>
      <c r="C181">
        <v>4313</v>
      </c>
      <c r="D181">
        <v>6619</v>
      </c>
      <c r="E181" s="15">
        <v>43015</v>
      </c>
      <c r="F181" s="76">
        <v>178</v>
      </c>
      <c r="G181">
        <v>294</v>
      </c>
      <c r="H181">
        <v>184.3</v>
      </c>
      <c r="I181">
        <f t="shared" si="40"/>
        <v>294</v>
      </c>
      <c r="J181" s="16">
        <f t="shared" si="41"/>
        <v>2.4769475021740748</v>
      </c>
      <c r="K181" s="17">
        <f t="shared" si="42"/>
        <v>2.2655253352190736</v>
      </c>
      <c r="L181" s="71">
        <v>345</v>
      </c>
    </row>
    <row r="182" spans="1:16" x14ac:dyDescent="0.2">
      <c r="A182">
        <v>20171105</v>
      </c>
      <c r="B182">
        <v>465</v>
      </c>
      <c r="C182">
        <v>4313</v>
      </c>
      <c r="D182">
        <v>6619</v>
      </c>
      <c r="E182" s="15">
        <v>43015</v>
      </c>
      <c r="F182" s="76">
        <v>179</v>
      </c>
      <c r="G182">
        <v>285</v>
      </c>
      <c r="H182">
        <v>161.9</v>
      </c>
      <c r="I182">
        <f t="shared" si="40"/>
        <v>285</v>
      </c>
      <c r="J182" s="16">
        <f t="shared" si="41"/>
        <v>2.4634450317704277</v>
      </c>
      <c r="K182" s="17">
        <f t="shared" si="42"/>
        <v>2.2092468487533736</v>
      </c>
      <c r="L182" s="71">
        <v>350</v>
      </c>
    </row>
    <row r="183" spans="1:16" x14ac:dyDescent="0.2">
      <c r="A183">
        <v>20171105</v>
      </c>
      <c r="B183">
        <v>465</v>
      </c>
      <c r="C183">
        <v>4313</v>
      </c>
      <c r="D183">
        <v>6619</v>
      </c>
      <c r="E183" s="15">
        <v>43015</v>
      </c>
      <c r="F183" s="76">
        <v>180</v>
      </c>
      <c r="G183">
        <v>256</v>
      </c>
      <c r="H183">
        <v>132.5</v>
      </c>
      <c r="I183">
        <f t="shared" si="40"/>
        <v>256</v>
      </c>
      <c r="J183" s="16">
        <f t="shared" si="41"/>
        <v>2.4168401370737671</v>
      </c>
      <c r="K183" s="17">
        <f t="shared" si="42"/>
        <v>2.1222158782728267</v>
      </c>
      <c r="L183" s="71">
        <v>355</v>
      </c>
      <c r="M183" s="2"/>
      <c r="N183" s="2"/>
    </row>
    <row r="184" spans="1:16" x14ac:dyDescent="0.2">
      <c r="A184">
        <v>20171105</v>
      </c>
      <c r="B184">
        <v>465</v>
      </c>
      <c r="C184">
        <v>4313</v>
      </c>
      <c r="D184">
        <v>6619</v>
      </c>
      <c r="E184" s="15">
        <v>43015</v>
      </c>
      <c r="F184" s="76">
        <v>181</v>
      </c>
      <c r="G184">
        <v>287</v>
      </c>
      <c r="H184">
        <v>166.6</v>
      </c>
      <c r="I184">
        <f t="shared" si="40"/>
        <v>287</v>
      </c>
      <c r="J184" s="16">
        <f t="shared" si="41"/>
        <v>2.4664820684959099</v>
      </c>
      <c r="K184" s="17">
        <f t="shared" si="42"/>
        <v>2.2216749970707688</v>
      </c>
      <c r="L184" s="71">
        <v>360</v>
      </c>
      <c r="M184" s="2"/>
      <c r="N184" s="2"/>
    </row>
    <row r="185" spans="1:16" x14ac:dyDescent="0.2">
      <c r="E185" s="15"/>
      <c r="F185" s="76"/>
      <c r="J185" s="16"/>
      <c r="K185" s="17"/>
      <c r="M185" s="2"/>
      <c r="N185" s="2"/>
    </row>
    <row r="186" spans="1:16" x14ac:dyDescent="0.2">
      <c r="E186" s="15"/>
      <c r="F186" s="76"/>
      <c r="J186" s="16"/>
      <c r="K186" s="17"/>
    </row>
    <row r="187" spans="1:16" x14ac:dyDescent="0.2">
      <c r="E187" s="15"/>
      <c r="F187" s="76"/>
      <c r="J187" s="16"/>
      <c r="K187" s="17"/>
      <c r="N187">
        <f>SUM(N147:N186)</f>
        <v>745</v>
      </c>
      <c r="O187">
        <f>SUM(O147:O186)</f>
        <v>33991</v>
      </c>
      <c r="P187">
        <f>SUM(P147:P186)</f>
        <v>75</v>
      </c>
    </row>
    <row r="188" spans="1:16" x14ac:dyDescent="0.2">
      <c r="E188" s="15"/>
      <c r="F188" s="76"/>
      <c r="J188" s="16"/>
      <c r="K188" s="17"/>
    </row>
    <row r="189" spans="1:16" x14ac:dyDescent="0.2">
      <c r="E189" s="15"/>
      <c r="F189" s="76"/>
      <c r="J189" s="16"/>
      <c r="K189" s="17"/>
    </row>
    <row r="190" spans="1:16" x14ac:dyDescent="0.2">
      <c r="E190" s="15"/>
      <c r="F190" s="76"/>
      <c r="J190" s="16"/>
      <c r="K190" s="17"/>
    </row>
    <row r="191" spans="1:16" x14ac:dyDescent="0.2">
      <c r="E191" s="15"/>
      <c r="F191" s="76"/>
      <c r="J191" s="16"/>
      <c r="K191" s="17"/>
    </row>
    <row r="192" spans="1:16" x14ac:dyDescent="0.2">
      <c r="E192" s="15"/>
      <c r="F192" s="76"/>
      <c r="J192" s="16"/>
      <c r="K192" s="17"/>
    </row>
    <row r="193" spans="5:11" x14ac:dyDescent="0.2">
      <c r="E193" s="15"/>
      <c r="F193" s="76"/>
      <c r="J193" s="16"/>
      <c r="K193" s="17"/>
    </row>
    <row r="194" spans="5:11" x14ac:dyDescent="0.2">
      <c r="E194" s="15"/>
      <c r="F194" s="76"/>
      <c r="J194" s="16"/>
      <c r="K194" s="17"/>
    </row>
    <row r="195" spans="5:11" x14ac:dyDescent="0.2">
      <c r="E195" s="15"/>
      <c r="F195" s="76"/>
      <c r="J195" s="16"/>
      <c r="K195" s="17"/>
    </row>
    <row r="196" spans="5:11" x14ac:dyDescent="0.2">
      <c r="E196" s="15"/>
      <c r="F196" s="76"/>
      <c r="J196" s="16"/>
      <c r="K196" s="17"/>
    </row>
    <row r="197" spans="5:11" x14ac:dyDescent="0.2">
      <c r="E197" s="15"/>
      <c r="F197" s="76"/>
      <c r="J197" s="16"/>
      <c r="K197" s="17"/>
    </row>
    <row r="198" spans="5:11" x14ac:dyDescent="0.2">
      <c r="E198" s="15"/>
      <c r="F198" s="76"/>
      <c r="J198" s="16"/>
      <c r="K198" s="17"/>
    </row>
    <row r="199" spans="5:11" x14ac:dyDescent="0.2">
      <c r="E199" s="15"/>
      <c r="F199" s="76"/>
      <c r="J199" s="16"/>
      <c r="K199" s="17"/>
    </row>
    <row r="200" spans="5:11" x14ac:dyDescent="0.2">
      <c r="E200" s="15"/>
      <c r="F200" s="76"/>
      <c r="J200" s="16"/>
      <c r="K200" s="17"/>
    </row>
    <row r="201" spans="5:11" x14ac:dyDescent="0.2">
      <c r="E201" s="15"/>
      <c r="F201" s="76"/>
      <c r="J201" s="16"/>
      <c r="K201" s="17"/>
    </row>
    <row r="202" spans="5:11" x14ac:dyDescent="0.2">
      <c r="E202" s="15"/>
      <c r="F202" s="76"/>
      <c r="J202" s="16"/>
      <c r="K202" s="17"/>
    </row>
    <row r="203" spans="5:11" x14ac:dyDescent="0.2">
      <c r="E203" s="15"/>
      <c r="F203" s="76"/>
      <c r="J203" s="16"/>
      <c r="K203" s="17"/>
    </row>
    <row r="204" spans="5:11" x14ac:dyDescent="0.2">
      <c r="E204" s="15"/>
      <c r="F204" s="76"/>
      <c r="J204" s="16"/>
      <c r="K204" s="17"/>
    </row>
    <row r="205" spans="5:11" x14ac:dyDescent="0.2">
      <c r="E205" s="15"/>
      <c r="F205" s="76"/>
      <c r="J205" s="16"/>
      <c r="K205" s="17"/>
    </row>
    <row r="206" spans="5:11" x14ac:dyDescent="0.2">
      <c r="E206" s="15"/>
      <c r="F206" s="76"/>
      <c r="J206" s="16"/>
      <c r="K206" s="17"/>
    </row>
    <row r="207" spans="5:11" x14ac:dyDescent="0.2">
      <c r="E207" s="15"/>
      <c r="F207" s="76"/>
      <c r="J207" s="16"/>
      <c r="K207" s="17"/>
    </row>
    <row r="208" spans="5:11" x14ac:dyDescent="0.2">
      <c r="E208" s="15"/>
      <c r="F208" s="76"/>
      <c r="J208" s="16"/>
      <c r="K208" s="17"/>
    </row>
    <row r="209" spans="5:11" x14ac:dyDescent="0.2">
      <c r="E209" s="15"/>
      <c r="F209" s="76"/>
      <c r="J209" s="16"/>
      <c r="K209" s="17"/>
    </row>
    <row r="210" spans="5:11" x14ac:dyDescent="0.2">
      <c r="E210" s="15"/>
      <c r="F210" s="76"/>
      <c r="J210" s="16"/>
      <c r="K210" s="17"/>
    </row>
    <row r="211" spans="5:11" x14ac:dyDescent="0.2">
      <c r="E211" s="15"/>
      <c r="F211" s="76"/>
      <c r="J211" s="16"/>
      <c r="K211" s="17"/>
    </row>
    <row r="212" spans="5:11" x14ac:dyDescent="0.2">
      <c r="E212" s="15"/>
      <c r="F212" s="76"/>
      <c r="J212" s="16"/>
      <c r="K212" s="17"/>
    </row>
    <row r="213" spans="5:11" x14ac:dyDescent="0.2">
      <c r="E213" s="15"/>
      <c r="F213" s="76"/>
      <c r="J213" s="16"/>
      <c r="K213" s="17"/>
    </row>
    <row r="214" spans="5:11" x14ac:dyDescent="0.2">
      <c r="E214" s="15"/>
      <c r="F214" s="76"/>
      <c r="J214" s="16"/>
      <c r="K214" s="17"/>
    </row>
    <row r="215" spans="5:11" x14ac:dyDescent="0.2">
      <c r="E215" s="15"/>
      <c r="F215" s="76"/>
      <c r="J215" s="16"/>
      <c r="K215" s="17"/>
    </row>
    <row r="216" spans="5:11" x14ac:dyDescent="0.2">
      <c r="E216" s="15"/>
      <c r="F216" s="76"/>
      <c r="J216" s="16"/>
      <c r="K216" s="17"/>
    </row>
    <row r="217" spans="5:11" x14ac:dyDescent="0.2">
      <c r="E217" s="15"/>
      <c r="F217" s="76"/>
      <c r="J217" s="16"/>
      <c r="K217" s="17"/>
    </row>
    <row r="218" spans="5:11" x14ac:dyDescent="0.2">
      <c r="E218" s="15"/>
      <c r="F218" s="76"/>
      <c r="J218" s="16"/>
      <c r="K218" s="17"/>
    </row>
    <row r="219" spans="5:11" x14ac:dyDescent="0.2">
      <c r="E219" s="15"/>
      <c r="F219" s="76"/>
      <c r="J219" s="16"/>
      <c r="K219" s="17"/>
    </row>
    <row r="220" spans="5:11" x14ac:dyDescent="0.2">
      <c r="E220" s="15"/>
      <c r="F220" s="76"/>
      <c r="J220" s="16"/>
      <c r="K220" s="17"/>
    </row>
    <row r="221" spans="5:11" x14ac:dyDescent="0.2">
      <c r="E221" s="15"/>
      <c r="F221" s="76"/>
      <c r="J221" s="16"/>
      <c r="K221" s="17"/>
    </row>
    <row r="222" spans="5:11" x14ac:dyDescent="0.2">
      <c r="E222" s="15"/>
      <c r="F222" s="76"/>
      <c r="J222" s="16"/>
      <c r="K222" s="17"/>
    </row>
    <row r="223" spans="5:11" x14ac:dyDescent="0.2">
      <c r="E223" s="15"/>
      <c r="F223" s="76"/>
      <c r="J223" s="16"/>
      <c r="K223" s="17"/>
    </row>
    <row r="224" spans="5:11" x14ac:dyDescent="0.2">
      <c r="E224" s="15"/>
      <c r="F224" s="76"/>
      <c r="J224" s="16"/>
      <c r="K224" s="17"/>
    </row>
    <row r="225" spans="5:11" x14ac:dyDescent="0.2">
      <c r="E225" s="15"/>
      <c r="F225" s="76"/>
      <c r="J225" s="16"/>
      <c r="K225" s="17"/>
    </row>
    <row r="226" spans="5:11" x14ac:dyDescent="0.2">
      <c r="E226" s="15"/>
      <c r="F226" s="76"/>
      <c r="J226" s="16"/>
      <c r="K226" s="17"/>
    </row>
    <row r="227" spans="5:11" x14ac:dyDescent="0.2">
      <c r="E227" s="15"/>
      <c r="F227" s="76"/>
      <c r="J227" s="16"/>
      <c r="K227" s="17"/>
    </row>
    <row r="228" spans="5:11" x14ac:dyDescent="0.2">
      <c r="E228" s="15"/>
      <c r="F228" s="76"/>
      <c r="J228" s="16"/>
      <c r="K228" s="17"/>
    </row>
    <row r="229" spans="5:11" x14ac:dyDescent="0.2">
      <c r="E229" s="15"/>
      <c r="F229" s="76"/>
      <c r="J229" s="16"/>
      <c r="K229" s="17"/>
    </row>
    <row r="230" spans="5:11" x14ac:dyDescent="0.2">
      <c r="E230" s="15"/>
      <c r="F230" s="76"/>
      <c r="J230" s="16"/>
      <c r="K230" s="17"/>
    </row>
    <row r="231" spans="5:11" x14ac:dyDescent="0.2">
      <c r="E231" s="15"/>
      <c r="F231" s="76"/>
      <c r="J231" s="16"/>
      <c r="K231" s="17"/>
    </row>
    <row r="232" spans="5:11" x14ac:dyDescent="0.2">
      <c r="E232" s="15"/>
      <c r="F232" s="76"/>
      <c r="J232" s="16"/>
      <c r="K232" s="17"/>
    </row>
    <row r="233" spans="5:11" x14ac:dyDescent="0.2">
      <c r="E233" s="15"/>
      <c r="F233" s="76"/>
      <c r="J233" s="16"/>
      <c r="K233" s="17"/>
    </row>
    <row r="234" spans="5:11" x14ac:dyDescent="0.2">
      <c r="E234" s="15"/>
      <c r="F234" s="76"/>
      <c r="J234" s="16"/>
      <c r="K234" s="17"/>
    </row>
    <row r="235" spans="5:11" x14ac:dyDescent="0.2">
      <c r="E235" s="15"/>
      <c r="F235" s="76"/>
      <c r="J235" s="16"/>
      <c r="K235" s="17"/>
    </row>
    <row r="236" spans="5:11" x14ac:dyDescent="0.2">
      <c r="E236" s="15"/>
      <c r="F236" s="76"/>
      <c r="J236" s="16"/>
      <c r="K236" s="17"/>
    </row>
    <row r="237" spans="5:11" x14ac:dyDescent="0.2">
      <c r="E237" s="15"/>
      <c r="F237" s="76"/>
      <c r="J237" s="16"/>
      <c r="K237" s="17"/>
    </row>
    <row r="238" spans="5:11" x14ac:dyDescent="0.2">
      <c r="E238" s="15"/>
      <c r="F238" s="76"/>
      <c r="J238" s="16"/>
      <c r="K238" s="17"/>
    </row>
    <row r="239" spans="5:11" x14ac:dyDescent="0.2">
      <c r="E239" s="15"/>
      <c r="F239" s="76"/>
      <c r="J239" s="16"/>
      <c r="K239" s="17"/>
    </row>
    <row r="240" spans="5:11" x14ac:dyDescent="0.2">
      <c r="E240" s="15"/>
      <c r="F240" s="76"/>
      <c r="J240" s="16"/>
      <c r="K240" s="17"/>
    </row>
    <row r="241" spans="5:11" x14ac:dyDescent="0.2">
      <c r="E241" s="15"/>
      <c r="F241" s="76"/>
      <c r="J241" s="16"/>
      <c r="K241" s="17"/>
    </row>
    <row r="242" spans="5:11" x14ac:dyDescent="0.2">
      <c r="E242" s="15"/>
      <c r="F242" s="76"/>
      <c r="J242" s="16"/>
      <c r="K242" s="17"/>
    </row>
    <row r="243" spans="5:11" x14ac:dyDescent="0.2">
      <c r="E243" s="15"/>
      <c r="F243" s="76"/>
      <c r="J243" s="16"/>
      <c r="K243" s="17"/>
    </row>
    <row r="244" spans="5:11" x14ac:dyDescent="0.2">
      <c r="E244" s="15"/>
      <c r="F244" s="76"/>
      <c r="J244" s="16"/>
      <c r="K244" s="17"/>
    </row>
    <row r="245" spans="5:11" x14ac:dyDescent="0.2">
      <c r="E245" s="15"/>
      <c r="F245" s="76"/>
      <c r="J245" s="16"/>
      <c r="K245" s="17"/>
    </row>
    <row r="246" spans="5:11" x14ac:dyDescent="0.2">
      <c r="E246" s="15"/>
      <c r="F246" s="76"/>
      <c r="J246" s="16"/>
      <c r="K246" s="17"/>
    </row>
    <row r="247" spans="5:11" x14ac:dyDescent="0.2">
      <c r="E247" s="15"/>
      <c r="F247" s="76"/>
      <c r="J247" s="16"/>
      <c r="K247" s="17"/>
    </row>
    <row r="248" spans="5:11" x14ac:dyDescent="0.2">
      <c r="E248" s="15"/>
      <c r="F248" s="76"/>
      <c r="J248" s="16"/>
      <c r="K248" s="17"/>
    </row>
    <row r="249" spans="5:11" x14ac:dyDescent="0.2">
      <c r="E249" s="15"/>
      <c r="F249" s="76"/>
      <c r="J249" s="16"/>
      <c r="K249" s="17"/>
    </row>
    <row r="250" spans="5:11" x14ac:dyDescent="0.2">
      <c r="E250" s="15"/>
      <c r="F250" s="76"/>
      <c r="J250" s="16"/>
      <c r="K250" s="17"/>
    </row>
    <row r="251" spans="5:11" x14ac:dyDescent="0.2">
      <c r="E251" s="15"/>
      <c r="F251" s="76"/>
      <c r="J251" s="16"/>
      <c r="K251" s="17"/>
    </row>
    <row r="252" spans="5:11" x14ac:dyDescent="0.2">
      <c r="E252" s="15"/>
      <c r="F252" s="76"/>
      <c r="J252" s="16"/>
      <c r="K252" s="17"/>
    </row>
    <row r="253" spans="5:11" x14ac:dyDescent="0.2">
      <c r="E253" s="15"/>
      <c r="F253" s="76"/>
      <c r="J253" s="16"/>
      <c r="K253" s="17"/>
    </row>
    <row r="254" spans="5:11" x14ac:dyDescent="0.2">
      <c r="E254" s="15"/>
      <c r="F254" s="76"/>
      <c r="J254" s="16"/>
      <c r="K254" s="17"/>
    </row>
    <row r="255" spans="5:11" x14ac:dyDescent="0.2">
      <c r="E255" s="15"/>
      <c r="F255" s="76"/>
      <c r="J255" s="16"/>
      <c r="K255" s="17"/>
    </row>
    <row r="256" spans="5:11" x14ac:dyDescent="0.2">
      <c r="E256" s="15"/>
      <c r="F256" s="76"/>
      <c r="J256" s="16"/>
      <c r="K256" s="17"/>
    </row>
    <row r="257" spans="5:11" x14ac:dyDescent="0.2">
      <c r="E257" s="15"/>
      <c r="F257" s="76"/>
      <c r="J257" s="16"/>
      <c r="K257" s="17"/>
    </row>
    <row r="258" spans="5:11" x14ac:dyDescent="0.2">
      <c r="E258" s="15"/>
      <c r="F258" s="76"/>
      <c r="J258" s="16"/>
      <c r="K258" s="17"/>
    </row>
    <row r="259" spans="5:11" x14ac:dyDescent="0.2">
      <c r="E259" s="15"/>
      <c r="F259" s="76"/>
      <c r="J259" s="16"/>
      <c r="K259" s="17"/>
    </row>
    <row r="260" spans="5:11" x14ac:dyDescent="0.2">
      <c r="E260" s="15"/>
      <c r="F260" s="76"/>
      <c r="J260" s="16"/>
      <c r="K260" s="17"/>
    </row>
    <row r="261" spans="5:11" x14ac:dyDescent="0.2">
      <c r="E261" s="15"/>
      <c r="F261" s="76"/>
      <c r="J261" s="16"/>
      <c r="K261" s="17"/>
    </row>
    <row r="262" spans="5:11" x14ac:dyDescent="0.2">
      <c r="E262" s="15"/>
      <c r="F262" s="76"/>
      <c r="J262" s="16"/>
      <c r="K262" s="17"/>
    </row>
    <row r="263" spans="5:11" x14ac:dyDescent="0.2">
      <c r="E263" s="15"/>
      <c r="F263" s="76"/>
      <c r="J263" s="16"/>
      <c r="K263" s="17"/>
    </row>
    <row r="264" spans="5:11" x14ac:dyDescent="0.2">
      <c r="E264" s="15"/>
      <c r="F264" s="76"/>
      <c r="J264" s="16"/>
      <c r="K264" s="17"/>
    </row>
    <row r="265" spans="5:11" x14ac:dyDescent="0.2">
      <c r="E265" s="15"/>
      <c r="F265" s="76"/>
      <c r="J265" s="16"/>
      <c r="K265" s="17"/>
    </row>
    <row r="266" spans="5:11" x14ac:dyDescent="0.2">
      <c r="E266" s="15"/>
      <c r="F266" s="76"/>
      <c r="J266" s="16"/>
      <c r="K266" s="17"/>
    </row>
    <row r="267" spans="5:11" x14ac:dyDescent="0.2">
      <c r="E267" s="15"/>
      <c r="F267" s="76"/>
      <c r="J267" s="16"/>
      <c r="K267" s="17"/>
    </row>
    <row r="268" spans="5:11" x14ac:dyDescent="0.2">
      <c r="E268" s="15"/>
      <c r="F268" s="76"/>
      <c r="J268" s="16"/>
      <c r="K268" s="17"/>
    </row>
    <row r="269" spans="5:11" x14ac:dyDescent="0.2">
      <c r="E269" s="15"/>
      <c r="F269" s="76"/>
      <c r="J269" s="16"/>
      <c r="K269" s="17"/>
    </row>
    <row r="270" spans="5:11" x14ac:dyDescent="0.2">
      <c r="E270" s="15"/>
      <c r="F270" s="76"/>
      <c r="J270" s="16"/>
      <c r="K270" s="17"/>
    </row>
    <row r="271" spans="5:11" x14ac:dyDescent="0.2">
      <c r="E271" s="15"/>
      <c r="F271" s="76"/>
      <c r="J271" s="16"/>
      <c r="K271" s="17"/>
    </row>
    <row r="272" spans="5:11" x14ac:dyDescent="0.2">
      <c r="E272" s="15"/>
      <c r="F272" s="76"/>
      <c r="J272" s="16"/>
      <c r="K272" s="17"/>
    </row>
    <row r="273" spans="5:11" x14ac:dyDescent="0.2">
      <c r="E273" s="15"/>
      <c r="F273" s="76"/>
      <c r="J273" s="16"/>
      <c r="K273" s="17"/>
    </row>
    <row r="274" spans="5:11" x14ac:dyDescent="0.2">
      <c r="E274" s="15"/>
      <c r="F274" s="76"/>
      <c r="J274" s="16"/>
      <c r="K274" s="17"/>
    </row>
    <row r="275" spans="5:11" x14ac:dyDescent="0.2">
      <c r="E275" s="15"/>
      <c r="F275" s="76"/>
      <c r="J275" s="16"/>
      <c r="K275" s="17"/>
    </row>
    <row r="276" spans="5:11" x14ac:dyDescent="0.2">
      <c r="E276" s="15"/>
      <c r="F276" s="76"/>
      <c r="J276" s="16"/>
      <c r="K276" s="17"/>
    </row>
    <row r="277" spans="5:11" x14ac:dyDescent="0.2">
      <c r="E277" s="15"/>
      <c r="F277" s="76"/>
      <c r="J277" s="16"/>
      <c r="K277" s="17"/>
    </row>
    <row r="278" spans="5:11" x14ac:dyDescent="0.2">
      <c r="E278" s="15"/>
      <c r="F278" s="76"/>
      <c r="J278" s="16"/>
      <c r="K278" s="17"/>
    </row>
  </sheetData>
  <mergeCells count="2">
    <mergeCell ref="P141:P142"/>
    <mergeCell ref="S141:S142"/>
  </mergeCells>
  <pageMargins left="0.51181102362204722" right="0.27559055118110237" top="1.0629921259842521" bottom="0.39370078740157483" header="0.74803149606299213" footer="0.23622047244094491"/>
  <pageSetup scale="48" orientation="landscape" r:id="rId1"/>
  <headerFooter alignWithMargins="0">
    <oddHeader>&amp;L&amp;14&amp;F&amp;C&amp;14&amp;A&amp;R&amp;12&amp;D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78"/>
  <sheetViews>
    <sheetView zoomScale="75" workbookViewId="0">
      <selection activeCell="A2" sqref="A2"/>
    </sheetView>
  </sheetViews>
  <sheetFormatPr defaultRowHeight="12.75" x14ac:dyDescent="0.2"/>
  <cols>
    <col min="1" max="1" width="10.42578125" customWidth="1"/>
    <col min="5" max="5" width="11.42578125" bestFit="1" customWidth="1"/>
    <col min="6" max="6" width="11.42578125" customWidth="1"/>
    <col min="9" max="9" width="11.42578125" bestFit="1" customWidth="1"/>
    <col min="10" max="10" width="9.5703125" bestFit="1" customWidth="1"/>
    <col min="11" max="11" width="9.5703125" customWidth="1"/>
    <col min="12" max="12" width="9.5703125" bestFit="1" customWidth="1"/>
    <col min="13" max="13" width="19.140625" customWidth="1"/>
    <col min="14" max="14" width="12" customWidth="1"/>
    <col min="15" max="15" width="16" bestFit="1" customWidth="1"/>
    <col min="16" max="16" width="11.85546875" customWidth="1"/>
    <col min="17" max="17" width="14.42578125" bestFit="1" customWidth="1"/>
    <col min="18" max="18" width="14.5703125" bestFit="1" customWidth="1"/>
    <col min="19" max="19" width="14.85546875" bestFit="1" customWidth="1"/>
    <col min="20" max="20" width="12" customWidth="1"/>
    <col min="21" max="21" width="19.42578125" bestFit="1" customWidth="1"/>
    <col min="22" max="22" width="12.5703125" customWidth="1"/>
    <col min="23" max="23" width="16.5703125" bestFit="1" customWidth="1"/>
    <col min="24" max="24" width="10.5703125" bestFit="1" customWidth="1"/>
  </cols>
  <sheetData>
    <row r="1" spans="1:25" ht="31.5" x14ac:dyDescent="0.6">
      <c r="A1" s="121" t="s">
        <v>221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11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L3" s="7"/>
      <c r="M3" s="7"/>
      <c r="N3" s="7"/>
      <c r="O3" s="7"/>
      <c r="P3" s="9"/>
      <c r="Q3" s="9"/>
      <c r="R3" s="9"/>
      <c r="S3" s="9"/>
      <c r="T3" s="9"/>
      <c r="U3" s="9"/>
      <c r="V3" s="7"/>
      <c r="W3" s="7"/>
      <c r="X3" s="7"/>
      <c r="Y3" s="7"/>
    </row>
    <row r="4" spans="1:25" x14ac:dyDescent="0.2">
      <c r="E4" s="15"/>
      <c r="F4" s="76"/>
      <c r="J4" s="17"/>
      <c r="K4" s="17"/>
      <c r="L4" s="7"/>
      <c r="M4" s="7"/>
      <c r="N4" s="7"/>
      <c r="O4" s="7"/>
      <c r="P4" s="22"/>
      <c r="Q4" s="22"/>
      <c r="R4" s="9"/>
      <c r="S4" s="9"/>
      <c r="T4" s="9"/>
      <c r="U4" s="22"/>
      <c r="V4" s="7"/>
      <c r="W4" s="7"/>
      <c r="X4" s="7"/>
      <c r="Y4" s="7"/>
    </row>
    <row r="5" spans="1:25" x14ac:dyDescent="0.2">
      <c r="E5" s="15"/>
      <c r="F5" s="76"/>
      <c r="J5" s="17"/>
      <c r="K5" s="17"/>
      <c r="L5" s="7"/>
      <c r="M5" s="7"/>
      <c r="N5" s="7"/>
      <c r="O5" s="7"/>
      <c r="P5" s="22"/>
      <c r="Q5" s="22"/>
      <c r="R5" s="9"/>
      <c r="S5" s="9"/>
      <c r="T5" s="9"/>
      <c r="U5" s="22"/>
      <c r="V5" s="7"/>
      <c r="W5" s="7"/>
      <c r="X5" s="7"/>
      <c r="Y5" s="7"/>
    </row>
    <row r="6" spans="1:25" x14ac:dyDescent="0.2">
      <c r="E6" s="15"/>
      <c r="F6" s="76"/>
      <c r="J6" s="17"/>
      <c r="K6" s="17"/>
      <c r="L6" s="7"/>
      <c r="M6" s="7"/>
      <c r="N6" s="7"/>
      <c r="O6" s="7"/>
      <c r="P6" s="9"/>
      <c r="Q6" s="9"/>
      <c r="R6" s="9"/>
      <c r="S6" s="9"/>
      <c r="T6" s="9"/>
      <c r="U6" s="9"/>
      <c r="V6" s="7"/>
      <c r="W6" s="7"/>
      <c r="X6" s="7"/>
      <c r="Y6" s="7"/>
    </row>
    <row r="7" spans="1:25" x14ac:dyDescent="0.2">
      <c r="E7" s="15"/>
      <c r="F7" s="76"/>
      <c r="J7" s="17"/>
      <c r="K7" s="17"/>
      <c r="L7" s="7"/>
      <c r="M7" s="7"/>
      <c r="N7" s="7"/>
      <c r="O7" s="7"/>
      <c r="P7" s="9"/>
      <c r="Q7" s="9"/>
      <c r="R7" s="9"/>
      <c r="S7" s="9"/>
      <c r="T7" s="9"/>
      <c r="U7" s="9"/>
      <c r="V7" s="7"/>
      <c r="W7" s="7"/>
      <c r="X7" s="7"/>
      <c r="Y7" s="7"/>
    </row>
    <row r="8" spans="1:25" x14ac:dyDescent="0.2">
      <c r="E8" s="15"/>
      <c r="F8" s="76"/>
      <c r="J8" s="17"/>
      <c r="K8" s="17"/>
      <c r="L8" s="7"/>
      <c r="M8" s="7"/>
      <c r="N8" s="7"/>
      <c r="O8" s="7"/>
      <c r="P8" s="9"/>
      <c r="Q8" s="9"/>
      <c r="R8" s="9"/>
      <c r="S8" s="9"/>
      <c r="T8" s="9"/>
      <c r="U8" s="9"/>
      <c r="V8" s="7"/>
      <c r="W8" s="7"/>
      <c r="X8" s="7"/>
      <c r="Y8" s="7"/>
    </row>
    <row r="9" spans="1:25" x14ac:dyDescent="0.2">
      <c r="E9" s="15"/>
      <c r="F9" s="76"/>
      <c r="J9" s="17"/>
      <c r="K9" s="1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E10" s="15"/>
      <c r="F10" s="76"/>
      <c r="J10" s="17"/>
      <c r="K10" s="1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E11" s="15"/>
      <c r="F11" s="76"/>
      <c r="J11" s="17"/>
      <c r="K11" s="1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E12" s="15"/>
      <c r="F12" s="76"/>
      <c r="J12" s="17"/>
      <c r="K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E13" s="15"/>
      <c r="F13" s="76"/>
      <c r="J13" s="17"/>
      <c r="K13" s="1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E14" s="15"/>
      <c r="F14" s="76"/>
      <c r="J14" s="17"/>
      <c r="K14" s="1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E15" s="15"/>
      <c r="F15" s="76"/>
      <c r="J15" s="17"/>
      <c r="K15" s="1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E16" s="15"/>
      <c r="F16" s="76"/>
      <c r="J16" s="17"/>
      <c r="K16" s="1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5:25" x14ac:dyDescent="0.2">
      <c r="E17" s="15"/>
      <c r="F17" s="76"/>
      <c r="J17" s="17"/>
      <c r="K17" s="1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5:25" x14ac:dyDescent="0.2">
      <c r="E18" s="15"/>
      <c r="F18" s="76"/>
      <c r="J18" s="17"/>
      <c r="K18" s="1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5:25" x14ac:dyDescent="0.2">
      <c r="E19" s="15"/>
      <c r="F19" s="76"/>
      <c r="J19" s="17"/>
      <c r="K19" s="1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5:25" x14ac:dyDescent="0.2">
      <c r="E20" s="15"/>
      <c r="F20" s="76"/>
      <c r="J20" s="17"/>
      <c r="K20" s="1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5:25" x14ac:dyDescent="0.2">
      <c r="E21" s="15"/>
      <c r="F21" s="76"/>
      <c r="J21" s="17"/>
      <c r="K21" s="1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5:25" x14ac:dyDescent="0.2">
      <c r="E22" s="15"/>
      <c r="F22" s="76"/>
      <c r="J22" s="17"/>
      <c r="K22" s="17"/>
      <c r="L22" s="64"/>
      <c r="M22" s="64"/>
      <c r="N22" s="64"/>
      <c r="O22" s="64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5:25" x14ac:dyDescent="0.2">
      <c r="E23" s="15"/>
      <c r="F23" s="76"/>
      <c r="J23" s="17"/>
      <c r="K23" s="17"/>
      <c r="L23" s="59"/>
      <c r="M23" s="59"/>
      <c r="N23" s="59"/>
      <c r="O23" s="59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5:25" x14ac:dyDescent="0.2">
      <c r="E24" s="15"/>
      <c r="F24" s="76"/>
      <c r="J24" s="17"/>
      <c r="K24" s="17"/>
      <c r="L24" s="59"/>
      <c r="M24" s="59"/>
      <c r="N24" s="59"/>
      <c r="O24" s="59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5:25" x14ac:dyDescent="0.2">
      <c r="E25" s="15"/>
      <c r="F25" s="76"/>
      <c r="J25" s="17"/>
      <c r="K25" s="17"/>
      <c r="L25" s="59"/>
      <c r="M25" s="59"/>
      <c r="N25" s="59"/>
      <c r="O25" s="59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5:25" ht="18" customHeight="1" x14ac:dyDescent="0.2">
      <c r="E26" s="15"/>
      <c r="F26" s="76"/>
      <c r="J26" s="17"/>
      <c r="K26" s="1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5:25" x14ac:dyDescent="0.2">
      <c r="E27" s="15"/>
      <c r="F27" s="76"/>
      <c r="J27" s="17"/>
      <c r="K27" s="17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7"/>
      <c r="X27" s="7"/>
      <c r="Y27" s="7"/>
    </row>
    <row r="28" spans="5:25" x14ac:dyDescent="0.2">
      <c r="E28" s="15"/>
      <c r="F28" s="76"/>
      <c r="J28" s="17"/>
      <c r="K28" s="17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7"/>
      <c r="X28" s="7"/>
      <c r="Y28" s="7"/>
    </row>
    <row r="29" spans="5:25" x14ac:dyDescent="0.2">
      <c r="E29" s="15"/>
      <c r="F29" s="76"/>
      <c r="J29" s="17"/>
      <c r="K29" s="17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7"/>
      <c r="X29" s="7"/>
      <c r="Y29" s="7"/>
    </row>
    <row r="30" spans="5:25" x14ac:dyDescent="0.2">
      <c r="E30" s="15"/>
      <c r="F30" s="76"/>
      <c r="J30" s="17"/>
      <c r="K30" s="1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5:25" x14ac:dyDescent="0.2">
      <c r="E31" s="15"/>
      <c r="F31" s="76"/>
      <c r="J31" s="17"/>
      <c r="K31" s="17"/>
    </row>
    <row r="32" spans="5:25" x14ac:dyDescent="0.2">
      <c r="E32" s="15"/>
      <c r="F32" s="26"/>
      <c r="J32" s="17"/>
      <c r="K32" s="17"/>
    </row>
    <row r="33" spans="5:11" x14ac:dyDescent="0.2">
      <c r="E33" s="15"/>
      <c r="F33" s="76"/>
      <c r="J33" s="17"/>
      <c r="K33" s="17"/>
    </row>
    <row r="34" spans="5:11" x14ac:dyDescent="0.2">
      <c r="E34" s="15"/>
      <c r="F34" s="76"/>
      <c r="J34" s="17"/>
      <c r="K34" s="17"/>
    </row>
    <row r="35" spans="5:11" x14ac:dyDescent="0.2">
      <c r="E35" s="15"/>
      <c r="F35" s="76"/>
      <c r="J35" s="17"/>
      <c r="K35" s="17"/>
    </row>
    <row r="36" spans="5:11" x14ac:dyDescent="0.2">
      <c r="E36" s="15"/>
      <c r="F36" s="76"/>
      <c r="J36" s="17"/>
      <c r="K36" s="17"/>
    </row>
    <row r="37" spans="5:11" x14ac:dyDescent="0.2">
      <c r="E37" s="15"/>
      <c r="F37" s="76"/>
      <c r="J37" s="17"/>
      <c r="K37" s="17"/>
    </row>
    <row r="38" spans="5:11" x14ac:dyDescent="0.2">
      <c r="E38" s="15"/>
      <c r="F38" s="76"/>
      <c r="J38" s="17"/>
      <c r="K38" s="17"/>
    </row>
    <row r="39" spans="5:11" x14ac:dyDescent="0.2">
      <c r="E39" s="15"/>
      <c r="F39" s="76"/>
      <c r="J39" s="17"/>
      <c r="K39" s="17"/>
    </row>
    <row r="40" spans="5:11" x14ac:dyDescent="0.2">
      <c r="E40" s="15"/>
      <c r="F40" s="76"/>
      <c r="J40" s="17"/>
      <c r="K40" s="17"/>
    </row>
    <row r="41" spans="5:11" x14ac:dyDescent="0.2">
      <c r="E41" s="15"/>
      <c r="F41" s="76"/>
      <c r="J41" s="17"/>
      <c r="K41" s="17"/>
    </row>
    <row r="42" spans="5:11" x14ac:dyDescent="0.2">
      <c r="E42" s="15"/>
      <c r="F42" s="76"/>
      <c r="J42" s="17"/>
      <c r="K42" s="17"/>
    </row>
    <row r="43" spans="5:11" x14ac:dyDescent="0.2">
      <c r="E43" s="15"/>
      <c r="F43" s="76"/>
      <c r="J43" s="17"/>
      <c r="K43" s="17"/>
    </row>
    <row r="44" spans="5:11" x14ac:dyDescent="0.2">
      <c r="E44" s="15"/>
      <c r="F44" s="76"/>
      <c r="J44" s="17"/>
      <c r="K44" s="17"/>
    </row>
    <row r="45" spans="5:11" x14ac:dyDescent="0.2">
      <c r="E45" s="15"/>
      <c r="F45" s="76"/>
      <c r="J45" s="17"/>
      <c r="K45" s="17"/>
    </row>
    <row r="46" spans="5:11" x14ac:dyDescent="0.2">
      <c r="E46" s="15"/>
      <c r="F46" s="76"/>
      <c r="J46" s="17"/>
      <c r="K46" s="17"/>
    </row>
    <row r="47" spans="5:11" x14ac:dyDescent="0.2">
      <c r="E47" s="15"/>
      <c r="F47" s="76"/>
      <c r="J47" s="17"/>
      <c r="K47" s="17"/>
    </row>
    <row r="48" spans="5:11" x14ac:dyDescent="0.2">
      <c r="E48" s="15"/>
      <c r="F48" s="76"/>
      <c r="J48" s="17"/>
      <c r="K48" s="17"/>
    </row>
    <row r="49" spans="5:11" x14ac:dyDescent="0.2">
      <c r="E49" s="15"/>
      <c r="F49" s="76"/>
      <c r="J49" s="17"/>
      <c r="K49" s="17"/>
    </row>
    <row r="50" spans="5:11" x14ac:dyDescent="0.2">
      <c r="E50" s="15"/>
      <c r="F50" s="76"/>
      <c r="J50" s="17"/>
      <c r="K50" s="17"/>
    </row>
    <row r="51" spans="5:11" x14ac:dyDescent="0.2">
      <c r="E51" s="15"/>
      <c r="F51" s="76"/>
      <c r="J51" s="17"/>
      <c r="K51" s="17"/>
    </row>
    <row r="52" spans="5:11" x14ac:dyDescent="0.2">
      <c r="E52" s="15"/>
      <c r="F52" s="76"/>
      <c r="J52" s="17"/>
      <c r="K52" s="17"/>
    </row>
    <row r="53" spans="5:11" x14ac:dyDescent="0.2">
      <c r="E53" s="15"/>
      <c r="F53" s="76"/>
      <c r="J53" s="17"/>
      <c r="K53" s="17"/>
    </row>
    <row r="54" spans="5:11" x14ac:dyDescent="0.2">
      <c r="E54" s="15"/>
      <c r="F54" s="76"/>
      <c r="J54" s="17"/>
      <c r="K54" s="17"/>
    </row>
    <row r="55" spans="5:11" x14ac:dyDescent="0.2">
      <c r="E55" s="15"/>
      <c r="F55" s="76"/>
      <c r="J55" s="17"/>
      <c r="K55" s="17"/>
    </row>
    <row r="56" spans="5:11" x14ac:dyDescent="0.2">
      <c r="E56" s="15"/>
      <c r="F56" s="76"/>
      <c r="J56" s="17"/>
      <c r="K56" s="17"/>
    </row>
    <row r="57" spans="5:11" x14ac:dyDescent="0.2">
      <c r="E57" s="15"/>
      <c r="F57" s="76"/>
      <c r="J57" s="17"/>
      <c r="K57" s="17"/>
    </row>
    <row r="58" spans="5:11" x14ac:dyDescent="0.2">
      <c r="E58" s="15"/>
      <c r="F58" s="76"/>
      <c r="J58" s="17"/>
      <c r="K58" s="17"/>
    </row>
    <row r="59" spans="5:11" x14ac:dyDescent="0.2">
      <c r="E59" s="15"/>
      <c r="F59" s="76"/>
      <c r="J59" s="17"/>
      <c r="K59" s="17"/>
    </row>
    <row r="60" spans="5:11" x14ac:dyDescent="0.2">
      <c r="E60" s="15"/>
      <c r="F60" s="76"/>
      <c r="J60" s="17"/>
      <c r="K60" s="17"/>
    </row>
    <row r="61" spans="5:11" x14ac:dyDescent="0.2">
      <c r="E61" s="15"/>
      <c r="F61" s="76"/>
      <c r="J61" s="17"/>
      <c r="K61" s="17"/>
    </row>
    <row r="62" spans="5:11" x14ac:dyDescent="0.2">
      <c r="E62" s="15"/>
      <c r="F62" s="76"/>
      <c r="J62" s="17"/>
      <c r="K62" s="17"/>
    </row>
    <row r="63" spans="5:11" x14ac:dyDescent="0.2">
      <c r="E63" s="15"/>
      <c r="F63" s="76"/>
      <c r="J63" s="17"/>
      <c r="K63" s="17"/>
    </row>
    <row r="64" spans="5:11" x14ac:dyDescent="0.2">
      <c r="E64" s="15"/>
      <c r="F64" s="76"/>
      <c r="J64" s="17"/>
      <c r="K64" s="17"/>
    </row>
    <row r="65" spans="1:11" x14ac:dyDescent="0.2">
      <c r="E65" s="15"/>
      <c r="F65" s="76"/>
      <c r="J65" s="17"/>
      <c r="K65" s="17"/>
    </row>
    <row r="66" spans="1:11" x14ac:dyDescent="0.2">
      <c r="E66" s="15"/>
      <c r="F66" s="76"/>
      <c r="J66" s="17"/>
      <c r="K66" s="17"/>
    </row>
    <row r="67" spans="1:11" x14ac:dyDescent="0.2">
      <c r="E67" s="15"/>
      <c r="F67" s="76"/>
      <c r="J67" s="17"/>
      <c r="K67" s="17"/>
    </row>
    <row r="68" spans="1:11" x14ac:dyDescent="0.2">
      <c r="E68" s="15"/>
      <c r="F68" s="76"/>
      <c r="J68" s="17"/>
      <c r="K68" s="17"/>
    </row>
    <row r="69" spans="1:11" x14ac:dyDescent="0.2">
      <c r="A69" s="2"/>
      <c r="B69" s="2"/>
      <c r="C69" s="2"/>
      <c r="D69" s="2"/>
      <c r="E69" s="69"/>
      <c r="F69" s="72"/>
      <c r="G69" s="2"/>
      <c r="H69" s="2"/>
      <c r="J69" s="17"/>
      <c r="K69" s="17"/>
    </row>
    <row r="70" spans="1:11" x14ac:dyDescent="0.2">
      <c r="A70" s="2"/>
      <c r="B70" s="2"/>
      <c r="C70" s="2"/>
      <c r="D70" s="2"/>
      <c r="E70" s="69"/>
      <c r="F70" s="72"/>
      <c r="G70" s="2"/>
      <c r="H70" s="2"/>
      <c r="J70" s="17"/>
      <c r="K70" s="17"/>
    </row>
    <row r="71" spans="1:11" x14ac:dyDescent="0.2">
      <c r="A71" s="2"/>
      <c r="B71" s="2"/>
      <c r="C71" s="2"/>
      <c r="D71" s="2"/>
      <c r="E71" s="69"/>
      <c r="F71" s="72"/>
      <c r="G71" s="2"/>
      <c r="H71" s="2"/>
      <c r="J71" s="17"/>
      <c r="K71" s="17"/>
    </row>
    <row r="72" spans="1:11" x14ac:dyDescent="0.2">
      <c r="A72" s="2"/>
      <c r="B72" s="2"/>
      <c r="C72" s="2"/>
      <c r="D72" s="2"/>
      <c r="E72" s="69"/>
      <c r="F72" s="72"/>
      <c r="G72" s="2"/>
      <c r="H72" s="2"/>
      <c r="J72" s="17"/>
      <c r="K72" s="17"/>
    </row>
    <row r="73" spans="1:11" x14ac:dyDescent="0.2">
      <c r="A73" s="2"/>
      <c r="B73" s="2"/>
      <c r="C73" s="2"/>
      <c r="D73" s="2"/>
      <c r="E73" s="69"/>
      <c r="F73" s="72"/>
      <c r="G73" s="2"/>
      <c r="H73" s="2"/>
      <c r="J73" s="17"/>
      <c r="K73" s="17"/>
    </row>
    <row r="74" spans="1:11" x14ac:dyDescent="0.2">
      <c r="A74" s="2"/>
      <c r="B74" s="2"/>
      <c r="C74" s="2"/>
      <c r="D74" s="2"/>
      <c r="E74" s="69"/>
      <c r="F74" s="72"/>
      <c r="G74" s="2"/>
      <c r="H74" s="2"/>
      <c r="J74" s="17"/>
      <c r="K74" s="17"/>
    </row>
    <row r="75" spans="1:11" x14ac:dyDescent="0.2">
      <c r="A75" s="2"/>
      <c r="B75" s="2"/>
      <c r="C75" s="2"/>
      <c r="D75" s="2"/>
      <c r="E75" s="69"/>
      <c r="F75" s="72"/>
      <c r="G75" s="2"/>
      <c r="H75" s="2"/>
      <c r="J75" s="17"/>
      <c r="K75" s="17"/>
    </row>
    <row r="76" spans="1:11" x14ac:dyDescent="0.2">
      <c r="A76" s="2"/>
      <c r="B76" s="2"/>
      <c r="C76" s="2"/>
      <c r="D76" s="2"/>
      <c r="E76" s="69"/>
      <c r="F76" s="72"/>
      <c r="G76" s="2"/>
      <c r="H76" s="2"/>
      <c r="J76" s="17"/>
      <c r="K76" s="17"/>
    </row>
    <row r="77" spans="1:11" x14ac:dyDescent="0.2">
      <c r="A77" s="2"/>
      <c r="B77" s="2"/>
      <c r="C77" s="2"/>
      <c r="D77" s="2"/>
      <c r="E77" s="69"/>
      <c r="F77" s="72"/>
      <c r="G77" s="2"/>
      <c r="H77" s="2"/>
      <c r="J77" s="17"/>
    </row>
    <row r="78" spans="1:11" x14ac:dyDescent="0.2">
      <c r="A78" s="2"/>
      <c r="B78" s="2"/>
      <c r="C78" s="2"/>
      <c r="D78" s="2"/>
      <c r="E78" s="69"/>
      <c r="F78" s="72"/>
      <c r="G78" s="2"/>
      <c r="H78" s="2"/>
      <c r="J78" s="17"/>
    </row>
    <row r="79" spans="1:11" x14ac:dyDescent="0.2">
      <c r="A79" s="2"/>
      <c r="B79" s="2"/>
      <c r="C79" s="2"/>
      <c r="D79" s="2"/>
      <c r="E79" s="69"/>
      <c r="F79" s="72"/>
      <c r="G79" s="2"/>
      <c r="H79" s="2"/>
      <c r="J79" s="17"/>
    </row>
    <row r="80" spans="1:11" x14ac:dyDescent="0.2">
      <c r="A80" s="2"/>
      <c r="B80" s="2"/>
      <c r="C80" s="2"/>
      <c r="D80" s="2"/>
      <c r="E80" s="69"/>
      <c r="F80" s="72"/>
      <c r="G80" s="2"/>
      <c r="H80" s="2"/>
      <c r="J80" s="17"/>
    </row>
    <row r="81" spans="1:24" x14ac:dyDescent="0.2">
      <c r="A81" s="2"/>
      <c r="B81" s="2"/>
      <c r="C81" s="2"/>
      <c r="D81" s="2"/>
      <c r="E81" s="69"/>
      <c r="F81" s="72"/>
      <c r="G81" s="2"/>
      <c r="H81" s="2"/>
      <c r="J81" s="17"/>
    </row>
    <row r="82" spans="1:24" x14ac:dyDescent="0.2">
      <c r="A82" s="2"/>
      <c r="B82" s="2"/>
      <c r="C82" s="2"/>
      <c r="D82" s="2"/>
      <c r="E82" s="69"/>
      <c r="F82" s="72"/>
      <c r="G82" s="2"/>
      <c r="H82" s="2"/>
      <c r="J82" s="17"/>
    </row>
    <row r="83" spans="1:24" x14ac:dyDescent="0.2">
      <c r="A83" s="2"/>
      <c r="B83" s="2"/>
      <c r="C83" s="2"/>
      <c r="D83" s="2"/>
      <c r="E83" s="69"/>
      <c r="F83" s="72"/>
      <c r="G83" s="2"/>
      <c r="H83" s="2"/>
      <c r="J83" s="17"/>
    </row>
    <row r="84" spans="1:24" x14ac:dyDescent="0.2">
      <c r="A84" s="2"/>
      <c r="B84" s="2"/>
      <c r="C84" s="2"/>
      <c r="D84" s="2"/>
      <c r="E84" s="69"/>
      <c r="F84" s="72"/>
      <c r="G84" s="2"/>
      <c r="H84" s="2"/>
      <c r="J84" s="17"/>
    </row>
    <row r="85" spans="1:24" x14ac:dyDescent="0.2">
      <c r="A85" s="2"/>
      <c r="B85" s="2"/>
      <c r="C85" s="2"/>
      <c r="D85" s="2"/>
      <c r="E85" s="69"/>
      <c r="F85" s="72"/>
      <c r="G85" s="2"/>
      <c r="H85" s="2"/>
      <c r="J85" s="17"/>
    </row>
    <row r="86" spans="1:24" x14ac:dyDescent="0.2">
      <c r="A86" s="2"/>
      <c r="B86" s="2"/>
      <c r="C86" s="2"/>
      <c r="D86" s="2"/>
      <c r="E86" s="69"/>
      <c r="F86" s="72"/>
      <c r="G86" s="2"/>
      <c r="H86" s="2"/>
      <c r="J86" s="17"/>
      <c r="K86" s="17"/>
      <c r="R86" s="7"/>
      <c r="S86" s="7"/>
      <c r="T86" s="7"/>
      <c r="U86" s="6"/>
      <c r="V86" s="4"/>
      <c r="W86" s="4"/>
    </row>
    <row r="87" spans="1:24" x14ac:dyDescent="0.2">
      <c r="A87" s="2"/>
      <c r="B87" s="2"/>
      <c r="C87" s="2"/>
      <c r="D87" s="2"/>
      <c r="E87" s="69"/>
      <c r="F87" s="72"/>
      <c r="G87" s="2"/>
      <c r="H87" s="2"/>
      <c r="J87" s="17"/>
      <c r="K87" s="17"/>
      <c r="N87" s="7"/>
      <c r="O87" s="7"/>
      <c r="P87" s="7"/>
      <c r="Q87" s="7"/>
      <c r="U87" s="6"/>
      <c r="V87" s="4"/>
      <c r="W87" s="6"/>
    </row>
    <row r="88" spans="1:24" x14ac:dyDescent="0.2">
      <c r="A88" s="2"/>
      <c r="B88" s="2"/>
      <c r="C88" s="2"/>
      <c r="D88" s="2"/>
      <c r="E88" s="69"/>
      <c r="F88" s="72"/>
      <c r="G88" s="2"/>
      <c r="H88" s="2"/>
      <c r="J88" s="17"/>
      <c r="K88" s="70"/>
      <c r="L88" s="7"/>
      <c r="M88" s="7"/>
      <c r="P88" s="7"/>
      <c r="Q88" s="7"/>
      <c r="R88" s="12"/>
      <c r="U88" s="4"/>
      <c r="V88" s="6"/>
      <c r="W88" s="4"/>
      <c r="X88" s="70"/>
    </row>
    <row r="89" spans="1:24" x14ac:dyDescent="0.2">
      <c r="A89" s="2"/>
      <c r="B89" s="2"/>
      <c r="C89" s="2"/>
      <c r="D89" s="2"/>
      <c r="E89" s="69"/>
      <c r="F89" s="72"/>
      <c r="G89" s="2"/>
      <c r="H89" s="2"/>
      <c r="J89" s="17"/>
      <c r="K89" s="71"/>
      <c r="L89" s="2"/>
      <c r="M89" s="75"/>
      <c r="O89" s="75"/>
      <c r="U89" s="4"/>
      <c r="V89" s="4"/>
      <c r="W89" s="4"/>
      <c r="X89" s="71"/>
    </row>
    <row r="90" spans="1:24" x14ac:dyDescent="0.2">
      <c r="A90" s="2"/>
      <c r="B90" s="2"/>
      <c r="C90" s="2"/>
      <c r="D90" s="2"/>
      <c r="E90" s="69"/>
      <c r="F90" s="72"/>
      <c r="G90" s="2"/>
      <c r="H90" s="2"/>
      <c r="J90" s="17"/>
      <c r="K90" s="71"/>
      <c r="L90" s="2"/>
      <c r="M90" s="75"/>
      <c r="O90" s="75"/>
      <c r="U90" s="4"/>
      <c r="V90" s="4"/>
      <c r="W90" s="4"/>
      <c r="X90" s="71"/>
    </row>
    <row r="91" spans="1:24" x14ac:dyDescent="0.2">
      <c r="A91" s="2"/>
      <c r="B91" s="2"/>
      <c r="C91" s="2"/>
      <c r="D91" s="2"/>
      <c r="E91" s="69"/>
      <c r="F91" s="72"/>
      <c r="G91" s="2"/>
      <c r="H91" s="2"/>
      <c r="J91" s="17"/>
      <c r="K91" s="71"/>
      <c r="L91" s="2"/>
      <c r="M91" s="75"/>
      <c r="O91" s="75"/>
      <c r="U91" s="4"/>
      <c r="V91" s="4"/>
      <c r="W91" s="4"/>
      <c r="X91" s="71"/>
    </row>
    <row r="92" spans="1:24" x14ac:dyDescent="0.2">
      <c r="A92" s="2"/>
      <c r="B92" s="2"/>
      <c r="C92" s="2"/>
      <c r="D92" s="2"/>
      <c r="E92" s="69"/>
      <c r="F92" s="72"/>
      <c r="G92" s="2"/>
      <c r="H92" s="2"/>
      <c r="J92" s="17"/>
      <c r="K92" s="71"/>
      <c r="L92" s="2"/>
      <c r="M92" s="75"/>
      <c r="O92" s="75"/>
      <c r="U92" s="4"/>
      <c r="V92" s="4"/>
      <c r="W92" s="4"/>
      <c r="X92" s="71"/>
    </row>
    <row r="93" spans="1:24" x14ac:dyDescent="0.2">
      <c r="A93" s="2"/>
      <c r="B93" s="2"/>
      <c r="C93" s="2"/>
      <c r="D93" s="2"/>
      <c r="E93" s="69"/>
      <c r="F93" s="72"/>
      <c r="G93" s="2"/>
      <c r="H93" s="2"/>
      <c r="J93" s="17"/>
      <c r="K93" s="71"/>
      <c r="L93" s="2"/>
      <c r="M93" s="75"/>
      <c r="O93" s="75"/>
      <c r="U93" s="4"/>
      <c r="V93" s="4"/>
      <c r="W93" s="4"/>
      <c r="X93" s="71"/>
    </row>
    <row r="94" spans="1:24" x14ac:dyDescent="0.2">
      <c r="A94" s="2"/>
      <c r="B94" s="2"/>
      <c r="C94" s="2"/>
      <c r="D94" s="2"/>
      <c r="E94" s="69"/>
      <c r="F94" s="72"/>
      <c r="G94" s="2"/>
      <c r="H94" s="2"/>
      <c r="J94" s="17"/>
      <c r="K94" s="71"/>
      <c r="L94" s="2"/>
      <c r="M94" s="75"/>
      <c r="O94" s="75"/>
      <c r="U94" s="4"/>
      <c r="V94" s="4"/>
      <c r="W94" s="4"/>
      <c r="X94" s="71"/>
    </row>
    <row r="95" spans="1:24" x14ac:dyDescent="0.2">
      <c r="A95" s="2"/>
      <c r="B95" s="2"/>
      <c r="C95" s="2"/>
      <c r="D95" s="2"/>
      <c r="E95" s="69"/>
      <c r="F95" s="72"/>
      <c r="G95" s="2"/>
      <c r="H95" s="2"/>
      <c r="J95" s="17"/>
      <c r="K95" s="71"/>
      <c r="L95" s="2"/>
      <c r="M95" s="75"/>
      <c r="O95" s="75"/>
      <c r="U95" s="4"/>
      <c r="V95" s="4"/>
      <c r="W95" s="4"/>
      <c r="X95" s="71"/>
    </row>
    <row r="96" spans="1:24" x14ac:dyDescent="0.2">
      <c r="A96" s="2"/>
      <c r="B96" s="2"/>
      <c r="C96" s="2"/>
      <c r="D96" s="2"/>
      <c r="E96" s="69"/>
      <c r="F96" s="72"/>
      <c r="G96" s="2"/>
      <c r="H96" s="2"/>
      <c r="J96" s="17"/>
      <c r="K96" s="71"/>
      <c r="L96" s="2"/>
      <c r="M96" s="75"/>
      <c r="O96" s="75"/>
      <c r="U96" s="4"/>
      <c r="V96" s="4"/>
      <c r="W96" s="4"/>
      <c r="X96" s="71"/>
    </row>
    <row r="97" spans="1:26" x14ac:dyDescent="0.2">
      <c r="A97" s="2"/>
      <c r="B97" s="2"/>
      <c r="C97" s="2"/>
      <c r="D97" s="2"/>
      <c r="E97" s="69"/>
      <c r="F97" s="72"/>
      <c r="G97" s="2"/>
      <c r="H97" s="2"/>
      <c r="J97" s="17"/>
      <c r="K97" s="71"/>
      <c r="L97" s="2"/>
      <c r="M97" s="75"/>
      <c r="O97" s="75"/>
      <c r="U97" s="4"/>
      <c r="V97" s="4"/>
      <c r="W97" s="4"/>
      <c r="X97" s="71"/>
    </row>
    <row r="98" spans="1:26" x14ac:dyDescent="0.2">
      <c r="A98" s="2"/>
      <c r="B98" s="2"/>
      <c r="C98" s="2"/>
      <c r="D98" s="2"/>
      <c r="E98" s="69"/>
      <c r="F98" s="72"/>
      <c r="G98" s="2"/>
      <c r="H98" s="2"/>
      <c r="J98" s="17"/>
      <c r="K98" s="71"/>
      <c r="L98" s="2"/>
      <c r="M98" s="75"/>
      <c r="O98" s="75"/>
      <c r="U98" s="4"/>
      <c r="V98" s="4"/>
      <c r="W98" s="4"/>
      <c r="X98" s="71"/>
    </row>
    <row r="99" spans="1:26" x14ac:dyDescent="0.2">
      <c r="A99" s="2"/>
      <c r="B99" s="2"/>
      <c r="C99" s="2"/>
      <c r="D99" s="2"/>
      <c r="E99" s="69"/>
      <c r="F99" s="72"/>
      <c r="G99" s="2"/>
      <c r="H99" s="2"/>
      <c r="J99" s="17"/>
      <c r="K99" s="71"/>
      <c r="L99" s="2"/>
      <c r="M99" s="75"/>
      <c r="O99" s="75"/>
      <c r="U99" s="4"/>
      <c r="V99" s="4"/>
      <c r="W99" s="4"/>
      <c r="X99" s="71"/>
      <c r="Z99" s="113"/>
    </row>
    <row r="100" spans="1:26" x14ac:dyDescent="0.2">
      <c r="A100" s="2"/>
      <c r="B100" s="2"/>
      <c r="C100" s="2"/>
      <c r="D100" s="2"/>
      <c r="E100" s="69"/>
      <c r="F100" s="72"/>
      <c r="G100" s="2"/>
      <c r="H100" s="2"/>
      <c r="J100" s="17"/>
      <c r="K100" s="71"/>
      <c r="L100" s="2"/>
      <c r="M100" s="75"/>
      <c r="O100" s="75"/>
      <c r="U100" s="4"/>
      <c r="V100" s="4"/>
      <c r="W100" s="4"/>
      <c r="X100" s="71"/>
    </row>
    <row r="101" spans="1:26" x14ac:dyDescent="0.2">
      <c r="A101" s="2"/>
      <c r="B101" s="2"/>
      <c r="C101" s="2"/>
      <c r="D101" s="2"/>
      <c r="E101" s="69"/>
      <c r="F101" s="72"/>
      <c r="G101" s="2"/>
      <c r="H101" s="2"/>
      <c r="J101" s="17"/>
      <c r="K101" s="71"/>
      <c r="L101" s="2"/>
      <c r="M101" s="75"/>
      <c r="O101" s="75"/>
      <c r="U101" s="4"/>
      <c r="V101" s="4"/>
      <c r="W101" s="4"/>
      <c r="X101" s="71"/>
    </row>
    <row r="102" spans="1:26" x14ac:dyDescent="0.2">
      <c r="A102" s="2"/>
      <c r="B102" s="2"/>
      <c r="C102" s="2"/>
      <c r="D102" s="2"/>
      <c r="E102" s="69"/>
      <c r="F102" s="72"/>
      <c r="G102" s="2"/>
      <c r="H102" s="2"/>
      <c r="J102" s="17"/>
      <c r="K102" s="71"/>
      <c r="L102" s="2"/>
      <c r="M102" s="75"/>
      <c r="O102" s="75"/>
      <c r="U102" s="4"/>
      <c r="V102" s="4"/>
      <c r="W102" s="4"/>
      <c r="X102" s="71"/>
    </row>
    <row r="103" spans="1:26" x14ac:dyDescent="0.2">
      <c r="A103" s="2"/>
      <c r="B103" s="2"/>
      <c r="C103" s="2"/>
      <c r="D103" s="2"/>
      <c r="E103" s="69"/>
      <c r="F103" s="72"/>
      <c r="G103" s="2"/>
      <c r="H103" s="2"/>
      <c r="J103" s="17"/>
      <c r="K103" s="71"/>
      <c r="L103" s="2"/>
      <c r="M103" s="75"/>
      <c r="O103" s="75"/>
      <c r="U103" s="4"/>
      <c r="V103" s="4"/>
      <c r="W103" s="4"/>
      <c r="X103" s="71"/>
    </row>
    <row r="104" spans="1:26" x14ac:dyDescent="0.2">
      <c r="A104" s="2"/>
      <c r="B104" s="2"/>
      <c r="C104" s="2"/>
      <c r="D104" s="2"/>
      <c r="E104" s="69"/>
      <c r="F104" s="72"/>
      <c r="G104" s="2"/>
      <c r="H104" s="2"/>
      <c r="J104" s="17"/>
      <c r="K104" s="71"/>
      <c r="L104" s="2"/>
      <c r="M104" s="75"/>
      <c r="O104" s="75"/>
      <c r="U104" s="4"/>
      <c r="V104" s="4"/>
      <c r="W104" s="4"/>
      <c r="X104" s="71"/>
    </row>
    <row r="105" spans="1:26" x14ac:dyDescent="0.2">
      <c r="A105" s="2"/>
      <c r="B105" s="2"/>
      <c r="C105" s="2"/>
      <c r="D105" s="2"/>
      <c r="E105" s="69"/>
      <c r="F105" s="72"/>
      <c r="G105" s="2"/>
      <c r="H105" s="2"/>
      <c r="J105" s="17"/>
      <c r="K105" s="71"/>
      <c r="L105" s="2"/>
      <c r="M105" s="75"/>
      <c r="O105" s="75"/>
      <c r="U105" s="4"/>
      <c r="V105" s="4"/>
      <c r="W105" s="4"/>
      <c r="X105" s="71"/>
    </row>
    <row r="106" spans="1:26" x14ac:dyDescent="0.2">
      <c r="A106" s="2"/>
      <c r="B106" s="2"/>
      <c r="C106" s="2"/>
      <c r="D106" s="2"/>
      <c r="E106" s="69"/>
      <c r="F106" s="72"/>
      <c r="G106" s="2"/>
      <c r="H106" s="2"/>
      <c r="J106" s="17"/>
      <c r="K106" s="71"/>
      <c r="L106" s="2"/>
      <c r="M106" s="75"/>
      <c r="O106" s="75"/>
      <c r="U106" s="4"/>
      <c r="V106" s="4"/>
      <c r="W106" s="4"/>
      <c r="X106" s="71"/>
    </row>
    <row r="107" spans="1:26" x14ac:dyDescent="0.2">
      <c r="A107" s="2"/>
      <c r="B107" s="2"/>
      <c r="C107" s="2"/>
      <c r="D107" s="2"/>
      <c r="E107" s="69"/>
      <c r="F107" s="72"/>
      <c r="G107" s="2"/>
      <c r="H107" s="2"/>
      <c r="J107" s="17"/>
      <c r="K107" s="71"/>
      <c r="L107" s="2"/>
      <c r="M107" s="75"/>
      <c r="O107" s="75"/>
      <c r="U107" s="4"/>
      <c r="V107" s="4"/>
      <c r="W107" s="4"/>
      <c r="X107" s="71"/>
    </row>
    <row r="108" spans="1:26" x14ac:dyDescent="0.2">
      <c r="A108" s="2"/>
      <c r="B108" s="2"/>
      <c r="C108" s="2"/>
      <c r="D108" s="2"/>
      <c r="E108" s="69"/>
      <c r="F108" s="72"/>
      <c r="G108" s="2"/>
      <c r="H108" s="2"/>
      <c r="J108" s="17"/>
      <c r="K108" s="71"/>
      <c r="L108" s="2"/>
      <c r="M108" s="75"/>
      <c r="O108" s="75"/>
      <c r="U108" s="4"/>
      <c r="V108" s="4"/>
      <c r="W108" s="4"/>
      <c r="X108" s="71"/>
    </row>
    <row r="109" spans="1:26" x14ac:dyDescent="0.2">
      <c r="A109" s="2"/>
      <c r="B109" s="2"/>
      <c r="C109" s="2"/>
      <c r="D109" s="2"/>
      <c r="E109" s="69"/>
      <c r="F109" s="72"/>
      <c r="G109" s="2"/>
      <c r="H109" s="2"/>
      <c r="J109" s="17"/>
      <c r="K109" s="71"/>
      <c r="L109" s="2"/>
      <c r="M109" s="75"/>
      <c r="O109" s="75"/>
      <c r="U109" s="4"/>
      <c r="V109" s="4"/>
      <c r="W109" s="4"/>
      <c r="X109" s="71"/>
    </row>
    <row r="110" spans="1:26" x14ac:dyDescent="0.2">
      <c r="A110" s="2"/>
      <c r="B110" s="2"/>
      <c r="C110" s="2"/>
      <c r="D110" s="2"/>
      <c r="E110" s="69"/>
      <c r="F110" s="72"/>
      <c r="G110" s="2"/>
      <c r="H110" s="2"/>
      <c r="J110" s="17"/>
      <c r="K110" s="71"/>
      <c r="L110" s="2"/>
      <c r="M110" s="75"/>
      <c r="O110" s="75"/>
      <c r="U110" s="4"/>
      <c r="V110" s="4"/>
      <c r="W110" s="4"/>
      <c r="X110" s="71"/>
    </row>
    <row r="111" spans="1:26" x14ac:dyDescent="0.2">
      <c r="A111" s="2"/>
      <c r="B111" s="2"/>
      <c r="C111" s="2"/>
      <c r="D111" s="2"/>
      <c r="E111" s="69"/>
      <c r="F111" s="72"/>
      <c r="G111" s="2"/>
      <c r="H111" s="2"/>
      <c r="J111" s="17"/>
      <c r="K111" s="71"/>
      <c r="L111" s="2"/>
      <c r="M111" s="75"/>
      <c r="O111" s="75"/>
      <c r="U111" s="4"/>
      <c r="V111" s="4"/>
      <c r="W111" s="4"/>
      <c r="X111" s="71"/>
    </row>
    <row r="112" spans="1:26" x14ac:dyDescent="0.2">
      <c r="A112" s="2"/>
      <c r="B112" s="2"/>
      <c r="C112" s="2"/>
      <c r="D112" s="2"/>
      <c r="E112" s="69"/>
      <c r="F112" s="72"/>
      <c r="G112" s="2"/>
      <c r="H112" s="2"/>
      <c r="J112" s="17"/>
      <c r="K112" s="71"/>
      <c r="L112" s="2"/>
      <c r="M112" s="75"/>
      <c r="O112" s="75"/>
      <c r="U112" s="4"/>
      <c r="V112" s="4"/>
      <c r="W112" s="4"/>
      <c r="X112" s="71"/>
    </row>
    <row r="113" spans="1:24" x14ac:dyDescent="0.2">
      <c r="A113" s="2"/>
      <c r="B113" s="2"/>
      <c r="C113" s="2"/>
      <c r="D113" s="2"/>
      <c r="E113" s="69"/>
      <c r="F113" s="72"/>
      <c r="G113" s="2"/>
      <c r="H113" s="2"/>
      <c r="J113" s="17"/>
      <c r="K113" s="71"/>
      <c r="L113" s="2"/>
      <c r="M113" s="75"/>
      <c r="O113" s="75"/>
      <c r="U113" s="4"/>
      <c r="V113" s="4"/>
      <c r="W113" s="4"/>
      <c r="X113" s="71"/>
    </row>
    <row r="114" spans="1:24" x14ac:dyDescent="0.2">
      <c r="A114" s="2"/>
      <c r="B114" s="2"/>
      <c r="C114" s="2"/>
      <c r="D114" s="2"/>
      <c r="E114" s="69"/>
      <c r="F114" s="72"/>
      <c r="G114" s="2"/>
      <c r="H114" s="2"/>
      <c r="J114" s="17"/>
      <c r="K114" s="71"/>
      <c r="L114" s="2"/>
      <c r="M114" s="75"/>
      <c r="O114" s="75"/>
      <c r="U114" s="4"/>
      <c r="V114" s="4"/>
      <c r="W114" s="4"/>
      <c r="X114" s="71"/>
    </row>
    <row r="115" spans="1:24" x14ac:dyDescent="0.2">
      <c r="A115" s="2"/>
      <c r="B115" s="2"/>
      <c r="C115" s="2"/>
      <c r="D115" s="2"/>
      <c r="E115" s="69"/>
      <c r="F115" s="72"/>
      <c r="G115" s="2"/>
      <c r="H115" s="2"/>
      <c r="J115" s="17"/>
      <c r="K115" s="71"/>
      <c r="L115" s="2"/>
      <c r="M115" s="75"/>
      <c r="O115" s="75"/>
      <c r="U115" s="4"/>
      <c r="V115" s="4"/>
      <c r="W115" s="4"/>
      <c r="X115" s="71"/>
    </row>
    <row r="116" spans="1:24" x14ac:dyDescent="0.2">
      <c r="A116" s="2"/>
      <c r="B116" s="2"/>
      <c r="C116" s="2"/>
      <c r="D116" s="2"/>
      <c r="E116" s="69"/>
      <c r="F116" s="72"/>
      <c r="G116" s="2"/>
      <c r="H116" s="2"/>
      <c r="J116" s="17"/>
      <c r="K116" s="71"/>
      <c r="L116" s="2"/>
      <c r="M116" s="75"/>
      <c r="O116" s="75"/>
      <c r="U116" s="4"/>
      <c r="V116" s="4"/>
      <c r="W116" s="4"/>
      <c r="X116" s="71"/>
    </row>
    <row r="117" spans="1:24" x14ac:dyDescent="0.2">
      <c r="A117" s="2"/>
      <c r="B117" s="2"/>
      <c r="C117" s="2"/>
      <c r="D117" s="2"/>
      <c r="E117" s="69"/>
      <c r="F117" s="72"/>
      <c r="G117" s="2"/>
      <c r="H117" s="2"/>
      <c r="J117" s="17"/>
      <c r="K117" s="71"/>
      <c r="L117" s="2"/>
      <c r="M117" s="75"/>
      <c r="O117" s="75"/>
      <c r="U117" s="4"/>
      <c r="V117" s="4"/>
      <c r="W117" s="4"/>
      <c r="X117" s="71"/>
    </row>
    <row r="118" spans="1:24" x14ac:dyDescent="0.2">
      <c r="A118" s="2"/>
      <c r="B118" s="2"/>
      <c r="C118" s="2"/>
      <c r="D118" s="2"/>
      <c r="E118" s="69"/>
      <c r="F118" s="72"/>
      <c r="G118" s="2"/>
      <c r="H118" s="2"/>
      <c r="J118" s="17"/>
      <c r="K118" s="71"/>
      <c r="L118" s="2"/>
      <c r="M118" s="75"/>
      <c r="O118" s="75"/>
      <c r="U118" s="4"/>
      <c r="V118" s="4"/>
      <c r="W118" s="4"/>
      <c r="X118" s="71"/>
    </row>
    <row r="119" spans="1:24" x14ac:dyDescent="0.2">
      <c r="A119" s="2"/>
      <c r="B119" s="2"/>
      <c r="C119" s="2"/>
      <c r="D119" s="2"/>
      <c r="E119" s="69"/>
      <c r="F119" s="72"/>
      <c r="G119" s="2"/>
      <c r="H119" s="2"/>
      <c r="J119" s="17"/>
      <c r="K119" s="71"/>
      <c r="L119" s="2"/>
      <c r="M119" s="75"/>
      <c r="O119" s="75"/>
      <c r="U119" s="4"/>
      <c r="V119" s="4"/>
      <c r="W119" s="4"/>
      <c r="X119" s="71"/>
    </row>
    <row r="120" spans="1:24" x14ac:dyDescent="0.2">
      <c r="A120" s="2"/>
      <c r="B120" s="2"/>
      <c r="C120" s="2"/>
      <c r="D120" s="2"/>
      <c r="E120" s="69"/>
      <c r="F120" s="72"/>
      <c r="G120" s="2"/>
      <c r="H120" s="2"/>
      <c r="J120" s="17"/>
      <c r="K120" s="71"/>
      <c r="L120" s="2"/>
      <c r="M120" s="75"/>
      <c r="O120" s="75"/>
      <c r="U120" s="4"/>
      <c r="V120" s="4"/>
      <c r="W120" s="4"/>
      <c r="X120" s="71"/>
    </row>
    <row r="121" spans="1:24" x14ac:dyDescent="0.2">
      <c r="A121" s="2"/>
      <c r="B121" s="2"/>
      <c r="C121" s="2"/>
      <c r="D121" s="2"/>
      <c r="E121" s="69"/>
      <c r="F121" s="72"/>
      <c r="G121" s="2"/>
      <c r="H121" s="2"/>
      <c r="J121" s="17"/>
      <c r="K121" s="71"/>
      <c r="L121" s="2"/>
      <c r="M121" s="75"/>
      <c r="O121" s="75"/>
      <c r="U121" s="4"/>
      <c r="V121" s="4"/>
      <c r="W121" s="4"/>
      <c r="X121" s="71"/>
    </row>
    <row r="122" spans="1:24" x14ac:dyDescent="0.2">
      <c r="A122" s="2"/>
      <c r="B122" s="2"/>
      <c r="C122" s="2"/>
      <c r="D122" s="2"/>
      <c r="E122" s="69"/>
      <c r="F122" s="72"/>
      <c r="G122" s="2"/>
      <c r="H122" s="2"/>
      <c r="J122" s="17"/>
      <c r="K122" s="71"/>
      <c r="L122" s="2"/>
      <c r="M122" s="75"/>
      <c r="O122" s="75"/>
      <c r="U122" s="4"/>
      <c r="V122" s="4"/>
      <c r="W122" s="4"/>
      <c r="X122" s="71"/>
    </row>
    <row r="123" spans="1:24" x14ac:dyDescent="0.2">
      <c r="A123" s="2"/>
      <c r="B123" s="2"/>
      <c r="C123" s="2"/>
      <c r="D123" s="2"/>
      <c r="E123" s="69"/>
      <c r="F123" s="72"/>
      <c r="G123" s="2"/>
      <c r="H123" s="2"/>
      <c r="J123" s="17"/>
      <c r="K123" s="71"/>
      <c r="L123" s="2"/>
      <c r="M123" s="75"/>
      <c r="O123" s="75"/>
      <c r="U123" s="4"/>
      <c r="V123" s="4"/>
      <c r="W123" s="4"/>
      <c r="X123" s="71"/>
    </row>
    <row r="124" spans="1:24" x14ac:dyDescent="0.2">
      <c r="A124" s="2"/>
      <c r="B124" s="2"/>
      <c r="C124" s="2"/>
      <c r="D124" s="2"/>
      <c r="E124" s="69"/>
      <c r="F124" s="72"/>
      <c r="G124" s="2"/>
      <c r="H124" s="2"/>
      <c r="J124" s="17"/>
      <c r="K124" s="71"/>
      <c r="L124" s="2"/>
      <c r="M124" s="75"/>
      <c r="O124" s="75"/>
      <c r="U124" s="4"/>
      <c r="V124" s="4"/>
      <c r="W124" s="4"/>
      <c r="X124" s="71"/>
    </row>
    <row r="125" spans="1:24" x14ac:dyDescent="0.2">
      <c r="A125" s="2"/>
      <c r="B125" s="2"/>
      <c r="C125" s="2"/>
      <c r="D125" s="2"/>
      <c r="E125" s="69"/>
      <c r="F125" s="72"/>
      <c r="G125" s="2"/>
      <c r="H125" s="2"/>
      <c r="J125" s="17"/>
      <c r="K125" s="71"/>
      <c r="L125" s="2"/>
      <c r="M125" s="75"/>
      <c r="O125" s="75"/>
      <c r="U125" s="4"/>
      <c r="V125" s="4"/>
      <c r="W125" s="4"/>
      <c r="X125" s="71"/>
    </row>
    <row r="126" spans="1:24" x14ac:dyDescent="0.2">
      <c r="A126" s="2"/>
      <c r="B126" s="2"/>
      <c r="C126" s="2"/>
      <c r="D126" s="2"/>
      <c r="E126" s="69"/>
      <c r="F126" s="72"/>
      <c r="G126" s="2"/>
      <c r="H126" s="2"/>
      <c r="J126" s="17"/>
      <c r="K126" s="71"/>
      <c r="L126" s="2"/>
      <c r="M126" s="75"/>
      <c r="O126" s="75"/>
      <c r="U126" s="4"/>
      <c r="V126" s="4"/>
      <c r="W126" s="4"/>
      <c r="X126" s="71"/>
    </row>
    <row r="127" spans="1:24" x14ac:dyDescent="0.2">
      <c r="A127" s="2"/>
      <c r="B127" s="2"/>
      <c r="C127" s="2"/>
      <c r="D127" s="2"/>
      <c r="E127" s="69"/>
      <c r="F127" s="72"/>
      <c r="G127" s="2"/>
      <c r="H127" s="2"/>
      <c r="J127" s="17"/>
      <c r="K127" s="71"/>
      <c r="L127" s="2"/>
      <c r="M127" s="75"/>
      <c r="O127" s="75"/>
      <c r="U127" s="4"/>
      <c r="V127" s="4"/>
      <c r="W127" s="4"/>
      <c r="X127" s="71"/>
    </row>
    <row r="128" spans="1:24" x14ac:dyDescent="0.2">
      <c r="A128" s="2"/>
      <c r="B128" s="2"/>
      <c r="C128" s="2"/>
      <c r="D128" s="2"/>
      <c r="E128" s="69"/>
      <c r="F128" s="72"/>
      <c r="G128" s="2"/>
      <c r="H128" s="2"/>
      <c r="J128" s="17"/>
      <c r="K128" s="71"/>
      <c r="L128" s="2"/>
      <c r="M128" s="75"/>
      <c r="O128" s="75"/>
      <c r="U128" s="4"/>
      <c r="V128" s="4"/>
      <c r="W128" s="4"/>
      <c r="X128" s="71"/>
    </row>
    <row r="129" spans="1:24" x14ac:dyDescent="0.2">
      <c r="A129" s="2"/>
      <c r="B129" s="2"/>
      <c r="C129" s="2"/>
      <c r="D129" s="2"/>
      <c r="E129" s="69"/>
      <c r="F129" s="72"/>
      <c r="G129" s="2"/>
      <c r="H129" s="2"/>
      <c r="J129" s="17"/>
      <c r="K129" s="71"/>
      <c r="L129" s="2"/>
      <c r="M129" s="75"/>
      <c r="O129" s="75"/>
      <c r="U129" s="4"/>
      <c r="V129" s="4"/>
      <c r="W129" s="4"/>
      <c r="X129" s="71"/>
    </row>
    <row r="130" spans="1:24" x14ac:dyDescent="0.2">
      <c r="A130" s="2"/>
      <c r="B130" s="2"/>
      <c r="C130" s="2"/>
      <c r="D130" s="2"/>
      <c r="E130" s="69"/>
      <c r="F130" s="72"/>
      <c r="G130" s="2"/>
      <c r="H130" s="2"/>
      <c r="J130" s="17"/>
      <c r="K130" s="71"/>
      <c r="L130" s="2"/>
      <c r="M130" s="75"/>
      <c r="O130" s="75"/>
      <c r="U130" s="4"/>
      <c r="V130" s="4"/>
      <c r="W130" s="4"/>
      <c r="X130" s="71"/>
    </row>
    <row r="131" spans="1:24" x14ac:dyDescent="0.2">
      <c r="A131" s="2"/>
      <c r="B131" s="2"/>
      <c r="C131" s="2"/>
      <c r="D131" s="2"/>
      <c r="E131" s="69"/>
      <c r="F131" s="72"/>
      <c r="G131" s="2"/>
      <c r="H131" s="2"/>
      <c r="J131" s="17"/>
      <c r="K131" s="71"/>
      <c r="L131" s="2"/>
      <c r="M131" s="75"/>
      <c r="O131" s="75"/>
      <c r="U131" s="4"/>
      <c r="V131" s="4"/>
      <c r="W131" s="4"/>
      <c r="X131" s="71"/>
    </row>
    <row r="132" spans="1:24" x14ac:dyDescent="0.2">
      <c r="A132" s="2"/>
      <c r="B132" s="2"/>
      <c r="C132" s="2"/>
      <c r="D132" s="2"/>
      <c r="E132" s="69"/>
      <c r="F132" s="72"/>
      <c r="G132" s="2"/>
      <c r="H132" s="2"/>
      <c r="J132" s="17"/>
      <c r="K132" s="17"/>
      <c r="M132" s="78"/>
      <c r="O132" s="75"/>
      <c r="U132" s="4"/>
      <c r="V132" s="4"/>
      <c r="W132" s="79"/>
    </row>
    <row r="133" spans="1:24" x14ac:dyDescent="0.2">
      <c r="A133" s="2"/>
      <c r="B133" s="2"/>
      <c r="C133" s="2"/>
      <c r="D133" s="2"/>
      <c r="E133" s="69"/>
      <c r="F133" s="72"/>
      <c r="G133" s="2"/>
      <c r="H133" s="2"/>
      <c r="J133" s="17"/>
      <c r="K133" s="17"/>
      <c r="M133" s="78"/>
      <c r="O133" s="78"/>
      <c r="P133" s="81"/>
      <c r="Q133" s="81"/>
      <c r="R133" s="81"/>
      <c r="S133" s="82"/>
      <c r="T133" s="83"/>
      <c r="U133" s="4"/>
      <c r="V133" s="4"/>
      <c r="W133" s="84"/>
    </row>
    <row r="134" spans="1:24" x14ac:dyDescent="0.2">
      <c r="A134" s="2"/>
      <c r="B134" s="2"/>
      <c r="C134" s="2"/>
      <c r="D134" s="2"/>
      <c r="E134" s="69"/>
      <c r="F134" s="72"/>
      <c r="G134" s="2"/>
      <c r="H134" s="2"/>
      <c r="J134" s="17"/>
      <c r="K134" s="17"/>
    </row>
    <row r="135" spans="1:24" x14ac:dyDescent="0.2">
      <c r="A135" s="2"/>
      <c r="B135" s="2"/>
      <c r="C135" s="2"/>
      <c r="D135" s="2"/>
      <c r="E135" s="69"/>
      <c r="F135" s="72"/>
      <c r="G135" s="2"/>
      <c r="H135" s="2"/>
      <c r="J135" s="17"/>
      <c r="K135" s="17"/>
    </row>
    <row r="136" spans="1:24" x14ac:dyDescent="0.2">
      <c r="A136" s="2"/>
      <c r="B136" s="2"/>
      <c r="C136" s="2"/>
      <c r="D136" s="2"/>
      <c r="E136" s="69"/>
      <c r="F136" s="72"/>
      <c r="G136" s="2"/>
      <c r="H136" s="2"/>
      <c r="J136" s="17"/>
      <c r="K136" s="17"/>
    </row>
    <row r="137" spans="1:24" x14ac:dyDescent="0.2">
      <c r="A137" s="2"/>
      <c r="B137" s="2"/>
      <c r="C137" s="2"/>
      <c r="D137" s="2"/>
      <c r="E137" s="69"/>
      <c r="F137" s="72"/>
      <c r="G137" s="2"/>
      <c r="H137" s="2"/>
      <c r="J137" s="17"/>
      <c r="K137" s="17"/>
    </row>
    <row r="138" spans="1:24" x14ac:dyDescent="0.2">
      <c r="A138" s="2"/>
      <c r="B138" s="2"/>
      <c r="C138" s="2"/>
      <c r="D138" s="2"/>
      <c r="E138" s="69"/>
      <c r="F138" s="72"/>
      <c r="G138" s="2"/>
      <c r="H138" s="2"/>
      <c r="J138" s="17"/>
      <c r="K138" s="17"/>
    </row>
    <row r="139" spans="1:24" x14ac:dyDescent="0.2">
      <c r="A139" s="2"/>
      <c r="B139" s="2"/>
      <c r="C139" s="2"/>
      <c r="D139" s="2"/>
      <c r="E139" s="69"/>
      <c r="F139" s="72"/>
      <c r="G139" s="2"/>
      <c r="H139" s="2"/>
      <c r="J139" s="17"/>
      <c r="K139" s="17"/>
      <c r="L139" s="87"/>
      <c r="M139" s="87"/>
      <c r="N139" s="88"/>
      <c r="O139" s="89"/>
      <c r="P139" s="2"/>
      <c r="Q139" s="2"/>
      <c r="R139" s="2"/>
      <c r="S139" s="2"/>
      <c r="T139" s="2"/>
    </row>
    <row r="140" spans="1:24" x14ac:dyDescent="0.2">
      <c r="A140" s="2"/>
      <c r="B140" s="2"/>
      <c r="C140" s="2"/>
      <c r="D140" s="2"/>
      <c r="E140" s="69"/>
      <c r="F140" s="72"/>
      <c r="G140" s="2"/>
      <c r="H140" s="2"/>
      <c r="J140" s="17"/>
      <c r="K140" s="17"/>
      <c r="L140" s="91"/>
      <c r="M140" s="87"/>
      <c r="N140" s="88"/>
      <c r="O140" s="82"/>
    </row>
    <row r="141" spans="1:24" x14ac:dyDescent="0.2">
      <c r="A141" s="2"/>
      <c r="B141" s="2"/>
      <c r="C141" s="2"/>
      <c r="D141" s="2"/>
      <c r="E141" s="69"/>
      <c r="F141" s="72"/>
      <c r="G141" s="2"/>
      <c r="H141" s="2"/>
      <c r="J141" s="17"/>
      <c r="K141" s="70"/>
      <c r="L141" s="8"/>
      <c r="P141" s="8"/>
      <c r="Q141" s="8"/>
    </row>
    <row r="142" spans="1:24" x14ac:dyDescent="0.2">
      <c r="A142" s="2"/>
      <c r="B142" s="2"/>
      <c r="C142" s="2"/>
      <c r="D142" s="2"/>
      <c r="E142" s="69"/>
      <c r="F142" s="72"/>
      <c r="G142" s="2"/>
      <c r="H142" s="2"/>
      <c r="J142" s="17"/>
      <c r="K142" s="71"/>
      <c r="L142" s="29"/>
      <c r="M142" s="29"/>
      <c r="N142" s="29"/>
      <c r="O142" s="29"/>
      <c r="P142" s="29"/>
      <c r="Q142" s="93"/>
    </row>
    <row r="143" spans="1:24" x14ac:dyDescent="0.2">
      <c r="A143" s="2"/>
      <c r="B143" s="2"/>
      <c r="C143" s="2"/>
      <c r="D143" s="2"/>
      <c r="E143" s="69"/>
      <c r="F143" s="72"/>
      <c r="G143" s="2"/>
      <c r="H143" s="2"/>
      <c r="J143" s="17"/>
      <c r="K143" s="71"/>
      <c r="L143" s="8"/>
      <c r="M143" s="8"/>
      <c r="N143" s="8"/>
      <c r="O143" s="8"/>
      <c r="P143" s="8"/>
      <c r="Q143" s="95"/>
    </row>
    <row r="144" spans="1:24" x14ac:dyDescent="0.2">
      <c r="A144" s="2"/>
      <c r="B144" s="2"/>
      <c r="C144" s="2"/>
      <c r="D144" s="2"/>
      <c r="E144" s="69"/>
      <c r="F144" s="72"/>
      <c r="G144" s="2"/>
      <c r="H144" s="2"/>
      <c r="J144" s="17"/>
      <c r="K144" s="71"/>
      <c r="L144" s="8"/>
      <c r="M144" s="8"/>
      <c r="N144" s="8"/>
      <c r="O144" s="8"/>
      <c r="P144" s="8"/>
      <c r="Q144" s="95"/>
    </row>
    <row r="145" spans="1:18" x14ac:dyDescent="0.2">
      <c r="A145" s="2"/>
      <c r="B145" s="2"/>
      <c r="C145" s="2"/>
      <c r="D145" s="2"/>
      <c r="E145" s="69"/>
      <c r="F145" s="72"/>
      <c r="G145" s="2"/>
      <c r="H145" s="2"/>
      <c r="J145" s="17"/>
      <c r="K145" s="71"/>
      <c r="L145" s="8"/>
      <c r="M145" s="8"/>
      <c r="N145" s="8"/>
      <c r="O145" s="112"/>
      <c r="P145" s="8"/>
      <c r="Q145" s="95"/>
    </row>
    <row r="146" spans="1:18" x14ac:dyDescent="0.2">
      <c r="A146" s="2"/>
      <c r="B146" s="2"/>
      <c r="C146" s="2"/>
      <c r="D146" s="2"/>
      <c r="E146" s="69"/>
      <c r="F146" s="72"/>
      <c r="G146" s="2"/>
      <c r="H146" s="2"/>
      <c r="J146" s="17"/>
      <c r="K146" s="71"/>
      <c r="L146" s="8"/>
      <c r="M146" s="8"/>
      <c r="N146" s="8"/>
      <c r="O146" s="8"/>
      <c r="P146" s="8"/>
      <c r="Q146" s="95"/>
    </row>
    <row r="147" spans="1:18" x14ac:dyDescent="0.2">
      <c r="A147" s="2"/>
      <c r="B147" s="2"/>
      <c r="C147" s="2"/>
      <c r="D147" s="2"/>
      <c r="E147" s="69"/>
      <c r="F147" s="72"/>
      <c r="G147" s="2"/>
      <c r="H147" s="2"/>
      <c r="J147" s="17"/>
      <c r="K147" s="71"/>
      <c r="L147" s="8"/>
      <c r="M147" s="8"/>
      <c r="N147" s="8"/>
      <c r="O147" s="10"/>
      <c r="P147" s="8"/>
      <c r="Q147" s="95"/>
    </row>
    <row r="148" spans="1:18" x14ac:dyDescent="0.2">
      <c r="A148" s="2"/>
      <c r="B148" s="2"/>
      <c r="C148" s="2"/>
      <c r="D148" s="2"/>
      <c r="E148" s="69"/>
      <c r="F148" s="72"/>
      <c r="G148" s="2"/>
      <c r="H148" s="2"/>
      <c r="J148" s="17"/>
      <c r="K148" s="71"/>
      <c r="L148" s="97"/>
      <c r="M148" s="97"/>
      <c r="N148" s="97"/>
      <c r="O148" s="97"/>
      <c r="P148" s="97"/>
      <c r="Q148" s="98"/>
    </row>
    <row r="149" spans="1:18" x14ac:dyDescent="0.2">
      <c r="A149" s="2"/>
      <c r="B149" s="2"/>
      <c r="C149" s="2"/>
      <c r="D149" s="2"/>
      <c r="E149" s="69"/>
      <c r="F149" s="72"/>
      <c r="G149" s="2"/>
      <c r="H149" s="2"/>
      <c r="J149" s="17"/>
      <c r="K149" s="71"/>
      <c r="L149" s="8"/>
      <c r="M149" s="8"/>
      <c r="N149" s="8"/>
      <c r="O149" s="8"/>
      <c r="P149" s="8"/>
      <c r="Q149" s="8"/>
      <c r="R149" s="8"/>
    </row>
    <row r="150" spans="1:18" x14ac:dyDescent="0.2">
      <c r="A150" s="2"/>
      <c r="B150" s="2"/>
      <c r="C150" s="2"/>
      <c r="D150" s="2"/>
      <c r="E150" s="69"/>
      <c r="F150" s="72"/>
      <c r="G150" s="2"/>
      <c r="H150" s="2"/>
      <c r="J150" s="17"/>
      <c r="K150" s="71"/>
      <c r="R150" s="8"/>
    </row>
    <row r="151" spans="1:18" x14ac:dyDescent="0.2">
      <c r="A151" s="2"/>
      <c r="B151" s="2"/>
      <c r="C151" s="2"/>
      <c r="D151" s="2"/>
      <c r="E151" s="69"/>
      <c r="F151" s="72"/>
      <c r="G151" s="2"/>
      <c r="H151" s="2"/>
      <c r="J151" s="17"/>
      <c r="K151" s="71"/>
      <c r="R151" s="8"/>
    </row>
    <row r="152" spans="1:18" x14ac:dyDescent="0.2">
      <c r="A152" s="2"/>
      <c r="B152" s="2"/>
      <c r="C152" s="2"/>
      <c r="D152" s="2"/>
      <c r="E152" s="69"/>
      <c r="F152" s="72"/>
      <c r="G152" s="2"/>
      <c r="H152" s="2"/>
      <c r="J152" s="17"/>
      <c r="K152" s="71"/>
      <c r="R152" s="8"/>
    </row>
    <row r="153" spans="1:18" x14ac:dyDescent="0.2">
      <c r="A153" s="2"/>
      <c r="B153" s="2"/>
      <c r="C153" s="2"/>
      <c r="D153" s="2"/>
      <c r="E153" s="69"/>
      <c r="F153" s="72"/>
      <c r="G153" s="2"/>
      <c r="H153" s="2"/>
      <c r="J153" s="17"/>
      <c r="K153" s="71"/>
      <c r="R153" s="8"/>
    </row>
    <row r="154" spans="1:18" x14ac:dyDescent="0.2">
      <c r="A154" s="2"/>
      <c r="B154" s="2"/>
      <c r="C154" s="2"/>
      <c r="D154" s="2"/>
      <c r="E154" s="69"/>
      <c r="F154" s="72"/>
      <c r="G154" s="2"/>
      <c r="H154" s="2"/>
      <c r="J154" s="17"/>
      <c r="K154" s="71"/>
      <c r="O154" s="99"/>
      <c r="R154" s="8"/>
    </row>
    <row r="155" spans="1:18" x14ac:dyDescent="0.2">
      <c r="A155" s="2"/>
      <c r="B155" s="2"/>
      <c r="C155" s="2"/>
      <c r="D155" s="2"/>
      <c r="E155" s="69"/>
      <c r="F155" s="72"/>
      <c r="G155" s="2"/>
      <c r="H155" s="2"/>
      <c r="J155" s="17"/>
      <c r="K155" s="71"/>
      <c r="O155" s="99"/>
      <c r="R155" s="8"/>
    </row>
    <row r="156" spans="1:18" x14ac:dyDescent="0.2">
      <c r="A156" s="2"/>
      <c r="B156" s="2"/>
      <c r="C156" s="2"/>
      <c r="D156" s="2"/>
      <c r="E156" s="69"/>
      <c r="F156" s="72"/>
      <c r="G156" s="2"/>
      <c r="H156" s="2"/>
      <c r="J156" s="17"/>
      <c r="K156" s="71"/>
      <c r="O156" s="99"/>
    </row>
    <row r="157" spans="1:18" x14ac:dyDescent="0.2">
      <c r="A157" s="2"/>
      <c r="B157" s="2"/>
      <c r="C157" s="2"/>
      <c r="D157" s="2"/>
      <c r="E157" s="69"/>
      <c r="F157" s="72"/>
      <c r="G157" s="2"/>
      <c r="H157" s="2"/>
      <c r="J157" s="17"/>
      <c r="K157" s="71"/>
    </row>
    <row r="158" spans="1:18" x14ac:dyDescent="0.2">
      <c r="A158" s="2"/>
      <c r="B158" s="2"/>
      <c r="C158" s="2"/>
      <c r="D158" s="2"/>
      <c r="E158" s="69"/>
      <c r="F158" s="72"/>
      <c r="G158" s="2"/>
      <c r="H158" s="2"/>
      <c r="J158" s="17"/>
      <c r="K158" s="71"/>
    </row>
    <row r="159" spans="1:18" x14ac:dyDescent="0.2">
      <c r="A159" s="2"/>
      <c r="B159" s="2"/>
      <c r="C159" s="2"/>
      <c r="D159" s="2"/>
      <c r="E159" s="69"/>
      <c r="F159" s="72"/>
      <c r="G159" s="2"/>
      <c r="H159" s="2"/>
      <c r="J159" s="17"/>
      <c r="K159" s="71"/>
    </row>
    <row r="160" spans="1:18" x14ac:dyDescent="0.2">
      <c r="A160" s="2"/>
      <c r="B160" s="2"/>
      <c r="C160" s="2"/>
      <c r="D160" s="2"/>
      <c r="E160" s="69"/>
      <c r="F160" s="72"/>
      <c r="G160" s="2"/>
      <c r="H160" s="2"/>
      <c r="J160" s="17"/>
      <c r="K160" s="71"/>
    </row>
    <row r="161" spans="1:11" x14ac:dyDescent="0.2">
      <c r="A161" s="2"/>
      <c r="B161" s="2"/>
      <c r="C161" s="2"/>
      <c r="D161" s="2"/>
      <c r="E161" s="69"/>
      <c r="F161" s="72"/>
      <c r="G161" s="2"/>
      <c r="H161" s="2"/>
      <c r="J161" s="17"/>
      <c r="K161" s="71"/>
    </row>
    <row r="162" spans="1:11" x14ac:dyDescent="0.2">
      <c r="E162" s="15"/>
      <c r="F162" s="76"/>
      <c r="J162" s="17"/>
      <c r="K162" s="71"/>
    </row>
    <row r="163" spans="1:11" x14ac:dyDescent="0.2">
      <c r="E163" s="15"/>
      <c r="F163" s="76"/>
      <c r="J163" s="17"/>
      <c r="K163" s="71"/>
    </row>
    <row r="164" spans="1:11" x14ac:dyDescent="0.2">
      <c r="E164" s="15"/>
      <c r="F164" s="76"/>
      <c r="J164" s="17"/>
      <c r="K164" s="71"/>
    </row>
    <row r="165" spans="1:11" x14ac:dyDescent="0.2">
      <c r="E165" s="15"/>
      <c r="F165" s="76"/>
      <c r="J165" s="17"/>
      <c r="K165" s="71"/>
    </row>
    <row r="166" spans="1:11" x14ac:dyDescent="0.2">
      <c r="E166" s="15"/>
      <c r="F166" s="76"/>
      <c r="J166" s="17"/>
      <c r="K166" s="71"/>
    </row>
    <row r="167" spans="1:11" x14ac:dyDescent="0.2">
      <c r="E167" s="15"/>
      <c r="F167" s="76"/>
      <c r="J167" s="17"/>
      <c r="K167" s="71"/>
    </row>
    <row r="168" spans="1:11" x14ac:dyDescent="0.2">
      <c r="E168" s="15"/>
      <c r="F168" s="76"/>
      <c r="J168" s="17"/>
      <c r="K168" s="71"/>
    </row>
    <row r="169" spans="1:11" x14ac:dyDescent="0.2">
      <c r="E169" s="15"/>
      <c r="F169" s="76"/>
      <c r="J169" s="17"/>
      <c r="K169" s="71"/>
    </row>
    <row r="170" spans="1:11" x14ac:dyDescent="0.2">
      <c r="E170" s="15"/>
      <c r="F170" s="76"/>
      <c r="J170" s="17"/>
      <c r="K170" s="71"/>
    </row>
    <row r="171" spans="1:11" x14ac:dyDescent="0.2">
      <c r="E171" s="15"/>
      <c r="F171" s="76"/>
      <c r="J171" s="17"/>
      <c r="K171" s="71"/>
    </row>
    <row r="172" spans="1:11" x14ac:dyDescent="0.2">
      <c r="E172" s="15"/>
      <c r="F172" s="76"/>
      <c r="J172" s="17"/>
      <c r="K172" s="71"/>
    </row>
    <row r="173" spans="1:11" x14ac:dyDescent="0.2">
      <c r="E173" s="15"/>
      <c r="F173" s="76"/>
      <c r="J173" s="17"/>
      <c r="K173" s="71"/>
    </row>
    <row r="174" spans="1:11" x14ac:dyDescent="0.2">
      <c r="E174" s="15"/>
      <c r="F174" s="76"/>
      <c r="J174" s="17"/>
      <c r="K174" s="71"/>
    </row>
    <row r="175" spans="1:11" x14ac:dyDescent="0.2">
      <c r="E175" s="15"/>
      <c r="F175" s="76"/>
      <c r="J175" s="17"/>
      <c r="K175" s="71"/>
    </row>
    <row r="176" spans="1:11" x14ac:dyDescent="0.2">
      <c r="E176" s="15"/>
      <c r="F176" s="76"/>
      <c r="J176" s="17"/>
      <c r="K176" s="71"/>
    </row>
    <row r="177" spans="5:11" x14ac:dyDescent="0.2">
      <c r="E177" s="15"/>
      <c r="F177" s="76"/>
      <c r="J177" s="17"/>
      <c r="K177" s="71"/>
    </row>
    <row r="178" spans="5:11" x14ac:dyDescent="0.2">
      <c r="E178" s="15"/>
      <c r="F178" s="76"/>
      <c r="J178" s="17"/>
      <c r="K178" s="71"/>
    </row>
    <row r="179" spans="5:11" x14ac:dyDescent="0.2">
      <c r="E179" s="15"/>
      <c r="F179" s="76"/>
      <c r="J179" s="17"/>
      <c r="K179" s="71"/>
    </row>
    <row r="180" spans="5:11" x14ac:dyDescent="0.2">
      <c r="E180" s="15"/>
      <c r="F180" s="76"/>
      <c r="J180" s="17"/>
      <c r="K180" s="71"/>
    </row>
    <row r="181" spans="5:11" x14ac:dyDescent="0.2">
      <c r="E181" s="15"/>
      <c r="F181" s="76"/>
      <c r="J181" s="17"/>
      <c r="K181" s="71"/>
    </row>
    <row r="182" spans="5:11" x14ac:dyDescent="0.2">
      <c r="E182" s="15"/>
      <c r="F182" s="76"/>
      <c r="J182" s="17"/>
      <c r="K182" s="71"/>
    </row>
    <row r="183" spans="5:11" x14ac:dyDescent="0.2">
      <c r="E183" s="15"/>
      <c r="F183" s="76"/>
      <c r="J183" s="17"/>
      <c r="K183" s="71"/>
    </row>
    <row r="184" spans="5:11" x14ac:dyDescent="0.2">
      <c r="E184" s="15"/>
      <c r="F184" s="76"/>
      <c r="J184" s="17"/>
      <c r="K184" s="71"/>
    </row>
    <row r="185" spans="5:11" x14ac:dyDescent="0.2">
      <c r="E185" s="15"/>
      <c r="F185" s="76"/>
      <c r="J185" s="17"/>
    </row>
    <row r="186" spans="5:11" x14ac:dyDescent="0.2">
      <c r="E186" s="15"/>
      <c r="F186" s="76"/>
      <c r="J186" s="17"/>
    </row>
    <row r="187" spans="5:11" x14ac:dyDescent="0.2">
      <c r="E187" s="15"/>
      <c r="F187" s="76"/>
      <c r="J187" s="17"/>
    </row>
    <row r="188" spans="5:11" x14ac:dyDescent="0.2">
      <c r="E188" s="15"/>
      <c r="F188" s="76"/>
      <c r="J188" s="17"/>
    </row>
    <row r="189" spans="5:11" x14ac:dyDescent="0.2">
      <c r="E189" s="15"/>
      <c r="F189" s="76"/>
      <c r="J189" s="17"/>
    </row>
    <row r="190" spans="5:11" x14ac:dyDescent="0.2">
      <c r="E190" s="15"/>
      <c r="F190" s="76"/>
      <c r="J190" s="17"/>
    </row>
    <row r="191" spans="5:11" x14ac:dyDescent="0.2">
      <c r="E191" s="15"/>
      <c r="F191" s="76"/>
      <c r="J191" s="17"/>
    </row>
    <row r="192" spans="5:11" x14ac:dyDescent="0.2">
      <c r="E192" s="15"/>
      <c r="F192" s="76"/>
      <c r="J192" s="17"/>
    </row>
    <row r="193" spans="5:10" x14ac:dyDescent="0.2">
      <c r="E193" s="15"/>
      <c r="F193" s="76"/>
      <c r="J193" s="17"/>
    </row>
    <row r="194" spans="5:10" x14ac:dyDescent="0.2">
      <c r="E194" s="15"/>
      <c r="F194" s="76"/>
      <c r="J194" s="17"/>
    </row>
    <row r="195" spans="5:10" x14ac:dyDescent="0.2">
      <c r="E195" s="15"/>
      <c r="F195" s="76"/>
      <c r="J195" s="17"/>
    </row>
    <row r="196" spans="5:10" x14ac:dyDescent="0.2">
      <c r="E196" s="15"/>
      <c r="F196" s="76"/>
      <c r="J196" s="17"/>
    </row>
    <row r="197" spans="5:10" x14ac:dyDescent="0.2">
      <c r="E197" s="15"/>
      <c r="F197" s="76"/>
      <c r="J197" s="17"/>
    </row>
    <row r="198" spans="5:10" x14ac:dyDescent="0.2">
      <c r="E198" s="15"/>
      <c r="F198" s="76"/>
      <c r="J198" s="17"/>
    </row>
    <row r="199" spans="5:10" x14ac:dyDescent="0.2">
      <c r="E199" s="15"/>
      <c r="F199" s="76"/>
      <c r="J199" s="17"/>
    </row>
    <row r="200" spans="5:10" x14ac:dyDescent="0.2">
      <c r="E200" s="15"/>
      <c r="F200" s="76"/>
      <c r="J200" s="17"/>
    </row>
    <row r="201" spans="5:10" x14ac:dyDescent="0.2">
      <c r="E201" s="15"/>
      <c r="F201" s="76"/>
      <c r="J201" s="17"/>
    </row>
    <row r="202" spans="5:10" x14ac:dyDescent="0.2">
      <c r="E202" s="15"/>
      <c r="F202" s="76"/>
      <c r="J202" s="17"/>
    </row>
    <row r="203" spans="5:10" x14ac:dyDescent="0.2">
      <c r="E203" s="15"/>
      <c r="F203" s="76"/>
      <c r="J203" s="17"/>
    </row>
    <row r="204" spans="5:10" x14ac:dyDescent="0.2">
      <c r="E204" s="15"/>
      <c r="F204" s="76"/>
      <c r="J204" s="17"/>
    </row>
    <row r="205" spans="5:10" x14ac:dyDescent="0.2">
      <c r="E205" s="15"/>
      <c r="F205" s="76"/>
      <c r="J205" s="17"/>
    </row>
    <row r="206" spans="5:10" x14ac:dyDescent="0.2">
      <c r="E206" s="15"/>
      <c r="F206" s="76"/>
      <c r="J206" s="17"/>
    </row>
    <row r="207" spans="5:10" x14ac:dyDescent="0.2">
      <c r="E207" s="15"/>
      <c r="F207" s="76"/>
      <c r="J207" s="17"/>
    </row>
    <row r="208" spans="5:10" x14ac:dyDescent="0.2">
      <c r="E208" s="15"/>
      <c r="F208" s="76"/>
      <c r="J208" s="17"/>
    </row>
    <row r="209" spans="5:10" x14ac:dyDescent="0.2">
      <c r="E209" s="15"/>
      <c r="F209" s="76"/>
      <c r="J209" s="17"/>
    </row>
    <row r="210" spans="5:10" x14ac:dyDescent="0.2">
      <c r="E210" s="15"/>
      <c r="F210" s="76"/>
      <c r="J210" s="17"/>
    </row>
    <row r="211" spans="5:10" x14ac:dyDescent="0.2">
      <c r="E211" s="15"/>
      <c r="F211" s="76"/>
      <c r="J211" s="17"/>
    </row>
    <row r="212" spans="5:10" x14ac:dyDescent="0.2">
      <c r="E212" s="15"/>
      <c r="F212" s="76"/>
      <c r="J212" s="17"/>
    </row>
    <row r="213" spans="5:10" x14ac:dyDescent="0.2">
      <c r="E213" s="15"/>
      <c r="F213" s="76"/>
      <c r="J213" s="17"/>
    </row>
    <row r="214" spans="5:10" x14ac:dyDescent="0.2">
      <c r="E214" s="15"/>
      <c r="F214" s="76"/>
      <c r="J214" s="17"/>
    </row>
    <row r="215" spans="5:10" x14ac:dyDescent="0.2">
      <c r="E215" s="15"/>
      <c r="F215" s="76"/>
      <c r="J215" s="17"/>
    </row>
    <row r="216" spans="5:10" x14ac:dyDescent="0.2">
      <c r="E216" s="15"/>
      <c r="F216" s="76"/>
      <c r="J216" s="17"/>
    </row>
    <row r="217" spans="5:10" x14ac:dyDescent="0.2">
      <c r="E217" s="15"/>
      <c r="F217" s="76"/>
      <c r="J217" s="17"/>
    </row>
    <row r="218" spans="5:10" x14ac:dyDescent="0.2">
      <c r="E218" s="15"/>
      <c r="F218" s="76"/>
      <c r="J218" s="17"/>
    </row>
    <row r="219" spans="5:10" x14ac:dyDescent="0.2">
      <c r="E219" s="15"/>
      <c r="F219" s="76"/>
      <c r="J219" s="17"/>
    </row>
    <row r="220" spans="5:10" x14ac:dyDescent="0.2">
      <c r="E220" s="15"/>
      <c r="F220" s="76"/>
      <c r="J220" s="17"/>
    </row>
    <row r="221" spans="5:10" x14ac:dyDescent="0.2">
      <c r="E221" s="15"/>
      <c r="F221" s="76"/>
      <c r="J221" s="17"/>
    </row>
    <row r="222" spans="5:10" x14ac:dyDescent="0.2">
      <c r="E222" s="15"/>
      <c r="F222" s="76"/>
      <c r="J222" s="17"/>
    </row>
    <row r="223" spans="5:10" x14ac:dyDescent="0.2">
      <c r="E223" s="15"/>
      <c r="F223" s="76"/>
      <c r="J223" s="17"/>
    </row>
    <row r="224" spans="5:10" x14ac:dyDescent="0.2">
      <c r="E224" s="15"/>
      <c r="F224" s="76"/>
      <c r="J224" s="17"/>
    </row>
    <row r="225" spans="5:10" x14ac:dyDescent="0.2">
      <c r="E225" s="15"/>
      <c r="F225" s="76"/>
      <c r="J225" s="17"/>
    </row>
    <row r="226" spans="5:10" x14ac:dyDescent="0.2">
      <c r="E226" s="15"/>
      <c r="F226" s="76"/>
      <c r="J226" s="17"/>
    </row>
    <row r="227" spans="5:10" x14ac:dyDescent="0.2">
      <c r="E227" s="15"/>
      <c r="F227" s="76"/>
      <c r="J227" s="17"/>
    </row>
    <row r="228" spans="5:10" x14ac:dyDescent="0.2">
      <c r="E228" s="15"/>
      <c r="F228" s="76"/>
      <c r="J228" s="17"/>
    </row>
    <row r="229" spans="5:10" x14ac:dyDescent="0.2">
      <c r="E229" s="15"/>
      <c r="F229" s="76"/>
      <c r="J229" s="17"/>
    </row>
    <row r="230" spans="5:10" x14ac:dyDescent="0.2">
      <c r="E230" s="15"/>
      <c r="F230" s="76"/>
      <c r="J230" s="17"/>
    </row>
    <row r="231" spans="5:10" x14ac:dyDescent="0.2">
      <c r="E231" s="15"/>
      <c r="F231" s="76"/>
      <c r="J231" s="17"/>
    </row>
    <row r="232" spans="5:10" x14ac:dyDescent="0.2">
      <c r="E232" s="15"/>
      <c r="F232" s="76"/>
      <c r="J232" s="17"/>
    </row>
    <row r="233" spans="5:10" x14ac:dyDescent="0.2">
      <c r="E233" s="15"/>
      <c r="F233" s="76"/>
      <c r="J233" s="17"/>
    </row>
    <row r="234" spans="5:10" x14ac:dyDescent="0.2">
      <c r="E234" s="15"/>
      <c r="F234" s="76"/>
      <c r="J234" s="17"/>
    </row>
    <row r="235" spans="5:10" x14ac:dyDescent="0.2">
      <c r="E235" s="15"/>
      <c r="F235" s="76"/>
      <c r="J235" s="17"/>
    </row>
    <row r="236" spans="5:10" x14ac:dyDescent="0.2">
      <c r="E236" s="15"/>
      <c r="F236" s="76"/>
      <c r="J236" s="17"/>
    </row>
    <row r="237" spans="5:10" x14ac:dyDescent="0.2">
      <c r="E237" s="15"/>
      <c r="F237" s="76"/>
      <c r="J237" s="17"/>
    </row>
    <row r="238" spans="5:10" x14ac:dyDescent="0.2">
      <c r="E238" s="15"/>
      <c r="F238" s="76"/>
      <c r="J238" s="17"/>
    </row>
    <row r="239" spans="5:10" x14ac:dyDescent="0.2">
      <c r="E239" s="15"/>
      <c r="F239" s="76"/>
      <c r="J239" s="17"/>
    </row>
    <row r="240" spans="5:10" x14ac:dyDescent="0.2">
      <c r="E240" s="15"/>
      <c r="F240" s="76"/>
      <c r="J240" s="17"/>
    </row>
    <row r="241" spans="5:10" x14ac:dyDescent="0.2">
      <c r="E241" s="15"/>
      <c r="F241" s="76"/>
      <c r="J241" s="17"/>
    </row>
    <row r="242" spans="5:10" x14ac:dyDescent="0.2">
      <c r="E242" s="15"/>
      <c r="F242" s="76"/>
      <c r="J242" s="17"/>
    </row>
    <row r="243" spans="5:10" x14ac:dyDescent="0.2">
      <c r="E243" s="15"/>
      <c r="F243" s="76"/>
      <c r="J243" s="17"/>
    </row>
    <row r="244" spans="5:10" x14ac:dyDescent="0.2">
      <c r="E244" s="15"/>
      <c r="F244" s="76"/>
      <c r="J244" s="17"/>
    </row>
    <row r="245" spans="5:10" x14ac:dyDescent="0.2">
      <c r="E245" s="15"/>
      <c r="F245" s="76"/>
      <c r="J245" s="17"/>
    </row>
    <row r="246" spans="5:10" x14ac:dyDescent="0.2">
      <c r="E246" s="15"/>
      <c r="F246" s="76"/>
      <c r="J246" s="17"/>
    </row>
    <row r="247" spans="5:10" x14ac:dyDescent="0.2">
      <c r="E247" s="15"/>
      <c r="F247" s="76"/>
      <c r="J247" s="17"/>
    </row>
    <row r="248" spans="5:10" x14ac:dyDescent="0.2">
      <c r="E248" s="15"/>
      <c r="F248" s="76"/>
      <c r="J248" s="17"/>
    </row>
    <row r="249" spans="5:10" x14ac:dyDescent="0.2">
      <c r="E249" s="15"/>
      <c r="F249" s="76"/>
      <c r="J249" s="17"/>
    </row>
    <row r="250" spans="5:10" x14ac:dyDescent="0.2">
      <c r="E250" s="15"/>
      <c r="F250" s="76"/>
      <c r="J250" s="17"/>
    </row>
    <row r="251" spans="5:10" x14ac:dyDescent="0.2">
      <c r="E251" s="15"/>
      <c r="F251" s="76"/>
      <c r="J251" s="17"/>
    </row>
    <row r="252" spans="5:10" x14ac:dyDescent="0.2">
      <c r="E252" s="15"/>
      <c r="F252" s="76"/>
      <c r="J252" s="17"/>
    </row>
    <row r="253" spans="5:10" x14ac:dyDescent="0.2">
      <c r="E253" s="15"/>
      <c r="F253" s="76"/>
      <c r="J253" s="17"/>
    </row>
    <row r="254" spans="5:10" x14ac:dyDescent="0.2">
      <c r="E254" s="15"/>
      <c r="F254" s="76"/>
      <c r="J254" s="17"/>
    </row>
    <row r="255" spans="5:10" x14ac:dyDescent="0.2">
      <c r="E255" s="15"/>
      <c r="F255" s="76"/>
      <c r="J255" s="17"/>
    </row>
    <row r="256" spans="5:10" x14ac:dyDescent="0.2">
      <c r="E256" s="15"/>
      <c r="F256" s="76"/>
      <c r="J256" s="17"/>
    </row>
    <row r="257" spans="5:10" x14ac:dyDescent="0.2">
      <c r="E257" s="15"/>
      <c r="F257" s="76"/>
      <c r="J257" s="17"/>
    </row>
    <row r="258" spans="5:10" x14ac:dyDescent="0.2">
      <c r="E258" s="15"/>
      <c r="F258" s="76"/>
      <c r="J258" s="17"/>
    </row>
    <row r="259" spans="5:10" x14ac:dyDescent="0.2">
      <c r="E259" s="15"/>
      <c r="F259" s="76"/>
      <c r="J259" s="17"/>
    </row>
    <row r="260" spans="5:10" x14ac:dyDescent="0.2">
      <c r="E260" s="15"/>
      <c r="F260" s="76"/>
      <c r="J260" s="17"/>
    </row>
    <row r="261" spans="5:10" x14ac:dyDescent="0.2">
      <c r="E261" s="15"/>
      <c r="F261" s="76"/>
      <c r="J261" s="17"/>
    </row>
    <row r="262" spans="5:10" x14ac:dyDescent="0.2">
      <c r="E262" s="15"/>
      <c r="F262" s="76"/>
      <c r="J262" s="17"/>
    </row>
    <row r="263" spans="5:10" x14ac:dyDescent="0.2">
      <c r="E263" s="15"/>
      <c r="F263" s="76"/>
      <c r="J263" s="17"/>
    </row>
    <row r="264" spans="5:10" x14ac:dyDescent="0.2">
      <c r="E264" s="15"/>
      <c r="F264" s="76"/>
      <c r="J264" s="17"/>
    </row>
    <row r="265" spans="5:10" x14ac:dyDescent="0.2">
      <c r="E265" s="15"/>
      <c r="F265" s="76"/>
      <c r="J265" s="17"/>
    </row>
    <row r="266" spans="5:10" x14ac:dyDescent="0.2">
      <c r="E266" s="15"/>
      <c r="F266" s="76"/>
      <c r="J266" s="17"/>
    </row>
    <row r="267" spans="5:10" x14ac:dyDescent="0.2">
      <c r="E267" s="15"/>
      <c r="F267" s="76"/>
      <c r="J267" s="17"/>
    </row>
    <row r="268" spans="5:10" x14ac:dyDescent="0.2">
      <c r="E268" s="15"/>
      <c r="F268" s="76"/>
      <c r="J268" s="17"/>
    </row>
    <row r="269" spans="5:10" x14ac:dyDescent="0.2">
      <c r="E269" s="15"/>
      <c r="F269" s="76"/>
      <c r="J269" s="17"/>
    </row>
    <row r="270" spans="5:10" x14ac:dyDescent="0.2">
      <c r="E270" s="15"/>
      <c r="F270" s="76"/>
      <c r="J270" s="17"/>
    </row>
    <row r="271" spans="5:10" x14ac:dyDescent="0.2">
      <c r="E271" s="15"/>
      <c r="F271" s="76"/>
      <c r="J271" s="17"/>
    </row>
    <row r="272" spans="5:10" x14ac:dyDescent="0.2">
      <c r="E272" s="15"/>
      <c r="F272" s="76"/>
      <c r="J272" s="17"/>
    </row>
    <row r="273" spans="5:10" x14ac:dyDescent="0.2">
      <c r="E273" s="15"/>
      <c r="F273" s="76"/>
      <c r="J273" s="17"/>
    </row>
    <row r="274" spans="5:10" x14ac:dyDescent="0.2">
      <c r="E274" s="15"/>
      <c r="F274" s="76"/>
      <c r="J274" s="17"/>
    </row>
    <row r="275" spans="5:10" x14ac:dyDescent="0.2">
      <c r="E275" s="15"/>
      <c r="F275" s="76"/>
      <c r="J275" s="17"/>
    </row>
    <row r="276" spans="5:10" x14ac:dyDescent="0.2">
      <c r="E276" s="15"/>
      <c r="F276" s="76"/>
      <c r="J276" s="17"/>
    </row>
    <row r="277" spans="5:10" x14ac:dyDescent="0.2">
      <c r="E277" s="15"/>
      <c r="F277" s="76"/>
      <c r="J277" s="17"/>
    </row>
    <row r="278" spans="5:10" x14ac:dyDescent="0.2">
      <c r="E278" s="15"/>
      <c r="F278" s="76"/>
      <c r="J278" s="17"/>
    </row>
  </sheetData>
  <pageMargins left="0.51181102362204722" right="0.27559055118110237" top="1.0629921259842521" bottom="0.39370078740157483" header="0.74803149606299213" footer="0.23622047244094491"/>
  <pageSetup scale="48" orientation="landscape" r:id="rId1"/>
  <headerFooter alignWithMargins="0">
    <oddHeader>&amp;L&amp;14&amp;F&amp;C&amp;14&amp;A&amp;R&amp;12&amp;D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GB#1-Aug21 (TS)</vt:lpstr>
      <vt:lpstr>GB#2-Sep08 (TS)</vt:lpstr>
      <vt:lpstr>GB#3-Sep17 (TS)</vt:lpstr>
      <vt:lpstr>GB#4-Oct01 (TS)</vt:lpstr>
      <vt:lpstr>GB#5-Oct6 (TS) </vt:lpstr>
      <vt:lpstr>GB#6-Oct18 (TS)</vt:lpstr>
      <vt:lpstr>'GB#1-Aug21 (TS)'!Print_Area</vt:lpstr>
      <vt:lpstr>'GB#2-Sep08 (TS)'!Print_Area</vt:lpstr>
      <vt:lpstr>'GB#3-Sep17 (TS)'!Print_Area</vt:lpstr>
      <vt:lpstr>'GB#4-Oct01 (TS)'!Print_Area</vt:lpstr>
      <vt:lpstr>'GB#5-Oct6 (TS) '!Print_Area</vt:lpstr>
      <vt:lpstr>'GB#6-Oct18 (TS)'!Print_Area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MacIntyre, Art</dc:creator>
  <cp:lastModifiedBy>DFO-MPO</cp:lastModifiedBy>
  <cp:lastPrinted>2011-09-28T17:12:15Z</cp:lastPrinted>
  <dcterms:created xsi:type="dcterms:W3CDTF">1996-10-14T23:33:28Z</dcterms:created>
  <dcterms:modified xsi:type="dcterms:W3CDTF">2018-01-16T14:30:38Z</dcterms:modified>
</cp:coreProperties>
</file>