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 activeTab="1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J6" i="2" l="1"/>
  <c r="J3" i="2"/>
  <c r="J4" i="2"/>
  <c r="J5" i="2"/>
  <c r="J2" i="2"/>
  <c r="E3" i="2"/>
  <c r="E4" i="2"/>
  <c r="E5" i="2"/>
  <c r="E6" i="2"/>
  <c r="E7" i="2"/>
  <c r="E8" i="2"/>
  <c r="E2" i="2"/>
  <c r="D4" i="2"/>
  <c r="D5" i="2"/>
  <c r="D6" i="2"/>
  <c r="D3" i="2"/>
  <c r="C3" i="2"/>
  <c r="C4" i="2"/>
  <c r="C5" i="2"/>
  <c r="C6" i="2"/>
  <c r="C7" i="2"/>
  <c r="D8" i="2" s="1"/>
  <c r="C8" i="2"/>
  <c r="C2" i="2"/>
  <c r="D7" i="2" l="1"/>
  <c r="G5" i="1"/>
  <c r="H5" i="1" s="1"/>
  <c r="I5" i="1" s="1"/>
  <c r="I2" i="1"/>
  <c r="H2" i="1"/>
  <c r="C15" i="1" s="1"/>
  <c r="B12" i="1"/>
  <c r="A12" i="1"/>
  <c r="D9" i="1"/>
  <c r="B9" i="1"/>
  <c r="A9" i="1"/>
  <c r="F2" i="1"/>
  <c r="B15" i="1" l="1"/>
  <c r="A15" i="1"/>
  <c r="C9" i="1"/>
</calcChain>
</file>

<file path=xl/sharedStrings.xml><?xml version="1.0" encoding="utf-8"?>
<sst xmlns="http://schemas.openxmlformats.org/spreadsheetml/2006/main" count="35" uniqueCount="35">
  <si>
    <t>Ld</t>
  </si>
  <si>
    <t>Lq</t>
  </si>
  <si>
    <t>Rph</t>
  </si>
  <si>
    <t>Umax</t>
  </si>
  <si>
    <t>Imax</t>
  </si>
  <si>
    <t>Emax</t>
  </si>
  <si>
    <t>Nmax</t>
  </si>
  <si>
    <t>Ωmax</t>
  </si>
  <si>
    <t>Ufrac</t>
  </si>
  <si>
    <t>Efrac</t>
  </si>
  <si>
    <t>Wifrac</t>
  </si>
  <si>
    <t>Ifrac</t>
  </si>
  <si>
    <t>Ts</t>
  </si>
  <si>
    <t>TO</t>
  </si>
  <si>
    <t>TO_att</t>
  </si>
  <si>
    <t>TO_f0</t>
  </si>
  <si>
    <t>TO_Kp</t>
  </si>
  <si>
    <t>TO_Ki</t>
  </si>
  <si>
    <t>TO_Th</t>
  </si>
  <si>
    <t>pp</t>
  </si>
  <si>
    <t>ThMax</t>
  </si>
  <si>
    <t>TO_Kp_f</t>
  </si>
  <si>
    <t>TO_Ki_f</t>
  </si>
  <si>
    <t>TO_Th_f</t>
  </si>
  <si>
    <t>ErrMax</t>
  </si>
  <si>
    <t>dTick</t>
  </si>
  <si>
    <t>Nel</t>
  </si>
  <si>
    <t>Nrpm</t>
  </si>
  <si>
    <t>dT</t>
  </si>
  <si>
    <t>Kth</t>
  </si>
  <si>
    <t>RPM</t>
  </si>
  <si>
    <t>AD</t>
  </si>
  <si>
    <t>Wfrac</t>
  </si>
  <si>
    <t>Wel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</si>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</sst>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List2!$C$2:$C$8</c:f>
              <c:numCache>
                <c:formatCode>General</c:formatCode>
                <c:ptCount val="7"/>
                <c:pt idx="0">
                  <c:v>21333.333333333332</c:v>
                </c:pt>
                <c:pt idx="1">
                  <c:v>25263.157894736843</c:v>
                </c:pt>
                <c:pt idx="2">
                  <c:v>29090.909090909088</c:v>
                </c:pt>
                <c:pt idx="3">
                  <c:v>33103.448275862065</c:v>
                </c:pt>
                <c:pt idx="4">
                  <c:v>36923.076923076922</c:v>
                </c:pt>
                <c:pt idx="5">
                  <c:v>40000</c:v>
                </c:pt>
                <c:pt idx="6">
                  <c:v>43636.36363636364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280"/>
        <c:axId val="58447744"/>
      </c:scatterChart>
      <c:valAx>
        <c:axId val="584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47744"/>
        <c:crosses val="autoZero"/>
        <c:crossBetween val="midCat"/>
      </c:valAx>
      <c:valAx>
        <c:axId val="584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4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AD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3.5678675640405284E-2"/>
                  <c:y val="7.146877826712339E-2"/>
                </c:manualLayout>
              </c:layout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List2!$B$2:$B$8</c:f>
              <c:numCache>
                <c:formatCode>General</c:formatCode>
                <c:ptCount val="7"/>
                <c:pt idx="0">
                  <c:v>45</c:v>
                </c:pt>
                <c:pt idx="1">
                  <c:v>38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1056"/>
        <c:axId val="56855168"/>
      </c:scatterChart>
      <c:valAx>
        <c:axId val="56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55168"/>
        <c:crosses val="autoZero"/>
        <c:crossBetween val="midCat"/>
      </c:valAx>
      <c:valAx>
        <c:axId val="568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6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85725</xdr:rowOff>
    </xdr:from>
    <xdr:to>
      <xdr:col>26</xdr:col>
      <xdr:colOff>285750</xdr:colOff>
      <xdr:row>22</xdr:row>
      <xdr:rowOff>57151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13</xdr:row>
      <xdr:rowOff>104774</xdr:rowOff>
    </xdr:from>
    <xdr:to>
      <xdr:col>13</xdr:col>
      <xdr:colOff>190500</xdr:colOff>
      <xdr:row>40</xdr:row>
      <xdr:rowOff>19049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6" sqref="F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20</v>
      </c>
      <c r="J1" s="2" t="s">
        <v>12</v>
      </c>
      <c r="K1" s="2" t="s">
        <v>19</v>
      </c>
      <c r="L1" s="2" t="s">
        <v>24</v>
      </c>
    </row>
    <row r="2" spans="1:12" x14ac:dyDescent="0.25">
      <c r="A2" s="1">
        <v>6.0000000000000002E-6</v>
      </c>
      <c r="B2" s="1">
        <v>6.0000000000000002E-6</v>
      </c>
      <c r="C2" s="1">
        <v>7.6999999999999999E-2</v>
      </c>
      <c r="D2" s="1">
        <v>42.619148899999999</v>
      </c>
      <c r="E2" s="1">
        <v>330</v>
      </c>
      <c r="F2" s="1">
        <f>D2</f>
        <v>42.619148899999999</v>
      </c>
      <c r="G2">
        <v>20000</v>
      </c>
      <c r="H2">
        <f>(2*PI()*K2*G2)/60</f>
        <v>14660.765716752367</v>
      </c>
      <c r="I2">
        <f>PI()</f>
        <v>3.1415926535897931</v>
      </c>
      <c r="J2" s="1">
        <v>6.2500000000000001E-5</v>
      </c>
      <c r="K2">
        <v>7</v>
      </c>
      <c r="L2">
        <v>1</v>
      </c>
    </row>
    <row r="4" spans="1:12" x14ac:dyDescent="0.25">
      <c r="A4" t="s">
        <v>13</v>
      </c>
      <c r="F4" t="s">
        <v>25</v>
      </c>
      <c r="G4" t="s">
        <v>28</v>
      </c>
      <c r="H4" t="s">
        <v>26</v>
      </c>
      <c r="I4" t="s">
        <v>27</v>
      </c>
    </row>
    <row r="5" spans="1:12" x14ac:dyDescent="0.25">
      <c r="A5" t="s">
        <v>14</v>
      </c>
      <c r="B5" t="s">
        <v>15</v>
      </c>
      <c r="F5">
        <v>7</v>
      </c>
      <c r="G5">
        <f>F5*0.0000625</f>
        <v>4.3750000000000001E-4</v>
      </c>
      <c r="H5">
        <f>(1/G5)*60</f>
        <v>137142.85714285716</v>
      </c>
      <c r="I5">
        <f>H5/K2</f>
        <v>19591.836734693879</v>
      </c>
    </row>
    <row r="6" spans="1:12" x14ac:dyDescent="0.25">
      <c r="A6">
        <v>0.8</v>
      </c>
      <c r="B6">
        <v>40</v>
      </c>
    </row>
    <row r="8" spans="1:12" x14ac:dyDescent="0.25">
      <c r="A8" t="s">
        <v>8</v>
      </c>
      <c r="B8" t="s">
        <v>9</v>
      </c>
      <c r="C8" t="s">
        <v>10</v>
      </c>
      <c r="D8" t="s">
        <v>11</v>
      </c>
    </row>
    <row r="9" spans="1:12" x14ac:dyDescent="0.25">
      <c r="A9" s="3">
        <f>(J2/(A2+(J2*C2)))*(D2/E2)</f>
        <v>0.74652564196882121</v>
      </c>
      <c r="B9" s="3">
        <f>(J2/(A2+(J2*C2)))*(F2/E2)</f>
        <v>0.74652564196882121</v>
      </c>
      <c r="C9" s="3">
        <f>((B2*J2)/(A2+(J2*C2)))*H2</f>
        <v>0.50846586300875263</v>
      </c>
      <c r="D9" s="3">
        <f>A2/(A2+(J2*C2))</f>
        <v>0.55491329479768792</v>
      </c>
    </row>
    <row r="11" spans="1:12" x14ac:dyDescent="0.25">
      <c r="A11" t="s">
        <v>16</v>
      </c>
      <c r="B11" t="s">
        <v>17</v>
      </c>
      <c r="C11" t="s">
        <v>18</v>
      </c>
    </row>
    <row r="12" spans="1:12" x14ac:dyDescent="0.25">
      <c r="A12">
        <f>2*A6*2*PI()*B6</f>
        <v>402.12385965949352</v>
      </c>
      <c r="B12">
        <f>(2*PI()*B6)^2</f>
        <v>63165.468166971892</v>
      </c>
    </row>
    <row r="14" spans="1:12" x14ac:dyDescent="0.25">
      <c r="A14" t="s">
        <v>21</v>
      </c>
      <c r="B14" t="s">
        <v>22</v>
      </c>
      <c r="C14" t="s">
        <v>23</v>
      </c>
    </row>
    <row r="15" spans="1:12" x14ac:dyDescent="0.25">
      <c r="A15">
        <f>A12*(L2/H2)</f>
        <v>2.7428571428571431E-2</v>
      </c>
      <c r="B15">
        <f>B12*(L2/H2)</f>
        <v>4.3084699249231448</v>
      </c>
      <c r="C15">
        <f>(J2*H2)/I2</f>
        <v>0.29166666666666663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 t="s">
        <v>29</v>
      </c>
      <c r="B1" t="s">
        <v>31</v>
      </c>
      <c r="C1" t="s">
        <v>30</v>
      </c>
      <c r="H1" t="s">
        <v>32</v>
      </c>
      <c r="I1" t="s">
        <v>33</v>
      </c>
      <c r="J1" t="s">
        <v>34</v>
      </c>
    </row>
    <row r="2" spans="1:10" x14ac:dyDescent="0.25">
      <c r="A2">
        <v>0.6</v>
      </c>
      <c r="B2">
        <v>45</v>
      </c>
      <c r="C2">
        <f>(1/(B2*0.0000625))*60</f>
        <v>21333.333333333332</v>
      </c>
      <c r="E2">
        <f>C2/A2</f>
        <v>35555.555555555555</v>
      </c>
      <c r="H2">
        <v>6.6500000000000004E-2</v>
      </c>
      <c r="I2">
        <v>25263</v>
      </c>
      <c r="J2">
        <f>I2/H2</f>
        <v>379894.73684210522</v>
      </c>
    </row>
    <row r="3" spans="1:10" x14ac:dyDescent="0.25">
      <c r="A3">
        <v>0.7</v>
      </c>
      <c r="B3">
        <v>38</v>
      </c>
      <c r="C3">
        <f t="shared" ref="C3:C8" si="0">(1/(B3*0.0000625))*60</f>
        <v>25263.157894736843</v>
      </c>
      <c r="D3">
        <f>C3-C2</f>
        <v>3929.8245614035113</v>
      </c>
      <c r="E3">
        <f t="shared" ref="E3:E8" si="1">C3/A3</f>
        <v>36090.225563909778</v>
      </c>
      <c r="H3">
        <v>0.1133</v>
      </c>
      <c r="I3">
        <v>45714</v>
      </c>
      <c r="J3">
        <f t="shared" ref="J3:J5" si="2">I3/H3</f>
        <v>403477.493380406</v>
      </c>
    </row>
    <row r="4" spans="1:10" x14ac:dyDescent="0.25">
      <c r="A4">
        <v>0.8</v>
      </c>
      <c r="B4">
        <v>33</v>
      </c>
      <c r="C4">
        <f t="shared" si="0"/>
        <v>29090.909090909088</v>
      </c>
      <c r="D4">
        <f t="shared" ref="D4:D8" si="3">C4-C3</f>
        <v>3827.7511961722448</v>
      </c>
      <c r="E4">
        <f t="shared" si="1"/>
        <v>36363.63636363636</v>
      </c>
      <c r="H4">
        <v>0.14779999999999999</v>
      </c>
      <c r="I4">
        <v>60000</v>
      </c>
      <c r="J4">
        <f t="shared" si="2"/>
        <v>405953.99188092019</v>
      </c>
    </row>
    <row r="5" spans="1:10" x14ac:dyDescent="0.25">
      <c r="A5">
        <v>0.9</v>
      </c>
      <c r="B5">
        <v>29</v>
      </c>
      <c r="C5">
        <f t="shared" si="0"/>
        <v>33103.448275862065</v>
      </c>
      <c r="D5">
        <f t="shared" si="3"/>
        <v>4012.5391849529769</v>
      </c>
      <c r="E5">
        <f t="shared" si="1"/>
        <v>36781.609195402292</v>
      </c>
      <c r="H5">
        <v>0.1913</v>
      </c>
      <c r="I5">
        <v>73846</v>
      </c>
      <c r="J5">
        <f t="shared" si="2"/>
        <v>386021.95504443283</v>
      </c>
    </row>
    <row r="6" spans="1:10" x14ac:dyDescent="0.25">
      <c r="A6">
        <v>1</v>
      </c>
      <c r="B6">
        <v>26</v>
      </c>
      <c r="C6">
        <f t="shared" si="0"/>
        <v>36923.076923076922</v>
      </c>
      <c r="D6">
        <f t="shared" si="3"/>
        <v>3819.6286472148568</v>
      </c>
      <c r="E6">
        <f t="shared" si="1"/>
        <v>36923.076923076922</v>
      </c>
      <c r="J6">
        <f>AVERAGE(J2:J5)</f>
        <v>393837.04428696603</v>
      </c>
    </row>
    <row r="7" spans="1:10" x14ac:dyDescent="0.25">
      <c r="A7">
        <v>1.1000000000000001</v>
      </c>
      <c r="B7">
        <v>24</v>
      </c>
      <c r="C7">
        <f t="shared" si="0"/>
        <v>40000</v>
      </c>
      <c r="D7">
        <f t="shared" si="3"/>
        <v>3076.923076923078</v>
      </c>
      <c r="E7">
        <f t="shared" si="1"/>
        <v>36363.63636363636</v>
      </c>
    </row>
    <row r="8" spans="1:10" x14ac:dyDescent="0.25">
      <c r="A8">
        <v>1.2</v>
      </c>
      <c r="B8">
        <v>22</v>
      </c>
      <c r="C8">
        <f t="shared" si="0"/>
        <v>43636.36363636364</v>
      </c>
      <c r="D8">
        <f t="shared" si="3"/>
        <v>3636.3636363636397</v>
      </c>
      <c r="E8">
        <f t="shared" si="1"/>
        <v>36363.636363636368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2018-10-12T17:08:01Z</dcterms:created>
  <dcterms:modified xsi:type="dcterms:W3CDTF">2018-10-28T17:05:52Z</dcterms:modified>
</cp:coreProperties>
</file>