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\\VBOXSVR\vbox-share\"/>
    </mc:Choice>
  </mc:AlternateContent>
  <bookViews>
    <workbookView xWindow="0" yWindow="0" windowWidth="28800" windowHeight="12870" activeTab="0"/>
  </bookViews>
  <sheets>
    <sheet name="Overview" r:id="rId6" sheetId="5"/>
  </sheets>
  <calcPr calcId="152511" iterateDelta="1E-4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<sst xmlns="http://schemas.openxmlformats.org/spreadsheetml/2006/main" count="608" uniqueCount="141">
  <si>
    <t>${naming.get('table.title')}</t>
  </si>
  <si>
    <t>${content.get('INSTANCE-NAME')}</t>
  </si>
  <si>
    <t>atesio</t>
  </si>
  <si>
    <t>${naming.get('headers.network-level')}</t>
  </si>
  <si>
    <t>${naming.get('headers.cost-per-unit')}</t>
  </si>
  <si>
    <t>${naming.get('headers.count-new')}</t>
  </si>
  <si>
    <t>${naming.get('headers.cost')}</t>
  </si>
  <si>
    <t>${naming.get('headers.count-ex')}</t>
  </si>
  <si>
    <t>${naming.get('categories.residents')}</t>
  </si>
  <si>
    <t>${residentType.get('NAME')}</t>
  </si>
  <si>
    <t>${residentType.get('COUNT')}</t>
  </si>
  <si>
    <t>${naming.get('categories.demand-points')}</t>
  </si>
  <si>
    <t>${naming.get('btps.served')}</t>
  </si>
  <si>
    <t>${content.get('report-served-btps').get('COUNT')}</t>
  </si>
  <si>
    <t>${naming.get('cfds.served')}</t>
  </si>
  <si>
    <t>${content.get('report-served-cfds').get('COUNT')}</t>
  </si>
  <si>
    <t>${naming.get('bfds.served')}</t>
  </si>
  <si>
    <t>${content.get('report-served-bfds').get('COUNT')}</t>
  </si>
  <si>
    <t>${naming.get('unserved-demand-locations')}</t>
  </si>
  <si>
    <t>${content.get('report-unserved-demand-locations').get('COUNT')}</t>
  </si>
  <si>
    <t>${naming.get('categories.components.demand-points')}</t>
  </si>
  <si>
    <t>${comp.get('NAME')}</t>
  </si>
  <si>
    <t>${comp.get('NET-LEVEL')}</t>
  </si>
  <si>
    <t>${comp.get('COMPONENT-COST')}</t>
  </si>
  <si>
    <t>${comp.get('COUNT-NEW')}</t>
  </si>
  <si>
    <t>${naming.get('units.piece')}</t>
  </si>
  <si>
    <t>${naming.get('components.sum')}</t>
  </si>
  <si>
    <t>$[SUM(U_(G14,G15,G16,G17))]</t>
  </si>
  <si>
    <t>${naming.get('categories.components.fiber-distribution')}</t>
  </si>
  <si>
    <t>$[SUM(U_(G20,G21,G22,G23))]</t>
  </si>
  <si>
    <t>${naming.get('categories.cables')}</t>
  </si>
  <si>
    <t>${naming.get('units.meter')}</t>
  </si>
  <si>
    <t>${naming.get('categories.ducts')}</t>
  </si>
  <si>
    <t>${naming.get('categories.trails')}</t>
  </si>
  <si>
    <t>${naming.get('components.trails.use-existing')}</t>
  </si>
  <si>
    <t>HP</t>
  </si>
  <si>
    <t>${content.get('report-trails-non-excavated').get('COST')}</t>
  </si>
  <si>
    <t>${naming.get('components.trails.fdp-area.underground')}</t>
  </si>
  <si>
    <t>${comp.get('COST')}</t>
  </si>
  <si>
    <t>${naming.get('components.trails.gw-co-area.underground')}</t>
  </si>
  <si>
    <t>${naming.get('categories.homes-connected')}</t>
  </si>
  <si>
    <t>${content.get('PENETRATION-RATE')}</t>
  </si>
  <si>
    <t>${naming.get('categories.market-share')}</t>
  </si>
  <si>
    <t>${naming.get('network-level.costs.locations')}</t>
  </si>
  <si>
    <t>HC</t>
  </si>
  <si>
    <t>${naming.get('network-level.costs.cables')}</t>
  </si>
  <si>
    <t>${naming.get('network-level.costs.ducts')}</t>
  </si>
  <si>
    <t>${naming.get('network-level.costs.trails')}</t>
  </si>
  <si>
    <t>HP+</t>
  </si>
  <si>
    <t>${naming.get('categories.homes-passed')}</t>
  </si>
  <si>
    <t>${naming.get('categories.total-cost')}</t>
  </si>
  <si>
    <t>${naming.get('components.total-cost.per-resident')}</t>
  </si>
  <si>
    <t>${naming.get('components.total-cost.per-btp')}</t>
  </si>
  <si>
    <t>${naming.get('categories.node-housings')}</t>
  </si>
  <si>
    <t>${comp.get('COUNT-EX')}</t>
  </si>
  <si>
    <t>${naming.get('categories.railway-crossings')}</t>
  </si>
  <si>
    <t>${comp.get('COUNT')}</t>
  </si>
  <si>
    <t>${comp.get('COST-PER-CROSSING')}</t>
  </si>
  <si>
    <t>$[SUM(U_(G26,G27,G28,G29,G30,G31))]</t>
  </si>
  <si>
    <t>$[SUM(U_(E46,E47,E48))]</t>
  </si>
  <si>
    <t>$[SUM(U_(G46,G47,G48))]</t>
  </si>
  <si>
    <t>$[D55*(SUMIFS(U_(G13,G14,G15,G16,G17),U_(C13,C14,C15,C16,C17),"HC") + SUMIFS(U_(G19,G20,G21,G22,G23),U_(C19,C20,C21,C22,C23),"HC") + SUMIFS(U_(G25,G26,G27,G28,G29,G30,G31),U_(C25,C26,C27,C28,C29,C30,C31),"HC") + SUMIFS(U_(G41,G42),U_(C41,C42),"HC"))]</t>
  </si>
  <si>
    <t>$[D55*(SUMIFS(U_(G46,G47,G48),U_(C46,C47,C48),"HC") + SUMIFS(U_(G51,G52),U_(C51,C52),"HP+"))]</t>
  </si>
  <si>
    <t>$[D55*(SUMIFS(U_(G13,G14,G15,G16,G17),U_(C13,C14,C15,C16,C17),"HP+") + SUMIFS(U_(G19,G20,G21,G22,G23),U_(C19,C20,C21,C22,C23),"HP+") + SUMIFS(U_(G25,G26,G27,G28,G29,G30,G31),U_(C25,C26,C27,C28,C29,C30,C31),"HP+") + SUMIFS(U_(G41,G42),U_(C41,C42),"HP+"))]</t>
  </si>
  <si>
    <t>$[D55*(SUMIFS(U_(G46,G47,G48),U_(C46,C47,C48),"HP+") + SUMIFS(U_(G51,G52),U_(C51,C52),"HP+"))]</t>
  </si>
  <si>
    <t>$[SUMIFS(U_(G13,G14,G15,G16,G17),U_(C13,C14,C15,C16,C17),"HP") + SUMIFS(U_(G19,G20,G21,G22,G23),U_(C19,C20,C21,C22,C23),"HP") + SUMIFS(U_(G25,G26,G27,G28,G29,G30,G31),U_(C25,C26,C27,C28,C29,C30,C31),"HP") + SUMIFS(U_(G41,G42),U_(C41,C42),"HP")]</t>
  </si>
  <si>
    <t>$[SUMIFS(U_(G46,G47,G48),U_(C46,C47,C48),"HP") + SUMIFS(U_(G51,G52),U_(C51,C52),"HP")]</t>
  </si>
  <si>
    <t>${naming.get('categories.components.central-offices-and-gateways')}</t>
  </si>
  <si>
    <t>${comp.get('METER-NEW')*3.28084}</t>
  </si>
  <si>
    <t>${content.get('report-trails-non-excavated').get('METER')*3.28084}</t>
  </si>
  <si>
    <t>${comp.get('METER')*3.28084}</t>
  </si>
  <si>
    <t>${comp.get('METER-EX')*3.28084}</t>
  </si>
  <si>
    <t>${comp.get('COMPONENT-COST')/3.28084}</t>
  </si>
  <si>
    <t/>
  </si>
  <si>
    <t>Bill of material</t>
  </si>
  <si>
    <t>Residents at addresses</t>
  </si>
  <si>
    <t>830b3de8-3d85-11ed-8c8f-af8b97247e6b</t>
  </si>
  <si>
    <t>Level</t>
  </si>
  <si>
    <t>Unit Cost</t>
  </si>
  <si>
    <t>Amount</t>
  </si>
  <si>
    <t>Cost</t>
  </si>
  <si>
    <t>Existence</t>
  </si>
  <si>
    <t>Private households</t>
  </si>
  <si>
    <t>Fiber Building Terminal</t>
  </si>
  <si>
    <t>pc</t>
  </si>
  <si>
    <t>Splice</t>
  </si>
  <si>
    <t>2-port end terminal</t>
  </si>
  <si>
    <t>2-port inline terminal (80/20 power split)</t>
  </si>
  <si>
    <t>4-port end terminal</t>
  </si>
  <si>
    <t>4-port inline terminal (80/20 power split)</t>
  </si>
  <si>
    <t>8-port end terminal</t>
  </si>
  <si>
    <t>8-port inline terminal (70/30 power split)</t>
  </si>
  <si>
    <t>2178 splice closure</t>
  </si>
  <si>
    <t>DTAP</t>
  </si>
  <si>
    <t>Optical distribution frame</t>
  </si>
  <si>
    <t>Customer drop cable (1F)</t>
  </si>
  <si>
    <t>ft</t>
  </si>
  <si>
    <t>DT Jumper cable (1F)</t>
  </si>
  <si>
    <t>Lateral Feeder Cable (72F)</t>
  </si>
  <si>
    <t>Main Feeder Cable (288F)</t>
  </si>
  <si>
    <t>Conduit</t>
  </si>
  <si>
    <t>Existing Pole</t>
  </si>
  <si>
    <t>Handhole small</t>
  </si>
  <si>
    <t>Handhole large</t>
  </si>
  <si>
    <t>Trenching distribution</t>
  </si>
  <si>
    <t>Trenching backbone and feeder (excluding distribution trails)</t>
  </si>
  <si>
    <t>rail</t>
  </si>
  <si>
    <t>Demands</t>
  </si>
  <si>
    <t>Addresses</t>
  </si>
  <si>
    <t>Demand locations in CO area</t>
  </si>
  <si>
    <t>Demand locations in gateway area</t>
  </si>
  <si>
    <t>Unserved demand locations</t>
  </si>
  <si>
    <t>Demand locations</t>
  </si>
  <si>
    <t>Total</t>
  </si>
  <si>
    <t>Distribution locations</t>
  </si>
  <si>
    <t>CO/GW locations</t>
  </si>
  <si>
    <t>Cables</t>
  </si>
  <si>
    <t>Ducts</t>
  </si>
  <si>
    <t>Infrastructur - Locations</t>
  </si>
  <si>
    <t>Infrastructur - Trails</t>
  </si>
  <si>
    <t>No trenching due to existing infrastructure</t>
  </si>
  <si>
    <t>Railway crossings</t>
  </si>
  <si>
    <t>HC cost</t>
  </si>
  <si>
    <t>Locations</t>
  </si>
  <si>
    <t>Trenching</t>
  </si>
  <si>
    <t>HP cost</t>
  </si>
  <si>
    <t>Cost for market share</t>
  </si>
  <si>
    <t>Cost per resident</t>
  </si>
  <si>
    <t>Cost per address</t>
  </si>
  <si>
    <t>SUM(U_(E46,E47,E48))</t>
  </si>
  <si>
    <t>Market share</t>
  </si>
  <si>
    <t>SUM(U_(G14,G15,G16,G17))</t>
  </si>
  <si>
    <t>SUM(U_(G20,G21,G22,G23))</t>
  </si>
  <si>
    <t>SUM(U_(G26,G27,G28,G29,G30,G31))</t>
  </si>
  <si>
    <t>SUM(U_(G46,G47,G48))</t>
  </si>
  <si>
    <t>D55*(SUMIFS(U_(G13,G14,G15,G16,G17),U_(C13,C14,C15,C16,C17),"HC") + SUMIFS(U_(G19,G20,G21,G22,G23),U_(C19,C20,C21,C22,C23),"HC") + SUMIFS(U_(G25,G26,G27,G28,G29,G30,G31),U_(C25,C26,C27,C28,C29,C30,C31),"HC") + SUMIFS(U_(G41,G42),U_(C41,C42),"HC"))</t>
  </si>
  <si>
    <t>D55*(SUMIFS(U_(G46,G47,G48),U_(C46,C47,C48),"HC") + SUMIFS(U_(G51,G52),U_(C51,C52),"HP+"))</t>
  </si>
  <si>
    <t>D55*(SUMIFS(U_(G13,G14,G15,G16,G17),U_(C13,C14,C15,C16,C17),"HP+") + SUMIFS(U_(G19,G20,G21,G22,G23),U_(C19,C20,C21,C22,C23),"HP+") + SUMIFS(U_(G25,G26,G27,G28,G29,G30,G31),U_(C25,C26,C27,C28,C29,C30,C31),"HP+") + SUMIFS(U_(G41,G42),U_(C41,C42),"HP+"))</t>
  </si>
  <si>
    <t>D55*(SUMIFS(U_(G46,G47,G48),U_(C46,C47,C48),"HP+") + SUMIFS(U_(G51,G52),U_(C51,C52),"HP+"))</t>
  </si>
  <si>
    <t>SUMIFS(U_(G13,G14,G15,G16,G17),U_(C13,C14,C15,C16,C17),"HP") + SUMIFS(U_(G19,G20,G21,G22,G23),U_(C19,C20,C21,C22,C23),"HP") + SUMIFS(U_(G25,G26,G27,G28,G29,G30,G31),U_(C25,C26,C27,C28,C29,C30,C31),"HP") + SUMIFS(U_(G41,G42),U_(C41,C42),"HP")</t>
  </si>
  <si>
    <t>SUMIFS(U_(G46,G47,G48),U_(C46,C47,C48),"HP") + SUMIFS(U_(G51,G52),U_(C51,C52),"HP")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</si>
</sst>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€&quot;"/>
    <numFmt numFmtId="165" formatCode="#,##0.00\ &quot;€&quot;"/>
    <numFmt numFmtId="166" formatCode="[$$-409]#,##0.00"/>
    <numFmt numFmtId="167" formatCode="[$$-409]#,##0"/>
  </numFmts>
  <fonts count="1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FFFFFF"/>
      <name val="Candara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sz val="11"/>
      <color theme="0" tint="-0.499984740745262"/>
      <name val="Calibri"/>
      <family val="2"/>
    </font>
    <font>
      <b/>
      <sz val="11"/>
      <color rgb="FF000000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/>
      <name val="Calibri"/>
      <family val="2"/>
      <charset val="1"/>
    </font>
    <font>
      <b/>
      <sz val="10"/>
      <color indexed="81"/>
      <name val="Segoe  "/>
    </font>
    <font>
      <b/>
      <sz val="10"/>
      <color rgb="FF000000"/>
      <name val="Segoe "/>
    </font>
    <font>
      <b/>
      <sz val="10"/>
      <color rgb="FF000000"/>
      <name val="Segoe  "/>
    </font>
    <font>
      <b/>
      <sz val="10"/>
      <color rgb="FF000000"/>
      <name val="Segeo"/>
    </font>
    <font>
      <b/>
      <sz val="10"/>
      <color rgb="FF000000"/>
      <name val="Segeo 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0"/>
      </patternFill>
    </fill>
    <fill>
      <patternFill patternType="solid">
        <fgColor rgb="FFAEB614"/>
        <bgColor rgb="FFFFCC00"/>
      </patternFill>
    </fill>
    <fill>
      <patternFill patternType="solid">
        <fgColor rgb="FFE8E8C3"/>
        <bgColor rgb="FFDDDDDD"/>
      </patternFill>
    </fill>
    <fill>
      <patternFill patternType="solid">
        <fgColor rgb="FFF9F9F0"/>
        <bgColor rgb="FFFFFFFF"/>
      </patternFill>
    </fill>
    <fill>
      <patternFill patternType="solid">
        <fgColor rgb="FFE8E8C3"/>
        <bgColor rgb="FFF9F9F0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AEB614"/>
      </left>
      <right/>
      <top style="thin">
        <color rgb="FFAEB614"/>
      </top>
      <bottom/>
      <diagonal/>
    </border>
    <border>
      <left/>
      <right/>
      <top style="thin">
        <color rgb="FFAEB614"/>
      </top>
      <bottom/>
      <diagonal/>
    </border>
    <border>
      <left/>
      <right style="thin">
        <color rgb="FFAEB614"/>
      </right>
      <top style="thin">
        <color rgb="FFAEB614"/>
      </top>
      <bottom/>
      <diagonal/>
    </border>
    <border>
      <left style="thin">
        <color rgb="FFAEB614"/>
      </left>
      <right/>
      <top/>
      <bottom/>
      <diagonal/>
    </border>
    <border>
      <left/>
      <right style="thin">
        <color rgb="FFAEB614"/>
      </right>
      <top/>
      <bottom/>
      <diagonal/>
    </border>
    <border>
      <left/>
      <right/>
      <top/>
      <bottom style="thin">
        <color rgb="FFAEB614"/>
      </bottom>
      <diagonal/>
    </border>
    <border>
      <left/>
      <right style="thin">
        <color rgb="FFAEB614"/>
      </right>
      <top/>
      <bottom style="thin">
        <color rgb="FFAEB614"/>
      </bottom>
      <diagonal/>
    </border>
    <border>
      <left style="thin">
        <color rgb="FFAEB614"/>
      </left>
      <right/>
      <top/>
      <bottom style="thin">
        <color rgb="FFAEB61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0" xfId="0" applyFont="1" applyFill="1" applyBorder="1" applyAlignment="1">
      <alignment horizontal="right" indent="2"/>
    </xf>
    <xf numFmtId="0" fontId="1" fillId="2" borderId="0" xfId="0" applyFont="1" applyFill="1" applyBorder="1" applyAlignment="1">
      <alignment horizontal="right" indent="3"/>
    </xf>
    <xf numFmtId="0" fontId="1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right" indent="1"/>
    </xf>
    <xf numFmtId="0" fontId="1" fillId="2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right" indent="1"/>
    </xf>
    <xf numFmtId="0" fontId="0" fillId="2" borderId="0" xfId="0" applyFill="1"/>
    <xf numFmtId="0" fontId="2" fillId="3" borderId="1" xfId="0" applyFont="1" applyFill="1" applyBorder="1" applyAlignment="1">
      <alignment horizontal="left" vertical="center" wrapText="1" indent="3"/>
    </xf>
    <xf numFmtId="0" fontId="1" fillId="2" borderId="0" xfId="0" applyFont="1" applyFill="1" applyAlignment="1">
      <alignment horizontal="right" indent="3"/>
    </xf>
    <xf numFmtId="49" fontId="3" fillId="3" borderId="0" xfId="0" applyNumberFormat="1" applyFont="1" applyFill="1" applyBorder="1" applyAlignment="1">
      <alignment horizontal="left" vertical="center" wrapText="1" indent="3"/>
    </xf>
    <xf numFmtId="49" fontId="4" fillId="3" borderId="0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right" vertical="center" indent="1"/>
    </xf>
    <xf numFmtId="49" fontId="4" fillId="3" borderId="0" xfId="0" applyNumberFormat="1" applyFont="1" applyFill="1" applyBorder="1" applyAlignment="1">
      <alignment horizontal="right" vertical="center"/>
    </xf>
    <xf numFmtId="49" fontId="4" fillId="3" borderId="0" xfId="0" applyNumberFormat="1" applyFont="1" applyFill="1" applyBorder="1" applyAlignment="1">
      <alignment horizontal="left" vertical="center"/>
    </xf>
    <xf numFmtId="164" fontId="4" fillId="3" borderId="0" xfId="0" applyNumberFormat="1" applyFont="1" applyFill="1" applyBorder="1" applyAlignment="1">
      <alignment horizontal="right" vertical="center" indent="1"/>
    </xf>
    <xf numFmtId="49" fontId="4" fillId="3" borderId="0" xfId="0" applyNumberFormat="1" applyFont="1" applyFill="1" applyBorder="1" applyAlignment="1">
      <alignment horizontal="right" vertical="center" indent="1"/>
    </xf>
    <xf numFmtId="1" fontId="0" fillId="2" borderId="0" xfId="0" applyNumberFormat="1" applyFont="1" applyFill="1" applyBorder="1" applyAlignment="1">
      <alignment horizontal="right" indent="3"/>
    </xf>
    <xf numFmtId="49" fontId="5" fillId="4" borderId="5" xfId="0" applyNumberFormat="1" applyFont="1" applyFill="1" applyBorder="1" applyAlignment="1">
      <alignment horizontal="left" vertical="center" indent="3"/>
    </xf>
    <xf numFmtId="49" fontId="5" fillId="4" borderId="6" xfId="0" applyNumberFormat="1" applyFont="1" applyFill="1" applyBorder="1" applyAlignment="1">
      <alignment horizontal="left" vertical="center" indent="1"/>
    </xf>
    <xf numFmtId="49" fontId="5" fillId="4" borderId="6" xfId="0" applyNumberFormat="1" applyFont="1" applyFill="1" applyBorder="1" applyAlignment="1">
      <alignment horizontal="right" vertical="center" indent="1"/>
    </xf>
    <xf numFmtId="49" fontId="5" fillId="4" borderId="6" xfId="0" applyNumberFormat="1" applyFont="1" applyFill="1" applyBorder="1" applyAlignment="1">
      <alignment horizontal="left" wrapText="1" indent="3"/>
    </xf>
    <xf numFmtId="49" fontId="5" fillId="4" borderId="6" xfId="0" applyNumberFormat="1" applyFont="1" applyFill="1" applyBorder="1" applyAlignment="1">
      <alignment horizontal="left" wrapText="1"/>
    </xf>
    <xf numFmtId="164" fontId="5" fillId="4" borderId="6" xfId="0" applyNumberFormat="1" applyFont="1" applyFill="1" applyBorder="1" applyAlignment="1">
      <alignment horizontal="right" indent="1"/>
    </xf>
    <xf numFmtId="165" fontId="4" fillId="3" borderId="0" xfId="0" applyNumberFormat="1" applyFont="1" applyFill="1" applyBorder="1" applyAlignment="1">
      <alignment horizontal="right" vertical="center" indent="1"/>
    </xf>
    <xf numFmtId="49" fontId="5" fillId="4" borderId="6" xfId="0" applyNumberFormat="1" applyFont="1" applyFill="1" applyBorder="1" applyAlignment="1">
      <alignment horizontal="right"/>
    </xf>
    <xf numFmtId="49" fontId="5" fillId="4" borderId="7" xfId="0" applyNumberFormat="1" applyFont="1" applyFill="1" applyBorder="1" applyAlignment="1">
      <alignment horizontal="right"/>
    </xf>
    <xf numFmtId="0" fontId="0" fillId="5" borderId="8" xfId="0" applyFont="1" applyFill="1" applyBorder="1" applyAlignment="1">
      <alignment horizontal="left" vertical="center" indent="3"/>
    </xf>
    <xf numFmtId="0" fontId="0" fillId="5" borderId="0" xfId="0" applyFont="1" applyFill="1" applyBorder="1" applyAlignment="1">
      <alignment horizontal="left" vertical="center" indent="1"/>
    </xf>
    <xf numFmtId="0" fontId="0" fillId="5" borderId="0" xfId="0" applyFont="1" applyFill="1" applyBorder="1" applyAlignment="1">
      <alignment horizontal="right" vertical="center" indent="1"/>
    </xf>
    <xf numFmtId="3" fontId="0" fillId="5" borderId="0" xfId="0" applyNumberFormat="1" applyFill="1" applyBorder="1" applyAlignment="1">
      <alignment horizontal="right" vertical="center"/>
    </xf>
    <xf numFmtId="3" fontId="0" fillId="5" borderId="0" xfId="0" applyNumberFormat="1" applyFill="1" applyBorder="1" applyAlignment="1">
      <alignment horizontal="left" vertical="center"/>
    </xf>
    <xf numFmtId="164" fontId="0" fillId="5" borderId="0" xfId="0" applyNumberFormat="1" applyFont="1" applyFill="1" applyBorder="1" applyAlignment="1">
      <alignment horizontal="right" indent="1"/>
    </xf>
    <xf numFmtId="1" fontId="0" fillId="5" borderId="0" xfId="0" applyNumberFormat="1" applyFont="1" applyFill="1" applyBorder="1" applyAlignment="1">
      <alignment horizontal="right" indent="3"/>
    </xf>
    <xf numFmtId="1" fontId="0" fillId="5" borderId="9" xfId="0" applyNumberFormat="1" applyFont="1" applyFill="1" applyBorder="1" applyAlignment="1">
      <alignment horizontal="right" indent="3"/>
    </xf>
    <xf numFmtId="49" fontId="5" fillId="4" borderId="8" xfId="0" applyNumberFormat="1" applyFont="1" applyFill="1" applyBorder="1" applyAlignment="1">
      <alignment horizontal="left" vertical="center" indent="3"/>
    </xf>
    <xf numFmtId="49" fontId="5" fillId="4" borderId="0" xfId="0" applyNumberFormat="1" applyFont="1" applyFill="1" applyBorder="1" applyAlignment="1">
      <alignment horizontal="left" vertical="center" indent="1"/>
    </xf>
    <xf numFmtId="49" fontId="5" fillId="4" borderId="0" xfId="0" applyNumberFormat="1" applyFont="1" applyFill="1" applyBorder="1" applyAlignment="1">
      <alignment horizontal="right" vertical="center" indent="1"/>
    </xf>
    <xf numFmtId="49" fontId="5" fillId="4" borderId="0" xfId="0" applyNumberFormat="1" applyFont="1" applyFill="1" applyBorder="1" applyAlignment="1">
      <alignment horizontal="left" wrapText="1" indent="3"/>
    </xf>
    <xf numFmtId="49" fontId="5" fillId="4" borderId="0" xfId="0" applyNumberFormat="1" applyFont="1" applyFill="1" applyBorder="1" applyAlignment="1">
      <alignment horizontal="left" wrapText="1"/>
    </xf>
    <xf numFmtId="164" fontId="5" fillId="4" borderId="0" xfId="0" applyNumberFormat="1" applyFont="1" applyFill="1" applyBorder="1" applyAlignment="1">
      <alignment horizontal="right" indent="1"/>
    </xf>
    <xf numFmtId="49" fontId="5" fillId="4" borderId="0" xfId="0" applyNumberFormat="1" applyFont="1" applyFill="1" applyBorder="1" applyAlignment="1">
      <alignment horizontal="right"/>
    </xf>
    <xf numFmtId="49" fontId="5" fillId="4" borderId="9" xfId="0" applyNumberFormat="1" applyFont="1" applyFill="1" applyBorder="1" applyAlignment="1">
      <alignment horizontal="right"/>
    </xf>
    <xf numFmtId="3" fontId="0" fillId="5" borderId="0" xfId="0" applyNumberFormat="1" applyFont="1" applyFill="1" applyBorder="1" applyAlignment="1">
      <alignment horizontal="right" vertical="center"/>
    </xf>
    <xf numFmtId="3" fontId="0" fillId="5" borderId="0" xfId="0" applyNumberFormat="1" applyFont="1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 indent="3"/>
    </xf>
    <xf numFmtId="0" fontId="0" fillId="5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right" vertical="center" indent="1"/>
    </xf>
    <xf numFmtId="164" fontId="0" fillId="5" borderId="10" xfId="0" applyNumberFormat="1" applyFont="1" applyFill="1" applyBorder="1" applyAlignment="1">
      <alignment horizontal="right" indent="1"/>
    </xf>
    <xf numFmtId="1" fontId="0" fillId="5" borderId="10" xfId="0" applyNumberFormat="1" applyFont="1" applyFill="1" applyBorder="1" applyAlignment="1">
      <alignment horizontal="right" indent="3"/>
    </xf>
    <xf numFmtId="1" fontId="0" fillId="5" borderId="11" xfId="0" applyNumberFormat="1" applyFont="1" applyFill="1" applyBorder="1" applyAlignment="1">
      <alignment horizontal="right" indent="3"/>
    </xf>
    <xf numFmtId="0" fontId="1" fillId="2" borderId="6" xfId="0" applyFont="1" applyFill="1" applyBorder="1" applyAlignment="1">
      <alignment horizontal="right" indent="3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right" indent="1"/>
    </xf>
    <xf numFmtId="0" fontId="1" fillId="2" borderId="6" xfId="0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right" indent="1"/>
    </xf>
    <xf numFmtId="165" fontId="0" fillId="5" borderId="0" xfId="0" applyNumberFormat="1" applyFill="1" applyBorder="1" applyAlignment="1">
      <alignment horizontal="left" vertical="center" indent="1"/>
    </xf>
    <xf numFmtId="165" fontId="0" fillId="5" borderId="0" xfId="0" applyNumberFormat="1" applyFill="1" applyBorder="1" applyAlignment="1">
      <alignment horizontal="right" vertical="center" indent="1"/>
    </xf>
    <xf numFmtId="3" fontId="0" fillId="5" borderId="0" xfId="0" applyNumberFormat="1" applyFont="1" applyFill="1" applyBorder="1" applyAlignment="1">
      <alignment horizontal="right" vertical="center" indent="3"/>
    </xf>
    <xf numFmtId="3" fontId="0" fillId="5" borderId="9" xfId="0" applyNumberFormat="1" applyFill="1" applyBorder="1" applyAlignment="1">
      <alignment horizontal="right" vertical="center" indent="1"/>
    </xf>
    <xf numFmtId="3" fontId="0" fillId="5" borderId="0" xfId="0" applyNumberFormat="1" applyFont="1" applyFill="1" applyBorder="1" applyAlignment="1">
      <alignment horizontal="right" vertical="center" indent="2"/>
    </xf>
    <xf numFmtId="0" fontId="1" fillId="5" borderId="8" xfId="0" applyFont="1" applyFill="1" applyBorder="1" applyAlignment="1">
      <alignment horizontal="left" vertical="center" indent="3"/>
    </xf>
    <xf numFmtId="0" fontId="1" fillId="5" borderId="0" xfId="0" applyFont="1" applyFill="1" applyBorder="1" applyAlignment="1">
      <alignment horizontal="left" vertical="center" indent="1"/>
    </xf>
    <xf numFmtId="0" fontId="1" fillId="5" borderId="0" xfId="0" applyFont="1" applyFill="1" applyBorder="1" applyAlignment="1">
      <alignment horizontal="right" vertical="center" indent="1"/>
    </xf>
    <xf numFmtId="3" fontId="1" fillId="5" borderId="0" xfId="0" applyNumberFormat="1" applyFont="1" applyFill="1" applyBorder="1" applyAlignment="1">
      <alignment horizontal="right" vertical="center" indent="1"/>
    </xf>
    <xf numFmtId="3" fontId="1" fillId="5" borderId="0" xfId="0" applyNumberFormat="1" applyFont="1" applyFill="1" applyBorder="1" applyAlignment="1">
      <alignment horizontal="left" vertical="center"/>
    </xf>
    <xf numFmtId="3" fontId="1" fillId="5" borderId="9" xfId="0" applyNumberFormat="1" applyFont="1" applyFill="1" applyBorder="1" applyAlignment="1">
      <alignment horizontal="right" vertical="center" indent="1"/>
    </xf>
    <xf numFmtId="3" fontId="5" fillId="4" borderId="0" xfId="0" applyNumberFormat="1" applyFont="1" applyFill="1" applyBorder="1" applyAlignment="1">
      <alignment horizontal="left" indent="3"/>
    </xf>
    <xf numFmtId="3" fontId="5" fillId="4" borderId="0" xfId="0" applyNumberFormat="1" applyFont="1" applyFill="1" applyBorder="1" applyAlignment="1">
      <alignment horizontal="left"/>
    </xf>
    <xf numFmtId="164" fontId="5" fillId="6" borderId="0" xfId="0" applyNumberFormat="1" applyFont="1" applyFill="1" applyBorder="1" applyAlignment="1">
      <alignment horizontal="right" indent="1"/>
    </xf>
    <xf numFmtId="3" fontId="5" fillId="6" borderId="0" xfId="0" applyNumberFormat="1" applyFont="1" applyFill="1" applyBorder="1" applyAlignment="1">
      <alignment horizontal="left" indent="2"/>
    </xf>
    <xf numFmtId="3" fontId="5" fillId="4" borderId="9" xfId="0" applyNumberFormat="1" applyFont="1" applyFill="1" applyBorder="1" applyAlignment="1">
      <alignment horizontal="right" indent="3"/>
    </xf>
    <xf numFmtId="3" fontId="0" fillId="5" borderId="0" xfId="0" applyNumberFormat="1" applyFill="1" applyBorder="1" applyAlignment="1">
      <alignment horizontal="right" vertical="center" indent="1"/>
    </xf>
    <xf numFmtId="3" fontId="6" fillId="5" borderId="0" xfId="0" applyNumberFormat="1" applyFont="1" applyFill="1" applyAlignment="1">
      <alignment horizontal="right" vertical="center"/>
    </xf>
    <xf numFmtId="3" fontId="7" fillId="5" borderId="9" xfId="0" applyNumberFormat="1" applyFont="1" applyFill="1" applyBorder="1" applyAlignment="1">
      <alignment horizontal="left" vertical="center"/>
    </xf>
    <xf numFmtId="3" fontId="1" fillId="5" borderId="0" xfId="0" applyNumberFormat="1" applyFont="1" applyFill="1" applyBorder="1" applyAlignment="1">
      <alignment horizontal="right" vertical="center"/>
    </xf>
    <xf numFmtId="3" fontId="8" fillId="5" borderId="0" xfId="0" applyNumberFormat="1" applyFont="1" applyFill="1" applyBorder="1" applyAlignment="1">
      <alignment horizontal="left" vertical="center"/>
    </xf>
    <xf numFmtId="3" fontId="9" fillId="5" borderId="0" xfId="0" applyNumberFormat="1" applyFont="1" applyFill="1" applyAlignment="1">
      <alignment horizontal="right" vertical="center"/>
    </xf>
    <xf numFmtId="3" fontId="9" fillId="5" borderId="9" xfId="0" applyNumberFormat="1" applyFont="1" applyFill="1" applyBorder="1" applyAlignment="1">
      <alignment horizontal="left" vertical="center"/>
    </xf>
    <xf numFmtId="3" fontId="5" fillId="4" borderId="0" xfId="0" applyNumberFormat="1" applyFont="1" applyFill="1" applyBorder="1" applyAlignment="1">
      <alignment horizontal="left" wrapText="1" indent="3"/>
    </xf>
    <xf numFmtId="3" fontId="5" fillId="4" borderId="0" xfId="0" applyNumberFormat="1" applyFont="1" applyFill="1" applyBorder="1" applyAlignment="1">
      <alignment horizontal="left" wrapText="1"/>
    </xf>
    <xf numFmtId="3" fontId="5" fillId="4" borderId="0" xfId="0" applyNumberFormat="1" applyFont="1" applyFill="1" applyBorder="1" applyAlignment="1">
      <alignment horizontal="right" indent="3"/>
    </xf>
    <xf numFmtId="49" fontId="5" fillId="5" borderId="12" xfId="0" applyNumberFormat="1" applyFont="1" applyFill="1" applyBorder="1" applyAlignment="1">
      <alignment horizontal="left" vertical="center" wrapText="1" indent="3"/>
    </xf>
    <xf numFmtId="49" fontId="5" fillId="5" borderId="10" xfId="0" applyNumberFormat="1" applyFont="1" applyFill="1" applyBorder="1" applyAlignment="1">
      <alignment horizontal="left" vertical="center" wrapText="1" indent="1"/>
    </xf>
    <xf numFmtId="49" fontId="5" fillId="5" borderId="10" xfId="0" applyNumberFormat="1" applyFont="1" applyFill="1" applyBorder="1" applyAlignment="1">
      <alignment horizontal="right" vertical="center" wrapText="1" indent="1"/>
    </xf>
    <xf numFmtId="3" fontId="0" fillId="5" borderId="0" xfId="0" applyNumberFormat="1" applyFont="1" applyFill="1" applyBorder="1" applyAlignment="1">
      <alignment horizontal="right" vertical="center" indent="1"/>
    </xf>
    <xf numFmtId="3" fontId="0" fillId="5" borderId="9" xfId="0" applyNumberFormat="1" applyFont="1" applyFill="1" applyBorder="1" applyAlignment="1">
      <alignment horizontal="right" vertical="center" indent="1"/>
    </xf>
    <xf numFmtId="49" fontId="10" fillId="3" borderId="5" xfId="0" applyNumberFormat="1" applyFont="1" applyFill="1" applyBorder="1" applyAlignment="1">
      <alignment horizontal="left" vertical="center" wrapText="1" indent="3"/>
    </xf>
    <xf numFmtId="49" fontId="5" fillId="3" borderId="6" xfId="0" applyNumberFormat="1" applyFont="1" applyFill="1" applyBorder="1" applyAlignment="1">
      <alignment horizontal="left" vertical="center" wrapText="1" indent="1"/>
    </xf>
    <xf numFmtId="9" fontId="10" fillId="3" borderId="6" xfId="0" applyNumberFormat="1" applyFont="1" applyFill="1" applyBorder="1" applyAlignment="1">
      <alignment horizontal="right" vertical="center" indent="1"/>
    </xf>
    <xf numFmtId="49" fontId="10" fillId="3" borderId="6" xfId="0" applyNumberFormat="1" applyFont="1" applyFill="1" applyBorder="1" applyAlignment="1">
      <alignment horizontal="right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1" fontId="0" fillId="5" borderId="0" xfId="0" applyNumberFormat="1" applyFont="1" applyFill="1" applyBorder="1" applyAlignment="1">
      <alignment horizontal="left"/>
    </xf>
    <xf numFmtId="1" fontId="0" fillId="5" borderId="9" xfId="0" applyNumberFormat="1" applyFont="1" applyFill="1" applyBorder="1" applyAlignment="1">
      <alignment horizontal="left"/>
    </xf>
    <xf numFmtId="0" fontId="0" fillId="5" borderId="12" xfId="0" applyFont="1" applyFill="1" applyBorder="1" applyAlignment="1">
      <alignment horizontal="left" vertical="center" indent="3"/>
    </xf>
    <xf numFmtId="0" fontId="0" fillId="5" borderId="10" xfId="0" applyFill="1" applyBorder="1" applyAlignment="1">
      <alignment horizontal="left" vertical="center" indent="1"/>
    </xf>
    <xf numFmtId="0" fontId="0" fillId="5" borderId="10" xfId="0" applyFont="1" applyFill="1" applyBorder="1" applyAlignment="1">
      <alignment horizontal="right" vertical="center" indent="1"/>
    </xf>
    <xf numFmtId="1" fontId="0" fillId="5" borderId="10" xfId="0" applyNumberFormat="1" applyFont="1" applyFill="1" applyBorder="1" applyAlignment="1">
      <alignment horizontal="left"/>
    </xf>
    <xf numFmtId="165" fontId="4" fillId="3" borderId="10" xfId="0" applyNumberFormat="1" applyFont="1" applyFill="1" applyBorder="1" applyAlignment="1">
      <alignment horizontal="right" vertical="center" indent="1"/>
    </xf>
    <xf numFmtId="1" fontId="0" fillId="5" borderId="11" xfId="0" applyNumberFormat="1" applyFont="1" applyFill="1" applyBorder="1" applyAlignment="1">
      <alignment horizontal="left"/>
    </xf>
    <xf numFmtId="49" fontId="5" fillId="3" borderId="5" xfId="0" applyNumberFormat="1" applyFont="1" applyFill="1" applyBorder="1" applyAlignment="1">
      <alignment horizontal="left" vertical="center" wrapText="1" indent="1"/>
    </xf>
    <xf numFmtId="49" fontId="5" fillId="3" borderId="5" xfId="0" applyNumberFormat="1" applyFont="1" applyFill="1" applyBorder="1" applyAlignment="1">
      <alignment horizontal="right" vertical="center" wrapText="1" indent="1"/>
    </xf>
    <xf numFmtId="49" fontId="5" fillId="3" borderId="5" xfId="0" applyNumberFormat="1" applyFont="1" applyFill="1" applyBorder="1" applyAlignment="1">
      <alignment horizontal="left" vertical="center" wrapText="1" indent="3"/>
    </xf>
    <xf numFmtId="49" fontId="5" fillId="3" borderId="6" xfId="0" applyNumberFormat="1" applyFont="1" applyFill="1" applyBorder="1" applyAlignment="1">
      <alignment horizontal="right" vertical="center" wrapText="1" indent="1"/>
    </xf>
    <xf numFmtId="49" fontId="5" fillId="3" borderId="6" xfId="0" applyNumberFormat="1" applyFont="1" applyFill="1" applyBorder="1" applyAlignment="1">
      <alignment horizontal="left" vertical="center" wrapText="1" indent="3"/>
    </xf>
    <xf numFmtId="49" fontId="5" fillId="5" borderId="8" xfId="0" applyNumberFormat="1" applyFont="1" applyFill="1" applyBorder="1" applyAlignment="1">
      <alignment horizontal="left" vertical="center" wrapText="1" indent="3"/>
    </xf>
    <xf numFmtId="49" fontId="5" fillId="5" borderId="0" xfId="0" applyNumberFormat="1" applyFont="1" applyFill="1" applyBorder="1" applyAlignment="1">
      <alignment horizontal="left" vertical="center" wrapText="1" indent="1"/>
    </xf>
    <xf numFmtId="49" fontId="5" fillId="5" borderId="0" xfId="0" applyNumberFormat="1" applyFont="1" applyFill="1" applyBorder="1" applyAlignment="1">
      <alignment horizontal="right" vertical="center" wrapText="1" indent="1"/>
    </xf>
    <xf numFmtId="0" fontId="1" fillId="5" borderId="0" xfId="0" applyFont="1" applyFill="1" applyBorder="1" applyAlignment="1">
      <alignment horizontal="left" wrapText="1" indent="3"/>
    </xf>
    <xf numFmtId="0" fontId="1" fillId="5" borderId="0" xfId="0" applyFont="1" applyFill="1" applyBorder="1" applyAlignment="1">
      <alignment horizontal="left" wrapText="1"/>
    </xf>
    <xf numFmtId="0" fontId="1" fillId="5" borderId="9" xfId="0" applyFont="1" applyFill="1" applyBorder="1" applyAlignment="1">
      <alignment horizontal="left" wrapText="1"/>
    </xf>
    <xf numFmtId="0" fontId="1" fillId="5" borderId="10" xfId="0" applyFont="1" applyFill="1" applyBorder="1" applyAlignment="1">
      <alignment horizontal="left" vertical="center" wrapText="1" indent="3"/>
    </xf>
    <xf numFmtId="0" fontId="1" fillId="5" borderId="10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 inden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6" fontId="0" fillId="5" borderId="0" xfId="0" applyNumberFormat="1" applyFill="1" applyBorder="1" applyAlignment="1">
      <alignment horizontal="right" vertical="center" indent="1"/>
    </xf>
    <xf numFmtId="167" fontId="0" fillId="5" borderId="0" xfId="0" applyNumberFormat="1" applyFill="1" applyBorder="1" applyAlignment="1">
      <alignment horizontal="right" vertical="center" indent="1"/>
    </xf>
    <xf numFmtId="167" fontId="1" fillId="5" borderId="0" xfId="0" applyNumberFormat="1" applyFont="1" applyFill="1" applyBorder="1" applyAlignment="1">
      <alignment horizontal="right" vertical="center" indent="1"/>
    </xf>
    <xf numFmtId="167" fontId="0" fillId="5" borderId="10" xfId="0" applyNumberFormat="1" applyFill="1" applyBorder="1" applyAlignment="1">
      <alignment horizontal="right" vertical="center" indent="1"/>
    </xf>
    <xf numFmtId="167" fontId="10" fillId="3" borderId="6" xfId="0" applyNumberFormat="1" applyFont="1" applyFill="1" applyBorder="1" applyAlignment="1">
      <alignment horizontal="right" vertical="center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>
  <sheetPr>
    <outlinePr summaryRight="true" summaryBelow="true"/>
    <pageSetUpPr autoPageBreaks="true" fitToPage="true"/>
  </sheetPr>
  <dimension ref="A1:K118"/>
  <sheetViews>
    <sheetView workbookViewId="0" showGridLines="true"/>
  </sheetViews>
  <sheetFormatPr defaultRowHeight="15.0"/>
  <cols>
    <col min="1" max="1" width="1.7109375" customWidth="true"/>
    <col min="2" max="2" width="60.375" customWidth="true" bestFit="true"/>
    <col min="3" max="3" width="8.2734375" customWidth="true" bestFit="true"/>
    <col min="4" max="4" width="12.671875" customWidth="true" bestFit="true"/>
    <col min="5" max="5" width="14.91015625" customWidth="true" bestFit="true"/>
    <col min="6" max="6" width="3.5859375" customWidth="true" bestFit="true"/>
    <col min="7" max="7" width="15.0625" customWidth="true" bestFit="true"/>
    <col min="8" max="8" width="0.140625" customWidth="true"/>
    <col min="9" max="9" width="13.109375" customWidth="true" bestFit="true"/>
    <col min="10" max="10" width="3.5859375" customWidth="true" bestFit="true"/>
    <col min="11" max="11" width="1.7109375" customWidth="true"/>
  </cols>
  <sheetData>
    <row r="1" ht="12.0" customHeight="true">
      <c r="A1" s="1"/>
      <c r="B1" s="2"/>
      <c r="C1" s="3"/>
      <c r="D1" s="4"/>
      <c r="E1" s="2"/>
      <c r="F1" s="5"/>
      <c r="G1" s="6"/>
      <c r="H1" s="2"/>
      <c r="I1" s="2"/>
      <c r="J1" s="2"/>
      <c r="K1" s="2"/>
    </row>
    <row r="2" ht="38.25" customHeight="true">
      <c r="A2" s="2"/>
      <c r="B2" t="s" s="8">
        <v>74</v>
      </c>
      <c r="C2" t="s" s="119">
        <v>76</v>
      </c>
      <c r="D2" s="120"/>
      <c r="E2" s="120"/>
      <c r="F2" s="120"/>
      <c r="G2" s="120"/>
      <c r="H2" s="120"/>
      <c r="I2" s="120"/>
      <c r="J2" s="120"/>
      <c r="K2" s="2"/>
    </row>
    <row r="3" ht="24.95" customHeight="true">
      <c r="A3" s="9"/>
      <c r="B3" t="s" s="10">
        <v>2</v>
      </c>
      <c r="C3" t="s" s="11">
        <v>77</v>
      </c>
      <c r="D3" t="s" s="12">
        <v>78</v>
      </c>
      <c r="E3" t="s" s="13">
        <v>79</v>
      </c>
      <c r="F3" s="14"/>
      <c r="G3" t="s" s="15">
        <v>80</v>
      </c>
      <c r="H3" s="16"/>
      <c r="I3" t="s" s="16">
        <v>81</v>
      </c>
      <c r="J3" s="16"/>
      <c r="K3" s="9"/>
    </row>
    <row r="4" ht="9.95" customHeight="true">
      <c r="A4" s="2"/>
      <c r="B4" s="2"/>
      <c r="C4" s="3"/>
      <c r="D4" s="4"/>
      <c r="E4" s="2"/>
      <c r="F4" s="5"/>
      <c r="G4" s="6"/>
      <c r="H4" s="2"/>
      <c r="I4" s="2"/>
      <c r="J4" s="2"/>
      <c r="K4" s="2"/>
    </row>
    <row r="5" ht="17.1" customHeight="true">
      <c r="A5" s="17"/>
      <c r="B5" t="s" s="18">
        <v>75</v>
      </c>
      <c r="C5" s="19"/>
      <c r="D5" s="20"/>
      <c r="E5" s="21"/>
      <c r="F5" s="22"/>
      <c r="G5" s="23"/>
      <c r="H5" s="24"/>
      <c r="I5" s="25"/>
      <c r="J5" s="26"/>
      <c r="K5" s="17"/>
    </row>
    <row r="6" ht="17.1" customHeight="true">
      <c r="A6" s="17"/>
      <c r="B6" t="s" s="27">
        <v>82</v>
      </c>
      <c r="C6" s="28"/>
      <c r="D6" s="29"/>
      <c r="E6" t="n" s="30">
        <v>11893.0</v>
      </c>
      <c r="F6" s="31"/>
      <c r="G6" s="32"/>
      <c r="H6" s="24"/>
      <c r="I6" s="33"/>
      <c r="J6" s="34"/>
      <c r="K6" s="17"/>
    </row>
    <row r="7" ht="17.1" customHeight="true">
      <c r="A7" s="17"/>
      <c r="B7" t="s" s="35">
        <v>107</v>
      </c>
      <c r="C7" s="36"/>
      <c r="D7" s="37"/>
      <c r="E7" s="38"/>
      <c r="F7" s="39"/>
      <c r="G7" s="40"/>
      <c r="H7" s="24"/>
      <c r="I7" s="41"/>
      <c r="J7" s="42"/>
      <c r="K7" s="17"/>
    </row>
    <row r="8" ht="17.1" customHeight="true">
      <c r="A8" s="17"/>
      <c r="B8" t="s" s="27">
        <v>108</v>
      </c>
      <c r="C8" s="28"/>
      <c r="D8" s="29"/>
      <c r="E8" t="n" s="43">
        <v>8206.0</v>
      </c>
      <c r="F8" s="44"/>
      <c r="G8" s="32"/>
      <c r="H8" s="24"/>
      <c r="I8" s="33"/>
      <c r="J8" s="34"/>
      <c r="K8" s="17"/>
    </row>
    <row r="9" ht="17.1" customHeight="true">
      <c r="A9" s="17"/>
      <c r="B9" t="s" s="45">
        <v>109</v>
      </c>
      <c r="C9" s="46"/>
      <c r="D9" s="47"/>
      <c r="E9" t="n" s="30">
        <v>0.0</v>
      </c>
      <c r="F9" s="31"/>
      <c r="G9" s="32"/>
      <c r="H9" s="24"/>
      <c r="I9" s="33"/>
      <c r="J9" s="34"/>
      <c r="K9" s="17"/>
    </row>
    <row r="10" ht="17.1" customHeight="true">
      <c r="A10" s="17"/>
      <c r="B10" t="s" s="45">
        <v>110</v>
      </c>
      <c r="C10" s="46"/>
      <c r="D10" s="47"/>
      <c r="E10" t="n" s="30">
        <v>0.0</v>
      </c>
      <c r="F10" s="31"/>
      <c r="G10" s="32"/>
      <c r="H10" s="24"/>
      <c r="I10" s="33"/>
      <c r="J10" s="34"/>
      <c r="K10" s="17"/>
    </row>
    <row r="11" ht="17.1" customHeight="true">
      <c r="A11" s="17"/>
      <c r="B11" t="s" s="45">
        <v>111</v>
      </c>
      <c r="C11" s="46"/>
      <c r="D11" s="47"/>
      <c r="E11" t="n" s="30">
        <v>64.0</v>
      </c>
      <c r="F11" s="31"/>
      <c r="G11" s="48"/>
      <c r="H11" s="24"/>
      <c r="I11" s="49"/>
      <c r="J11" s="50"/>
      <c r="K11" s="17"/>
    </row>
    <row r="12" ht="9.95" customHeight="true">
      <c r="A12" s="2"/>
      <c r="B12" s="51"/>
      <c r="C12" s="52"/>
      <c r="D12" s="53"/>
      <c r="E12" s="51"/>
      <c r="F12" s="54"/>
      <c r="G12" s="55"/>
      <c r="H12" s="51"/>
      <c r="I12" s="51"/>
      <c r="J12" s="51"/>
      <c r="K12" s="2"/>
    </row>
    <row r="13" ht="17.1" customHeight="true">
      <c r="A13" s="17"/>
      <c r="B13" t="s" s="18">
        <v>112</v>
      </c>
      <c r="C13" s="19"/>
      <c r="D13" s="20"/>
      <c r="E13" s="21"/>
      <c r="F13" s="22"/>
      <c r="G13" s="23"/>
      <c r="H13" s="24"/>
      <c r="I13" s="25"/>
      <c r="J13" s="26"/>
      <c r="K13" s="17"/>
    </row>
    <row r="14" ht="17.1" customHeight="true">
      <c r="A14" s="17"/>
      <c r="B14" t="s" s="45">
        <v>83</v>
      </c>
      <c r="C14" t="s" s="56">
        <v>44</v>
      </c>
      <c r="D14" t="n" s="122">
        <v>0.0</v>
      </c>
      <c r="E14" t="n" s="30">
        <v>8206.0</v>
      </c>
      <c r="F14" t="s" s="31">
        <v>84</v>
      </c>
      <c r="G14" t="n" s="123">
        <f>D14*E14</f>
        <v>0.0</v>
      </c>
      <c r="H14" s="24"/>
      <c r="I14" s="58"/>
      <c r="J14" s="59"/>
      <c r="K14" s="17"/>
    </row>
    <row r="15" ht="17.1" customHeight="true">
      <c r="A15" s="17"/>
      <c r="B15" t="s" s="61">
        <v>113</v>
      </c>
      <c r="C15" s="62"/>
      <c r="D15" s="63"/>
      <c r="E15" s="64"/>
      <c r="F15" s="65"/>
      <c r="G15" t="n" s="124">
        <f>SUM(G14)</f>
        <v>0.0</v>
      </c>
      <c r="H15" s="24"/>
      <c r="I15" s="58"/>
      <c r="J15" s="66"/>
      <c r="K15" s="17"/>
    </row>
    <row r="16" ht="17.1" customHeight="true">
      <c r="A16" s="17"/>
      <c r="B16" t="s" s="35">
        <v>114</v>
      </c>
      <c r="C16" s="36"/>
      <c r="D16" s="37"/>
      <c r="E16" s="67"/>
      <c r="F16" s="68"/>
      <c r="G16" s="69"/>
      <c r="H16" s="24"/>
      <c r="I16" s="70"/>
      <c r="J16" s="71"/>
      <c r="K16" s="17"/>
    </row>
    <row r="17" ht="17.1" customHeight="true">
      <c r="A17" s="2"/>
      <c r="B17" t="s" s="45">
        <v>85</v>
      </c>
      <c r="C17" t="s" s="56">
        <v>44</v>
      </c>
      <c r="D17" t="n" s="122">
        <v>5.0</v>
      </c>
      <c r="E17" t="n" s="30">
        <v>10929.0</v>
      </c>
      <c r="F17" t="s" s="31">
        <v>84</v>
      </c>
      <c r="G17" t="n" s="123">
        <f>D17*E17</f>
        <v>54645.0</v>
      </c>
      <c r="H17" s="24"/>
      <c r="I17" s="58"/>
      <c r="J17" s="59"/>
      <c r="K17" s="17"/>
    </row>
    <row r="18" ht="17.1" customHeight="true">
      <c r="A18" s="2"/>
      <c r="B18" t="s" s="45">
        <v>85</v>
      </c>
      <c r="C18" t="s" s="56">
        <v>35</v>
      </c>
      <c r="D18" t="n" s="122">
        <v>5.0</v>
      </c>
      <c r="E18" t="n" s="30">
        <v>20605.0</v>
      </c>
      <c r="F18" t="s" s="31">
        <v>84</v>
      </c>
      <c r="G18" t="n" s="123">
        <f>D18*E18</f>
        <v>103025.0</v>
      </c>
      <c r="H18" s="24"/>
      <c r="I18" s="58"/>
      <c r="J18" s="59"/>
      <c r="K18" s="17"/>
    </row>
    <row r="19" ht="17.1" customHeight="true">
      <c r="A19" s="2"/>
      <c r="B19" t="s" s="45">
        <v>86</v>
      </c>
      <c r="C19" t="s" s="56">
        <v>44</v>
      </c>
      <c r="D19" t="n" s="122">
        <v>155.44</v>
      </c>
      <c r="E19" t="n" s="30">
        <v>69.0</v>
      </c>
      <c r="F19" t="s" s="31">
        <v>84</v>
      </c>
      <c r="G19" t="n" s="123">
        <f>D19*E19</f>
        <v>10725.36</v>
      </c>
      <c r="H19" s="24"/>
      <c r="I19" s="58"/>
      <c r="J19" s="59"/>
      <c r="K19" s="2"/>
    </row>
    <row r="20" ht="17.1" customHeight="true">
      <c r="A20" s="2"/>
      <c r="B20" t="s" s="45">
        <v>87</v>
      </c>
      <c r="C20" t="s" s="56">
        <v>44</v>
      </c>
      <c r="D20" t="n" s="122">
        <v>144.21</v>
      </c>
      <c r="E20" t="n" s="30">
        <v>21.0</v>
      </c>
      <c r="F20" t="s" s="31">
        <v>84</v>
      </c>
      <c r="G20" t="n" s="123">
        <f>D20*E20</f>
        <v>3028.4100000000003</v>
      </c>
      <c r="H20" s="24"/>
      <c r="I20" s="58"/>
      <c r="J20" s="59"/>
      <c r="K20" s="2"/>
    </row>
    <row r="21" ht="17.1" customHeight="true">
      <c r="A21" s="2"/>
      <c r="B21" t="s" s="45">
        <v>88</v>
      </c>
      <c r="C21" t="s" s="56">
        <v>44</v>
      </c>
      <c r="D21" t="n" s="122">
        <v>156.69</v>
      </c>
      <c r="E21" t="n" s="30">
        <v>65.0</v>
      </c>
      <c r="F21" t="s" s="31">
        <v>84</v>
      </c>
      <c r="G21" t="n" s="123">
        <f>D21*E21</f>
        <v>10184.85</v>
      </c>
      <c r="H21" s="24"/>
      <c r="I21" s="58"/>
      <c r="J21" s="59"/>
      <c r="K21" s="2"/>
    </row>
    <row r="22" ht="17.1" customHeight="true">
      <c r="A22" s="2"/>
      <c r="B22" t="s" s="45">
        <v>89</v>
      </c>
      <c r="C22" t="s" s="56">
        <v>44</v>
      </c>
      <c r="D22" t="n" s="122">
        <v>169.15</v>
      </c>
      <c r="E22" t="n" s="30">
        <v>48.0</v>
      </c>
      <c r="F22" t="s" s="31">
        <v>84</v>
      </c>
      <c r="G22" t="n" s="123">
        <f>D22*E22</f>
        <v>8119.200000000001</v>
      </c>
      <c r="H22" s="24"/>
      <c r="I22" s="58"/>
      <c r="J22" s="59"/>
      <c r="K22" s="2"/>
    </row>
    <row r="23" ht="17.1" customHeight="true">
      <c r="A23" s="2"/>
      <c r="B23" t="s" s="45">
        <v>90</v>
      </c>
      <c r="C23" t="s" s="56">
        <v>44</v>
      </c>
      <c r="D23" t="n" s="122">
        <v>181.62</v>
      </c>
      <c r="E23" t="n" s="30">
        <v>176.0</v>
      </c>
      <c r="F23" t="s" s="31">
        <v>84</v>
      </c>
      <c r="G23" t="n" s="123">
        <f>D23*E23</f>
        <v>31965.120000000003</v>
      </c>
      <c r="H23" s="24"/>
      <c r="I23" s="58"/>
      <c r="J23" s="59"/>
      <c r="K23" s="2"/>
    </row>
    <row r="24" ht="17.1" customHeight="true">
      <c r="A24" s="2"/>
      <c r="B24" t="s" s="45">
        <v>91</v>
      </c>
      <c r="C24" t="s" s="56">
        <v>44</v>
      </c>
      <c r="D24" t="n" s="122">
        <v>196.6</v>
      </c>
      <c r="E24" t="n" s="30">
        <v>173.0</v>
      </c>
      <c r="F24" t="s" s="31">
        <v>84</v>
      </c>
      <c r="G24" t="n" s="123">
        <f>D24*E24</f>
        <v>34011.799999999996</v>
      </c>
      <c r="H24" s="24"/>
      <c r="I24" s="58"/>
      <c r="J24" s="59"/>
      <c r="K24" s="2"/>
    </row>
    <row r="25" ht="17.1" customHeight="true">
      <c r="A25" s="2"/>
      <c r="B25" t="s" s="45">
        <v>86</v>
      </c>
      <c r="C25" t="s" s="56">
        <v>35</v>
      </c>
      <c r="D25" t="n" s="122">
        <v>155.44</v>
      </c>
      <c r="E25" t="n" s="30">
        <v>34.0</v>
      </c>
      <c r="F25" t="s" s="31">
        <v>84</v>
      </c>
      <c r="G25" t="n" s="123">
        <f>D25*E25</f>
        <v>5284.96</v>
      </c>
      <c r="H25" s="24"/>
      <c r="I25" s="58"/>
      <c r="J25" s="59"/>
      <c r="K25" s="2"/>
    </row>
    <row r="26" ht="17.1" customHeight="true">
      <c r="A26" s="2"/>
      <c r="B26" t="s" s="45">
        <v>87</v>
      </c>
      <c r="C26" t="s" s="56">
        <v>35</v>
      </c>
      <c r="D26" t="n" s="122">
        <v>144.21</v>
      </c>
      <c r="E26" t="n" s="30">
        <v>126.0</v>
      </c>
      <c r="F26" t="s" s="31">
        <v>84</v>
      </c>
      <c r="G26" t="n" s="123">
        <f>D26*E26</f>
        <v>18170.460000000003</v>
      </c>
      <c r="H26" s="24"/>
      <c r="I26" s="58"/>
      <c r="J26" s="59"/>
      <c r="K26" s="2"/>
    </row>
    <row r="27" ht="17.1" customHeight="true">
      <c r="A27" s="2"/>
      <c r="B27" t="s" s="45">
        <v>88</v>
      </c>
      <c r="C27" t="s" s="56">
        <v>35</v>
      </c>
      <c r="D27" t="n" s="122">
        <v>156.69</v>
      </c>
      <c r="E27" t="n" s="30">
        <v>54.0</v>
      </c>
      <c r="F27" t="s" s="31">
        <v>84</v>
      </c>
      <c r="G27" t="n" s="123">
        <f>D27*E27</f>
        <v>8461.26</v>
      </c>
      <c r="H27" s="24"/>
      <c r="I27" s="58"/>
      <c r="J27" s="59"/>
      <c r="K27" s="2"/>
    </row>
    <row r="28" ht="17.1" customHeight="true">
      <c r="A28" s="2"/>
      <c r="B28" t="s" s="45">
        <v>89</v>
      </c>
      <c r="C28" t="s" s="56">
        <v>35</v>
      </c>
      <c r="D28" t="n" s="122">
        <v>169.15</v>
      </c>
      <c r="E28" t="n" s="30">
        <v>247.0</v>
      </c>
      <c r="F28" t="s" s="31">
        <v>84</v>
      </c>
      <c r="G28" t="n" s="123">
        <f>D28*E28</f>
        <v>41780.05</v>
      </c>
      <c r="H28" s="24"/>
      <c r="I28" s="58"/>
      <c r="J28" s="59"/>
      <c r="K28" s="2"/>
    </row>
    <row r="29" ht="17.1" customHeight="true">
      <c r="A29" s="2"/>
      <c r="B29" t="s" s="45">
        <v>90</v>
      </c>
      <c r="C29" t="s" s="56">
        <v>35</v>
      </c>
      <c r="D29" t="n" s="122">
        <v>181.62</v>
      </c>
      <c r="E29" t="n" s="30">
        <v>167.0</v>
      </c>
      <c r="F29" t="s" s="31">
        <v>84</v>
      </c>
      <c r="G29" t="n" s="123">
        <f>D29*E29</f>
        <v>30330.54</v>
      </c>
      <c r="H29" s="24"/>
      <c r="I29" s="58"/>
      <c r="J29" s="59"/>
      <c r="K29" s="2"/>
    </row>
    <row r="30" ht="17.1" customHeight="true">
      <c r="A30" s="2"/>
      <c r="B30" t="s" s="45">
        <v>91</v>
      </c>
      <c r="C30" t="s" s="56">
        <v>35</v>
      </c>
      <c r="D30" t="n" s="122">
        <v>196.6</v>
      </c>
      <c r="E30" t="n" s="30">
        <v>928.0</v>
      </c>
      <c r="F30" t="s" s="31">
        <v>84</v>
      </c>
      <c r="G30" t="n" s="123">
        <f>D30*E30</f>
        <v>182444.8</v>
      </c>
      <c r="H30" s="24"/>
      <c r="I30" s="58"/>
      <c r="J30" s="59"/>
      <c r="K30" s="2"/>
    </row>
    <row r="31" ht="17.1" customHeight="true">
      <c r="A31" s="2"/>
      <c r="B31" t="s" s="45">
        <v>92</v>
      </c>
      <c r="C31" t="s" s="56">
        <v>35</v>
      </c>
      <c r="D31" t="n" s="122">
        <v>392.17</v>
      </c>
      <c r="E31" t="n" s="30">
        <v>60.0</v>
      </c>
      <c r="F31" t="s" s="31">
        <v>84</v>
      </c>
      <c r="G31" t="n" s="123">
        <f>D31*E31</f>
        <v>23530.2</v>
      </c>
      <c r="H31" s="24"/>
      <c r="I31" s="58"/>
      <c r="J31" s="59"/>
      <c r="K31" s="2"/>
    </row>
    <row r="32" ht="17.1" customHeight="true">
      <c r="A32" s="2"/>
      <c r="B32" t="s" s="45">
        <v>93</v>
      </c>
      <c r="C32" t="s" s="56">
        <v>35</v>
      </c>
      <c r="D32" t="n" s="122">
        <v>187.68</v>
      </c>
      <c r="E32" t="n" s="30">
        <v>187.0</v>
      </c>
      <c r="F32" t="s" s="31">
        <v>84</v>
      </c>
      <c r="G32" t="n" s="123">
        <f>D32*E32</f>
        <v>35096.16</v>
      </c>
      <c r="H32" s="24"/>
      <c r="I32" s="58"/>
      <c r="J32" s="59"/>
      <c r="K32" s="2"/>
    </row>
    <row r="33" ht="17.1" customHeight="true">
      <c r="A33" s="17"/>
      <c r="B33" t="s" s="61">
        <v>113</v>
      </c>
      <c r="C33" s="62"/>
      <c r="D33" s="63"/>
      <c r="E33" s="64"/>
      <c r="F33" s="65"/>
      <c r="G33" t="n" s="124">
        <f>SUM(G17:G32)</f>
        <v>600803.1699999999</v>
      </c>
      <c r="H33" s="24"/>
      <c r="I33" s="58"/>
      <c r="J33" s="66"/>
      <c r="K33" s="17"/>
    </row>
    <row r="34" ht="17.1" customHeight="true">
      <c r="A34" s="17"/>
      <c r="B34" t="s" s="35">
        <v>115</v>
      </c>
      <c r="C34" s="36"/>
      <c r="D34" s="37"/>
      <c r="E34" s="67"/>
      <c r="F34" s="68"/>
      <c r="G34" s="69"/>
      <c r="H34" s="24"/>
      <c r="I34" s="70"/>
      <c r="J34" s="71"/>
      <c r="K34" s="17"/>
    </row>
    <row r="35" ht="17.1" customHeight="true">
      <c r="A35" s="17"/>
      <c r="B35" t="s" s="45">
        <v>94</v>
      </c>
      <c r="C35" t="s" s="56">
        <v>35</v>
      </c>
      <c r="D35" t="n" s="122">
        <v>21000.0</v>
      </c>
      <c r="E35" t="n" s="30">
        <v>1.0</v>
      </c>
      <c r="F35" t="s" s="31">
        <v>84</v>
      </c>
      <c r="G35" t="n" s="123">
        <f>D35*E35</f>
        <v>21000.0</v>
      </c>
      <c r="H35" s="24"/>
      <c r="I35" s="72"/>
      <c r="J35" s="59"/>
      <c r="K35" s="17"/>
    </row>
    <row r="36" ht="17.1" customHeight="true">
      <c r="A36" s="17"/>
      <c r="B36" t="s" s="61">
        <v>113</v>
      </c>
      <c r="C36" s="62"/>
      <c r="D36" s="63"/>
      <c r="E36" s="64"/>
      <c r="F36" s="65"/>
      <c r="G36" t="n" s="124">
        <f>SUM(G35)</f>
        <v>21000.0</v>
      </c>
      <c r="H36" s="24"/>
      <c r="I36" s="64"/>
      <c r="J36" s="66"/>
      <c r="K36" s="17"/>
    </row>
    <row r="37" ht="9.95" customHeight="true">
      <c r="A37" s="17"/>
      <c r="B37" s="51"/>
      <c r="C37" s="52"/>
      <c r="D37" s="53"/>
      <c r="E37" s="51"/>
      <c r="F37" s="54"/>
      <c r="G37" s="55"/>
      <c r="H37" s="51"/>
      <c r="I37" s="51"/>
      <c r="J37" s="51"/>
      <c r="K37" s="17"/>
    </row>
    <row r="38" ht="17.1" customHeight="true">
      <c r="A38" s="2"/>
      <c r="B38" t="s" s="18">
        <v>116</v>
      </c>
      <c r="C38" s="19"/>
      <c r="D38" s="20"/>
      <c r="E38" s="21"/>
      <c r="F38" s="22"/>
      <c r="G38" s="23"/>
      <c r="H38" s="24"/>
      <c r="I38" s="25"/>
      <c r="J38" s="26"/>
      <c r="K38" s="17"/>
    </row>
    <row r="39" ht="17.1" customHeight="true">
      <c r="A39" s="17"/>
      <c r="B39" t="s" s="45">
        <v>95</v>
      </c>
      <c r="C39" t="s" s="56">
        <v>44</v>
      </c>
      <c r="D39" t="n" s="122">
        <v>0.3047999902464003</v>
      </c>
      <c r="E39" t="n" s="30">
        <v>996528.7720464041</v>
      </c>
      <c r="F39" t="s" s="31">
        <v>96</v>
      </c>
      <c r="G39" t="n" s="123">
        <f>D39*E39</f>
        <v>303741.96000000124</v>
      </c>
      <c r="H39" s="24"/>
      <c r="I39" t="n" s="73">
        <v>0.0</v>
      </c>
      <c r="J39" t="s" s="74">
        <v>96</v>
      </c>
      <c r="K39" s="17"/>
    </row>
    <row r="40" ht="17.1" customHeight="true">
      <c r="A40" s="17"/>
      <c r="B40" t="s" s="45">
        <v>97</v>
      </c>
      <c r="C40" t="s" s="56">
        <v>44</v>
      </c>
      <c r="D40" t="n" s="122">
        <v>0.24383999219712027</v>
      </c>
      <c r="E40" t="n" s="30">
        <v>186992.03354280003</v>
      </c>
      <c r="F40" t="s" s="31">
        <v>96</v>
      </c>
      <c r="G40" t="n" s="123">
        <f>D40*E40</f>
        <v>45596.13600000001</v>
      </c>
      <c r="H40" s="24"/>
      <c r="I40" t="n" s="73">
        <v>0.0</v>
      </c>
      <c r="J40" t="s" s="74">
        <v>96</v>
      </c>
      <c r="K40" s="17"/>
    </row>
    <row r="41" ht="17.1" customHeight="true">
      <c r="A41" s="17"/>
      <c r="B41" t="s" s="45">
        <v>95</v>
      </c>
      <c r="C41" t="s" s="56">
        <v>35</v>
      </c>
      <c r="D41" t="n" s="122">
        <v>0.3047999902464003</v>
      </c>
      <c r="E41" t="n" s="30">
        <v>1245562.2773908018</v>
      </c>
      <c r="F41" t="s" s="31">
        <v>96</v>
      </c>
      <c r="G41" t="n" s="123">
        <f>D41*E41</f>
        <v>379647.3700000006</v>
      </c>
      <c r="H41" s="24"/>
      <c r="I41" t="n" s="73">
        <v>0.0</v>
      </c>
      <c r="J41" t="s" s="74">
        <v>96</v>
      </c>
      <c r="K41" s="17"/>
    </row>
    <row r="42" ht="17.1" customHeight="true">
      <c r="A42" s="17"/>
      <c r="B42" t="s" s="45">
        <v>97</v>
      </c>
      <c r="C42" t="s" s="56">
        <v>35</v>
      </c>
      <c r="D42" t="n" s="122">
        <v>0.24383999219712027</v>
      </c>
      <c r="E42" t="n" s="30">
        <v>880059.2801304008</v>
      </c>
      <c r="F42" t="s" s="31">
        <v>96</v>
      </c>
      <c r="G42" t="n" s="123">
        <f>D42*E42</f>
        <v>214593.64800000022</v>
      </c>
      <c r="H42" s="24"/>
      <c r="I42" t="n" s="73">
        <v>0.0</v>
      </c>
      <c r="J42" t="s" s="74">
        <v>96</v>
      </c>
      <c r="K42" s="17"/>
    </row>
    <row r="43" ht="17.1" customHeight="true">
      <c r="A43" s="17"/>
      <c r="B43" t="s" s="45">
        <v>98</v>
      </c>
      <c r="C43" t="s" s="56">
        <v>35</v>
      </c>
      <c r="D43" t="n" s="122">
        <v>1.92633593835725</v>
      </c>
      <c r="E43" t="n" s="30">
        <v>289750.8950987999</v>
      </c>
      <c r="F43" t="s" s="31">
        <v>96</v>
      </c>
      <c r="G43" t="n" s="123">
        <f>D43*E43</f>
        <v>558157.5623999998</v>
      </c>
      <c r="H43" s="24"/>
      <c r="I43" t="n" s="73">
        <v>0.0</v>
      </c>
      <c r="J43" t="s" s="74">
        <v>96</v>
      </c>
      <c r="K43" s="17"/>
    </row>
    <row r="44" ht="17.1" customHeight="true">
      <c r="A44" s="17"/>
      <c r="B44" t="s" s="45">
        <v>99</v>
      </c>
      <c r="C44" t="s" s="56">
        <v>35</v>
      </c>
      <c r="D44" t="n" s="122">
        <v>3.5112958876385316</v>
      </c>
      <c r="E44" t="n" s="30">
        <v>47952.921482</v>
      </c>
      <c r="F44" t="s" s="31">
        <v>96</v>
      </c>
      <c r="G44" t="n" s="123">
        <f>D44*E44</f>
        <v>168376.896</v>
      </c>
      <c r="H44" s="24"/>
      <c r="I44" t="n" s="73">
        <v>0.0</v>
      </c>
      <c r="J44" t="s" s="74">
        <v>96</v>
      </c>
      <c r="K44" s="17"/>
    </row>
    <row r="45" ht="17.1" customHeight="true">
      <c r="A45" s="17"/>
      <c r="B45" t="s" s="61">
        <v>113</v>
      </c>
      <c r="C45" s="62"/>
      <c r="D45" s="63"/>
      <c r="E45" t="n" s="75">
        <f>SUM(E39:E44)</f>
        <v>3646846.1796912067</v>
      </c>
      <c r="F45" t="s" s="76">
        <v>96</v>
      </c>
      <c r="G45" t="n" s="124">
        <f>SUM(G39:G44)</f>
        <v>1670113.572400002</v>
      </c>
      <c r="H45" s="24"/>
      <c r="I45" t="n" s="77">
        <f>SUM(I39:I44)</f>
        <v>0.0</v>
      </c>
      <c r="J45" t="s" s="78">
        <v>96</v>
      </c>
      <c r="K45" s="17"/>
    </row>
    <row r="46" ht="17.1" customHeight="true">
      <c r="A46" s="2"/>
      <c r="B46" t="s" s="35">
        <v>117</v>
      </c>
      <c r="C46" s="36"/>
      <c r="D46" s="37"/>
      <c r="E46" s="79"/>
      <c r="F46" s="80"/>
      <c r="G46" s="40"/>
      <c r="H46" s="24"/>
      <c r="I46" s="81"/>
      <c r="J46" s="71"/>
      <c r="K46" s="17"/>
    </row>
    <row r="47" ht="17.1" customHeight="true">
      <c r="A47" s="17"/>
      <c r="B47" t="s" s="45">
        <v>100</v>
      </c>
      <c r="C47" t="s" s="56">
        <v>44</v>
      </c>
      <c r="D47" t="n" s="122">
        <v>1.2832079589373453</v>
      </c>
      <c r="E47" t="n" s="30">
        <v>166489.67068200005</v>
      </c>
      <c r="F47" t="s" s="31">
        <v>96</v>
      </c>
      <c r="G47" t="n" s="123">
        <f>D47*E47</f>
        <v>213640.87050000008</v>
      </c>
      <c r="H47" s="24"/>
      <c r="I47" t="n" s="73">
        <v>0.0</v>
      </c>
      <c r="J47" t="s" s="74">
        <v>96</v>
      </c>
      <c r="K47" s="17"/>
    </row>
    <row r="48" ht="17.1" customHeight="true">
      <c r="A48" s="17"/>
      <c r="B48" t="s" s="45">
        <v>100</v>
      </c>
      <c r="C48" t="s" s="56">
        <v>48</v>
      </c>
      <c r="D48" t="n" s="122">
        <v>1.2832079589373453</v>
      </c>
      <c r="E48" t="n" s="30">
        <v>10092.224732400002</v>
      </c>
      <c r="F48" t="s" s="31">
        <v>96</v>
      </c>
      <c r="G48" t="n" s="123">
        <f>D48*E48</f>
        <v>12950.423100000002</v>
      </c>
      <c r="H48" s="24"/>
      <c r="I48" t="n" s="73">
        <v>0.0</v>
      </c>
      <c r="J48" t="s" s="74">
        <v>96</v>
      </c>
      <c r="K48" s="17"/>
    </row>
    <row r="49" ht="17.1" customHeight="true">
      <c r="A49" s="17"/>
      <c r="B49" t="s" s="45">
        <v>100</v>
      </c>
      <c r="C49" t="s" s="56">
        <v>35</v>
      </c>
      <c r="D49" t="n" s="122">
        <v>1.2832079589373453</v>
      </c>
      <c r="E49" t="n" s="30">
        <v>266086.3602208</v>
      </c>
      <c r="F49" t="s" s="31">
        <v>96</v>
      </c>
      <c r="G49" t="n" s="123">
        <f>D49*E49</f>
        <v>341444.13519999996</v>
      </c>
      <c r="H49" s="24"/>
      <c r="I49" t="n" s="73">
        <v>0.0</v>
      </c>
      <c r="J49" t="s" s="74">
        <v>96</v>
      </c>
      <c r="K49" s="17"/>
    </row>
    <row r="50" ht="17.1" customHeight="true">
      <c r="A50" s="2"/>
      <c r="B50" t="s" s="82">
        <v>113</v>
      </c>
      <c r="C50" s="83"/>
      <c r="D50" s="84"/>
      <c r="E50" t="n" s="75">
        <f>SUM(E47:E49)</f>
        <v>442668.25563520007</v>
      </c>
      <c r="F50" t="s" s="76">
        <v>96</v>
      </c>
      <c r="G50" t="n" s="124">
        <f>SUM(G47:G49)</f>
        <v>568035.4288000001</v>
      </c>
      <c r="H50" s="24"/>
      <c r="I50" t="n" s="77">
        <f>SUM(I47:I49)</f>
        <v>0.0</v>
      </c>
      <c r="J50" t="s" s="78">
        <v>96</v>
      </c>
      <c r="K50" s="2"/>
    </row>
    <row r="51" ht="9.95" customHeight="true">
      <c r="A51" s="17"/>
      <c r="B51" s="51"/>
      <c r="C51" s="52"/>
      <c r="D51" s="53"/>
      <c r="E51" s="51"/>
      <c r="F51" s="54"/>
      <c r="G51" s="55"/>
      <c r="H51" s="51"/>
      <c r="I51" s="51"/>
      <c r="J51" s="51"/>
      <c r="K51" s="17"/>
    </row>
    <row r="52" ht="17.1" customHeight="true">
      <c r="A52" s="2"/>
      <c r="B52" t="s" s="18">
        <v>118</v>
      </c>
      <c r="C52" s="19"/>
      <c r="D52" s="20"/>
      <c r="E52" s="21"/>
      <c r="F52" s="22"/>
      <c r="G52" s="23"/>
      <c r="H52" s="24"/>
      <c r="I52" s="25"/>
      <c r="J52" s="26"/>
      <c r="K52" s="2"/>
    </row>
    <row r="53" ht="17.1" customHeight="true">
      <c r="A53" s="17"/>
      <c r="B53" t="s" s="45">
        <v>101</v>
      </c>
      <c r="C53" t="s" s="56">
        <v>44</v>
      </c>
      <c r="D53" t="n" s="122">
        <v>0.0</v>
      </c>
      <c r="E53" t="n" s="30">
        <v>0.0</v>
      </c>
      <c r="F53" t="s" s="31">
        <v>84</v>
      </c>
      <c r="G53" t="n" s="123">
        <f>D53*E53</f>
        <v>0.0</v>
      </c>
      <c r="H53" s="24"/>
      <c r="I53" t="n" s="73">
        <v>104.0</v>
      </c>
      <c r="J53" t="s" s="74">
        <v>84</v>
      </c>
      <c r="K53" s="2"/>
    </row>
    <row r="54" ht="17.1" customHeight="true">
      <c r="A54" s="17"/>
      <c r="B54" t="s" s="45">
        <v>102</v>
      </c>
      <c r="C54" t="s" s="56">
        <v>44</v>
      </c>
      <c r="D54" t="n" s="122">
        <v>111.95</v>
      </c>
      <c r="E54" t="n" s="30">
        <v>361.0</v>
      </c>
      <c r="F54" t="s" s="31">
        <v>84</v>
      </c>
      <c r="G54" t="n" s="123">
        <f>D54*E54</f>
        <v>40413.950000000004</v>
      </c>
      <c r="H54" s="24"/>
      <c r="I54" t="n" s="73">
        <v>0.0</v>
      </c>
      <c r="J54" t="s" s="74">
        <v>84</v>
      </c>
      <c r="K54" s="2"/>
    </row>
    <row r="55" ht="17.1" customHeight="true">
      <c r="A55" s="17"/>
      <c r="B55" t="s" s="45">
        <v>101</v>
      </c>
      <c r="C55" t="s" s="56">
        <v>35</v>
      </c>
      <c r="D55" t="n" s="122">
        <v>0.0</v>
      </c>
      <c r="E55" t="n" s="30">
        <v>0.0</v>
      </c>
      <c r="F55" t="s" s="31">
        <v>84</v>
      </c>
      <c r="G55" t="n" s="123">
        <f>D55*E55</f>
        <v>0.0</v>
      </c>
      <c r="H55" s="24"/>
      <c r="I55" t="n" s="73">
        <v>6032.0</v>
      </c>
      <c r="J55" t="s" s="74">
        <v>84</v>
      </c>
      <c r="K55" s="2"/>
    </row>
    <row r="56" ht="17.1" customHeight="true">
      <c r="A56" s="17"/>
      <c r="B56" t="s" s="45">
        <v>103</v>
      </c>
      <c r="C56" t="s" s="56">
        <v>35</v>
      </c>
      <c r="D56" t="n" s="122">
        <v>432.19</v>
      </c>
      <c r="E56" t="n" s="30">
        <v>23.0</v>
      </c>
      <c r="F56" t="s" s="31">
        <v>84</v>
      </c>
      <c r="G56" t="n" s="123">
        <f>D56*E56</f>
        <v>9940.37</v>
      </c>
      <c r="H56" s="24"/>
      <c r="I56" t="n" s="73">
        <v>0.0</v>
      </c>
      <c r="J56" t="s" s="74">
        <v>84</v>
      </c>
      <c r="K56" s="2"/>
    </row>
    <row r="57" ht="17.1" customHeight="true">
      <c r="A57" s="17"/>
      <c r="B57" t="s" s="45">
        <v>102</v>
      </c>
      <c r="C57" t="s" s="56">
        <v>35</v>
      </c>
      <c r="D57" t="n" s="122">
        <v>111.95</v>
      </c>
      <c r="E57" t="n" s="30">
        <v>115.0</v>
      </c>
      <c r="F57" t="s" s="31">
        <v>84</v>
      </c>
      <c r="G57" t="n" s="123">
        <f>D57*E57</f>
        <v>12874.25</v>
      </c>
      <c r="H57" s="24"/>
      <c r="I57" t="n" s="73">
        <v>0.0</v>
      </c>
      <c r="J57" t="s" s="74">
        <v>84</v>
      </c>
      <c r="K57" s="2"/>
    </row>
    <row r="58" ht="17.1" customHeight="true">
      <c r="A58" s="2"/>
      <c r="B58" t="s" s="82">
        <v>113</v>
      </c>
      <c r="C58" s="83"/>
      <c r="D58" s="84"/>
      <c r="E58" t="n" s="75">
        <f>SUM(E53:E57)</f>
        <v>499.0</v>
      </c>
      <c r="F58" t="s" s="76">
        <v>84</v>
      </c>
      <c r="G58" t="n" s="124">
        <f>SUM(G53:G57)</f>
        <v>63228.57000000001</v>
      </c>
      <c r="H58" s="24"/>
      <c r="I58" t="n" s="77">
        <f>SUM(I53:I57)</f>
        <v>6136.0</v>
      </c>
      <c r="J58" t="s" s="78">
        <v>84</v>
      </c>
      <c r="K58" s="2"/>
    </row>
    <row r="59" ht="9.95" customHeight="true">
      <c r="A59" s="17"/>
      <c r="B59" s="51"/>
      <c r="C59" s="52"/>
      <c r="D59" s="53"/>
      <c r="E59" s="51"/>
      <c r="F59" s="54"/>
      <c r="G59" s="55"/>
      <c r="H59" s="51"/>
      <c r="I59" s="51"/>
      <c r="J59" s="51"/>
      <c r="K59" s="17"/>
    </row>
    <row r="60" ht="17.1" customHeight="true">
      <c r="A60" s="2"/>
      <c r="B60" t="s" s="18">
        <v>119</v>
      </c>
      <c r="C60" s="19"/>
      <c r="D60" s="20"/>
      <c r="E60" s="21"/>
      <c r="F60" s="22"/>
      <c r="G60" s="23"/>
      <c r="H60" s="24"/>
      <c r="I60" s="25"/>
      <c r="J60" s="26"/>
      <c r="K60" s="2"/>
    </row>
    <row r="61" ht="17.1" customHeight="true">
      <c r="A61" s="17"/>
      <c r="B61" t="s" s="27">
        <v>120</v>
      </c>
      <c r="C61" t="s" s="56">
        <v>35</v>
      </c>
      <c r="D61" s="57"/>
      <c r="E61" t="n" s="43">
        <v>0.0</v>
      </c>
      <c r="F61" t="s" s="31">
        <v>96</v>
      </c>
      <c r="G61" t="n" s="123">
        <v>0.0</v>
      </c>
      <c r="H61" s="24"/>
      <c r="I61" s="85"/>
      <c r="J61" s="86"/>
      <c r="K61" s="17"/>
    </row>
    <row r="62" ht="17.1" customHeight="true">
      <c r="A62" s="17"/>
      <c r="B62" t="s" s="45">
        <v>104</v>
      </c>
      <c r="C62" t="s" s="56">
        <v>44</v>
      </c>
      <c r="D62" s="72"/>
      <c r="E62" t="n" s="30">
        <v>685452.4497559974</v>
      </c>
      <c r="F62" t="s" s="31">
        <v>96</v>
      </c>
      <c r="G62" t="n" s="123">
        <v>2573579.399999998</v>
      </c>
      <c r="H62" s="24"/>
      <c r="I62" s="72"/>
      <c r="J62" s="59"/>
      <c r="K62" s="17"/>
    </row>
    <row r="63" ht="17.1" customHeight="true">
      <c r="A63" s="17"/>
      <c r="B63" t="s" s="45">
        <v>104</v>
      </c>
      <c r="C63" t="s" s="56">
        <v>48</v>
      </c>
      <c r="D63" s="72"/>
      <c r="E63" t="n" s="30">
        <v>11132.611904800007</v>
      </c>
      <c r="F63" t="s" s="31">
        <v>96</v>
      </c>
      <c r="G63" t="n" s="123">
        <v>203593.2</v>
      </c>
      <c r="H63" s="24"/>
      <c r="I63" s="72"/>
      <c r="J63" s="59"/>
      <c r="K63" s="17"/>
    </row>
    <row r="64" ht="17.1" customHeight="true">
      <c r="A64" s="17"/>
      <c r="B64" t="s" s="45">
        <v>104</v>
      </c>
      <c r="C64" t="s" s="56">
        <v>35</v>
      </c>
      <c r="D64" s="72"/>
      <c r="E64" t="n" s="30">
        <v>1073452.9214896027</v>
      </c>
      <c r="F64" t="s" s="31">
        <v>96</v>
      </c>
      <c r="G64" t="n" s="123">
        <v>1.101518019999999E7</v>
      </c>
      <c r="H64" s="24"/>
      <c r="I64" s="72"/>
      <c r="J64" s="59"/>
      <c r="K64" s="17"/>
    </row>
    <row r="65" ht="17.1" customHeight="true">
      <c r="A65" s="17"/>
      <c r="B65" t="s" s="45">
        <v>105</v>
      </c>
      <c r="C65" t="s" s="56">
        <v>35</v>
      </c>
      <c r="D65" s="72"/>
      <c r="E65" t="n" s="30">
        <v>80678.34903839999</v>
      </c>
      <c r="F65" t="s" s="31">
        <v>96</v>
      </c>
      <c r="G65" t="n" s="123">
        <v>480021.09999999957</v>
      </c>
      <c r="H65" s="24"/>
      <c r="I65" s="72"/>
      <c r="J65" s="59"/>
      <c r="K65" s="17"/>
    </row>
    <row r="66" ht="17.1" customHeight="true">
      <c r="A66" s="17"/>
      <c r="B66" t="s" s="82">
        <v>113</v>
      </c>
      <c r="C66" s="83"/>
      <c r="D66" s="84"/>
      <c r="E66" t="n" s="75">
        <f>SUM(E61:E65)</f>
        <v>1850716.3321888002</v>
      </c>
      <c r="F66" t="s" s="76">
        <v>96</v>
      </c>
      <c r="G66" t="n" s="124">
        <f>SUM(G61:G65)</f>
        <v>1.4272373899999987E7</v>
      </c>
      <c r="H66" s="24"/>
      <c r="I66" s="64"/>
      <c r="J66" s="66"/>
      <c r="K66" s="17"/>
    </row>
    <row r="67" ht="9.95" customHeight="true">
      <c r="A67" s="17"/>
      <c r="B67" s="51"/>
      <c r="C67" s="52"/>
      <c r="D67" s="53"/>
      <c r="E67" s="51"/>
      <c r="F67" s="54"/>
      <c r="G67" s="55"/>
      <c r="H67" s="51"/>
      <c r="I67" s="51"/>
      <c r="J67" s="51"/>
      <c r="K67" s="17"/>
    </row>
    <row r="68" ht="17.1" customHeight="true">
      <c r="A68" s="2"/>
      <c r="B68" t="s" s="18">
        <v>121</v>
      </c>
      <c r="C68" s="19"/>
      <c r="D68" s="20"/>
      <c r="E68" s="21"/>
      <c r="F68" s="22"/>
      <c r="G68" s="23"/>
      <c r="H68" s="24"/>
      <c r="I68" s="25"/>
      <c r="J68" s="26"/>
      <c r="K68" s="17"/>
    </row>
    <row r="69" ht="17.1" customHeight="true">
      <c r="A69" s="17"/>
      <c r="B69" t="s" s="45">
        <v>106</v>
      </c>
      <c r="C69" t="s" s="56">
        <v>48</v>
      </c>
      <c r="D69" t="n" s="122">
        <v>25000.0</v>
      </c>
      <c r="E69" t="n" s="30">
        <v>1.0</v>
      </c>
      <c r="F69" t="s" s="31">
        <v>84</v>
      </c>
      <c r="G69" t="n" s="123">
        <f>D69*E69</f>
        <v>25000.0</v>
      </c>
      <c r="H69" s="24"/>
      <c r="I69" s="73"/>
      <c r="J69" s="74"/>
      <c r="K69" s="17"/>
    </row>
    <row r="70" ht="17.1" customHeight="true">
      <c r="A70" s="17"/>
      <c r="B70" t="s" s="45">
        <v>106</v>
      </c>
      <c r="C70" t="s" s="56">
        <v>35</v>
      </c>
      <c r="D70" t="n" s="122">
        <v>25000.0</v>
      </c>
      <c r="E70" t="n" s="30">
        <v>13.0</v>
      </c>
      <c r="F70" t="s" s="31">
        <v>84</v>
      </c>
      <c r="G70" t="n" s="123">
        <f>D70*E70</f>
        <v>325000.0</v>
      </c>
      <c r="H70" s="24"/>
      <c r="I70" s="73"/>
      <c r="J70" s="74"/>
      <c r="K70" s="17"/>
    </row>
    <row r="71" ht="17.1" customHeight="true">
      <c r="A71" s="2"/>
      <c r="B71" t="s" s="82">
        <v>113</v>
      </c>
      <c r="C71" s="83"/>
      <c r="D71" s="84"/>
      <c r="E71" t="n" s="75">
        <f>SUM(E69:E70)</f>
        <v>14.0</v>
      </c>
      <c r="F71" t="s" s="76">
        <v>84</v>
      </c>
      <c r="G71" t="n" s="124">
        <f>SUM(G69:G70)</f>
        <v>350000.0</v>
      </c>
      <c r="H71" s="24"/>
      <c r="I71" s="77"/>
      <c r="J71" s="78"/>
      <c r="K71" s="17"/>
    </row>
    <row r="72" ht="9.95" customHeight="true">
      <c r="A72" s="17"/>
      <c r="B72" s="51"/>
      <c r="C72" s="52"/>
      <c r="D72" s="53"/>
      <c r="E72" s="51"/>
      <c r="F72" s="54"/>
      <c r="G72" s="55"/>
      <c r="H72" s="51"/>
      <c r="I72" s="51"/>
      <c r="J72" s="51"/>
      <c r="K72" s="17"/>
    </row>
    <row r="73" ht="24.95" customHeight="true">
      <c r="A73" s="2"/>
      <c r="B73" t="s" s="87">
        <v>122</v>
      </c>
      <c r="C73" s="88"/>
      <c r="D73" t="n" s="89">
        <v>1.0</v>
      </c>
      <c r="E73" t="s" s="90">
        <v>130</v>
      </c>
      <c r="F73" s="91"/>
      <c r="G73" t="n" s="126">
        <f>SUM(G74:G81)</f>
        <v>3596195.6795999995</v>
      </c>
      <c r="H73" s="24"/>
      <c r="I73" s="90"/>
      <c r="J73" s="92"/>
      <c r="K73" s="17"/>
    </row>
    <row r="74" ht="17.1" customHeight="true">
      <c r="A74" s="2"/>
      <c r="B74" t="s" s="45">
        <v>123</v>
      </c>
      <c r="C74" t="s" s="46">
        <v>44</v>
      </c>
      <c r="D74" s="47"/>
      <c r="E74" s="33"/>
      <c r="F74" s="93"/>
      <c r="G74" t="n" s="123">
        <f>D73*(SUMIFS(G13:G14,C13:C14,"HC") + SUMIFS(G16:G32,C16:C32,"HC") + SUMIFS(G34:G35,C34:C35,"HC") + SUMIFS(G52:G57,C52:C57,"HC"))</f>
        <v>193093.69</v>
      </c>
      <c r="H74" s="24"/>
      <c r="I74" s="33"/>
      <c r="J74" s="94"/>
      <c r="K74" s="17"/>
    </row>
    <row r="75" ht="17.1" customHeight="true">
      <c r="A75" s="2"/>
      <c r="B75" t="s" s="45">
        <v>116</v>
      </c>
      <c r="C75" t="s" s="46">
        <v>44</v>
      </c>
      <c r="D75" s="29"/>
      <c r="E75" s="33"/>
      <c r="F75" s="93"/>
      <c r="G75" t="n" s="123">
        <f>D73*SUMIFS(G38:G39:G44,C38:C39:C44,"HC")</f>
        <v>349338.09600000124</v>
      </c>
      <c r="H75" s="24"/>
      <c r="I75" s="33"/>
      <c r="J75" s="94"/>
      <c r="K75" s="17"/>
    </row>
    <row r="76" ht="17.1" customHeight="true">
      <c r="A76" s="2"/>
      <c r="B76" t="s" s="45">
        <v>117</v>
      </c>
      <c r="C76" t="s" s="46">
        <v>44</v>
      </c>
      <c r="D76" s="29"/>
      <c r="E76" s="33"/>
      <c r="F76" s="93"/>
      <c r="G76" t="n" s="123">
        <f>D73*SUMIFS(G46:G47:G49,C46:C47:C49,"HC")</f>
        <v>213640.87050000008</v>
      </c>
      <c r="H76" s="24"/>
      <c r="I76" s="33"/>
      <c r="J76" s="94"/>
      <c r="K76" s="17"/>
    </row>
    <row r="77" ht="17.1" customHeight="true">
      <c r="A77" s="2"/>
      <c r="B77" t="s" s="95">
        <v>124</v>
      </c>
      <c r="C77" t="s" s="96">
        <v>44</v>
      </c>
      <c r="D77" s="97"/>
      <c r="E77" s="49"/>
      <c r="F77" s="98"/>
      <c r="G77" t="n" s="125">
        <f>D73*(SUMIFS(G61:G65,C61:C65,"HC") + SUMIFS(G68:G70,C68:C70,"HP+"))</f>
        <v>2598579.399999998</v>
      </c>
      <c r="H77" s="99"/>
      <c r="I77" s="49"/>
      <c r="J77" s="100"/>
      <c r="K77" s="17"/>
    </row>
    <row r="78" ht="17.1" customHeight="true">
      <c r="A78" s="2"/>
      <c r="B78" t="s" s="45">
        <v>123</v>
      </c>
      <c r="C78" t="s" s="28">
        <v>48</v>
      </c>
      <c r="D78" s="29"/>
      <c r="E78" s="33"/>
      <c r="F78" s="93"/>
      <c r="G78" t="n" s="123">
        <f>D73*(SUMIFS(G13:G14,C13:C14,"HP+") + SUMIFS(G16:G32,C16:C32,"HP+") + SUMIFS(G34:G35,C34:C35,"HP+") + SUMIFS(G52:G57,C52:C57,"HP+"))</f>
        <v>0.0</v>
      </c>
      <c r="H78" s="24"/>
      <c r="I78" s="33"/>
      <c r="J78" s="94"/>
      <c r="K78" s="17"/>
    </row>
    <row r="79" ht="17.1" customHeight="true">
      <c r="A79" s="2"/>
      <c r="B79" t="s" s="45">
        <v>116</v>
      </c>
      <c r="C79" t="s" s="28">
        <v>48</v>
      </c>
      <c r="D79" s="29"/>
      <c r="E79" s="33"/>
      <c r="F79" s="93"/>
      <c r="G79" t="n" s="123">
        <f>D73*SUMIFS(G38:G39:G44,C38:C39:C44,"HP+")</f>
        <v>0.0</v>
      </c>
      <c r="H79" s="24"/>
      <c r="I79" s="33"/>
      <c r="J79" s="94"/>
      <c r="K79" s="17"/>
    </row>
    <row r="80" ht="17.1" customHeight="true">
      <c r="A80" s="2"/>
      <c r="B80" t="s" s="45">
        <v>117</v>
      </c>
      <c r="C80" t="s" s="28">
        <v>48</v>
      </c>
      <c r="D80" s="29"/>
      <c r="E80" s="33"/>
      <c r="F80" s="93"/>
      <c r="G80" t="n" s="123">
        <f>D73*SUMIFS(G46:G47:G49,C46:C47:C49,"HP+")</f>
        <v>12950.423100000002</v>
      </c>
      <c r="H80" s="24"/>
      <c r="I80" s="33"/>
      <c r="J80" s="94"/>
      <c r="K80" s="17"/>
    </row>
    <row r="81" ht="17.1" customHeight="true">
      <c r="A81" s="2"/>
      <c r="B81" t="s" s="27">
        <v>124</v>
      </c>
      <c r="C81" t="s" s="28">
        <v>48</v>
      </c>
      <c r="D81" s="29"/>
      <c r="E81" s="33"/>
      <c r="F81" s="93"/>
      <c r="G81" t="n" s="125">
        <f>D73*(SUMIFS(G61:G65,C61:C65,"HP+") + SUMIFS(G68:G70,C68:C70,"HP+"))</f>
        <v>228593.2</v>
      </c>
      <c r="H81" s="24"/>
      <c r="I81" s="33"/>
      <c r="J81" s="100"/>
      <c r="K81" s="17"/>
    </row>
    <row r="82" ht="9.95" customHeight="true">
      <c r="A82" s="17"/>
      <c r="B82" s="51"/>
      <c r="C82" s="52"/>
      <c r="D82" s="53"/>
      <c r="E82" s="51"/>
      <c r="F82" s="54"/>
      <c r="G82" s="55"/>
      <c r="H82" s="51"/>
      <c r="I82" s="51"/>
      <c r="J82" s="54"/>
      <c r="K82" s="17"/>
    </row>
    <row r="83" ht="24.95" customHeight="true">
      <c r="A83" s="2"/>
      <c r="B83" t="s" s="87">
        <v>125</v>
      </c>
      <c r="C83" s="101"/>
      <c r="D83" s="102"/>
      <c r="E83" s="103"/>
      <c r="F83" s="91"/>
      <c r="G83" t="n" s="126">
        <f>SUM(G84:G87)</f>
        <v>1.397435896159999E7</v>
      </c>
      <c r="H83" s="24"/>
      <c r="I83" s="103"/>
      <c r="J83" s="92"/>
      <c r="K83" s="17"/>
    </row>
    <row r="84" ht="17.1" customHeight="true">
      <c r="A84" s="2"/>
      <c r="B84" t="s" s="45">
        <v>123</v>
      </c>
      <c r="C84" t="s" s="28">
        <v>35</v>
      </c>
      <c r="D84" s="29"/>
      <c r="E84" s="33"/>
      <c r="F84" s="93"/>
      <c r="G84" t="n" s="123">
        <f>SUMIFS(G13:G14,C13:C14,"HP") + SUMIFS(G16:G32,C16:C32,"HP") + SUMIFS(G34:G35,C34:C35,"HP") + SUMIFS(G52:G57,C52:C57,"HP")</f>
        <v>491938.05000000005</v>
      </c>
      <c r="H84" s="24"/>
      <c r="I84" s="33"/>
      <c r="J84" s="94"/>
      <c r="K84" s="17"/>
    </row>
    <row r="85" ht="17.1" customHeight="true">
      <c r="A85" s="2"/>
      <c r="B85" t="s" s="45">
        <v>116</v>
      </c>
      <c r="C85" t="s" s="28">
        <v>35</v>
      </c>
      <c r="D85" s="29"/>
      <c r="E85" s="33"/>
      <c r="F85" s="93"/>
      <c r="G85" t="n" s="123">
        <f>SUMIFS(G38:G39:G44,C38:C39:C44,"HP")</f>
        <v>1320775.4764000007</v>
      </c>
      <c r="H85" s="24"/>
      <c r="I85" s="33"/>
      <c r="J85" s="94"/>
      <c r="K85" s="17"/>
    </row>
    <row r="86" ht="17.1" customHeight="true">
      <c r="A86" s="2"/>
      <c r="B86" t="s" s="45">
        <v>117</v>
      </c>
      <c r="C86" t="s" s="28">
        <v>35</v>
      </c>
      <c r="D86" s="29"/>
      <c r="E86" s="33"/>
      <c r="F86" s="93"/>
      <c r="G86" t="n" s="123">
        <f>SUMIFS(G46:G47:G49,C46:C47:C49,"HP")</f>
        <v>341444.13519999996</v>
      </c>
      <c r="H86" s="24"/>
      <c r="I86" s="33"/>
      <c r="J86" s="94"/>
      <c r="K86" s="17"/>
    </row>
    <row r="87" ht="17.1" customHeight="true">
      <c r="A87" s="2"/>
      <c r="B87" t="s" s="27">
        <v>124</v>
      </c>
      <c r="C87" t="s" s="28">
        <v>35</v>
      </c>
      <c r="D87" s="29"/>
      <c r="E87" s="33"/>
      <c r="F87" s="93"/>
      <c r="G87" t="n" s="125">
        <f>SUMIFS(G61:G65,C61:C65,"HP") + SUMIFS(G68:G70,C68:C70,"HP")</f>
        <v>1.182020129999999E7</v>
      </c>
      <c r="H87" s="24"/>
      <c r="I87" s="33"/>
      <c r="J87" s="100"/>
      <c r="K87" s="17"/>
    </row>
    <row r="88" ht="9.95" customHeight="true">
      <c r="A88" s="17"/>
      <c r="B88" s="51"/>
      <c r="C88" s="52"/>
      <c r="D88" s="53"/>
      <c r="E88" s="51"/>
      <c r="F88" s="54"/>
      <c r="G88" s="55"/>
      <c r="H88" s="51"/>
      <c r="I88" s="51"/>
      <c r="J88" s="54"/>
      <c r="K88" s="17"/>
    </row>
    <row r="89" ht="24.95" customHeight="true">
      <c r="A89" s="2"/>
      <c r="B89" t="s" s="87">
        <v>126</v>
      </c>
      <c r="C89" s="88"/>
      <c r="D89" s="104"/>
      <c r="E89" s="105"/>
      <c r="F89" s="91"/>
      <c r="G89" t="n" s="126">
        <f>G73+G83</f>
        <v>1.757055464119999E7</v>
      </c>
      <c r="H89" s="24"/>
      <c r="I89" s="105"/>
      <c r="J89" s="92"/>
      <c r="K89" s="17"/>
    </row>
    <row r="90" ht="17.1" customHeight="true">
      <c r="A90" s="17"/>
      <c r="B90" t="s" s="106">
        <v>127</v>
      </c>
      <c r="C90" s="107"/>
      <c r="D90" s="108"/>
      <c r="E90" s="109"/>
      <c r="F90" s="110"/>
      <c r="G90" t="n" s="124">
        <f>IF((SUM(E6)*D73)&lt;&gt;0,G89/(SUM(E6)*D73),"-")</f>
        <v>1477.3862474733028</v>
      </c>
      <c r="H90" s="24"/>
      <c r="I90" s="109"/>
      <c r="J90" s="111"/>
      <c r="K90" s="17"/>
    </row>
    <row r="91" ht="17.1" customHeight="true">
      <c r="A91" s="17"/>
      <c r="B91" t="s" s="82">
        <v>128</v>
      </c>
      <c r="C91" s="83"/>
      <c r="D91" s="84"/>
      <c r="E91" s="112"/>
      <c r="F91" s="113"/>
      <c r="G91" t="n" s="124">
        <f>IF((E8*D73)&lt;&gt;0,G89/(E8*D73),"-")</f>
        <v>2141.1838461125994</v>
      </c>
      <c r="H91" s="24"/>
      <c r="I91" s="112"/>
      <c r="J91" s="114"/>
      <c r="K91" s="17"/>
    </row>
    <row r="92" ht="14.25" customHeight="true">
      <c r="A92" s="17"/>
      <c r="B92" s="121"/>
      <c r="C92" s="121"/>
      <c r="D92" s="121"/>
      <c r="E92" s="121"/>
      <c r="F92" s="121"/>
      <c r="G92" s="121"/>
      <c r="H92" s="121"/>
      <c r="I92" s="121"/>
      <c r="J92" s="121"/>
      <c r="K92" s="17"/>
    </row>
    <row r="93" ht="15.0" customHeight="true"/>
    <row r="94" ht="15.0" customHeight="true"/>
    <row r="95" ht="15.0" customHeight="true"/>
    <row r="96" ht="15.0" customHeight="true"/>
    <row r="97" ht="15.0" customHeight="true"/>
    <row r="98" ht="15.0" customHeight="true"/>
    <row r="99" ht="15.0" customHeight="true"/>
    <row r="100" ht="15.0" customHeight="true"/>
    <row r="101" ht="15.0" customHeight="true"/>
    <row r="102" ht="15.0" customHeight="true"/>
    <row r="103" ht="15.0" customHeight="true"/>
    <row r="104" ht="15.0" customHeight="true"/>
    <row r="105" ht="15.0" customHeight="true"/>
    <row r="106" ht="15.0" customHeight="true"/>
    <row r="107" ht="15.0" customHeight="true"/>
    <row r="108" ht="15.0" customHeight="true"/>
    <row r="109" ht="15.0" customHeight="true"/>
    <row r="110" ht="15.0" customHeight="true"/>
    <row r="111" ht="15.0" customHeight="true"/>
    <row r="112" ht="15.0" customHeight="true"/>
    <row r="113" ht="15.0" customHeight="true"/>
    <row r="114" ht="15.0" customHeight="true"/>
    <row r="115" ht="15.0" customHeight="true"/>
    <row r="116" ht="15.0" customHeight="true"/>
    <row r="117" ht="15.0" customHeight="true"/>
    <row r="118" ht="15.0" customHeight="true"/>
  </sheetData>
  <mergeCells count="2">
    <mergeCell ref="C2:J2"/>
    <mergeCell ref="B92:J92"/>
  </mergeCells>
  <printOptions verticalCentered="false"/>
  <pageMargins bottom="0.75" footer="0.39375" header="0.511805555555555" left="0.7" right="0.7" top="0.75"/>
  <pageSetup copies="1" draft="false" fitToHeight="0" fitToWidth="1" horizontalDpi="300" orientation="portrait" pageOrder="downThenOver" blackAndWhite="false" firstPageNumber="0" paperSize="9" scale="100" useFirstPageNumber="false" usePrinterDefaults="tru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naming.get('table.name')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2021-12-01T12:50:05Z</dcterms:created>
  <dc:creator>roman</dc:creator>
  <cp:lastModifiedBy>roman</cp:lastModifiedBy>
  <dcterms:modified xsi:type="dcterms:W3CDTF">2022-04-01T20:52:18Z</dcterms:modified>
</cp:coreProperties>
</file>