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Aci_curves\Raw_files\Week_3\"/>
    </mc:Choice>
  </mc:AlternateContent>
  <xr:revisionPtr revIDLastSave="0" documentId="13_ncr:1_{B2030B02-4463-4241-B5FD-A3320D0AD537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5" i="1" l="1"/>
  <c r="BS35" i="1"/>
  <c r="BQ35" i="1"/>
  <c r="BR35" i="1" s="1"/>
  <c r="BP35" i="1"/>
  <c r="BO35" i="1"/>
  <c r="BN35" i="1"/>
  <c r="BM35" i="1"/>
  <c r="BL35" i="1"/>
  <c r="BG35" i="1" s="1"/>
  <c r="BI35" i="1"/>
  <c r="BB35" i="1"/>
  <c r="AV35" i="1"/>
  <c r="AW35" i="1" s="1"/>
  <c r="AR35" i="1"/>
  <c r="AP35" i="1"/>
  <c r="Q35" i="1" s="1"/>
  <c r="AE35" i="1"/>
  <c r="AD35" i="1"/>
  <c r="AC35" i="1"/>
  <c r="V35" i="1"/>
  <c r="T35" i="1"/>
  <c r="BT34" i="1"/>
  <c r="BS34" i="1"/>
  <c r="BR34" i="1"/>
  <c r="BQ34" i="1"/>
  <c r="BP34" i="1"/>
  <c r="BO34" i="1"/>
  <c r="BN34" i="1"/>
  <c r="BM34" i="1"/>
  <c r="BL34" i="1"/>
  <c r="BG34" i="1" s="1"/>
  <c r="BI34" i="1"/>
  <c r="BB34" i="1"/>
  <c r="AV34" i="1"/>
  <c r="AW34" i="1" s="1"/>
  <c r="AR34" i="1"/>
  <c r="AP34" i="1" s="1"/>
  <c r="AE34" i="1"/>
  <c r="AC34" i="1" s="1"/>
  <c r="AD34" i="1"/>
  <c r="V34" i="1"/>
  <c r="O34" i="1"/>
  <c r="AG34" i="1" s="1"/>
  <c r="BT33" i="1"/>
  <c r="BS33" i="1"/>
  <c r="BQ33" i="1"/>
  <c r="BR33" i="1" s="1"/>
  <c r="BP33" i="1"/>
  <c r="BO33" i="1"/>
  <c r="BN33" i="1"/>
  <c r="BM33" i="1"/>
  <c r="BL33" i="1"/>
  <c r="BI33" i="1"/>
  <c r="BG33" i="1"/>
  <c r="BB33" i="1"/>
  <c r="AV33" i="1"/>
  <c r="AW33" i="1" s="1"/>
  <c r="AR33" i="1"/>
  <c r="AP33" i="1"/>
  <c r="O33" i="1" s="1"/>
  <c r="AE33" i="1"/>
  <c r="AD33" i="1"/>
  <c r="AC33" i="1"/>
  <c r="V33" i="1"/>
  <c r="P33" i="1"/>
  <c r="BE33" i="1" s="1"/>
  <c r="BT32" i="1"/>
  <c r="BS32" i="1"/>
  <c r="BQ32" i="1"/>
  <c r="BR32" i="1" s="1"/>
  <c r="BP32" i="1"/>
  <c r="BO32" i="1"/>
  <c r="BN32" i="1"/>
  <c r="BM32" i="1"/>
  <c r="BL32" i="1"/>
  <c r="BI32" i="1"/>
  <c r="BG32" i="1"/>
  <c r="BB32" i="1"/>
  <c r="AV32" i="1"/>
  <c r="AW32" i="1" s="1"/>
  <c r="AR32" i="1"/>
  <c r="AP32" i="1"/>
  <c r="AE32" i="1"/>
  <c r="AD32" i="1"/>
  <c r="AC32" i="1"/>
  <c r="V32" i="1"/>
  <c r="BT31" i="1"/>
  <c r="BS31" i="1"/>
  <c r="BQ31" i="1"/>
  <c r="BR31" i="1" s="1"/>
  <c r="BP31" i="1"/>
  <c r="BO31" i="1"/>
  <c r="BN31" i="1"/>
  <c r="BM31" i="1"/>
  <c r="BL31" i="1"/>
  <c r="BI31" i="1"/>
  <c r="BG31" i="1"/>
  <c r="BB31" i="1"/>
  <c r="AV31" i="1"/>
  <c r="AW31" i="1" s="1"/>
  <c r="AR31" i="1"/>
  <c r="AP31" i="1" s="1"/>
  <c r="AE31" i="1"/>
  <c r="AD31" i="1"/>
  <c r="AC31" i="1" s="1"/>
  <c r="V31" i="1"/>
  <c r="P31" i="1"/>
  <c r="BE31" i="1" s="1"/>
  <c r="BT30" i="1"/>
  <c r="BS30" i="1"/>
  <c r="BQ30" i="1"/>
  <c r="BR30" i="1" s="1"/>
  <c r="Y30" i="1" s="1"/>
  <c r="BP30" i="1"/>
  <c r="BO30" i="1"/>
  <c r="BN30" i="1"/>
  <c r="BM30" i="1"/>
  <c r="BL30" i="1"/>
  <c r="BG30" i="1" s="1"/>
  <c r="BI30" i="1"/>
  <c r="BB30" i="1"/>
  <c r="AW30" i="1"/>
  <c r="AV30" i="1"/>
  <c r="AR30" i="1"/>
  <c r="AP30" i="1" s="1"/>
  <c r="AE30" i="1"/>
  <c r="AD30" i="1"/>
  <c r="AC30" i="1" s="1"/>
  <c r="V30" i="1"/>
  <c r="BT29" i="1"/>
  <c r="BS29" i="1"/>
  <c r="BQ29" i="1"/>
  <c r="BR29" i="1" s="1"/>
  <c r="BP29" i="1"/>
  <c r="BO29" i="1"/>
  <c r="BN29" i="1"/>
  <c r="BM29" i="1"/>
  <c r="BL29" i="1"/>
  <c r="BI29" i="1"/>
  <c r="BG29" i="1"/>
  <c r="BB29" i="1"/>
  <c r="AW29" i="1"/>
  <c r="AV29" i="1"/>
  <c r="AR29" i="1"/>
  <c r="AP29" i="1" s="1"/>
  <c r="AQ29" i="1"/>
  <c r="AE29" i="1"/>
  <c r="AD29" i="1"/>
  <c r="AC29" i="1" s="1"/>
  <c r="V29" i="1"/>
  <c r="T29" i="1"/>
  <c r="BT28" i="1"/>
  <c r="BS28" i="1"/>
  <c r="BR28" i="1"/>
  <c r="BD28" i="1" s="1"/>
  <c r="BQ28" i="1"/>
  <c r="BP28" i="1"/>
  <c r="BO28" i="1"/>
  <c r="BN28" i="1"/>
  <c r="BM28" i="1"/>
  <c r="BL28" i="1"/>
  <c r="BG28" i="1" s="1"/>
  <c r="BI28" i="1"/>
  <c r="BB28" i="1"/>
  <c r="AW28" i="1"/>
  <c r="AV28" i="1"/>
  <c r="AR28" i="1"/>
  <c r="AP28" i="1" s="1"/>
  <c r="AE28" i="1"/>
  <c r="AC28" i="1" s="1"/>
  <c r="AD28" i="1"/>
  <c r="Y28" i="1"/>
  <c r="V28" i="1"/>
  <c r="O28" i="1"/>
  <c r="BT27" i="1"/>
  <c r="BS27" i="1"/>
  <c r="BR27" i="1"/>
  <c r="Y27" i="1" s="1"/>
  <c r="BQ27" i="1"/>
  <c r="BP27" i="1"/>
  <c r="BO27" i="1"/>
  <c r="BN27" i="1"/>
  <c r="BM27" i="1"/>
  <c r="BL27" i="1"/>
  <c r="BG27" i="1" s="1"/>
  <c r="BI27" i="1"/>
  <c r="BB27" i="1"/>
  <c r="AV27" i="1"/>
  <c r="AW27" i="1" s="1"/>
  <c r="AR27" i="1"/>
  <c r="AP27" i="1"/>
  <c r="Q27" i="1" s="1"/>
  <c r="AE27" i="1"/>
  <c r="AD27" i="1"/>
  <c r="AC27" i="1"/>
  <c r="V27" i="1"/>
  <c r="T27" i="1"/>
  <c r="BT26" i="1"/>
  <c r="BS26" i="1"/>
  <c r="BR26" i="1"/>
  <c r="BQ26" i="1"/>
  <c r="BP26" i="1"/>
  <c r="BO26" i="1"/>
  <c r="BN26" i="1"/>
  <c r="BM26" i="1"/>
  <c r="BL26" i="1"/>
  <c r="BG26" i="1" s="1"/>
  <c r="BI26" i="1"/>
  <c r="BB26" i="1"/>
  <c r="AV26" i="1"/>
  <c r="AW26" i="1" s="1"/>
  <c r="AR26" i="1"/>
  <c r="AP26" i="1" s="1"/>
  <c r="AE26" i="1"/>
  <c r="AD26" i="1"/>
  <c r="AC26" i="1"/>
  <c r="V26" i="1"/>
  <c r="BT25" i="1"/>
  <c r="BS25" i="1"/>
  <c r="BQ25" i="1"/>
  <c r="BP25" i="1"/>
  <c r="BO25" i="1"/>
  <c r="BN25" i="1"/>
  <c r="BM25" i="1"/>
  <c r="BL25" i="1"/>
  <c r="BI25" i="1"/>
  <c r="BG25" i="1"/>
  <c r="BB25" i="1"/>
  <c r="AV25" i="1"/>
  <c r="AW25" i="1" s="1"/>
  <c r="AR25" i="1"/>
  <c r="AP25" i="1"/>
  <c r="O25" i="1" s="1"/>
  <c r="AE25" i="1"/>
  <c r="AD25" i="1"/>
  <c r="AC25" i="1"/>
  <c r="V25" i="1"/>
  <c r="P25" i="1"/>
  <c r="BE25" i="1" s="1"/>
  <c r="BT24" i="1"/>
  <c r="BS24" i="1"/>
  <c r="BQ24" i="1"/>
  <c r="BR24" i="1" s="1"/>
  <c r="Y24" i="1" s="1"/>
  <c r="BP24" i="1"/>
  <c r="BO24" i="1"/>
  <c r="BN24" i="1"/>
  <c r="BM24" i="1"/>
  <c r="BL24" i="1"/>
  <c r="BI24" i="1"/>
  <c r="BG24" i="1"/>
  <c r="BD24" i="1"/>
  <c r="BF24" i="1" s="1"/>
  <c r="BB24" i="1"/>
  <c r="AV24" i="1"/>
  <c r="AW24" i="1" s="1"/>
  <c r="AR24" i="1"/>
  <c r="AP24" i="1"/>
  <c r="AE24" i="1"/>
  <c r="AD24" i="1"/>
  <c r="AC24" i="1"/>
  <c r="V24" i="1"/>
  <c r="BT23" i="1"/>
  <c r="BS23" i="1"/>
  <c r="BQ23" i="1"/>
  <c r="BP23" i="1"/>
  <c r="BO23" i="1"/>
  <c r="BN23" i="1"/>
  <c r="BM23" i="1"/>
  <c r="BL23" i="1"/>
  <c r="BI23" i="1"/>
  <c r="BG23" i="1"/>
  <c r="BB23" i="1"/>
  <c r="AV23" i="1"/>
  <c r="AW23" i="1" s="1"/>
  <c r="AR23" i="1"/>
  <c r="AQ23" i="1"/>
  <c r="AP23" i="1"/>
  <c r="O23" i="1" s="1"/>
  <c r="AE23" i="1"/>
  <c r="AD23" i="1"/>
  <c r="AC23" i="1" s="1"/>
  <c r="V23" i="1"/>
  <c r="T23" i="1"/>
  <c r="Q23" i="1"/>
  <c r="P23" i="1"/>
  <c r="BE23" i="1" s="1"/>
  <c r="BT22" i="1"/>
  <c r="BS22" i="1"/>
  <c r="BQ22" i="1"/>
  <c r="BR22" i="1" s="1"/>
  <c r="BD22" i="1" s="1"/>
  <c r="BP22" i="1"/>
  <c r="BO22" i="1"/>
  <c r="BN22" i="1"/>
  <c r="BM22" i="1"/>
  <c r="BL22" i="1"/>
  <c r="BG22" i="1" s="1"/>
  <c r="BI22" i="1"/>
  <c r="BB22" i="1"/>
  <c r="AW22" i="1"/>
  <c r="AV22" i="1"/>
  <c r="AR22" i="1"/>
  <c r="AP22" i="1" s="1"/>
  <c r="AE22" i="1"/>
  <c r="AD22" i="1"/>
  <c r="AC22" i="1" s="1"/>
  <c r="V22" i="1"/>
  <c r="Q22" i="1"/>
  <c r="BT21" i="1"/>
  <c r="BS21" i="1"/>
  <c r="BQ21" i="1"/>
  <c r="BR21" i="1" s="1"/>
  <c r="BP21" i="1"/>
  <c r="BO21" i="1"/>
  <c r="BN21" i="1"/>
  <c r="BM21" i="1"/>
  <c r="BL21" i="1"/>
  <c r="BI21" i="1"/>
  <c r="BG21" i="1"/>
  <c r="BB21" i="1"/>
  <c r="AW21" i="1"/>
  <c r="AV21" i="1"/>
  <c r="AR21" i="1"/>
  <c r="AP21" i="1" s="1"/>
  <c r="AQ21" i="1"/>
  <c r="AE21" i="1"/>
  <c r="AD21" i="1"/>
  <c r="AC21" i="1" s="1"/>
  <c r="V21" i="1"/>
  <c r="T21" i="1"/>
  <c r="BT20" i="1"/>
  <c r="BS20" i="1"/>
  <c r="BR20" i="1"/>
  <c r="BD20" i="1" s="1"/>
  <c r="BQ20" i="1"/>
  <c r="BP20" i="1"/>
  <c r="BO20" i="1"/>
  <c r="BN20" i="1"/>
  <c r="BM20" i="1"/>
  <c r="BL20" i="1"/>
  <c r="BG20" i="1" s="1"/>
  <c r="BI20" i="1"/>
  <c r="BB20" i="1"/>
  <c r="AW20" i="1"/>
  <c r="AV20" i="1"/>
  <c r="AR20" i="1"/>
  <c r="AP20" i="1" s="1"/>
  <c r="AG20" i="1"/>
  <c r="AE20" i="1"/>
  <c r="AC20" i="1" s="1"/>
  <c r="AD20" i="1"/>
  <c r="Y20" i="1"/>
  <c r="V20" i="1"/>
  <c r="Q20" i="1"/>
  <c r="O20" i="1"/>
  <c r="BT19" i="1"/>
  <c r="BS19" i="1"/>
  <c r="BR19" i="1"/>
  <c r="Y19" i="1" s="1"/>
  <c r="BQ19" i="1"/>
  <c r="BP19" i="1"/>
  <c r="BO19" i="1"/>
  <c r="BN19" i="1"/>
  <c r="BM19" i="1"/>
  <c r="BL19" i="1"/>
  <c r="BG19" i="1" s="1"/>
  <c r="BI19" i="1"/>
  <c r="BB19" i="1"/>
  <c r="AV19" i="1"/>
  <c r="AW19" i="1" s="1"/>
  <c r="AR19" i="1"/>
  <c r="AP19" i="1"/>
  <c r="Q19" i="1" s="1"/>
  <c r="AE19" i="1"/>
  <c r="AD19" i="1"/>
  <c r="AC19" i="1"/>
  <c r="V19" i="1"/>
  <c r="T19" i="1"/>
  <c r="BT18" i="1"/>
  <c r="BS18" i="1"/>
  <c r="BR18" i="1"/>
  <c r="BQ18" i="1"/>
  <c r="BP18" i="1"/>
  <c r="BO18" i="1"/>
  <c r="BN18" i="1"/>
  <c r="BM18" i="1"/>
  <c r="BL18" i="1"/>
  <c r="BG18" i="1" s="1"/>
  <c r="BI18" i="1"/>
  <c r="BB18" i="1"/>
  <c r="AV18" i="1"/>
  <c r="AW18" i="1" s="1"/>
  <c r="AR18" i="1"/>
  <c r="AP18" i="1"/>
  <c r="AE18" i="1"/>
  <c r="AD18" i="1"/>
  <c r="AC18" i="1"/>
  <c r="V18" i="1"/>
  <c r="BT17" i="1"/>
  <c r="BS17" i="1"/>
  <c r="BQ17" i="1"/>
  <c r="BP17" i="1"/>
  <c r="BO17" i="1"/>
  <c r="BN17" i="1"/>
  <c r="BM17" i="1"/>
  <c r="BL17" i="1"/>
  <c r="BI17" i="1"/>
  <c r="BG17" i="1"/>
  <c r="BB17" i="1"/>
  <c r="AV17" i="1"/>
  <c r="AW17" i="1" s="1"/>
  <c r="AR17" i="1"/>
  <c r="AP17" i="1"/>
  <c r="O17" i="1" s="1"/>
  <c r="AE17" i="1"/>
  <c r="AD17" i="1"/>
  <c r="AC17" i="1"/>
  <c r="V17" i="1"/>
  <c r="P17" i="1"/>
  <c r="BE17" i="1" s="1"/>
  <c r="T26" i="1" l="1"/>
  <c r="Q26" i="1"/>
  <c r="P26" i="1"/>
  <c r="BE26" i="1" s="1"/>
  <c r="AQ26" i="1"/>
  <c r="O26" i="1"/>
  <c r="W28" i="1"/>
  <c r="U28" i="1" s="1"/>
  <c r="X28" i="1" s="1"/>
  <c r="R28" i="1" s="1"/>
  <c r="S28" i="1" s="1"/>
  <c r="T18" i="1"/>
  <c r="Q18" i="1"/>
  <c r="AQ18" i="1"/>
  <c r="BD26" i="1"/>
  <c r="BF26" i="1" s="1"/>
  <c r="Y26" i="1"/>
  <c r="Z28" i="1"/>
  <c r="AA28" i="1" s="1"/>
  <c r="BD34" i="1"/>
  <c r="BF34" i="1" s="1"/>
  <c r="Y34" i="1"/>
  <c r="AQ20" i="1"/>
  <c r="T20" i="1"/>
  <c r="P20" i="1"/>
  <c r="BE20" i="1" s="1"/>
  <c r="BH20" i="1" s="1"/>
  <c r="Y22" i="1"/>
  <c r="BR23" i="1"/>
  <c r="BR25" i="1"/>
  <c r="Q29" i="1"/>
  <c r="P29" i="1"/>
  <c r="BE29" i="1" s="1"/>
  <c r="O29" i="1"/>
  <c r="BD30" i="1"/>
  <c r="BF30" i="1" s="1"/>
  <c r="T31" i="1"/>
  <c r="Q31" i="1"/>
  <c r="O31" i="1"/>
  <c r="AQ31" i="1"/>
  <c r="BF22" i="1"/>
  <c r="AG33" i="1"/>
  <c r="BR17" i="1"/>
  <c r="BD21" i="1"/>
  <c r="BF21" i="1" s="1"/>
  <c r="Y21" i="1"/>
  <c r="AG28" i="1"/>
  <c r="BD31" i="1"/>
  <c r="BH31" i="1" s="1"/>
  <c r="Y31" i="1"/>
  <c r="Q32" i="1"/>
  <c r="P32" i="1"/>
  <c r="BE32" i="1" s="1"/>
  <c r="O32" i="1"/>
  <c r="AQ32" i="1"/>
  <c r="T32" i="1"/>
  <c r="BF20" i="1"/>
  <c r="P24" i="1"/>
  <c r="BE24" i="1" s="1"/>
  <c r="BH24" i="1" s="1"/>
  <c r="Q24" i="1"/>
  <c r="O24" i="1"/>
  <c r="AQ24" i="1"/>
  <c r="T24" i="1"/>
  <c r="AQ28" i="1"/>
  <c r="T28" i="1"/>
  <c r="P28" i="1"/>
  <c r="BE28" i="1" s="1"/>
  <c r="BH28" i="1" s="1"/>
  <c r="BF29" i="1"/>
  <c r="BD29" i="1"/>
  <c r="Y29" i="1"/>
  <c r="BD18" i="1"/>
  <c r="BF18" i="1" s="1"/>
  <c r="Y18" i="1"/>
  <c r="BF19" i="1"/>
  <c r="Z20" i="1"/>
  <c r="AA20" i="1" s="1"/>
  <c r="AG23" i="1"/>
  <c r="Q28" i="1"/>
  <c r="P30" i="1"/>
  <c r="BE30" i="1" s="1"/>
  <c r="BH30" i="1" s="1"/>
  <c r="O30" i="1"/>
  <c r="Z30" i="1" s="1"/>
  <c r="AA30" i="1" s="1"/>
  <c r="AQ30" i="1"/>
  <c r="T30" i="1"/>
  <c r="Q30" i="1"/>
  <c r="BF33" i="1"/>
  <c r="BD33" i="1"/>
  <c r="Y33" i="1"/>
  <c r="T34" i="1"/>
  <c r="Q34" i="1"/>
  <c r="P34" i="1"/>
  <c r="BE34" i="1" s="1"/>
  <c r="AQ34" i="1"/>
  <c r="BF35" i="1"/>
  <c r="Y35" i="1"/>
  <c r="BD35" i="1"/>
  <c r="O18" i="1"/>
  <c r="AG25" i="1"/>
  <c r="BH33" i="1"/>
  <c r="AG17" i="1"/>
  <c r="P18" i="1"/>
  <c r="BE18" i="1" s="1"/>
  <c r="BH18" i="1" s="1"/>
  <c r="Q21" i="1"/>
  <c r="P21" i="1"/>
  <c r="BE21" i="1" s="1"/>
  <c r="BH21" i="1" s="1"/>
  <c r="O21" i="1"/>
  <c r="P22" i="1"/>
  <c r="BE22" i="1" s="1"/>
  <c r="BH22" i="1" s="1"/>
  <c r="O22" i="1"/>
  <c r="AQ22" i="1"/>
  <c r="T22" i="1"/>
  <c r="BF28" i="1"/>
  <c r="Y32" i="1"/>
  <c r="BD32" i="1"/>
  <c r="BF32" i="1" s="1"/>
  <c r="Q17" i="1"/>
  <c r="BD19" i="1"/>
  <c r="Q25" i="1"/>
  <c r="BD27" i="1"/>
  <c r="BF27" i="1" s="1"/>
  <c r="Q33" i="1"/>
  <c r="T17" i="1"/>
  <c r="AQ19" i="1"/>
  <c r="T25" i="1"/>
  <c r="AQ27" i="1"/>
  <c r="T33" i="1"/>
  <c r="AQ35" i="1"/>
  <c r="O27" i="1"/>
  <c r="Z27" i="1" s="1"/>
  <c r="AA27" i="1" s="1"/>
  <c r="O35" i="1"/>
  <c r="AQ17" i="1"/>
  <c r="P19" i="1"/>
  <c r="BE19" i="1" s="1"/>
  <c r="BH19" i="1" s="1"/>
  <c r="AQ25" i="1"/>
  <c r="P27" i="1"/>
  <c r="BE27" i="1" s="1"/>
  <c r="BH27" i="1" s="1"/>
  <c r="AQ33" i="1"/>
  <c r="P35" i="1"/>
  <c r="BE35" i="1" s="1"/>
  <c r="BH35" i="1" s="1"/>
  <c r="O19" i="1"/>
  <c r="AB30" i="1" l="1"/>
  <c r="AF30" i="1" s="1"/>
  <c r="AI30" i="1"/>
  <c r="AH30" i="1"/>
  <c r="AI27" i="1"/>
  <c r="AB27" i="1"/>
  <c r="AF27" i="1" s="1"/>
  <c r="AH27" i="1"/>
  <c r="AB20" i="1"/>
  <c r="AF20" i="1" s="1"/>
  <c r="AI20" i="1"/>
  <c r="AJ20" i="1" s="1"/>
  <c r="AH20" i="1"/>
  <c r="W20" i="1"/>
  <c r="U20" i="1" s="1"/>
  <c r="X20" i="1" s="1"/>
  <c r="R20" i="1" s="1"/>
  <c r="S20" i="1" s="1"/>
  <c r="AG24" i="1"/>
  <c r="Y17" i="1"/>
  <c r="BD17" i="1"/>
  <c r="AG31" i="1"/>
  <c r="W31" i="1"/>
  <c r="U31" i="1" s="1"/>
  <c r="X31" i="1" s="1"/>
  <c r="R31" i="1" s="1"/>
  <c r="S31" i="1" s="1"/>
  <c r="AG21" i="1"/>
  <c r="BH34" i="1"/>
  <c r="Z31" i="1"/>
  <c r="AA31" i="1" s="1"/>
  <c r="Z34" i="1"/>
  <c r="AA34" i="1" s="1"/>
  <c r="Z18" i="1"/>
  <c r="AA18" i="1" s="1"/>
  <c r="BF31" i="1"/>
  <c r="BD23" i="1"/>
  <c r="Y23" i="1"/>
  <c r="AG26" i="1"/>
  <c r="W26" i="1"/>
  <c r="U26" i="1" s="1"/>
  <c r="X26" i="1" s="1"/>
  <c r="R26" i="1" s="1"/>
  <c r="S26" i="1" s="1"/>
  <c r="Z32" i="1"/>
  <c r="AA32" i="1" s="1"/>
  <c r="AG18" i="1"/>
  <c r="W18" i="1"/>
  <c r="U18" i="1" s="1"/>
  <c r="X18" i="1" s="1"/>
  <c r="R18" i="1" s="1"/>
  <c r="S18" i="1" s="1"/>
  <c r="Z33" i="1"/>
  <c r="AA33" i="1" s="1"/>
  <c r="AG29" i="1"/>
  <c r="W29" i="1"/>
  <c r="U29" i="1" s="1"/>
  <c r="X29" i="1" s="1"/>
  <c r="R29" i="1" s="1"/>
  <c r="S29" i="1" s="1"/>
  <c r="Z22" i="1"/>
  <c r="AA22" i="1" s="1"/>
  <c r="Z26" i="1"/>
  <c r="AA26" i="1" s="1"/>
  <c r="AG35" i="1"/>
  <c r="AG19" i="1"/>
  <c r="W19" i="1"/>
  <c r="U19" i="1" s="1"/>
  <c r="X19" i="1" s="1"/>
  <c r="R19" i="1" s="1"/>
  <c r="S19" i="1" s="1"/>
  <c r="Z19" i="1"/>
  <c r="AA19" i="1" s="1"/>
  <c r="AG27" i="1"/>
  <c r="W27" i="1"/>
  <c r="U27" i="1" s="1"/>
  <c r="X27" i="1" s="1"/>
  <c r="R27" i="1" s="1"/>
  <c r="S27" i="1" s="1"/>
  <c r="BH29" i="1"/>
  <c r="BH26" i="1"/>
  <c r="W30" i="1"/>
  <c r="U30" i="1" s="1"/>
  <c r="X30" i="1" s="1"/>
  <c r="R30" i="1" s="1"/>
  <c r="S30" i="1" s="1"/>
  <c r="AG30" i="1"/>
  <c r="Z24" i="1"/>
  <c r="AA24" i="1" s="1"/>
  <c r="W24" i="1" s="1"/>
  <c r="U24" i="1" s="1"/>
  <c r="X24" i="1" s="1"/>
  <c r="R24" i="1" s="1"/>
  <c r="S24" i="1" s="1"/>
  <c r="Z35" i="1"/>
  <c r="AA35" i="1" s="1"/>
  <c r="Z29" i="1"/>
  <c r="AA29" i="1" s="1"/>
  <c r="AG32" i="1"/>
  <c r="Z21" i="1"/>
  <c r="AA21" i="1" s="1"/>
  <c r="AG22" i="1"/>
  <c r="BH32" i="1"/>
  <c r="BD25" i="1"/>
  <c r="Y25" i="1"/>
  <c r="AB28" i="1"/>
  <c r="AF28" i="1" s="1"/>
  <c r="AI28" i="1"/>
  <c r="AH28" i="1"/>
  <c r="AB22" i="1" l="1"/>
  <c r="AF22" i="1" s="1"/>
  <c r="AI22" i="1"/>
  <c r="AH22" i="1"/>
  <c r="W22" i="1"/>
  <c r="U22" i="1" s="1"/>
  <c r="X22" i="1" s="1"/>
  <c r="R22" i="1" s="1"/>
  <c r="S22" i="1" s="1"/>
  <c r="AI35" i="1"/>
  <c r="AH35" i="1"/>
  <c r="AB35" i="1"/>
  <c r="AF35" i="1" s="1"/>
  <c r="AI19" i="1"/>
  <c r="AJ19" i="1" s="1"/>
  <c r="AB19" i="1"/>
  <c r="AF19" i="1" s="1"/>
  <c r="AH19" i="1"/>
  <c r="AB32" i="1"/>
  <c r="AF32" i="1" s="1"/>
  <c r="AI32" i="1"/>
  <c r="AJ32" i="1" s="1"/>
  <c r="AH32" i="1"/>
  <c r="AB34" i="1"/>
  <c r="AF34" i="1" s="1"/>
  <c r="AI34" i="1"/>
  <c r="AH34" i="1"/>
  <c r="W34" i="1"/>
  <c r="U34" i="1" s="1"/>
  <c r="X34" i="1" s="1"/>
  <c r="R34" i="1" s="1"/>
  <c r="S34" i="1" s="1"/>
  <c r="AI21" i="1"/>
  <c r="AB21" i="1"/>
  <c r="AF21" i="1" s="1"/>
  <c r="AH21" i="1"/>
  <c r="W32" i="1"/>
  <c r="U32" i="1" s="1"/>
  <c r="X32" i="1" s="1"/>
  <c r="R32" i="1" s="1"/>
  <c r="S32" i="1" s="1"/>
  <c r="AB33" i="1"/>
  <c r="AF33" i="1" s="1"/>
  <c r="AI33" i="1"/>
  <c r="AH33" i="1"/>
  <c r="W33" i="1"/>
  <c r="U33" i="1" s="1"/>
  <c r="X33" i="1" s="1"/>
  <c r="R33" i="1" s="1"/>
  <c r="S33" i="1" s="1"/>
  <c r="Z23" i="1"/>
  <c r="AA23" i="1" s="1"/>
  <c r="AJ27" i="1"/>
  <c r="BH17" i="1"/>
  <c r="BF17" i="1"/>
  <c r="AJ28" i="1"/>
  <c r="AB31" i="1"/>
  <c r="AF31" i="1" s="1"/>
  <c r="AI31" i="1"/>
  <c r="AJ31" i="1" s="1"/>
  <c r="AH31" i="1"/>
  <c r="Z17" i="1"/>
  <c r="AA17" i="1" s="1"/>
  <c r="W35" i="1"/>
  <c r="U35" i="1" s="1"/>
  <c r="X35" i="1" s="1"/>
  <c r="R35" i="1" s="1"/>
  <c r="S35" i="1" s="1"/>
  <c r="Z25" i="1"/>
  <c r="AA25" i="1" s="1"/>
  <c r="BF23" i="1"/>
  <c r="BH23" i="1"/>
  <c r="W21" i="1"/>
  <c r="U21" i="1" s="1"/>
  <c r="X21" i="1" s="1"/>
  <c r="R21" i="1" s="1"/>
  <c r="S21" i="1" s="1"/>
  <c r="AJ30" i="1"/>
  <c r="AB24" i="1"/>
  <c r="AF24" i="1" s="1"/>
  <c r="AI24" i="1"/>
  <c r="AH24" i="1"/>
  <c r="BH25" i="1"/>
  <c r="BF25" i="1"/>
  <c r="AB26" i="1"/>
  <c r="AF26" i="1" s="1"/>
  <c r="AI26" i="1"/>
  <c r="AJ26" i="1" s="1"/>
  <c r="AH26" i="1"/>
  <c r="AI29" i="1"/>
  <c r="AB29" i="1"/>
  <c r="AF29" i="1" s="1"/>
  <c r="AH29" i="1"/>
  <c r="AB18" i="1"/>
  <c r="AF18" i="1" s="1"/>
  <c r="AI18" i="1"/>
  <c r="AH18" i="1"/>
  <c r="AJ18" i="1" l="1"/>
  <c r="AB25" i="1"/>
  <c r="AF25" i="1" s="1"/>
  <c r="AI25" i="1"/>
  <c r="AJ25" i="1" s="1"/>
  <c r="AH25" i="1"/>
  <c r="W25" i="1"/>
  <c r="U25" i="1" s="1"/>
  <c r="X25" i="1" s="1"/>
  <c r="R25" i="1" s="1"/>
  <c r="S25" i="1" s="1"/>
  <c r="AJ33" i="1"/>
  <c r="AJ34" i="1"/>
  <c r="AJ35" i="1"/>
  <c r="AJ24" i="1"/>
  <c r="AJ29" i="1"/>
  <c r="AB17" i="1"/>
  <c r="AF17" i="1" s="1"/>
  <c r="AI17" i="1"/>
  <c r="AH17" i="1"/>
  <c r="W17" i="1"/>
  <c r="U17" i="1" s="1"/>
  <c r="X17" i="1" s="1"/>
  <c r="R17" i="1" s="1"/>
  <c r="S17" i="1" s="1"/>
  <c r="AI23" i="1"/>
  <c r="AJ23" i="1" s="1"/>
  <c r="AB23" i="1"/>
  <c r="AF23" i="1" s="1"/>
  <c r="W23" i="1"/>
  <c r="U23" i="1" s="1"/>
  <c r="X23" i="1" s="1"/>
  <c r="R23" i="1" s="1"/>
  <c r="S23" i="1" s="1"/>
  <c r="AH23" i="1"/>
  <c r="AJ21" i="1"/>
  <c r="AJ22" i="1"/>
  <c r="AJ17" i="1" l="1"/>
</calcChain>
</file>

<file path=xl/sharedStrings.xml><?xml version="1.0" encoding="utf-8"?>
<sst xmlns="http://schemas.openxmlformats.org/spreadsheetml/2006/main" count="666" uniqueCount="324">
  <si>
    <t>File opened</t>
  </si>
  <si>
    <t>2020-01-22 12:10:14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</si>
  <si>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</si>
  <si>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</si>
  <si>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</si>
  <si>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</si>
  <si>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</si>
  <si>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</si>
  <si>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</si>
  <si>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</si>
  <si>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</si>
  <si>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</si>
  <si>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</si>
  <si>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{"co2aspan2": "-0.0336155", "h2obspan2": "0", "co2bzero": "0.928899", "h2oaspan2": "0", "co2bspan2a": "0.296716", "tbzero": "-0.0746956", "h2oaspanconc1": "12.18", "co2aspan2b": "0.293384", "flowmeterzero": "0.997559", "co2aspan2a": "0.295951", "co2azero": "0.926417", "co2bspan2": "-0.0333406", "h2oaspan1": "1.00539", "chamberpressurezero": "2.647", "co2bspanconc1": "2488", "co2bspanconc2": "301.4", "h2obspan2a": "0.0725379", "co2bspan2b": "0.294103", "co2aspan1": "1.00127", "tazero": "-0.144751", "h2obspan1": "1.00315", "flowbzero": "0.31642", "h2obspanconc2": "0", "co2bspan1": "1.00109", "ssa_ref": "34010.6", "h2oaspan2a": "0.0719734", "oxygen": "21", "h2oaspan2b": "0.0723615", "h2oaspanconc2": "0", "co2aspanconc1": "2488", "flowazero": "0.28786", "h2oazero": "1.04577", "ssb_ref": "36084.5", "h2obspanconc1": "12.18", "h2obspan2b": "0.0727663", "co2aspanconc2": "301.4", "h2obzero": "1.05718"}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</si>
  <si>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</si>
  <si>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</si>
  <si>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</si>
  <si>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</si>
  <si>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</si>
  <si>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</si>
  <si>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</si>
  <si>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</si>
  <si>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</si>
  <si>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12:10:14</t>
  </si>
  <si>
    <t>Stability Definition:	A (GasEx): Std&lt;0.2 Per=20	Qamb_in (Meas): Std&lt;1 Per=20	Tleaf (Meas): Std&lt;0.2 Per=20</t>
  </si>
  <si>
    <t>12:11:31</t>
  </si>
  <si>
    <t>Stability Definition:	A (GasEx): Std&lt;0.2 Per=20	Qamb_in (Meas): Std&lt;1 Per=20</t>
  </si>
  <si>
    <t>12:11:32</t>
  </si>
  <si>
    <t>Stability Definition:	A (GasEx): Std&lt;0.2 Per=20	Qamb_in (Meas): Std&lt;1 Per=20	CO2_r (Meas): Std&lt;0.2 Per=20</t>
  </si>
  <si>
    <t>12:11:39</t>
  </si>
  <si>
    <t>Stability Definition:	A (GasEx): Std&lt;0.2 Per=20	Qamb_in (Meas): Std&lt;1 Per=20	CO2_r (Meas): Std&lt;0.75 Per=20</t>
  </si>
  <si>
    <t>12:11:45</t>
  </si>
  <si>
    <t>Stability Definition:	A (GasEx): Std&lt;0.2 Per=20	CO2_r (Meas): Std&lt;0.75 Per=20</t>
  </si>
  <si>
    <t>12:11:50</t>
  </si>
  <si>
    <t>Stability Definition:	A (GasEx): Std&lt;0.1 Per=20	CO2_r (Meas): Std&lt;0.75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</si>
  <si>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</si>
  <si>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</si>
  <si>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</si>
  <si>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</si>
  <si>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</si>
  <si>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</si>
  <si>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</si>
  <si>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</si>
  <si>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</si>
  <si>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</si>
  <si>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</si>
  <si>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</si>
  <si>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</si>
  <si>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</si>
  <si>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</si>
  <si>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</si>
  <si>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</si>
  <si>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</si>
  <si>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</si>
  <si>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</si>
  <si>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</si>
  <si>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</si>
  <si>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</si>
  <si>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</si>
  <si>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</si>
  <si>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</si>
  <si>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</si>
  <si>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</si>
  <si>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</si>
  <si>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</si>
  <si>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</si>
  <si>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</si>
  <si>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</si>
  <si>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</si>
  <si>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</si>
  <si>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</si>
  <si>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</si>
  <si>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</si>
  <si>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</si>
  <si>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</si>
  <si>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</si>
  <si>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</si>
  <si>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</si>
  <si>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5.53484 84.5607 398.273 649.98 883.633 1102.07 1286.62 1352.45</t>
  </si>
  <si>
    <t>Fs_true</t>
  </si>
  <si>
    <t>-0.129219 100.465 402.395 601.183 800.182 1000.23 1200.38 1401.49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</si>
  <si>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</si>
  <si>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</si>
  <si>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</si>
  <si>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</si>
  <si>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</si>
  <si>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</si>
  <si>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</si>
  <si>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</si>
  <si>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</si>
  <si>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</si>
  <si>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</si>
  <si>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</si>
  <si>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</si>
  <si>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</si>
  <si>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</si>
  <si>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</si>
  <si>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</si>
  <si>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</si>
  <si>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</si>
  <si>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</si>
  <si>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</si>
  <si>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</si>
  <si>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</si>
  <si>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</si>
  <si>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</si>
  <si>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</si>
  <si>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</si>
  <si>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</si>
  <si>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</si>
  <si>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</si>
  <si>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</si>
  <si>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</si>
  <si>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</si>
  <si>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</si>
  <si>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</si>
  <si>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</si>
  <si>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</si>
  <si>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</si>
  <si>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</si>
  <si>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</si>
  <si>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</si>
  <si>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</si>
  <si>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</si>
  <si>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</si>
  <si>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</si>
  <si>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</si>
  <si>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</si>
  <si>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</si>
  <si>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</si>
  <si>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</si>
  <si>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</si>
  <si>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</si>
  <si>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</si>
  <si>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</si>
  <si>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</si>
  <si>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</si>
  <si>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</si>
  <si>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</si>
  <si>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</si>
  <si>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</si>
  <si>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</si>
  <si>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</si>
  <si>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</si>
  <si>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</si>
  <si>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</si>
  <si>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</si>
  <si>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</si>
  <si>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</si>
  <si>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</si>
  <si>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</si>
  <si>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</si>
  <si>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</si>
  <si>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</si>
  <si>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</si>
  <si>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</si>
  <si>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</si>
  <si>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</si>
  <si>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</si>
  <si>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</si>
  <si>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</si>
  <si>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</si>
  <si>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</si>
  <si>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</si>
  <si>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</si>
  <si>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</si>
  <si>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</si>
  <si>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</si>
  <si>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</si>
  <si>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</si>
  <si>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</si>
  <si>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</si>
  <si>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</si>
  <si>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</si>
  <si>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</si>
  <si>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</si>
  <si>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</si>
  <si>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</si>
  <si>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</si>
  <si>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</si>
  <si>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</si>
  <si>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</si>
  <si>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</si>
  <si>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</si>
  <si>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</si>
  <si>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</si>
  <si>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</si>
  <si>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</si>
  <si>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</si>
  <si>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</si>
  <si>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</si>
  <si>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</si>
  <si>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</si>
  <si>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</si>
  <si>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</si>
  <si>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</si>
  <si>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</si>
  <si>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</si>
  <si>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</si>
  <si>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</si>
  <si>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</si>
  <si>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</si>
  <si>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</si>
  <si>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</si>
  <si>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</si>
  <si>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</si>
  <si>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</si>
  <si>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</si>
  <si>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</si>
  <si>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</si>
  <si>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</si>
  <si>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</si>
  <si>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</si>
  <si>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</si>
  <si>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</si>
  <si>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</si>
  <si>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</si>
  <si>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</si>
  <si>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</si>
  <si>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</si>
  <si>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</si>
  <si>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</si>
  <si>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</si>
  <si>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</si>
  <si>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</si>
  <si>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</si>
  <si>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</si>
  <si>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</si>
  <si>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</si>
  <si>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</si>
  <si>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</si>
  <si>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</si>
  <si>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</si>
  <si>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</si>
  <si>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</si>
  <si>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</si>
  <si>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</si>
  <si>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</si>
  <si>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</si>
  <si>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20200122 12:43:29</t>
  </si>
  <si>
    <t>12:43:29</t>
  </si>
  <si>
    <t>Lindsey</t>
  </si>
  <si>
    <t>KD</t>
  </si>
  <si>
    <t>GUATDU</t>
  </si>
  <si>
    <t>BNL17167</t>
  </si>
  <si>
    <t>Mature</t>
  </si>
  <si>
    <t>GUATDU03</t>
  </si>
  <si>
    <t>Shade</t>
  </si>
  <si>
    <t>MPF-181-20200122-12_43_30</t>
  </si>
  <si>
    <t>DARK-182-20200122-12_43_32</t>
  </si>
  <si>
    <t>0: Broadleaf</t>
  </si>
  <si>
    <t>20200122 12:44:55</t>
  </si>
  <si>
    <t>12:44:55</t>
  </si>
  <si>
    <t>MPF-183-20200122-12_44_56</t>
  </si>
  <si>
    <t>DARK-184-20200122-12_44_58</t>
  </si>
  <si>
    <t>20200122 12:45:57</t>
  </si>
  <si>
    <t>12:45:57</t>
  </si>
  <si>
    <t>MPF-185-20200122-12_45_58</t>
  </si>
  <si>
    <t>DARK-186-20200122-12_46_00</t>
  </si>
  <si>
    <t>20200122 12:48:03</t>
  </si>
  <si>
    <t>12:48:03</t>
  </si>
  <si>
    <t>MPF-187-20200122-12_48_04</t>
  </si>
  <si>
    <t>DARK-188-20200122-12_48_06</t>
  </si>
  <si>
    <t>20200122 12:49:04</t>
  </si>
  <si>
    <t>12:49:04</t>
  </si>
  <si>
    <t>MPF-189-20200122-12_49_05</t>
  </si>
  <si>
    <t>DARK-190-20200122-12_49_07</t>
  </si>
  <si>
    <t>20200122 12:50:59</t>
  </si>
  <si>
    <t>12:50:59</t>
  </si>
  <si>
    <t>MPF-191-20200122-12_51_00</t>
  </si>
  <si>
    <t>DARK-192-20200122-12_51_02</t>
  </si>
  <si>
    <t>20200122 12:52:00</t>
  </si>
  <si>
    <t>12:52:00</t>
  </si>
  <si>
    <t>MPF-193-20200122-12_52_00</t>
  </si>
  <si>
    <t>DARK-194-20200122-12_52_02</t>
  </si>
  <si>
    <t>20200122 12:53:34</t>
  </si>
  <si>
    <t>12:53:34</t>
  </si>
  <si>
    <t>MPF-195-20200122-12_53_34</t>
  </si>
  <si>
    <t>DARK-196-20200122-12_53_37</t>
  </si>
  <si>
    <t>20200122 12:55:00</t>
  </si>
  <si>
    <t>12:55:00</t>
  </si>
  <si>
    <t>MPF-197-20200122-12_55_01</t>
  </si>
  <si>
    <t>DARK-198-20200122-12_55_03</t>
  </si>
  <si>
    <t>20200122 12:56:01</t>
  </si>
  <si>
    <t>12:56:01</t>
  </si>
  <si>
    <t>MPF-199-20200122-12_56_01</t>
  </si>
  <si>
    <t>DARK-200-20200122-12_56_04</t>
  </si>
  <si>
    <t>20200122 12:58:11</t>
  </si>
  <si>
    <t>12:58:11</t>
  </si>
  <si>
    <t>MPF-201-20200122-12_58_12</t>
  </si>
  <si>
    <t>DARK-202-20200122-12_58_14</t>
  </si>
  <si>
    <t>20200122 12:59:12</t>
  </si>
  <si>
    <t>12:59:12</t>
  </si>
  <si>
    <t>MPF-203-20200122-12_59_12</t>
  </si>
  <si>
    <t>DARK-204-20200122-12_59_15</t>
  </si>
  <si>
    <t>20200122 13:01:27</t>
  </si>
  <si>
    <t>13:01:27</t>
  </si>
  <si>
    <t>MPF-205-20200122-13_01_28</t>
  </si>
  <si>
    <t>DARK-206-20200122-13_01_30</t>
  </si>
  <si>
    <t>20200122 13:02:29</t>
  </si>
  <si>
    <t>13:02:29</t>
  </si>
  <si>
    <t>MPF-207-20200122-13_02_30</t>
  </si>
  <si>
    <t>DARK-208-20200122-13_02_32</t>
  </si>
  <si>
    <t>20200122 13:04:31</t>
  </si>
  <si>
    <t>13:04:31</t>
  </si>
  <si>
    <t>MPF-209-20200122-13_04_32</t>
  </si>
  <si>
    <t>DARK-210-20200122-13_04_34</t>
  </si>
  <si>
    <t>20200122 13:05:52</t>
  </si>
  <si>
    <t>13:05:52</t>
  </si>
  <si>
    <t>MPF-211-20200122-13_05_53</t>
  </si>
  <si>
    <t>DARK-212-20200122-13_05_55</t>
  </si>
  <si>
    <t>20200122 13:08:08</t>
  </si>
  <si>
    <t>13:08:08</t>
  </si>
  <si>
    <t>MPF-213-20200122-13_08_09</t>
  </si>
  <si>
    <t>DARK-214-20200122-13_08_11</t>
  </si>
  <si>
    <t>20200122 13:10:09</t>
  </si>
  <si>
    <t>13:10:09</t>
  </si>
  <si>
    <t>MPF-215-20200122-13_10_09</t>
  </si>
  <si>
    <t>DARK-216-20200122-13_10_12</t>
  </si>
  <si>
    <t>20200122 13:11:24</t>
  </si>
  <si>
    <t>13:11:24</t>
  </si>
  <si>
    <t>MPF-217-20200122-13_11_25</t>
  </si>
  <si>
    <t>DARK-218-20200122-13_11_27</t>
  </si>
  <si>
    <t>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</si>
</sst>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5"/>
  <sheetViews>
    <sheetView tabSelected="1" topLeftCell="A10" workbookViewId="0">
      <selection activeCell="G17" sqref="G17:G35"/>
    </sheetView>
  </sheetViews>
  <sheetFormatPr defaultRowHeight="14.5" x14ac:dyDescent="0.35"/>
  <sheetData>
    <row r="2" spans="1:133" x14ac:dyDescent="0.35">
      <c r="A2" t="s">
        <v>35</v>
      </c>
      <c r="B2" t="s">
        <v>36</v>
      </c>
      <c r="C2" t="s">
        <v>37</v>
      </c>
      <c r="D2" t="s">
        <v>38</v>
      </c>
    </row>
    <row r="3" spans="1:133" x14ac:dyDescent="0.35">
      <c r="B3">
        <v>4</v>
      </c>
      <c r="C3">
        <v>21</v>
      </c>
      <c r="D3" t="s">
        <v>39</v>
      </c>
    </row>
    <row r="4" spans="1:133" x14ac:dyDescent="0.35">
      <c r="A4" t="s">
        <v>40</v>
      </c>
      <c r="B4" t="s">
        <v>41</v>
      </c>
    </row>
    <row r="5" spans="1:133" x14ac:dyDescent="0.35">
      <c r="B5">
        <v>2</v>
      </c>
    </row>
    <row r="6" spans="1:133" x14ac:dyDescent="0.3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33" x14ac:dyDescent="0.3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33" x14ac:dyDescent="0.3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40</v>
      </c>
      <c r="BV14" t="s">
        <v>40</v>
      </c>
      <c r="BW14" t="s">
        <v>40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</row>
    <row r="15" spans="1:133" x14ac:dyDescent="0.35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323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116</v>
      </c>
      <c r="AA15" t="s">
        <v>117</v>
      </c>
      <c r="AB15" t="s">
        <v>118</v>
      </c>
      <c r="AC15" t="s">
        <v>119</v>
      </c>
      <c r="AD15" t="s">
        <v>120</v>
      </c>
      <c r="AE15" t="s">
        <v>121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85</v>
      </c>
      <c r="AO15" t="s">
        <v>130</v>
      </c>
      <c r="AP15" t="s">
        <v>131</v>
      </c>
      <c r="AQ15" t="s">
        <v>132</v>
      </c>
      <c r="AR15" t="s">
        <v>133</v>
      </c>
      <c r="AS15" t="s">
        <v>134</v>
      </c>
      <c r="AT15" t="s">
        <v>135</v>
      </c>
      <c r="AU15" t="s">
        <v>136</v>
      </c>
      <c r="AV15" t="s">
        <v>137</v>
      </c>
      <c r="AW15" t="s">
        <v>138</v>
      </c>
      <c r="AX15" t="s">
        <v>139</v>
      </c>
      <c r="AY15" t="s">
        <v>140</v>
      </c>
      <c r="AZ15" t="s">
        <v>141</v>
      </c>
      <c r="BA15" t="s">
        <v>142</v>
      </c>
      <c r="BB15" t="s">
        <v>143</v>
      </c>
      <c r="BC15" t="s">
        <v>144</v>
      </c>
      <c r="BD15" t="s">
        <v>145</v>
      </c>
      <c r="BE15" t="s">
        <v>146</v>
      </c>
      <c r="BF15" t="s">
        <v>147</v>
      </c>
      <c r="BG15" t="s">
        <v>148</v>
      </c>
      <c r="BH15" t="s">
        <v>149</v>
      </c>
      <c r="BI15" t="s">
        <v>150</v>
      </c>
      <c r="BJ15" t="s">
        <v>151</v>
      </c>
      <c r="BK15" t="s">
        <v>152</v>
      </c>
      <c r="BL15" t="s">
        <v>153</v>
      </c>
      <c r="BM15" t="s">
        <v>154</v>
      </c>
      <c r="BN15" t="s">
        <v>155</v>
      </c>
      <c r="BO15" t="s">
        <v>156</v>
      </c>
      <c r="BP15" t="s">
        <v>157</v>
      </c>
      <c r="BQ15" t="s">
        <v>158</v>
      </c>
      <c r="BR15" t="s">
        <v>159</v>
      </c>
      <c r="BS15" t="s">
        <v>160</v>
      </c>
      <c r="BT15" t="s">
        <v>161</v>
      </c>
      <c r="BU15" t="s">
        <v>162</v>
      </c>
      <c r="BV15" t="s">
        <v>163</v>
      </c>
      <c r="BW15" t="s">
        <v>164</v>
      </c>
      <c r="BX15" t="s">
        <v>104</v>
      </c>
      <c r="BY15" t="s">
        <v>165</v>
      </c>
      <c r="BZ15" t="s">
        <v>166</v>
      </c>
      <c r="CA15" t="s">
        <v>167</v>
      </c>
      <c r="CB15" t="s">
        <v>168</v>
      </c>
      <c r="CC15" t="s">
        <v>169</v>
      </c>
      <c r="CD15" t="s">
        <v>170</v>
      </c>
      <c r="CE15" t="s">
        <v>171</v>
      </c>
      <c r="CF15" t="s">
        <v>172</v>
      </c>
      <c r="CG15" t="s">
        <v>173</v>
      </c>
      <c r="CH15" t="s">
        <v>174</v>
      </c>
      <c r="CI15" t="s">
        <v>175</v>
      </c>
      <c r="CJ15" t="s">
        <v>176</v>
      </c>
      <c r="CK15" t="s">
        <v>177</v>
      </c>
      <c r="CL15" t="s">
        <v>178</v>
      </c>
      <c r="CM15" t="s">
        <v>179</v>
      </c>
      <c r="CN15" t="s">
        <v>180</v>
      </c>
      <c r="CO15" t="s">
        <v>181</v>
      </c>
      <c r="CP15" t="s">
        <v>182</v>
      </c>
      <c r="CQ15" t="s">
        <v>183</v>
      </c>
      <c r="CR15" t="s">
        <v>184</v>
      </c>
      <c r="CS15" t="s">
        <v>185</v>
      </c>
      <c r="CT15" t="s">
        <v>186</v>
      </c>
      <c r="CU15" t="s">
        <v>187</v>
      </c>
      <c r="CV15" t="s">
        <v>188</v>
      </c>
      <c r="CW15" t="s">
        <v>189</v>
      </c>
      <c r="CX15" t="s">
        <v>190</v>
      </c>
      <c r="CY15" t="s">
        <v>191</v>
      </c>
      <c r="CZ15" t="s">
        <v>192</v>
      </c>
      <c r="DA15" t="s">
        <v>193</v>
      </c>
      <c r="DB15" t="s">
        <v>194</v>
      </c>
      <c r="DC15" t="s">
        <v>195</v>
      </c>
      <c r="DD15" t="s">
        <v>196</v>
      </c>
      <c r="DE15" t="s">
        <v>197</v>
      </c>
      <c r="DF15" t="s">
        <v>198</v>
      </c>
      <c r="DG15" t="s">
        <v>199</v>
      </c>
      <c r="DH15" t="s">
        <v>200</v>
      </c>
      <c r="DI15" t="s">
        <v>201</v>
      </c>
      <c r="DJ15" t="s">
        <v>202</v>
      </c>
      <c r="DK15" t="s">
        <v>203</v>
      </c>
      <c r="DL15" t="s">
        <v>204</v>
      </c>
      <c r="DM15" t="s">
        <v>205</v>
      </c>
      <c r="DN15" t="s">
        <v>206</v>
      </c>
      <c r="DO15" t="s">
        <v>207</v>
      </c>
      <c r="DP15" t="s">
        <v>208</v>
      </c>
      <c r="DQ15" t="s">
        <v>209</v>
      </c>
      <c r="DR15" t="s">
        <v>210</v>
      </c>
      <c r="DS15" t="s">
        <v>211</v>
      </c>
      <c r="DT15" t="s">
        <v>212</v>
      </c>
      <c r="DU15" t="s">
        <v>213</v>
      </c>
      <c r="DV15" t="s">
        <v>214</v>
      </c>
      <c r="DW15" t="s">
        <v>215</v>
      </c>
      <c r="DX15" t="s">
        <v>216</v>
      </c>
      <c r="DY15" t="s">
        <v>217</v>
      </c>
      <c r="DZ15" t="s">
        <v>218</v>
      </c>
      <c r="EA15" t="s">
        <v>219</v>
      </c>
      <c r="EB15" t="s">
        <v>220</v>
      </c>
      <c r="EC15" t="s">
        <v>221</v>
      </c>
    </row>
    <row r="16" spans="1:133" x14ac:dyDescent="0.35">
      <c r="B16" t="s">
        <v>222</v>
      </c>
      <c r="C16" t="s">
        <v>222</v>
      </c>
      <c r="N16" t="s">
        <v>222</v>
      </c>
      <c r="O16" t="s">
        <v>223</v>
      </c>
      <c r="P16" t="s">
        <v>224</v>
      </c>
      <c r="Q16" t="s">
        <v>225</v>
      </c>
      <c r="R16" t="s">
        <v>225</v>
      </c>
      <c r="S16" t="s">
        <v>170</v>
      </c>
      <c r="T16" t="s">
        <v>170</v>
      </c>
      <c r="U16" t="s">
        <v>223</v>
      </c>
      <c r="V16" t="s">
        <v>223</v>
      </c>
      <c r="W16" t="s">
        <v>223</v>
      </c>
      <c r="X16" t="s">
        <v>223</v>
      </c>
      <c r="Y16" t="s">
        <v>226</v>
      </c>
      <c r="Z16" t="s">
        <v>227</v>
      </c>
      <c r="AA16" t="s">
        <v>227</v>
      </c>
      <c r="AB16" t="s">
        <v>228</v>
      </c>
      <c r="AC16" t="s">
        <v>229</v>
      </c>
      <c r="AD16" t="s">
        <v>228</v>
      </c>
      <c r="AE16" t="s">
        <v>228</v>
      </c>
      <c r="AF16" t="s">
        <v>228</v>
      </c>
      <c r="AG16" t="s">
        <v>226</v>
      </c>
      <c r="AH16" t="s">
        <v>226</v>
      </c>
      <c r="AI16" t="s">
        <v>226</v>
      </c>
      <c r="AJ16" t="s">
        <v>226</v>
      </c>
      <c r="AN16" t="s">
        <v>230</v>
      </c>
      <c r="AO16" t="s">
        <v>229</v>
      </c>
      <c r="AQ16" t="s">
        <v>229</v>
      </c>
      <c r="AR16" t="s">
        <v>230</v>
      </c>
      <c r="AX16" t="s">
        <v>224</v>
      </c>
      <c r="BD16" t="s">
        <v>224</v>
      </c>
      <c r="BE16" t="s">
        <v>224</v>
      </c>
      <c r="BF16" t="s">
        <v>224</v>
      </c>
      <c r="BH16" t="s">
        <v>231</v>
      </c>
      <c r="BQ16" t="s">
        <v>224</v>
      </c>
      <c r="BR16" t="s">
        <v>224</v>
      </c>
      <c r="BT16" t="s">
        <v>232</v>
      </c>
      <c r="BU16" t="s">
        <v>233</v>
      </c>
      <c r="BX16" t="s">
        <v>222</v>
      </c>
      <c r="BY16" t="s">
        <v>225</v>
      </c>
      <c r="BZ16" t="s">
        <v>225</v>
      </c>
      <c r="CA16" t="s">
        <v>234</v>
      </c>
      <c r="CB16" t="s">
        <v>234</v>
      </c>
      <c r="CC16" t="s">
        <v>230</v>
      </c>
      <c r="CD16" t="s">
        <v>228</v>
      </c>
      <c r="CE16" t="s">
        <v>228</v>
      </c>
      <c r="CF16" t="s">
        <v>227</v>
      </c>
      <c r="CG16" t="s">
        <v>227</v>
      </c>
      <c r="CH16" t="s">
        <v>227</v>
      </c>
      <c r="CI16" t="s">
        <v>227</v>
      </c>
      <c r="CJ16" t="s">
        <v>227</v>
      </c>
      <c r="CK16" t="s">
        <v>235</v>
      </c>
      <c r="CL16" t="s">
        <v>224</v>
      </c>
      <c r="CM16" t="s">
        <v>224</v>
      </c>
      <c r="CN16" t="s">
        <v>224</v>
      </c>
      <c r="CS16" t="s">
        <v>224</v>
      </c>
      <c r="CV16" t="s">
        <v>227</v>
      </c>
      <c r="CW16" t="s">
        <v>227</v>
      </c>
      <c r="CX16" t="s">
        <v>227</v>
      </c>
      <c r="CY16" t="s">
        <v>227</v>
      </c>
      <c r="CZ16" t="s">
        <v>227</v>
      </c>
      <c r="DA16" t="s">
        <v>224</v>
      </c>
      <c r="DB16" t="s">
        <v>224</v>
      </c>
      <c r="DC16" t="s">
        <v>224</v>
      </c>
      <c r="DD16" t="s">
        <v>222</v>
      </c>
      <c r="DF16" t="s">
        <v>236</v>
      </c>
      <c r="DG16" t="s">
        <v>236</v>
      </c>
      <c r="DI16" t="s">
        <v>222</v>
      </c>
      <c r="DJ16" t="s">
        <v>229</v>
      </c>
      <c r="DK16" t="s">
        <v>229</v>
      </c>
      <c r="DL16" t="s">
        <v>237</v>
      </c>
      <c r="DM16" t="s">
        <v>238</v>
      </c>
      <c r="DO16" t="s">
        <v>230</v>
      </c>
      <c r="DP16" t="s">
        <v>230</v>
      </c>
      <c r="DQ16" t="s">
        <v>227</v>
      </c>
      <c r="DR16" t="s">
        <v>227</v>
      </c>
      <c r="DS16" t="s">
        <v>227</v>
      </c>
      <c r="DT16" t="s">
        <v>227</v>
      </c>
      <c r="DU16" t="s">
        <v>227</v>
      </c>
      <c r="DV16" t="s">
        <v>229</v>
      </c>
      <c r="DW16" t="s">
        <v>229</v>
      </c>
      <c r="DX16" t="s">
        <v>229</v>
      </c>
      <c r="DY16" t="s">
        <v>227</v>
      </c>
      <c r="DZ16" t="s">
        <v>225</v>
      </c>
      <c r="EA16" t="s">
        <v>234</v>
      </c>
      <c r="EB16" t="s">
        <v>229</v>
      </c>
      <c r="EC16" t="s">
        <v>229</v>
      </c>
    </row>
    <row r="17" spans="1:133" x14ac:dyDescent="0.35">
      <c r="A17">
        <v>1</v>
      </c>
      <c r="B17">
        <v>1579715009.5</v>
      </c>
      <c r="C17">
        <v>0</v>
      </c>
      <c r="D17" t="s">
        <v>239</v>
      </c>
      <c r="E17" t="s">
        <v>240</v>
      </c>
      <c r="F17" t="s">
        <v>241</v>
      </c>
      <c r="G17">
        <v>20200122</v>
      </c>
      <c r="H17" t="s">
        <v>242</v>
      </c>
      <c r="I17" t="s">
        <v>243</v>
      </c>
      <c r="J17" t="s">
        <v>244</v>
      </c>
      <c r="K17" t="s">
        <v>245</v>
      </c>
      <c r="L17" t="s">
        <v>246</v>
      </c>
      <c r="M17" t="s">
        <v>247</v>
      </c>
      <c r="N17">
        <v>1579715001.5</v>
      </c>
      <c r="O17">
        <f t="shared" ref="O17:O35" si="0">CC17*AP17*(CA17-CB17)/(100*BU17*(1000-AP17*CA17))</f>
        <v>1.0122821478259565E-3</v>
      </c>
      <c r="P17">
        <f t="shared" ref="P17:P35" si="1">CC17*AP17*(BZ17-BY17*(1000-AP17*CB17)/(1000-AP17*CA17))/(100*BU17)</f>
        <v>6.756811861620946</v>
      </c>
      <c r="Q17">
        <f t="shared" ref="Q17:Q35" si="2">BY17 - IF(AP17&gt;1, P17*BU17*100/(AR17*CK17), 0)</f>
        <v>392.900225806452</v>
      </c>
      <c r="R17">
        <f t="shared" ref="R17:R35" si="3">((X17-O17/2)*Q17-P17)/(X17+O17/2)</f>
        <v>232.22185935188355</v>
      </c>
      <c r="S17">
        <f t="shared" ref="S17:S35" si="4">R17*(CD17+CE17)/1000</f>
        <v>23.17593928899468</v>
      </c>
      <c r="T17">
        <f t="shared" ref="T17:T35" si="5">(BY17 - IF(AP17&gt;1, P17*BU17*100/(AR17*CK17), 0))*(CD17+CE17)/1000</f>
        <v>39.211777071014893</v>
      </c>
      <c r="U17">
        <f t="shared" ref="U17:U35" si="6">2/((1/W17-1/V17)+SIGN(W17)*SQRT((1/W17-1/V17)*(1/W17-1/V17) + 4*BV17/((BV17+1)*(BV17+1))*(2*1/W17*1/V17-1/V17*1/V17)))</f>
        <v>7.1494651830352668E-2</v>
      </c>
      <c r="V17">
        <f t="shared" ref="V17:V35" si="7">AM17+AL17*BU17+AK17*BU17*BU17</f>
        <v>2.2546709313121545</v>
      </c>
      <c r="W17">
        <f t="shared" ref="W17:W35" si="8">O17*(1000-(1000*0.61365*EXP(17.502*AA17/(240.97+AA17))/(CD17+CE17)+CA17)/2)/(1000*0.61365*EXP(17.502*AA17/(240.97+AA17))/(CD17+CE17)-CA17)</f>
        <v>7.0258665101767051E-2</v>
      </c>
      <c r="X17">
        <f t="shared" ref="X17:X35" si="9">1/((BV17+1)/(U17/1.6)+1/(V17/1.37)) + BV17/((BV17+1)/(U17/1.6) + BV17/(V17/1.37))</f>
        <v>4.4020934374694717E-2</v>
      </c>
      <c r="Y17">
        <f t="shared" ref="Y17:Y35" si="10">(BR17*BT17)</f>
        <v>161.84021409243084</v>
      </c>
      <c r="Z17">
        <f t="shared" ref="Z17:Z35" si="11">(CF17+(Y17+2*0.95*0.0000000567*(((CF17+$B$7)+273)^4-(CF17+273)^4)-44100*O17)/(1.84*29.3*V17+8*0.95*0.0000000567*(CF17+273)^3))</f>
        <v>29.32344902885141</v>
      </c>
      <c r="AA17">
        <f t="shared" ref="AA17:AA35" si="12">($C$7*CG17+$D$7*CH17+$E$7*Z17)</f>
        <v>28.005409677419401</v>
      </c>
      <c r="AB17">
        <f t="shared" ref="AB17:AB35" si="13">0.61365*EXP(17.502*AA17/(240.97+AA17))</f>
        <v>3.7960366061342001</v>
      </c>
      <c r="AC17">
        <f t="shared" ref="AC17:AC35" si="14">(AD17/AE17*100)</f>
        <v>61.699305257350176</v>
      </c>
      <c r="AD17">
        <f t="shared" ref="AD17:AD35" si="15">CA17*(CD17+CE17)/1000</f>
        <v>2.4027685985907552</v>
      </c>
      <c r="AE17">
        <f t="shared" ref="AE17:AE35" si="16">0.61365*EXP(17.502*CF17/(240.97+CF17))</f>
        <v>3.8943203469937222</v>
      </c>
      <c r="AF17">
        <f t="shared" ref="AF17:AF35" si="17">(AB17-CA17*(CD17+CE17)/1000)</f>
        <v>1.3932680075434449</v>
      </c>
      <c r="AG17">
        <f t="shared" ref="AG17:AG35" si="18">(-O17*44100)</f>
        <v>-44.641642719124683</v>
      </c>
      <c r="AH17">
        <f t="shared" ref="AH17:AH35" si="19">2*29.3*V17*0.92*(CF17-AA17)</f>
        <v>53.387613741393565</v>
      </c>
      <c r="AI17">
        <f t="shared" ref="AI17:AI35" si="20">2*0.95*0.0000000567*(((CF17+$B$7)+273)^4-(AA17+273)^4)</f>
        <v>5.1729929270789468</v>
      </c>
      <c r="AJ17">
        <f t="shared" ref="AJ17:AJ35" si="21">Y17+AI17+AG17+AH17</f>
        <v>175.75917804177868</v>
      </c>
      <c r="AK17">
        <v>-4.1309613771097597E-2</v>
      </c>
      <c r="AL17">
        <v>4.6373660378984598E-2</v>
      </c>
      <c r="AM17">
        <v>3.4635750647977601</v>
      </c>
      <c r="AN17">
        <v>25</v>
      </c>
      <c r="AO17">
        <v>4</v>
      </c>
      <c r="AP17">
        <f t="shared" ref="AP17:AP35" si="22">IF(AN17*$H$13&gt;=AR17,1,(AR17/(AR17-AN17*$H$13)))</f>
        <v>1</v>
      </c>
      <c r="AQ17">
        <f t="shared" ref="AQ17:AQ35" si="23">(AP17-1)*100</f>
        <v>0</v>
      </c>
      <c r="AR17">
        <f t="shared" ref="AR17:AR35" si="24">MAX(0,($B$13+$C$13*CK17)/(1+$D$13*CK17)*CD17/(CF17+273)*$E$13)</f>
        <v>52423.456203774433</v>
      </c>
      <c r="AS17">
        <v>0</v>
      </c>
      <c r="AT17">
        <v>2.5620576923076901</v>
      </c>
      <c r="AU17">
        <v>3893.11</v>
      </c>
      <c r="AV17">
        <f t="shared" ref="AV17:AV35" si="25">AU17-AT17</f>
        <v>3890.5479423076922</v>
      </c>
      <c r="AW17">
        <f t="shared" ref="AW17:AW35" si="26">AV17/AU17</f>
        <v>0.99934189948593599</v>
      </c>
      <c r="AX17">
        <v>-0.78829890075014297</v>
      </c>
      <c r="AY17" t="s">
        <v>248</v>
      </c>
      <c r="AZ17">
        <v>984.74776923076899</v>
      </c>
      <c r="BA17">
        <v>1134.58</v>
      </c>
      <c r="BB17">
        <f t="shared" ref="BB17:BB35" si="27">1-AZ17/BA17</f>
        <v>0.13205964389397917</v>
      </c>
      <c r="BC17">
        <v>0.5</v>
      </c>
      <c r="BD17">
        <f t="shared" ref="BD17:BD35" si="28">BR17</f>
        <v>841.1862171597279</v>
      </c>
      <c r="BE17">
        <f t="shared" ref="BE17:BE35" si="29">P17</f>
        <v>6.756811861620946</v>
      </c>
      <c r="BF17">
        <f t="shared" ref="BF17:BF35" si="30">BB17*BC17*BD17</f>
        <v>55.543376143318547</v>
      </c>
      <c r="BG17">
        <f t="shared" ref="BG17:BG35" si="31">BL17/BA17</f>
        <v>0.33385041160605688</v>
      </c>
      <c r="BH17">
        <f t="shared" ref="BH17:BH35" si="32">(BE17-AX17)/BD17</f>
        <v>8.969608165772398E-3</v>
      </c>
      <c r="BI17">
        <f t="shared" ref="BI17:BI35" si="33">(AU17-BA17)/BA17</f>
        <v>2.4313226039591744</v>
      </c>
      <c r="BJ17" t="s">
        <v>249</v>
      </c>
      <c r="BK17">
        <v>755.8</v>
      </c>
      <c r="BL17">
        <f t="shared" ref="BL17:BL35" si="34">BA17-BK17</f>
        <v>378.78</v>
      </c>
      <c r="BM17">
        <f t="shared" ref="BM17:BM35" si="35">(BA17-AZ17)/(BA17-BK17)</f>
        <v>0.39556531698936309</v>
      </c>
      <c r="BN17">
        <f t="shared" ref="BN17:BN35" si="36">(AU17-BA17)/(AU17-BK17)</f>
        <v>0.87926599539095585</v>
      </c>
      <c r="BO17">
        <f t="shared" ref="BO17:BO35" si="37">(BA17-AZ17)/(BA17-AT17)</f>
        <v>0.13235852999272094</v>
      </c>
      <c r="BP17">
        <f t="shared" ref="BP17:BP35" si="38">(AU17-BA17)/(AU17-AT17)</f>
        <v>0.70903380215481127</v>
      </c>
      <c r="BQ17">
        <f t="shared" ref="BQ17:BQ35" si="39">$B$11*CL17+$C$11*CM17+$F$11*CN17</f>
        <v>999.98645161290301</v>
      </c>
      <c r="BR17">
        <f t="shared" ref="BR17:BR35" si="40">BQ17*BS17</f>
        <v>841.1862171597279</v>
      </c>
      <c r="BS17">
        <f t="shared" ref="BS17:BS35" si="41">($B$11*$D$9+$C$11*$D$9+$F$11*((DA17+CS17)/MAX(DA17+CS17+DB17, 0.1)*$I$9+DB17/MAX(DA17+CS17+DB17, 0.1)*$J$9))/($B$11+$C$11+$F$11)</f>
        <v>0.84119761403062787</v>
      </c>
      <c r="BT17">
        <f t="shared" ref="BT17:BT35" si="42">($B$11*$K$9+$C$11*$K$9+$F$11*((DA17+CS17)/MAX(DA17+CS17+DB17, 0.1)*$P$9+DB17/MAX(DA17+CS17+DB17, 0.1)*$Q$9))/($B$11+$C$11+$F$11)</f>
        <v>0.19239522806125572</v>
      </c>
      <c r="BU17">
        <v>6</v>
      </c>
      <c r="BV17">
        <v>0.5</v>
      </c>
      <c r="BW17" t="s">
        <v>250</v>
      </c>
      <c r="BX17">
        <v>1579715001.5</v>
      </c>
      <c r="BY17">
        <v>392.900225806452</v>
      </c>
      <c r="BZ17">
        <v>400.05445161290299</v>
      </c>
      <c r="CA17">
        <v>24.075632258064498</v>
      </c>
      <c r="CB17">
        <v>23.087764516128999</v>
      </c>
      <c r="CC17">
        <v>600.02616129032299</v>
      </c>
      <c r="CD17">
        <v>99.600848387096804</v>
      </c>
      <c r="CE17">
        <v>0.20000306451612901</v>
      </c>
      <c r="CF17">
        <v>28.4446193548387</v>
      </c>
      <c r="CG17">
        <v>28.005409677419401</v>
      </c>
      <c r="CH17">
        <v>999.9</v>
      </c>
      <c r="CI17">
        <v>0</v>
      </c>
      <c r="CJ17">
        <v>0</v>
      </c>
      <c r="CK17">
        <v>10001.9370967742</v>
      </c>
      <c r="CL17">
        <v>0</v>
      </c>
      <c r="CM17">
        <v>13.7878064516129</v>
      </c>
      <c r="CN17">
        <v>999.98645161290301</v>
      </c>
      <c r="CO17">
        <v>0.96000099999999999</v>
      </c>
      <c r="CP17">
        <v>3.9998699999999998E-2</v>
      </c>
      <c r="CQ17">
        <v>0</v>
      </c>
      <c r="CR17">
        <v>984.74393548387104</v>
      </c>
      <c r="CS17">
        <v>2.0002200000000001</v>
      </c>
      <c r="CT17">
        <v>9544.3912903225792</v>
      </c>
      <c r="CU17">
        <v>9236.3296774193495</v>
      </c>
      <c r="CV17">
        <v>40.008000000000003</v>
      </c>
      <c r="CW17">
        <v>43</v>
      </c>
      <c r="CX17">
        <v>41.511870967741899</v>
      </c>
      <c r="CY17">
        <v>42.096548387096803</v>
      </c>
      <c r="CZ17">
        <v>41.890999999999998</v>
      </c>
      <c r="DA17">
        <v>958.06806451612897</v>
      </c>
      <c r="DB17">
        <v>39.92</v>
      </c>
      <c r="DC17">
        <v>0</v>
      </c>
      <c r="DD17">
        <v>2120.7000000476801</v>
      </c>
      <c r="DE17">
        <v>984.74776923076899</v>
      </c>
      <c r="DF17">
        <v>0.279452979206124</v>
      </c>
      <c r="DG17">
        <v>14.9911111000497</v>
      </c>
      <c r="DH17">
        <v>9544.4988461538505</v>
      </c>
      <c r="DI17">
        <v>15</v>
      </c>
      <c r="DJ17">
        <v>100</v>
      </c>
      <c r="DK17">
        <v>100</v>
      </c>
      <c r="DL17">
        <v>4.01</v>
      </c>
      <c r="DM17">
        <v>0.36599999999999999</v>
      </c>
      <c r="DN17">
        <v>2</v>
      </c>
      <c r="DO17">
        <v>616.83100000000002</v>
      </c>
      <c r="DP17">
        <v>345.90600000000001</v>
      </c>
      <c r="DQ17">
        <v>27.2667</v>
      </c>
      <c r="DR17">
        <v>27.674700000000001</v>
      </c>
      <c r="DS17">
        <v>30</v>
      </c>
      <c r="DT17">
        <v>27.6419</v>
      </c>
      <c r="DU17">
        <v>27.652999999999999</v>
      </c>
      <c r="DV17">
        <v>20.804300000000001</v>
      </c>
      <c r="DW17">
        <v>20.128799999999998</v>
      </c>
      <c r="DX17">
        <v>4.74519</v>
      </c>
      <c r="DY17">
        <v>27.265699999999999</v>
      </c>
      <c r="DZ17">
        <v>400</v>
      </c>
      <c r="EA17">
        <v>22.959599999999998</v>
      </c>
      <c r="EB17">
        <v>100.34</v>
      </c>
      <c r="EC17">
        <v>101.22</v>
      </c>
    </row>
    <row r="18" spans="1:133" x14ac:dyDescent="0.35">
      <c r="A18">
        <v>2</v>
      </c>
      <c r="B18">
        <v>1579715095.5</v>
      </c>
      <c r="C18">
        <v>86</v>
      </c>
      <c r="D18" t="s">
        <v>251</v>
      </c>
      <c r="E18" t="s">
        <v>252</v>
      </c>
      <c r="F18" t="s">
        <v>241</v>
      </c>
      <c r="G18">
        <v>20200122</v>
      </c>
      <c r="H18" t="s">
        <v>242</v>
      </c>
      <c r="I18" t="s">
        <v>243</v>
      </c>
      <c r="J18" t="s">
        <v>244</v>
      </c>
      <c r="K18" t="s">
        <v>245</v>
      </c>
      <c r="L18" t="s">
        <v>246</v>
      </c>
      <c r="M18" t="s">
        <v>247</v>
      </c>
      <c r="N18">
        <v>1579715087.5</v>
      </c>
      <c r="O18">
        <f t="shared" si="0"/>
        <v>1.0444944233772928E-3</v>
      </c>
      <c r="P18">
        <f t="shared" si="1"/>
        <v>6.7124712286138628</v>
      </c>
      <c r="Q18">
        <f t="shared" si="2"/>
        <v>392.89570967741901</v>
      </c>
      <c r="R18">
        <f t="shared" si="3"/>
        <v>236.3743217967704</v>
      </c>
      <c r="S18">
        <f t="shared" si="4"/>
        <v>23.590105396841665</v>
      </c>
      <c r="T18">
        <f t="shared" si="5"/>
        <v>39.210905528164922</v>
      </c>
      <c r="U18">
        <f t="shared" si="6"/>
        <v>7.3084888707984019E-2</v>
      </c>
      <c r="V18">
        <f t="shared" si="7"/>
        <v>2.2536659099251879</v>
      </c>
      <c r="W18">
        <f t="shared" si="8"/>
        <v>7.1793277414529594E-2</v>
      </c>
      <c r="X18">
        <f t="shared" si="9"/>
        <v>4.4984943229097241E-2</v>
      </c>
      <c r="Y18">
        <f t="shared" si="10"/>
        <v>161.84429938834108</v>
      </c>
      <c r="Z18">
        <f t="shared" si="11"/>
        <v>29.323656127166824</v>
      </c>
      <c r="AA18">
        <f t="shared" si="12"/>
        <v>28.009193548387099</v>
      </c>
      <c r="AB18">
        <f t="shared" si="13"/>
        <v>3.7968740081470789</v>
      </c>
      <c r="AC18">
        <f t="shared" si="14"/>
        <v>61.332204822574631</v>
      </c>
      <c r="AD18">
        <f t="shared" si="15"/>
        <v>2.3899278755915963</v>
      </c>
      <c r="AE18">
        <f t="shared" si="16"/>
        <v>3.8966932340119169</v>
      </c>
      <c r="AF18">
        <f t="shared" si="17"/>
        <v>1.4069461325554826</v>
      </c>
      <c r="AG18">
        <f t="shared" si="18"/>
        <v>-46.062204070938613</v>
      </c>
      <c r="AH18">
        <f t="shared" si="19"/>
        <v>54.177863734291719</v>
      </c>
      <c r="AI18">
        <f t="shared" si="20"/>
        <v>5.2522784775140297</v>
      </c>
      <c r="AJ18">
        <f t="shared" si="21"/>
        <v>175.21223752920824</v>
      </c>
      <c r="AK18">
        <v>-4.1282511707737897E-2</v>
      </c>
      <c r="AL18">
        <v>4.6343235938592103E-2</v>
      </c>
      <c r="AM18">
        <v>3.4617769157721998</v>
      </c>
      <c r="AN18">
        <v>25</v>
      </c>
      <c r="AO18">
        <v>4</v>
      </c>
      <c r="AP18">
        <f t="shared" si="22"/>
        <v>1</v>
      </c>
      <c r="AQ18">
        <f t="shared" si="23"/>
        <v>0</v>
      </c>
      <c r="AR18">
        <f t="shared" si="24"/>
        <v>52388.622306689933</v>
      </c>
      <c r="AS18">
        <v>0</v>
      </c>
      <c r="AT18">
        <v>2.5620576923076901</v>
      </c>
      <c r="AU18">
        <v>3893.11</v>
      </c>
      <c r="AV18">
        <f t="shared" si="25"/>
        <v>3890.5479423076922</v>
      </c>
      <c r="AW18">
        <f t="shared" si="26"/>
        <v>0.99934189948593599</v>
      </c>
      <c r="AX18">
        <v>-0.78829890075014297</v>
      </c>
      <c r="AY18" t="s">
        <v>253</v>
      </c>
      <c r="AZ18">
        <v>983.32661538461502</v>
      </c>
      <c r="BA18">
        <v>1134.68</v>
      </c>
      <c r="BB18">
        <f t="shared" si="27"/>
        <v>0.13338860702170219</v>
      </c>
      <c r="BC18">
        <v>0.5</v>
      </c>
      <c r="BD18">
        <f t="shared" si="28"/>
        <v>841.20763328879764</v>
      </c>
      <c r="BE18">
        <f t="shared" si="29"/>
        <v>6.7124712286138628</v>
      </c>
      <c r="BF18">
        <f t="shared" si="30"/>
        <v>56.103757210207796</v>
      </c>
      <c r="BG18">
        <f t="shared" si="31"/>
        <v>0.33584799238551838</v>
      </c>
      <c r="BH18">
        <f t="shared" si="32"/>
        <v>8.916669122507704E-3</v>
      </c>
      <c r="BI18">
        <f t="shared" si="33"/>
        <v>2.4310201995276204</v>
      </c>
      <c r="BJ18" t="s">
        <v>254</v>
      </c>
      <c r="BK18">
        <v>753.6</v>
      </c>
      <c r="BL18">
        <f t="shared" si="34"/>
        <v>381.08000000000004</v>
      </c>
      <c r="BM18">
        <f t="shared" si="35"/>
        <v>0.39716958280514597</v>
      </c>
      <c r="BN18">
        <f t="shared" si="36"/>
        <v>0.87861800089822939</v>
      </c>
      <c r="BO18">
        <f t="shared" si="37"/>
        <v>0.13369047425117966</v>
      </c>
      <c r="BP18">
        <f t="shared" si="38"/>
        <v>0.70900809883448646</v>
      </c>
      <c r="BQ18">
        <f t="shared" si="39"/>
        <v>1000.01193548387</v>
      </c>
      <c r="BR18">
        <f t="shared" si="40"/>
        <v>841.20763328879764</v>
      </c>
      <c r="BS18">
        <f t="shared" si="41"/>
        <v>0.84119759318849263</v>
      </c>
      <c r="BT18">
        <f t="shared" si="42"/>
        <v>0.19239518637698549</v>
      </c>
      <c r="BU18">
        <v>6</v>
      </c>
      <c r="BV18">
        <v>0.5</v>
      </c>
      <c r="BW18" t="s">
        <v>250</v>
      </c>
      <c r="BX18">
        <v>1579715087.5</v>
      </c>
      <c r="BY18">
        <v>392.89570967741901</v>
      </c>
      <c r="BZ18">
        <v>400.01825806451598</v>
      </c>
      <c r="CA18">
        <v>23.947225806451598</v>
      </c>
      <c r="CB18">
        <v>22.9277870967742</v>
      </c>
      <c r="CC18">
        <v>600.02529032258099</v>
      </c>
      <c r="CD18">
        <v>99.599796774193607</v>
      </c>
      <c r="CE18">
        <v>0.199983580645161</v>
      </c>
      <c r="CF18">
        <v>28.4551032258065</v>
      </c>
      <c r="CG18">
        <v>28.009193548387099</v>
      </c>
      <c r="CH18">
        <v>999.9</v>
      </c>
      <c r="CI18">
        <v>0</v>
      </c>
      <c r="CJ18">
        <v>0</v>
      </c>
      <c r="CK18">
        <v>9995.4806451612894</v>
      </c>
      <c r="CL18">
        <v>0</v>
      </c>
      <c r="CM18">
        <v>17.769400000000001</v>
      </c>
      <c r="CN18">
        <v>1000.01193548387</v>
      </c>
      <c r="CO18">
        <v>0.960002258064516</v>
      </c>
      <c r="CP18">
        <v>3.9997470967741901E-2</v>
      </c>
      <c r="CQ18">
        <v>0</v>
      </c>
      <c r="CR18">
        <v>983.37764516129005</v>
      </c>
      <c r="CS18">
        <v>2.0002200000000001</v>
      </c>
      <c r="CT18">
        <v>9546.0016129032192</v>
      </c>
      <c r="CU18">
        <v>9236.56870967742</v>
      </c>
      <c r="CV18">
        <v>40.061999999999998</v>
      </c>
      <c r="CW18">
        <v>43.027999999999999</v>
      </c>
      <c r="CX18">
        <v>41.568387096774202</v>
      </c>
      <c r="CY18">
        <v>42.125</v>
      </c>
      <c r="CZ18">
        <v>41.929000000000002</v>
      </c>
      <c r="DA18">
        <v>958.09322580645198</v>
      </c>
      <c r="DB18">
        <v>39.920322580645198</v>
      </c>
      <c r="DC18">
        <v>0</v>
      </c>
      <c r="DD18">
        <v>85.399999856948895</v>
      </c>
      <c r="DE18">
        <v>983.32661538461502</v>
      </c>
      <c r="DF18">
        <v>0.42577774506643301</v>
      </c>
      <c r="DG18">
        <v>2.8652991803591399</v>
      </c>
      <c r="DH18">
        <v>9545.9057692307706</v>
      </c>
      <c r="DI18">
        <v>15</v>
      </c>
      <c r="DJ18">
        <v>100</v>
      </c>
      <c r="DK18">
        <v>100</v>
      </c>
      <c r="DL18">
        <v>4.1180000000000003</v>
      </c>
      <c r="DM18">
        <v>0.35699999999999998</v>
      </c>
      <c r="DN18">
        <v>2</v>
      </c>
      <c r="DO18">
        <v>616.75</v>
      </c>
      <c r="DP18">
        <v>346.03399999999999</v>
      </c>
      <c r="DQ18">
        <v>27.379899999999999</v>
      </c>
      <c r="DR18">
        <v>27.643999999999998</v>
      </c>
      <c r="DS18">
        <v>30</v>
      </c>
      <c r="DT18">
        <v>27.6004</v>
      </c>
      <c r="DU18">
        <v>27.6112</v>
      </c>
      <c r="DV18">
        <v>20.809100000000001</v>
      </c>
      <c r="DW18">
        <v>20.4406</v>
      </c>
      <c r="DX18">
        <v>4.5594999999999999</v>
      </c>
      <c r="DY18">
        <v>27.378599999999999</v>
      </c>
      <c r="DZ18">
        <v>400</v>
      </c>
      <c r="EA18">
        <v>22.828600000000002</v>
      </c>
      <c r="EB18">
        <v>100.33799999999999</v>
      </c>
      <c r="EC18">
        <v>101.223</v>
      </c>
    </row>
    <row r="19" spans="1:133" x14ac:dyDescent="0.35">
      <c r="A19">
        <v>3</v>
      </c>
      <c r="B19">
        <v>1579715157.5</v>
      </c>
      <c r="C19">
        <v>148</v>
      </c>
      <c r="D19" t="s">
        <v>255</v>
      </c>
      <c r="E19" t="s">
        <v>256</v>
      </c>
      <c r="F19" t="s">
        <v>241</v>
      </c>
      <c r="G19">
        <v>20200122</v>
      </c>
      <c r="H19" t="s">
        <v>242</v>
      </c>
      <c r="I19" t="s">
        <v>243</v>
      </c>
      <c r="J19" t="s">
        <v>244</v>
      </c>
      <c r="K19" t="s">
        <v>245</v>
      </c>
      <c r="L19" t="s">
        <v>246</v>
      </c>
      <c r="M19" t="s">
        <v>247</v>
      </c>
      <c r="N19">
        <v>1579715149.5</v>
      </c>
      <c r="O19">
        <f t="shared" si="0"/>
        <v>1.0388381148543513E-3</v>
      </c>
      <c r="P19">
        <f t="shared" si="1"/>
        <v>4.7923375514221505</v>
      </c>
      <c r="Q19">
        <f t="shared" si="2"/>
        <v>294.84061290322597</v>
      </c>
      <c r="R19">
        <f t="shared" si="3"/>
        <v>181.51204628981586</v>
      </c>
      <c r="S19">
        <f t="shared" si="4"/>
        <v>18.114903706951367</v>
      </c>
      <c r="T19">
        <f t="shared" si="5"/>
        <v>29.425095583532794</v>
      </c>
      <c r="U19">
        <f t="shared" si="6"/>
        <v>7.2235629752999964E-2</v>
      </c>
      <c r="V19">
        <f t="shared" si="7"/>
        <v>2.2548024622737239</v>
      </c>
      <c r="W19">
        <f t="shared" si="8"/>
        <v>7.0974206332020923E-2</v>
      </c>
      <c r="X19">
        <f t="shared" si="9"/>
        <v>4.4470378045589565E-2</v>
      </c>
      <c r="Y19">
        <f t="shared" si="10"/>
        <v>161.84196916639843</v>
      </c>
      <c r="Z19">
        <f t="shared" si="11"/>
        <v>29.338573840089623</v>
      </c>
      <c r="AA19">
        <f t="shared" si="12"/>
        <v>28.0322161290323</v>
      </c>
      <c r="AB19">
        <f t="shared" si="13"/>
        <v>3.801972570447063</v>
      </c>
      <c r="AC19">
        <f t="shared" si="14"/>
        <v>61.196457993803477</v>
      </c>
      <c r="AD19">
        <f t="shared" si="15"/>
        <v>2.3865056843184438</v>
      </c>
      <c r="AE19">
        <f t="shared" si="16"/>
        <v>3.899744793334432</v>
      </c>
      <c r="AF19">
        <f t="shared" si="17"/>
        <v>1.4154668861286193</v>
      </c>
      <c r="AG19">
        <f t="shared" si="18"/>
        <v>-45.812760865076896</v>
      </c>
      <c r="AH19">
        <f t="shared" si="19"/>
        <v>53.044475691402589</v>
      </c>
      <c r="AI19">
        <f t="shared" si="20"/>
        <v>5.1407440205157044</v>
      </c>
      <c r="AJ19">
        <f t="shared" si="21"/>
        <v>174.21442801323983</v>
      </c>
      <c r="AK19">
        <v>-4.1313161533893999E-2</v>
      </c>
      <c r="AL19">
        <v>4.6377643053524598E-2</v>
      </c>
      <c r="AM19">
        <v>3.4638104191727601</v>
      </c>
      <c r="AN19">
        <v>25</v>
      </c>
      <c r="AO19">
        <v>4</v>
      </c>
      <c r="AP19">
        <f t="shared" si="22"/>
        <v>1</v>
      </c>
      <c r="AQ19">
        <f t="shared" si="23"/>
        <v>0</v>
      </c>
      <c r="AR19">
        <f t="shared" si="24"/>
        <v>52423.589316799305</v>
      </c>
      <c r="AS19">
        <v>0</v>
      </c>
      <c r="AT19">
        <v>2.5620576923076901</v>
      </c>
      <c r="AU19">
        <v>3893.11</v>
      </c>
      <c r="AV19">
        <f t="shared" si="25"/>
        <v>3890.5479423076922</v>
      </c>
      <c r="AW19">
        <f t="shared" si="26"/>
        <v>0.99934189948593599</v>
      </c>
      <c r="AX19">
        <v>-0.78829890075014297</v>
      </c>
      <c r="AY19" t="s">
        <v>257</v>
      </c>
      <c r="AZ19">
        <v>991.81696153846099</v>
      </c>
      <c r="BA19">
        <v>1129.33</v>
      </c>
      <c r="BB19">
        <f t="shared" si="27"/>
        <v>0.1217651514274295</v>
      </c>
      <c r="BC19">
        <v>0.5</v>
      </c>
      <c r="BD19">
        <f t="shared" si="28"/>
        <v>841.19535949313581</v>
      </c>
      <c r="BE19">
        <f t="shared" si="29"/>
        <v>4.7923375514221505</v>
      </c>
      <c r="BF19">
        <f t="shared" si="30"/>
        <v>51.214140164366334</v>
      </c>
      <c r="BG19">
        <f t="shared" si="31"/>
        <v>0.3183569018798757</v>
      </c>
      <c r="BH19">
        <f t="shared" si="32"/>
        <v>6.6341740823854748E-3</v>
      </c>
      <c r="BI19">
        <f t="shared" si="33"/>
        <v>2.44727404744406</v>
      </c>
      <c r="BJ19" t="s">
        <v>258</v>
      </c>
      <c r="BK19">
        <v>769.8</v>
      </c>
      <c r="BL19">
        <f t="shared" si="34"/>
        <v>359.53</v>
      </c>
      <c r="BM19">
        <f t="shared" si="35"/>
        <v>0.38248001129680126</v>
      </c>
      <c r="BN19">
        <f t="shared" si="36"/>
        <v>0.88488814751017342</v>
      </c>
      <c r="BO19">
        <f t="shared" si="37"/>
        <v>0.12204202240605418</v>
      </c>
      <c r="BP19">
        <f t="shared" si="38"/>
        <v>0.71038322647186158</v>
      </c>
      <c r="BQ19">
        <f t="shared" si="39"/>
        <v>999.997322580645</v>
      </c>
      <c r="BR19">
        <f t="shared" si="40"/>
        <v>841.19535949313581</v>
      </c>
      <c r="BS19">
        <f t="shared" si="41"/>
        <v>0.84119761173190288</v>
      </c>
      <c r="BT19">
        <f t="shared" si="42"/>
        <v>0.19239522346380591</v>
      </c>
      <c r="BU19">
        <v>6</v>
      </c>
      <c r="BV19">
        <v>0.5</v>
      </c>
      <c r="BW19" t="s">
        <v>250</v>
      </c>
      <c r="BX19">
        <v>1579715149.5</v>
      </c>
      <c r="BY19">
        <v>294.84061290322597</v>
      </c>
      <c r="BZ19">
        <v>299.93896774193502</v>
      </c>
      <c r="CA19">
        <v>23.912880645161302</v>
      </c>
      <c r="CB19">
        <v>22.898938709677399</v>
      </c>
      <c r="CC19">
        <v>600.03229032258105</v>
      </c>
      <c r="CD19">
        <v>99.599996774193599</v>
      </c>
      <c r="CE19">
        <v>0.20001141935483899</v>
      </c>
      <c r="CF19">
        <v>28.468577419354801</v>
      </c>
      <c r="CG19">
        <v>28.0322161290323</v>
      </c>
      <c r="CH19">
        <v>999.9</v>
      </c>
      <c r="CI19">
        <v>0</v>
      </c>
      <c r="CJ19">
        <v>0</v>
      </c>
      <c r="CK19">
        <v>10002.8816129032</v>
      </c>
      <c r="CL19">
        <v>0</v>
      </c>
      <c r="CM19">
        <v>18.3470451612903</v>
      </c>
      <c r="CN19">
        <v>999.997322580645</v>
      </c>
      <c r="CO19">
        <v>0.96000183870967704</v>
      </c>
      <c r="CP19">
        <v>3.9997880645161299E-2</v>
      </c>
      <c r="CQ19">
        <v>0</v>
      </c>
      <c r="CR19">
        <v>991.77929032258101</v>
      </c>
      <c r="CS19">
        <v>2.0002200000000001</v>
      </c>
      <c r="CT19">
        <v>9621.6225806451603</v>
      </c>
      <c r="CU19">
        <v>9236.4341935483899</v>
      </c>
      <c r="CV19">
        <v>40.125</v>
      </c>
      <c r="CW19">
        <v>43.061999999999998</v>
      </c>
      <c r="CX19">
        <v>41.752000000000002</v>
      </c>
      <c r="CY19">
        <v>42.128999999999998</v>
      </c>
      <c r="CZ19">
        <v>42</v>
      </c>
      <c r="DA19">
        <v>958.07774193548403</v>
      </c>
      <c r="DB19">
        <v>39.920322580645198</v>
      </c>
      <c r="DC19">
        <v>0</v>
      </c>
      <c r="DD19">
        <v>61.400000095367403</v>
      </c>
      <c r="DE19">
        <v>991.81696153846099</v>
      </c>
      <c r="DF19">
        <v>-1.82950425721302</v>
      </c>
      <c r="DG19">
        <v>-42.204102527020297</v>
      </c>
      <c r="DH19">
        <v>9621.3603846153801</v>
      </c>
      <c r="DI19">
        <v>15</v>
      </c>
      <c r="DJ19">
        <v>100</v>
      </c>
      <c r="DK19">
        <v>100</v>
      </c>
      <c r="DL19">
        <v>3.657</v>
      </c>
      <c r="DM19">
        <v>0.374</v>
      </c>
      <c r="DN19">
        <v>2</v>
      </c>
      <c r="DO19">
        <v>617.36199999999997</v>
      </c>
      <c r="DP19">
        <v>346.10599999999999</v>
      </c>
      <c r="DQ19">
        <v>27.3522</v>
      </c>
      <c r="DR19">
        <v>27.627700000000001</v>
      </c>
      <c r="DS19">
        <v>30.0001</v>
      </c>
      <c r="DT19">
        <v>27.577000000000002</v>
      </c>
      <c r="DU19">
        <v>27.5883</v>
      </c>
      <c r="DV19">
        <v>16.5245</v>
      </c>
      <c r="DW19">
        <v>19.886099999999999</v>
      </c>
      <c r="DX19">
        <v>4.9379799999999996</v>
      </c>
      <c r="DY19">
        <v>27.334399999999999</v>
      </c>
      <c r="DZ19">
        <v>300</v>
      </c>
      <c r="EA19">
        <v>22.999500000000001</v>
      </c>
      <c r="EB19">
        <v>100.345</v>
      </c>
      <c r="EC19">
        <v>101.224</v>
      </c>
    </row>
    <row r="20" spans="1:133" x14ac:dyDescent="0.35">
      <c r="A20">
        <v>4</v>
      </c>
      <c r="B20">
        <v>1579715283.5</v>
      </c>
      <c r="C20">
        <v>274</v>
      </c>
      <c r="D20" t="s">
        <v>259</v>
      </c>
      <c r="E20" t="s">
        <v>260</v>
      </c>
      <c r="F20" t="s">
        <v>241</v>
      </c>
      <c r="G20">
        <v>20200122</v>
      </c>
      <c r="H20" t="s">
        <v>242</v>
      </c>
      <c r="I20" t="s">
        <v>243</v>
      </c>
      <c r="J20" t="s">
        <v>244</v>
      </c>
      <c r="K20" t="s">
        <v>245</v>
      </c>
      <c r="L20" t="s">
        <v>246</v>
      </c>
      <c r="M20" t="s">
        <v>247</v>
      </c>
      <c r="N20">
        <v>1579715275.5</v>
      </c>
      <c r="O20">
        <f t="shared" si="0"/>
        <v>1.1126295453750996E-3</v>
      </c>
      <c r="P20">
        <f t="shared" si="1"/>
        <v>3.2800295776233126</v>
      </c>
      <c r="Q20">
        <f t="shared" si="2"/>
        <v>221.529032258065</v>
      </c>
      <c r="R20">
        <f t="shared" si="3"/>
        <v>149.94093808225614</v>
      </c>
      <c r="S20">
        <f t="shared" si="4"/>
        <v>14.963721578335491</v>
      </c>
      <c r="T20">
        <f t="shared" si="5"/>
        <v>22.108030019188391</v>
      </c>
      <c r="U20">
        <f t="shared" si="6"/>
        <v>7.9228584217224299E-2</v>
      </c>
      <c r="V20">
        <f t="shared" si="7"/>
        <v>2.2546696728554343</v>
      </c>
      <c r="W20">
        <f t="shared" si="8"/>
        <v>7.7713781218188505E-2</v>
      </c>
      <c r="X20">
        <f t="shared" si="9"/>
        <v>4.8704800007256834E-2</v>
      </c>
      <c r="Y20">
        <f t="shared" si="10"/>
        <v>161.8444381750173</v>
      </c>
      <c r="Z20">
        <f t="shared" si="11"/>
        <v>29.256825435823718</v>
      </c>
      <c r="AA20">
        <f t="shared" si="12"/>
        <v>28.000545161290301</v>
      </c>
      <c r="AB20">
        <f t="shared" si="13"/>
        <v>3.7949602851214581</v>
      </c>
      <c r="AC20">
        <f t="shared" si="14"/>
        <v>62.020525395472717</v>
      </c>
      <c r="AD20">
        <f t="shared" si="15"/>
        <v>2.4105810559273029</v>
      </c>
      <c r="AE20">
        <f t="shared" si="16"/>
        <v>3.8867472349779018</v>
      </c>
      <c r="AF20">
        <f t="shared" si="17"/>
        <v>1.3843792291941552</v>
      </c>
      <c r="AG20">
        <f t="shared" si="18"/>
        <v>-49.066962951041894</v>
      </c>
      <c r="AH20">
        <f t="shared" si="19"/>
        <v>49.907225563943165</v>
      </c>
      <c r="AI20">
        <f t="shared" si="20"/>
        <v>4.8348393840544892</v>
      </c>
      <c r="AJ20">
        <f t="shared" si="21"/>
        <v>167.51954017197306</v>
      </c>
      <c r="AK20">
        <v>-4.1309579827862597E-2</v>
      </c>
      <c r="AL20">
        <v>4.6373622274729701E-2</v>
      </c>
      <c r="AM20">
        <v>3.46357281301011</v>
      </c>
      <c r="AN20">
        <v>25</v>
      </c>
      <c r="AO20">
        <v>4</v>
      </c>
      <c r="AP20">
        <f t="shared" si="22"/>
        <v>1</v>
      </c>
      <c r="AQ20">
        <f t="shared" si="23"/>
        <v>0</v>
      </c>
      <c r="AR20">
        <f t="shared" si="24"/>
        <v>52429.167419914142</v>
      </c>
      <c r="AS20">
        <v>0</v>
      </c>
      <c r="AT20">
        <v>2.5620576923076901</v>
      </c>
      <c r="AU20">
        <v>3893.11</v>
      </c>
      <c r="AV20">
        <f t="shared" si="25"/>
        <v>3890.5479423076922</v>
      </c>
      <c r="AW20">
        <f t="shared" si="26"/>
        <v>0.99934189948593599</v>
      </c>
      <c r="AX20">
        <v>-0.78829890075014297</v>
      </c>
      <c r="AY20" t="s">
        <v>261</v>
      </c>
      <c r="AZ20">
        <v>998.40380769230796</v>
      </c>
      <c r="BA20">
        <v>1123.6600000000001</v>
      </c>
      <c r="BB20">
        <f t="shared" si="27"/>
        <v>0.11147161268327799</v>
      </c>
      <c r="BC20">
        <v>0.5</v>
      </c>
      <c r="BD20">
        <f t="shared" si="28"/>
        <v>841.20836478580532</v>
      </c>
      <c r="BE20">
        <f t="shared" si="29"/>
        <v>3.2800295776233126</v>
      </c>
      <c r="BF20">
        <f t="shared" si="30"/>
        <v>46.885426512668452</v>
      </c>
      <c r="BG20">
        <f t="shared" si="31"/>
        <v>0.30939964046063761</v>
      </c>
      <c r="BH20">
        <f t="shared" si="32"/>
        <v>4.8362910411730914E-3</v>
      </c>
      <c r="BI20">
        <f t="shared" si="33"/>
        <v>2.4646690279977927</v>
      </c>
      <c r="BJ20" t="s">
        <v>262</v>
      </c>
      <c r="BK20">
        <v>776</v>
      </c>
      <c r="BL20">
        <f t="shared" si="34"/>
        <v>347.66000000000008</v>
      </c>
      <c r="BM20">
        <f t="shared" si="35"/>
        <v>0.36028358829802704</v>
      </c>
      <c r="BN20">
        <f t="shared" si="36"/>
        <v>0.88846720199158824</v>
      </c>
      <c r="BO20">
        <f t="shared" si="37"/>
        <v>0.1117263600090658</v>
      </c>
      <c r="BP20">
        <f t="shared" si="38"/>
        <v>0.71184060473427579</v>
      </c>
      <c r="BQ20">
        <f t="shared" si="39"/>
        <v>1000.01280645161</v>
      </c>
      <c r="BR20">
        <f t="shared" si="40"/>
        <v>841.20836478580532</v>
      </c>
      <c r="BS20">
        <f t="shared" si="41"/>
        <v>0.84119759202954858</v>
      </c>
      <c r="BT20">
        <f t="shared" si="42"/>
        <v>0.19239518405909734</v>
      </c>
      <c r="BU20">
        <v>6</v>
      </c>
      <c r="BV20">
        <v>0.5</v>
      </c>
      <c r="BW20" t="s">
        <v>250</v>
      </c>
      <c r="BX20">
        <v>1579715275.5</v>
      </c>
      <c r="BY20">
        <v>221.529032258065</v>
      </c>
      <c r="BZ20">
        <v>225.05535483871</v>
      </c>
      <c r="CA20">
        <v>24.1547387096774</v>
      </c>
      <c r="CB20">
        <v>23.069041935483899</v>
      </c>
      <c r="CC20">
        <v>600.03177419354802</v>
      </c>
      <c r="CD20">
        <v>99.597438709677405</v>
      </c>
      <c r="CE20">
        <v>0.2</v>
      </c>
      <c r="CF20">
        <v>28.411122580645198</v>
      </c>
      <c r="CG20">
        <v>28.000545161290301</v>
      </c>
      <c r="CH20">
        <v>999.9</v>
      </c>
      <c r="CI20">
        <v>0</v>
      </c>
      <c r="CJ20">
        <v>0</v>
      </c>
      <c r="CK20">
        <v>10002.2712903226</v>
      </c>
      <c r="CL20">
        <v>0</v>
      </c>
      <c r="CM20">
        <v>16.9699967741935</v>
      </c>
      <c r="CN20">
        <v>1000.01280645161</v>
      </c>
      <c r="CO20">
        <v>0.96000267741935497</v>
      </c>
      <c r="CP20">
        <v>3.99970612903226E-2</v>
      </c>
      <c r="CQ20">
        <v>0</v>
      </c>
      <c r="CR20">
        <v>998.43425806451603</v>
      </c>
      <c r="CS20">
        <v>2.0002200000000001</v>
      </c>
      <c r="CT20">
        <v>9683.5758064516103</v>
      </c>
      <c r="CU20">
        <v>9236.5787096774202</v>
      </c>
      <c r="CV20">
        <v>40.183</v>
      </c>
      <c r="CW20">
        <v>43.125</v>
      </c>
      <c r="CX20">
        <v>41.811999999999998</v>
      </c>
      <c r="CY20">
        <v>42.186999999999998</v>
      </c>
      <c r="CZ20">
        <v>42</v>
      </c>
      <c r="DA20">
        <v>958.09419354838701</v>
      </c>
      <c r="DB20">
        <v>39.920322580645198</v>
      </c>
      <c r="DC20">
        <v>0</v>
      </c>
      <c r="DD20">
        <v>125.5</v>
      </c>
      <c r="DE20">
        <v>998.40380769230796</v>
      </c>
      <c r="DF20">
        <v>0.266769208715957</v>
      </c>
      <c r="DG20">
        <v>-1.0112820616523499</v>
      </c>
      <c r="DH20">
        <v>9683.6007692307703</v>
      </c>
      <c r="DI20">
        <v>15</v>
      </c>
      <c r="DJ20">
        <v>100</v>
      </c>
      <c r="DK20">
        <v>100</v>
      </c>
      <c r="DL20">
        <v>3.3149999999999999</v>
      </c>
      <c r="DM20">
        <v>0.37</v>
      </c>
      <c r="DN20">
        <v>2</v>
      </c>
      <c r="DO20">
        <v>616.55200000000002</v>
      </c>
      <c r="DP20">
        <v>346.077</v>
      </c>
      <c r="DQ20">
        <v>27.267900000000001</v>
      </c>
      <c r="DR20">
        <v>27.622900000000001</v>
      </c>
      <c r="DS20">
        <v>30.0001</v>
      </c>
      <c r="DT20">
        <v>27.5533</v>
      </c>
      <c r="DU20">
        <v>27.5623</v>
      </c>
      <c r="DV20">
        <v>13.1677</v>
      </c>
      <c r="DW20">
        <v>19.840399999999999</v>
      </c>
      <c r="DX20">
        <v>6.12601</v>
      </c>
      <c r="DY20">
        <v>27.2681</v>
      </c>
      <c r="DZ20">
        <v>225</v>
      </c>
      <c r="EA20">
        <v>22.9466</v>
      </c>
      <c r="EB20">
        <v>100.346</v>
      </c>
      <c r="EC20">
        <v>101.226</v>
      </c>
    </row>
    <row r="21" spans="1:133" x14ac:dyDescent="0.35">
      <c r="A21">
        <v>5</v>
      </c>
      <c r="B21">
        <v>1579715344.5</v>
      </c>
      <c r="C21">
        <v>335</v>
      </c>
      <c r="D21" t="s">
        <v>263</v>
      </c>
      <c r="E21" t="s">
        <v>264</v>
      </c>
      <c r="F21" t="s">
        <v>241</v>
      </c>
      <c r="G21">
        <v>20200122</v>
      </c>
      <c r="H21" t="s">
        <v>242</v>
      </c>
      <c r="I21" t="s">
        <v>243</v>
      </c>
      <c r="J21" t="s">
        <v>244</v>
      </c>
      <c r="K21" t="s">
        <v>245</v>
      </c>
      <c r="L21" t="s">
        <v>246</v>
      </c>
      <c r="M21" t="s">
        <v>247</v>
      </c>
      <c r="N21">
        <v>1579715336.5</v>
      </c>
      <c r="O21">
        <f t="shared" si="0"/>
        <v>1.1040287709882645E-3</v>
      </c>
      <c r="P21">
        <f t="shared" si="1"/>
        <v>1.8573506658570098</v>
      </c>
      <c r="Q21">
        <f t="shared" si="2"/>
        <v>147.917483870968</v>
      </c>
      <c r="R21">
        <f t="shared" si="3"/>
        <v>105.50164228664721</v>
      </c>
      <c r="S21">
        <f t="shared" si="4"/>
        <v>10.528864944529712</v>
      </c>
      <c r="T21">
        <f t="shared" si="5"/>
        <v>14.761885946577218</v>
      </c>
      <c r="U21">
        <f t="shared" si="6"/>
        <v>7.6555533630831035E-2</v>
      </c>
      <c r="V21">
        <f t="shared" si="7"/>
        <v>2.25326977621443</v>
      </c>
      <c r="W21">
        <f t="shared" si="8"/>
        <v>7.5139374839905293E-2</v>
      </c>
      <c r="X21">
        <f t="shared" si="9"/>
        <v>4.7087163532637671E-2</v>
      </c>
      <c r="Y21">
        <f t="shared" si="10"/>
        <v>161.84639033869075</v>
      </c>
      <c r="Z21">
        <f t="shared" si="11"/>
        <v>29.286380717605038</v>
      </c>
      <c r="AA21">
        <f t="shared" si="12"/>
        <v>28.023832258064498</v>
      </c>
      <c r="AB21">
        <f t="shared" si="13"/>
        <v>3.8001151939850066</v>
      </c>
      <c r="AC21">
        <f t="shared" si="14"/>
        <v>61.119112139362805</v>
      </c>
      <c r="AD21">
        <f t="shared" si="15"/>
        <v>2.3791699801159645</v>
      </c>
      <c r="AE21">
        <f t="shared" si="16"/>
        <v>3.892677587807591</v>
      </c>
      <c r="AF21">
        <f t="shared" si="17"/>
        <v>1.4209452138690422</v>
      </c>
      <c r="AG21">
        <f t="shared" si="18"/>
        <v>-48.687668800582465</v>
      </c>
      <c r="AH21">
        <f t="shared" si="19"/>
        <v>50.234403775833187</v>
      </c>
      <c r="AI21">
        <f t="shared" si="20"/>
        <v>4.8707597960060376</v>
      </c>
      <c r="AJ21">
        <f t="shared" si="21"/>
        <v>168.26388510994752</v>
      </c>
      <c r="AK21">
        <v>-4.1271832323793799E-2</v>
      </c>
      <c r="AL21">
        <v>4.6331247394549503E-2</v>
      </c>
      <c r="AM21">
        <v>3.4610682555037098</v>
      </c>
      <c r="AN21">
        <v>25</v>
      </c>
      <c r="AO21">
        <v>4</v>
      </c>
      <c r="AP21">
        <f t="shared" si="22"/>
        <v>1</v>
      </c>
      <c r="AQ21">
        <f t="shared" si="23"/>
        <v>0</v>
      </c>
      <c r="AR21">
        <f t="shared" si="24"/>
        <v>52378.668239009945</v>
      </c>
      <c r="AS21">
        <v>0</v>
      </c>
      <c r="AT21">
        <v>2.5620576923076901</v>
      </c>
      <c r="AU21">
        <v>3893.11</v>
      </c>
      <c r="AV21">
        <f t="shared" si="25"/>
        <v>3890.5479423076922</v>
      </c>
      <c r="AW21">
        <f t="shared" si="26"/>
        <v>0.99934189948593599</v>
      </c>
      <c r="AX21">
        <v>-0.78829890075014297</v>
      </c>
      <c r="AY21" t="s">
        <v>265</v>
      </c>
      <c r="AZ21">
        <v>1007.05</v>
      </c>
      <c r="BA21">
        <v>1120.18</v>
      </c>
      <c r="BB21">
        <f t="shared" si="27"/>
        <v>0.10099269760217122</v>
      </c>
      <c r="BC21">
        <v>0.5</v>
      </c>
      <c r="BD21">
        <f t="shared" si="28"/>
        <v>841.2185619231708</v>
      </c>
      <c r="BE21">
        <f t="shared" si="29"/>
        <v>1.8573506658570098</v>
      </c>
      <c r="BF21">
        <f t="shared" si="30"/>
        <v>42.478465920820071</v>
      </c>
      <c r="BG21">
        <f t="shared" si="31"/>
        <v>0.30404042207502369</v>
      </c>
      <c r="BH21">
        <f t="shared" si="32"/>
        <v>3.1450204338795635E-3</v>
      </c>
      <c r="BI21">
        <f t="shared" si="33"/>
        <v>2.4754325197736078</v>
      </c>
      <c r="BJ21" t="s">
        <v>266</v>
      </c>
      <c r="BK21">
        <v>779.6</v>
      </c>
      <c r="BL21">
        <f t="shared" si="34"/>
        <v>340.58000000000004</v>
      </c>
      <c r="BM21">
        <f t="shared" si="35"/>
        <v>0.33216865347348667</v>
      </c>
      <c r="BN21">
        <f t="shared" si="36"/>
        <v>0.89061220294779853</v>
      </c>
      <c r="BO21">
        <f t="shared" si="37"/>
        <v>0.10122421600212123</v>
      </c>
      <c r="BP21">
        <f t="shared" si="38"/>
        <v>0.71273508028157784</v>
      </c>
      <c r="BQ21">
        <f t="shared" si="39"/>
        <v>1000.02493548387</v>
      </c>
      <c r="BR21">
        <f t="shared" si="40"/>
        <v>841.2185619231708</v>
      </c>
      <c r="BS21">
        <f t="shared" si="41"/>
        <v>0.84119758625432728</v>
      </c>
      <c r="BT21">
        <f t="shared" si="42"/>
        <v>0.19239517250865457</v>
      </c>
      <c r="BU21">
        <v>6</v>
      </c>
      <c r="BV21">
        <v>0.5</v>
      </c>
      <c r="BW21" t="s">
        <v>250</v>
      </c>
      <c r="BX21">
        <v>1579715336.5</v>
      </c>
      <c r="BY21">
        <v>147.917483870968</v>
      </c>
      <c r="BZ21">
        <v>149.93803225806499</v>
      </c>
      <c r="CA21">
        <v>23.839829032258098</v>
      </c>
      <c r="CB21">
        <v>22.762177419354799</v>
      </c>
      <c r="CC21">
        <v>600.03190322580599</v>
      </c>
      <c r="CD21">
        <v>99.598074193548399</v>
      </c>
      <c r="CE21">
        <v>0.20004</v>
      </c>
      <c r="CF21">
        <v>28.437358064516101</v>
      </c>
      <c r="CG21">
        <v>28.023832258064498</v>
      </c>
      <c r="CH21">
        <v>999.9</v>
      </c>
      <c r="CI21">
        <v>0</v>
      </c>
      <c r="CJ21">
        <v>0</v>
      </c>
      <c r="CK21">
        <v>9993.0677419354797</v>
      </c>
      <c r="CL21">
        <v>0</v>
      </c>
      <c r="CM21">
        <v>17.393380645161301</v>
      </c>
      <c r="CN21">
        <v>1000.02493548387</v>
      </c>
      <c r="CO21">
        <v>0.96000351612903201</v>
      </c>
      <c r="CP21">
        <v>3.99962419354839E-2</v>
      </c>
      <c r="CQ21">
        <v>0</v>
      </c>
      <c r="CR21">
        <v>1007.0561290322599</v>
      </c>
      <c r="CS21">
        <v>2.0002200000000001</v>
      </c>
      <c r="CT21">
        <v>9763.1806451612902</v>
      </c>
      <c r="CU21">
        <v>9236.6896774193592</v>
      </c>
      <c r="CV21">
        <v>40.2296774193548</v>
      </c>
      <c r="CW21">
        <v>43.125</v>
      </c>
      <c r="CX21">
        <v>41.870935483871001</v>
      </c>
      <c r="CY21">
        <v>42.241870967741903</v>
      </c>
      <c r="CZ21">
        <v>42.061999999999998</v>
      </c>
      <c r="DA21">
        <v>958.10677419354795</v>
      </c>
      <c r="DB21">
        <v>39.920645161290302</v>
      </c>
      <c r="DC21">
        <v>0</v>
      </c>
      <c r="DD21">
        <v>60.100000143051098</v>
      </c>
      <c r="DE21">
        <v>1007.05</v>
      </c>
      <c r="DF21">
        <v>-3.9596581121564198</v>
      </c>
      <c r="DG21">
        <v>-35.855726475333299</v>
      </c>
      <c r="DH21">
        <v>9762.9292307692303</v>
      </c>
      <c r="DI21">
        <v>15</v>
      </c>
      <c r="DJ21">
        <v>100</v>
      </c>
      <c r="DK21">
        <v>100</v>
      </c>
      <c r="DL21">
        <v>3.0339999999999998</v>
      </c>
      <c r="DM21">
        <v>0.36599999999999999</v>
      </c>
      <c r="DN21">
        <v>2</v>
      </c>
      <c r="DO21">
        <v>617.15200000000004</v>
      </c>
      <c r="DP21">
        <v>346.02300000000002</v>
      </c>
      <c r="DQ21">
        <v>27.3383</v>
      </c>
      <c r="DR21">
        <v>27.625699999999998</v>
      </c>
      <c r="DS21">
        <v>30</v>
      </c>
      <c r="DT21">
        <v>27.550999999999998</v>
      </c>
      <c r="DU21">
        <v>27.559899999999999</v>
      </c>
      <c r="DV21">
        <v>9.7220300000000002</v>
      </c>
      <c r="DW21">
        <v>19.905200000000001</v>
      </c>
      <c r="DX21">
        <v>6.49681</v>
      </c>
      <c r="DY21">
        <v>27.314499999999999</v>
      </c>
      <c r="DZ21">
        <v>150</v>
      </c>
      <c r="EA21">
        <v>22.924499999999998</v>
      </c>
      <c r="EB21">
        <v>100.34699999999999</v>
      </c>
      <c r="EC21">
        <v>101.221</v>
      </c>
    </row>
    <row r="22" spans="1:133" x14ac:dyDescent="0.35">
      <c r="A22">
        <v>6</v>
      </c>
      <c r="B22">
        <v>1579715459.5</v>
      </c>
      <c r="C22">
        <v>450</v>
      </c>
      <c r="D22" t="s">
        <v>267</v>
      </c>
      <c r="E22" t="s">
        <v>268</v>
      </c>
      <c r="F22" t="s">
        <v>241</v>
      </c>
      <c r="G22">
        <v>20200122</v>
      </c>
      <c r="H22" t="s">
        <v>242</v>
      </c>
      <c r="I22" t="s">
        <v>243</v>
      </c>
      <c r="J22" t="s">
        <v>244</v>
      </c>
      <c r="K22" t="s">
        <v>245</v>
      </c>
      <c r="L22" t="s">
        <v>246</v>
      </c>
      <c r="M22" t="s">
        <v>247</v>
      </c>
      <c r="N22">
        <v>1579715451.5</v>
      </c>
      <c r="O22">
        <f t="shared" si="0"/>
        <v>1.2174940364707671E-3</v>
      </c>
      <c r="P22">
        <f t="shared" si="1"/>
        <v>0.8979956478627239</v>
      </c>
      <c r="Q22">
        <f t="shared" si="2"/>
        <v>99.023274193548403</v>
      </c>
      <c r="R22">
        <f t="shared" si="3"/>
        <v>80.064942417042118</v>
      </c>
      <c r="S22">
        <f t="shared" si="4"/>
        <v>7.9899428397277141</v>
      </c>
      <c r="T22">
        <f t="shared" si="5"/>
        <v>9.8818568617458773</v>
      </c>
      <c r="U22">
        <f t="shared" si="6"/>
        <v>8.6537316351642163E-2</v>
      </c>
      <c r="V22">
        <f t="shared" si="7"/>
        <v>2.25436364337952</v>
      </c>
      <c r="W22">
        <f t="shared" si="8"/>
        <v>8.4733334664511106E-2</v>
      </c>
      <c r="X22">
        <f t="shared" si="9"/>
        <v>5.311728255401859E-2</v>
      </c>
      <c r="Y22">
        <f t="shared" si="10"/>
        <v>161.84153481406273</v>
      </c>
      <c r="Z22">
        <f t="shared" si="11"/>
        <v>29.198068417676559</v>
      </c>
      <c r="AA22">
        <f t="shared" si="12"/>
        <v>27.994948387096802</v>
      </c>
      <c r="AB22">
        <f t="shared" si="13"/>
        <v>3.7937222743601464</v>
      </c>
      <c r="AC22">
        <f t="shared" si="14"/>
        <v>61.947646072020405</v>
      </c>
      <c r="AD22">
        <f t="shared" si="15"/>
        <v>2.4043676686384279</v>
      </c>
      <c r="AE22">
        <f t="shared" si="16"/>
        <v>3.88128980049235</v>
      </c>
      <c r="AF22">
        <f t="shared" si="17"/>
        <v>1.3893546057217185</v>
      </c>
      <c r="AG22">
        <f t="shared" si="18"/>
        <v>-53.691487008360831</v>
      </c>
      <c r="AH22">
        <f t="shared" si="19"/>
        <v>47.642603074815597</v>
      </c>
      <c r="AI22">
        <f t="shared" si="20"/>
        <v>4.615392607014333</v>
      </c>
      <c r="AJ22">
        <f t="shared" si="21"/>
        <v>160.40804348753181</v>
      </c>
      <c r="AK22">
        <v>-4.1301326078189801E-2</v>
      </c>
      <c r="AL22">
        <v>4.63643567176538E-2</v>
      </c>
      <c r="AM22">
        <v>3.4630252418884302</v>
      </c>
      <c r="AN22">
        <v>25</v>
      </c>
      <c r="AO22">
        <v>4</v>
      </c>
      <c r="AP22">
        <f t="shared" si="22"/>
        <v>1</v>
      </c>
      <c r="AQ22">
        <f t="shared" si="23"/>
        <v>0</v>
      </c>
      <c r="AR22">
        <f t="shared" si="24"/>
        <v>52423.235785569283</v>
      </c>
      <c r="AS22">
        <v>0</v>
      </c>
      <c r="AT22">
        <v>2.5620576923076901</v>
      </c>
      <c r="AU22">
        <v>3893.11</v>
      </c>
      <c r="AV22">
        <f t="shared" si="25"/>
        <v>3890.5479423076922</v>
      </c>
      <c r="AW22">
        <f t="shared" si="26"/>
        <v>0.99934189948593599</v>
      </c>
      <c r="AX22">
        <v>-0.78829890075014297</v>
      </c>
      <c r="AY22" t="s">
        <v>269</v>
      </c>
      <c r="AZ22">
        <v>1011.88961538462</v>
      </c>
      <c r="BA22">
        <v>1114.8900000000001</v>
      </c>
      <c r="BB22">
        <f t="shared" si="27"/>
        <v>9.2386140888679691E-2</v>
      </c>
      <c r="BC22">
        <v>0.5</v>
      </c>
      <c r="BD22">
        <f t="shared" si="28"/>
        <v>841.19317975584886</v>
      </c>
      <c r="BE22">
        <f t="shared" si="29"/>
        <v>0.8979956478627239</v>
      </c>
      <c r="BF22">
        <f t="shared" si="30"/>
        <v>38.85729580976016</v>
      </c>
      <c r="BG22">
        <f t="shared" si="31"/>
        <v>0.28620760792544564</v>
      </c>
      <c r="BH22">
        <f t="shared" si="32"/>
        <v>2.0046460066429727E-3</v>
      </c>
      <c r="BI22">
        <f t="shared" si="33"/>
        <v>2.4919229699791012</v>
      </c>
      <c r="BJ22" t="s">
        <v>270</v>
      </c>
      <c r="BK22">
        <v>795.8</v>
      </c>
      <c r="BL22">
        <f t="shared" si="34"/>
        <v>319.09000000000015</v>
      </c>
      <c r="BM22">
        <f t="shared" si="35"/>
        <v>0.32279414778081433</v>
      </c>
      <c r="BN22">
        <f t="shared" si="36"/>
        <v>0.89697834572580715</v>
      </c>
      <c r="BO22">
        <f t="shared" si="37"/>
        <v>9.2598936606492349E-2</v>
      </c>
      <c r="BP22">
        <f t="shared" si="38"/>
        <v>0.71409478592675801</v>
      </c>
      <c r="BQ22">
        <f t="shared" si="39"/>
        <v>999.99474193548394</v>
      </c>
      <c r="BR22">
        <f t="shared" si="40"/>
        <v>841.19317975584886</v>
      </c>
      <c r="BS22">
        <f t="shared" si="41"/>
        <v>0.84119760282711531</v>
      </c>
      <c r="BT22">
        <f t="shared" si="42"/>
        <v>0.19239520565423063</v>
      </c>
      <c r="BU22">
        <v>6</v>
      </c>
      <c r="BV22">
        <v>0.5</v>
      </c>
      <c r="BW22" t="s">
        <v>250</v>
      </c>
      <c r="BX22">
        <v>1579715451.5</v>
      </c>
      <c r="BY22">
        <v>99.023274193548403</v>
      </c>
      <c r="BZ22">
        <v>100.041783870968</v>
      </c>
      <c r="CA22">
        <v>24.093483870967699</v>
      </c>
      <c r="CB22">
        <v>22.905377419354799</v>
      </c>
      <c r="CC22">
        <v>600.02722580645195</v>
      </c>
      <c r="CD22">
        <v>99.593296774193604</v>
      </c>
      <c r="CE22">
        <v>0.199978516129032</v>
      </c>
      <c r="CF22">
        <v>28.386948387096801</v>
      </c>
      <c r="CG22">
        <v>27.994948387096802</v>
      </c>
      <c r="CH22">
        <v>999.9</v>
      </c>
      <c r="CI22">
        <v>0</v>
      </c>
      <c r="CJ22">
        <v>0</v>
      </c>
      <c r="CK22">
        <v>10000.688709677401</v>
      </c>
      <c r="CL22">
        <v>0</v>
      </c>
      <c r="CM22">
        <v>22.719212903225799</v>
      </c>
      <c r="CN22">
        <v>999.99474193548394</v>
      </c>
      <c r="CO22">
        <v>0.96000351612903201</v>
      </c>
      <c r="CP22">
        <v>3.99962419354839E-2</v>
      </c>
      <c r="CQ22">
        <v>0</v>
      </c>
      <c r="CR22">
        <v>1011.90741935484</v>
      </c>
      <c r="CS22">
        <v>2.0002200000000001</v>
      </c>
      <c r="CT22">
        <v>9825.7729032258103</v>
      </c>
      <c r="CU22">
        <v>9236.4141935483894</v>
      </c>
      <c r="CV22">
        <v>40.25</v>
      </c>
      <c r="CW22">
        <v>43.191064516129003</v>
      </c>
      <c r="CX22">
        <v>41.929000000000002</v>
      </c>
      <c r="CY22">
        <v>42.311999999999998</v>
      </c>
      <c r="CZ22">
        <v>42.108741935483899</v>
      </c>
      <c r="DA22">
        <v>958.07741935483898</v>
      </c>
      <c r="DB22">
        <v>39.92</v>
      </c>
      <c r="DC22">
        <v>0</v>
      </c>
      <c r="DD22">
        <v>114.200000047684</v>
      </c>
      <c r="DE22">
        <v>1011.88961538462</v>
      </c>
      <c r="DF22">
        <v>-2.33948718761205</v>
      </c>
      <c r="DG22">
        <v>-7.7788035161228697</v>
      </c>
      <c r="DH22">
        <v>9825.6057692307695</v>
      </c>
      <c r="DI22">
        <v>15</v>
      </c>
      <c r="DJ22">
        <v>100</v>
      </c>
      <c r="DK22">
        <v>100</v>
      </c>
      <c r="DL22">
        <v>2.8570000000000002</v>
      </c>
      <c r="DM22">
        <v>0.36499999999999999</v>
      </c>
      <c r="DN22">
        <v>2</v>
      </c>
      <c r="DO22">
        <v>616.50699999999995</v>
      </c>
      <c r="DP22">
        <v>345.95600000000002</v>
      </c>
      <c r="DQ22">
        <v>27.248200000000001</v>
      </c>
      <c r="DR22">
        <v>27.6511</v>
      </c>
      <c r="DS22">
        <v>30.0002</v>
      </c>
      <c r="DT22">
        <v>27.5627</v>
      </c>
      <c r="DU22">
        <v>27.570799999999998</v>
      </c>
      <c r="DV22">
        <v>7.3825700000000003</v>
      </c>
      <c r="DW22">
        <v>20.369900000000001</v>
      </c>
      <c r="DX22">
        <v>7.3046800000000003</v>
      </c>
      <c r="DY22">
        <v>27.246099999999998</v>
      </c>
      <c r="DZ22">
        <v>100</v>
      </c>
      <c r="EA22">
        <v>22.7623</v>
      </c>
      <c r="EB22">
        <v>100.336</v>
      </c>
      <c r="EC22">
        <v>101.217</v>
      </c>
    </row>
    <row r="23" spans="1:133" x14ac:dyDescent="0.35">
      <c r="A23">
        <v>7</v>
      </c>
      <c r="B23">
        <v>1579715520</v>
      </c>
      <c r="C23">
        <v>510.5</v>
      </c>
      <c r="D23" t="s">
        <v>271</v>
      </c>
      <c r="E23" t="s">
        <v>272</v>
      </c>
      <c r="F23" t="s">
        <v>241</v>
      </c>
      <c r="G23">
        <v>20200122</v>
      </c>
      <c r="H23" t="s">
        <v>242</v>
      </c>
      <c r="I23" t="s">
        <v>243</v>
      </c>
      <c r="J23" t="s">
        <v>244</v>
      </c>
      <c r="K23" t="s">
        <v>245</v>
      </c>
      <c r="L23" t="s">
        <v>246</v>
      </c>
      <c r="M23" t="s">
        <v>247</v>
      </c>
      <c r="N23">
        <v>1579715512</v>
      </c>
      <c r="O23">
        <f t="shared" si="0"/>
        <v>1.1499519031647207E-3</v>
      </c>
      <c r="P23">
        <f t="shared" si="1"/>
        <v>0.41622087686070225</v>
      </c>
      <c r="Q23">
        <f t="shared" si="2"/>
        <v>74.438083870967702</v>
      </c>
      <c r="R23">
        <f t="shared" si="3"/>
        <v>64.333952270355084</v>
      </c>
      <c r="S23">
        <f t="shared" si="4"/>
        <v>6.4199248595918155</v>
      </c>
      <c r="T23">
        <f t="shared" si="5"/>
        <v>7.4282223970221564</v>
      </c>
      <c r="U23">
        <f t="shared" si="6"/>
        <v>7.986692840094553E-2</v>
      </c>
      <c r="V23">
        <f t="shared" si="7"/>
        <v>2.252548409932051</v>
      </c>
      <c r="W23">
        <f t="shared" si="8"/>
        <v>7.8326453853738071E-2</v>
      </c>
      <c r="X23">
        <f t="shared" si="9"/>
        <v>4.9089964382887437E-2</v>
      </c>
      <c r="Y23">
        <f t="shared" si="10"/>
        <v>161.8403724757776</v>
      </c>
      <c r="Z23">
        <f t="shared" si="11"/>
        <v>29.25941529251557</v>
      </c>
      <c r="AA23">
        <f t="shared" si="12"/>
        <v>28.030545161290298</v>
      </c>
      <c r="AB23">
        <f t="shared" si="13"/>
        <v>3.8016023183416521</v>
      </c>
      <c r="AC23">
        <f t="shared" si="14"/>
        <v>61.232244811712988</v>
      </c>
      <c r="AD23">
        <f t="shared" si="15"/>
        <v>2.3819154606959358</v>
      </c>
      <c r="AE23">
        <f t="shared" si="16"/>
        <v>3.8899691951850572</v>
      </c>
      <c r="AF23">
        <f t="shared" si="17"/>
        <v>1.4196868576457162</v>
      </c>
      <c r="AG23">
        <f t="shared" si="18"/>
        <v>-50.712878929564184</v>
      </c>
      <c r="AH23">
        <f t="shared" si="19"/>
        <v>47.94858026279114</v>
      </c>
      <c r="AI23">
        <f t="shared" si="20"/>
        <v>4.6504916400385889</v>
      </c>
      <c r="AJ23">
        <f t="shared" si="21"/>
        <v>163.72656544904314</v>
      </c>
      <c r="AK23">
        <v>-4.1252389359777597E-2</v>
      </c>
      <c r="AL23">
        <v>4.6309420964144102E-2</v>
      </c>
      <c r="AM23">
        <v>3.45977790109918</v>
      </c>
      <c r="AN23">
        <v>25</v>
      </c>
      <c r="AO23">
        <v>4</v>
      </c>
      <c r="AP23">
        <f t="shared" si="22"/>
        <v>1</v>
      </c>
      <c r="AQ23">
        <f t="shared" si="23"/>
        <v>0</v>
      </c>
      <c r="AR23">
        <f t="shared" si="24"/>
        <v>52356.916267073517</v>
      </c>
      <c r="AS23">
        <v>0</v>
      </c>
      <c r="AT23">
        <v>2.5620576923076901</v>
      </c>
      <c r="AU23">
        <v>3893.11</v>
      </c>
      <c r="AV23">
        <f t="shared" si="25"/>
        <v>3890.5479423076922</v>
      </c>
      <c r="AW23">
        <f t="shared" si="26"/>
        <v>0.99934189948593599</v>
      </c>
      <c r="AX23">
        <v>-0.78829890075014297</v>
      </c>
      <c r="AY23" t="s">
        <v>273</v>
      </c>
      <c r="AZ23">
        <v>1015.765</v>
      </c>
      <c r="BA23">
        <v>1114</v>
      </c>
      <c r="BB23">
        <f t="shared" si="27"/>
        <v>8.8182226211849235E-2</v>
      </c>
      <c r="BC23">
        <v>0.5</v>
      </c>
      <c r="BD23">
        <f t="shared" si="28"/>
        <v>841.18846885346693</v>
      </c>
      <c r="BE23">
        <f t="shared" si="29"/>
        <v>0.41622087686070225</v>
      </c>
      <c r="BF23">
        <f t="shared" si="30"/>
        <v>37.088935923617761</v>
      </c>
      <c r="BG23">
        <f t="shared" si="31"/>
        <v>0.28473967684021551</v>
      </c>
      <c r="BH23">
        <f t="shared" si="32"/>
        <v>1.4319261642430688E-3</v>
      </c>
      <c r="BI23">
        <f t="shared" si="33"/>
        <v>2.4947127468581689</v>
      </c>
      <c r="BJ23" t="s">
        <v>274</v>
      </c>
      <c r="BK23">
        <v>796.8</v>
      </c>
      <c r="BL23">
        <f t="shared" si="34"/>
        <v>317.20000000000005</v>
      </c>
      <c r="BM23">
        <f t="shared" si="35"/>
        <v>0.3096941992433796</v>
      </c>
      <c r="BN23">
        <f t="shared" si="36"/>
        <v>0.89755547732623664</v>
      </c>
      <c r="BO23">
        <f t="shared" si="37"/>
        <v>8.8385501574683931E-2</v>
      </c>
      <c r="BP23">
        <f t="shared" si="38"/>
        <v>0.71432354547764843</v>
      </c>
      <c r="BQ23">
        <f t="shared" si="39"/>
        <v>999.98932258064497</v>
      </c>
      <c r="BR23">
        <f t="shared" si="40"/>
        <v>841.18846885346693</v>
      </c>
      <c r="BS23">
        <f t="shared" si="41"/>
        <v>0.84119745067140816</v>
      </c>
      <c r="BT23">
        <f t="shared" si="42"/>
        <v>0.19239490134281645</v>
      </c>
      <c r="BU23">
        <v>6</v>
      </c>
      <c r="BV23">
        <v>0.5</v>
      </c>
      <c r="BW23" t="s">
        <v>250</v>
      </c>
      <c r="BX23">
        <v>1579715512</v>
      </c>
      <c r="BY23">
        <v>74.438083870967702</v>
      </c>
      <c r="BZ23">
        <v>74.9398774193549</v>
      </c>
      <c r="CA23">
        <v>23.8691322580645</v>
      </c>
      <c r="CB23">
        <v>22.746690322580601</v>
      </c>
      <c r="CC23">
        <v>600.03293548387103</v>
      </c>
      <c r="CD23">
        <v>99.5905870967742</v>
      </c>
      <c r="CE23">
        <v>0.20003096774193499</v>
      </c>
      <c r="CF23">
        <v>28.425380645161301</v>
      </c>
      <c r="CG23">
        <v>28.030545161290298</v>
      </c>
      <c r="CH23">
        <v>999.9</v>
      </c>
      <c r="CI23">
        <v>0</v>
      </c>
      <c r="CJ23">
        <v>0</v>
      </c>
      <c r="CK23">
        <v>9989.1109677419408</v>
      </c>
      <c r="CL23">
        <v>0</v>
      </c>
      <c r="CM23">
        <v>22.812358064516101</v>
      </c>
      <c r="CN23">
        <v>999.98932258064497</v>
      </c>
      <c r="CO23">
        <v>0.96000435483870905</v>
      </c>
      <c r="CP23">
        <v>3.9995422580645201E-2</v>
      </c>
      <c r="CQ23">
        <v>0</v>
      </c>
      <c r="CR23">
        <v>1015.7712903225799</v>
      </c>
      <c r="CS23">
        <v>2.0002200000000001</v>
      </c>
      <c r="CT23">
        <v>9870.6751612903208</v>
      </c>
      <c r="CU23">
        <v>9236.3629032258104</v>
      </c>
      <c r="CV23">
        <v>40.311999999999998</v>
      </c>
      <c r="CW23">
        <v>43.25</v>
      </c>
      <c r="CX23">
        <v>41.936999999999998</v>
      </c>
      <c r="CY23">
        <v>42.348580645161299</v>
      </c>
      <c r="CZ23">
        <v>42.125</v>
      </c>
      <c r="DA23">
        <v>958.072580645161</v>
      </c>
      <c r="DB23">
        <v>39.9145161290323</v>
      </c>
      <c r="DC23">
        <v>0</v>
      </c>
      <c r="DD23">
        <v>59.600000143051098</v>
      </c>
      <c r="DE23">
        <v>1015.765</v>
      </c>
      <c r="DF23">
        <v>-3.7911111224288101</v>
      </c>
      <c r="DG23">
        <v>-33.536752126750002</v>
      </c>
      <c r="DH23">
        <v>9870.4449999999997</v>
      </c>
      <c r="DI23">
        <v>15</v>
      </c>
      <c r="DJ23">
        <v>100</v>
      </c>
      <c r="DK23">
        <v>100</v>
      </c>
      <c r="DL23">
        <v>2.8159999999999998</v>
      </c>
      <c r="DM23">
        <v>0.36599999999999999</v>
      </c>
      <c r="DN23">
        <v>2</v>
      </c>
      <c r="DO23">
        <v>617.29700000000003</v>
      </c>
      <c r="DP23">
        <v>346.12799999999999</v>
      </c>
      <c r="DQ23">
        <v>27.2453</v>
      </c>
      <c r="DR23">
        <v>27.668199999999999</v>
      </c>
      <c r="DS23">
        <v>30.000299999999999</v>
      </c>
      <c r="DT23">
        <v>27.5745</v>
      </c>
      <c r="DU23">
        <v>27.583400000000001</v>
      </c>
      <c r="DV23">
        <v>6.2273800000000001</v>
      </c>
      <c r="DW23">
        <v>20.061199999999999</v>
      </c>
      <c r="DX23">
        <v>7.6814799999999996</v>
      </c>
      <c r="DY23">
        <v>27.2209</v>
      </c>
      <c r="DZ23">
        <v>75</v>
      </c>
      <c r="EA23">
        <v>22.9053</v>
      </c>
      <c r="EB23">
        <v>100.339</v>
      </c>
      <c r="EC23">
        <v>101.212</v>
      </c>
    </row>
    <row r="24" spans="1:133" x14ac:dyDescent="0.35">
      <c r="A24">
        <v>8</v>
      </c>
      <c r="B24">
        <v>1579715614</v>
      </c>
      <c r="C24">
        <v>604.5</v>
      </c>
      <c r="D24" t="s">
        <v>275</v>
      </c>
      <c r="E24" t="s">
        <v>276</v>
      </c>
      <c r="F24" t="s">
        <v>241</v>
      </c>
      <c r="G24">
        <v>20200122</v>
      </c>
      <c r="H24" t="s">
        <v>242</v>
      </c>
      <c r="I24" t="s">
        <v>243</v>
      </c>
      <c r="J24" t="s">
        <v>244</v>
      </c>
      <c r="K24" t="s">
        <v>245</v>
      </c>
      <c r="L24" t="s">
        <v>246</v>
      </c>
      <c r="M24" t="s">
        <v>247</v>
      </c>
      <c r="N24">
        <v>1579715593.74194</v>
      </c>
      <c r="O24">
        <f t="shared" si="0"/>
        <v>9.3412842654057185E-4</v>
      </c>
      <c r="P24">
        <f t="shared" si="1"/>
        <v>-0.17832476312085849</v>
      </c>
      <c r="Q24">
        <f t="shared" si="2"/>
        <v>50.143254838709701</v>
      </c>
      <c r="R24">
        <f t="shared" si="3"/>
        <v>53.413190226946845</v>
      </c>
      <c r="S24">
        <f t="shared" si="4"/>
        <v>5.3298370769336243</v>
      </c>
      <c r="T24">
        <f t="shared" si="5"/>
        <v>5.0035464585048608</v>
      </c>
      <c r="U24">
        <f t="shared" si="6"/>
        <v>6.4451877431718374E-2</v>
      </c>
      <c r="V24">
        <f t="shared" si="7"/>
        <v>2.2567325731909196</v>
      </c>
      <c r="W24">
        <f t="shared" si="8"/>
        <v>6.3446461681710559E-2</v>
      </c>
      <c r="X24">
        <f t="shared" si="9"/>
        <v>3.9743064662589894E-2</v>
      </c>
      <c r="Y24">
        <f t="shared" si="10"/>
        <v>161.83760986922698</v>
      </c>
      <c r="Z24">
        <f t="shared" si="11"/>
        <v>29.301548508366732</v>
      </c>
      <c r="AA24">
        <f t="shared" si="12"/>
        <v>28.0008612903226</v>
      </c>
      <c r="AB24">
        <f t="shared" si="13"/>
        <v>3.7950302236223852</v>
      </c>
      <c r="AC24">
        <f t="shared" si="14"/>
        <v>61.057280043136707</v>
      </c>
      <c r="AD24">
        <f t="shared" si="15"/>
        <v>2.3712790273377435</v>
      </c>
      <c r="AE24">
        <f t="shared" si="16"/>
        <v>3.8836958109867403</v>
      </c>
      <c r="AF24">
        <f t="shared" si="17"/>
        <v>1.4237511962846416</v>
      </c>
      <c r="AG24">
        <f t="shared" si="18"/>
        <v>-41.19506361043922</v>
      </c>
      <c r="AH24">
        <f t="shared" si="19"/>
        <v>48.270379219454647</v>
      </c>
      <c r="AI24">
        <f t="shared" si="20"/>
        <v>4.6716855733915876</v>
      </c>
      <c r="AJ24">
        <f t="shared" si="21"/>
        <v>173.584611051634</v>
      </c>
      <c r="AK24">
        <v>-4.13652437613444E-2</v>
      </c>
      <c r="AL24">
        <v>4.64361099164914E-2</v>
      </c>
      <c r="AM24">
        <v>3.4672646891003698</v>
      </c>
      <c r="AN24">
        <v>40</v>
      </c>
      <c r="AO24">
        <v>7</v>
      </c>
      <c r="AP24">
        <f t="shared" si="22"/>
        <v>1</v>
      </c>
      <c r="AQ24">
        <f t="shared" si="23"/>
        <v>0</v>
      </c>
      <c r="AR24">
        <f t="shared" si="24"/>
        <v>52499.000432167093</v>
      </c>
      <c r="AS24">
        <v>0</v>
      </c>
      <c r="AT24">
        <v>2.5620576923076901</v>
      </c>
      <c r="AU24">
        <v>3893.11</v>
      </c>
      <c r="AV24">
        <f t="shared" si="25"/>
        <v>3890.5479423076922</v>
      </c>
      <c r="AW24">
        <f t="shared" si="26"/>
        <v>0.99934189948593599</v>
      </c>
      <c r="AX24">
        <v>-0.78829890075014297</v>
      </c>
      <c r="AY24" t="s">
        <v>277</v>
      </c>
      <c r="AZ24">
        <v>1018.27192307692</v>
      </c>
      <c r="BA24">
        <v>1110.17</v>
      </c>
      <c r="BB24">
        <f t="shared" si="27"/>
        <v>8.2778382520767191E-2</v>
      </c>
      <c r="BC24">
        <v>0.5</v>
      </c>
      <c r="BD24">
        <f t="shared" si="28"/>
        <v>841.17511215199409</v>
      </c>
      <c r="BE24">
        <f t="shared" si="29"/>
        <v>-0.17832476312085849</v>
      </c>
      <c r="BF24">
        <f t="shared" si="30"/>
        <v>34.815557600333506</v>
      </c>
      <c r="BG24">
        <f t="shared" si="31"/>
        <v>0.28299269481250622</v>
      </c>
      <c r="BH24">
        <f t="shared" si="32"/>
        <v>7.2514525075376536E-4</v>
      </c>
      <c r="BI24">
        <f t="shared" si="33"/>
        <v>2.5067692335408092</v>
      </c>
      <c r="BJ24" t="s">
        <v>278</v>
      </c>
      <c r="BK24">
        <v>796</v>
      </c>
      <c r="BL24">
        <f t="shared" si="34"/>
        <v>314.17000000000007</v>
      </c>
      <c r="BM24">
        <f t="shared" si="35"/>
        <v>0.2925106691379829</v>
      </c>
      <c r="BN24">
        <f t="shared" si="36"/>
        <v>0.89856027070397881</v>
      </c>
      <c r="BO24">
        <f t="shared" si="37"/>
        <v>8.2969860916319541E-2</v>
      </c>
      <c r="BP24">
        <f t="shared" si="38"/>
        <v>0.71530798264608697</v>
      </c>
      <c r="BQ24">
        <f t="shared" si="39"/>
        <v>999.97358064516095</v>
      </c>
      <c r="BR24">
        <f t="shared" si="40"/>
        <v>841.17511215199409</v>
      </c>
      <c r="BS24">
        <f t="shared" si="41"/>
        <v>0.8411973360429047</v>
      </c>
      <c r="BT24">
        <f t="shared" si="42"/>
        <v>0.19239467208580957</v>
      </c>
      <c r="BU24">
        <v>6</v>
      </c>
      <c r="BV24">
        <v>0.5</v>
      </c>
      <c r="BW24" t="s">
        <v>250</v>
      </c>
      <c r="BX24">
        <v>1579715593.74194</v>
      </c>
      <c r="BY24">
        <v>50.143254838709701</v>
      </c>
      <c r="BZ24">
        <v>50.0117774193548</v>
      </c>
      <c r="CA24">
        <v>23.7638741935484</v>
      </c>
      <c r="CB24">
        <v>22.8519935483871</v>
      </c>
      <c r="CC24">
        <v>600.03241935483902</v>
      </c>
      <c r="CD24">
        <v>99.585335483871006</v>
      </c>
      <c r="CE24">
        <v>0.199699903225806</v>
      </c>
      <c r="CF24">
        <v>28.3976096774194</v>
      </c>
      <c r="CG24">
        <v>28.0008612903226</v>
      </c>
      <c r="CH24">
        <v>999.9</v>
      </c>
      <c r="CI24">
        <v>0</v>
      </c>
      <c r="CJ24">
        <v>0</v>
      </c>
      <c r="CK24">
        <v>10016.9664516129</v>
      </c>
      <c r="CL24">
        <v>0</v>
      </c>
      <c r="CM24">
        <v>22.851835483871</v>
      </c>
      <c r="CN24">
        <v>999.97358064516095</v>
      </c>
      <c r="CO24">
        <v>0.96000477419354802</v>
      </c>
      <c r="CP24">
        <v>3.9995012903225803E-2</v>
      </c>
      <c r="CQ24">
        <v>0</v>
      </c>
      <c r="CR24">
        <v>1018.60387096774</v>
      </c>
      <c r="CS24">
        <v>2.0002200000000001</v>
      </c>
      <c r="CT24">
        <v>9898.9112903225796</v>
      </c>
      <c r="CU24">
        <v>9236.2187096774196</v>
      </c>
      <c r="CV24">
        <v>40.311999999999998</v>
      </c>
      <c r="CW24">
        <v>43.287999999999997</v>
      </c>
      <c r="CX24">
        <v>41.778032258064499</v>
      </c>
      <c r="CY24">
        <v>42.366870967741903</v>
      </c>
      <c r="CZ24">
        <v>42.168999999999997</v>
      </c>
      <c r="DA24">
        <v>958.05967741935501</v>
      </c>
      <c r="DB24">
        <v>39.909999999999997</v>
      </c>
      <c r="DC24">
        <v>0</v>
      </c>
      <c r="DD24">
        <v>93.300000190734906</v>
      </c>
      <c r="DE24">
        <v>1018.27192307692</v>
      </c>
      <c r="DF24">
        <v>-0.289572648125137</v>
      </c>
      <c r="DG24">
        <v>1.0140170891859599</v>
      </c>
      <c r="DH24">
        <v>9900.3484615384605</v>
      </c>
      <c r="DI24">
        <v>15</v>
      </c>
      <c r="DJ24">
        <v>100</v>
      </c>
      <c r="DK24">
        <v>100</v>
      </c>
      <c r="DL24">
        <v>2.73</v>
      </c>
      <c r="DM24">
        <v>0.36199999999999999</v>
      </c>
      <c r="DN24">
        <v>2</v>
      </c>
      <c r="DO24">
        <v>597.48699999999997</v>
      </c>
      <c r="DP24">
        <v>343.48899999999998</v>
      </c>
      <c r="DQ24">
        <v>27.163499999999999</v>
      </c>
      <c r="DR24">
        <v>27.7058</v>
      </c>
      <c r="DS24">
        <v>30.0002</v>
      </c>
      <c r="DT24">
        <v>27.625900000000001</v>
      </c>
      <c r="DU24">
        <v>27.631599999999999</v>
      </c>
      <c r="DV24">
        <v>5.0701499999999999</v>
      </c>
      <c r="DW24">
        <v>19.3064</v>
      </c>
      <c r="DX24">
        <v>8.9997199999999999</v>
      </c>
      <c r="DY24">
        <v>27.1557</v>
      </c>
      <c r="DZ24">
        <v>50</v>
      </c>
      <c r="EA24">
        <v>22.957599999999999</v>
      </c>
      <c r="EB24">
        <v>100.333</v>
      </c>
      <c r="EC24">
        <v>101.205</v>
      </c>
    </row>
    <row r="25" spans="1:133" x14ac:dyDescent="0.35">
      <c r="A25">
        <v>9</v>
      </c>
      <c r="B25">
        <v>1579715700.5</v>
      </c>
      <c r="C25">
        <v>691</v>
      </c>
      <c r="D25" t="s">
        <v>279</v>
      </c>
      <c r="E25" t="s">
        <v>280</v>
      </c>
      <c r="F25" t="s">
        <v>241</v>
      </c>
      <c r="G25">
        <v>20200122</v>
      </c>
      <c r="H25" t="s">
        <v>242</v>
      </c>
      <c r="I25" t="s">
        <v>243</v>
      </c>
      <c r="J25" t="s">
        <v>244</v>
      </c>
      <c r="K25" t="s">
        <v>245</v>
      </c>
      <c r="L25" t="s">
        <v>246</v>
      </c>
      <c r="M25" t="s">
        <v>247</v>
      </c>
      <c r="N25">
        <v>1579715692.5</v>
      </c>
      <c r="O25">
        <f t="shared" si="0"/>
        <v>1.2381703163446311E-3</v>
      </c>
      <c r="P25">
        <f t="shared" si="1"/>
        <v>6.9306314833587912</v>
      </c>
      <c r="Q25">
        <f t="shared" si="2"/>
        <v>392.53761290322598</v>
      </c>
      <c r="R25">
        <f t="shared" si="3"/>
        <v>255.13729780290376</v>
      </c>
      <c r="S25">
        <f t="shared" si="4"/>
        <v>25.458644304396582</v>
      </c>
      <c r="T25">
        <f t="shared" si="5"/>
        <v>39.169010368371183</v>
      </c>
      <c r="U25">
        <f t="shared" si="6"/>
        <v>8.6938596132597551E-2</v>
      </c>
      <c r="V25">
        <f t="shared" si="7"/>
        <v>2.2548959464697687</v>
      </c>
      <c r="W25">
        <f t="shared" si="8"/>
        <v>8.5118454986001804E-2</v>
      </c>
      <c r="X25">
        <f t="shared" si="9"/>
        <v>5.3359392971874919E-2</v>
      </c>
      <c r="Y25">
        <f t="shared" si="10"/>
        <v>161.84103999389265</v>
      </c>
      <c r="Z25">
        <f t="shared" si="11"/>
        <v>29.217024924249863</v>
      </c>
      <c r="AA25">
        <f t="shared" si="12"/>
        <v>28.036812903225801</v>
      </c>
      <c r="AB25">
        <f t="shared" si="13"/>
        <v>3.8029912834430299</v>
      </c>
      <c r="AC25">
        <f t="shared" si="14"/>
        <v>61.653765719763939</v>
      </c>
      <c r="AD25">
        <f t="shared" si="15"/>
        <v>2.3965789810271412</v>
      </c>
      <c r="AE25">
        <f t="shared" si="16"/>
        <v>3.8871575045721589</v>
      </c>
      <c r="AF25">
        <f t="shared" si="17"/>
        <v>1.4064123024158888</v>
      </c>
      <c r="AG25">
        <f t="shared" si="18"/>
        <v>-54.603310950798232</v>
      </c>
      <c r="AH25">
        <f t="shared" si="19"/>
        <v>45.724091080883831</v>
      </c>
      <c r="AI25">
        <f t="shared" si="20"/>
        <v>4.42998702641398</v>
      </c>
      <c r="AJ25">
        <f t="shared" si="21"/>
        <v>157.39180715039222</v>
      </c>
      <c r="AK25">
        <v>-4.13156831820473E-2</v>
      </c>
      <c r="AL25">
        <v>4.6380473824485201E-2</v>
      </c>
      <c r="AM25">
        <v>3.46397769807656</v>
      </c>
      <c r="AN25">
        <v>25</v>
      </c>
      <c r="AO25">
        <v>4</v>
      </c>
      <c r="AP25">
        <f t="shared" si="22"/>
        <v>1</v>
      </c>
      <c r="AQ25">
        <f t="shared" si="23"/>
        <v>0</v>
      </c>
      <c r="AR25">
        <f t="shared" si="24"/>
        <v>52435.992923174097</v>
      </c>
      <c r="AS25">
        <v>0</v>
      </c>
      <c r="AT25">
        <v>2.5620576923076901</v>
      </c>
      <c r="AU25">
        <v>3893.11</v>
      </c>
      <c r="AV25">
        <f t="shared" si="25"/>
        <v>3890.5479423076922</v>
      </c>
      <c r="AW25">
        <f t="shared" si="26"/>
        <v>0.99934189948593599</v>
      </c>
      <c r="AX25">
        <v>-0.78829890075014297</v>
      </c>
      <c r="AY25" t="s">
        <v>281</v>
      </c>
      <c r="AZ25">
        <v>975.64265384615396</v>
      </c>
      <c r="BA25">
        <v>1119.98</v>
      </c>
      <c r="BB25">
        <f t="shared" si="27"/>
        <v>0.12887493183257381</v>
      </c>
      <c r="BC25">
        <v>0.5</v>
      </c>
      <c r="BD25">
        <f t="shared" si="28"/>
        <v>841.19294017289019</v>
      </c>
      <c r="BE25">
        <f t="shared" si="29"/>
        <v>6.9306314833587912</v>
      </c>
      <c r="BF25">
        <f t="shared" si="30"/>
        <v>54.204341411411782</v>
      </c>
      <c r="BG25">
        <f t="shared" si="31"/>
        <v>0.34052393792746299</v>
      </c>
      <c r="BH25">
        <f t="shared" si="32"/>
        <v>9.1761711439500016E-3</v>
      </c>
      <c r="BI25">
        <f t="shared" si="33"/>
        <v>2.4760531438061393</v>
      </c>
      <c r="BJ25" t="s">
        <v>282</v>
      </c>
      <c r="BK25">
        <v>738.6</v>
      </c>
      <c r="BL25">
        <f t="shared" si="34"/>
        <v>381.38</v>
      </c>
      <c r="BM25">
        <f t="shared" si="35"/>
        <v>0.37846071150518135</v>
      </c>
      <c r="BN25">
        <f t="shared" si="36"/>
        <v>0.87910008210466917</v>
      </c>
      <c r="BO25">
        <f t="shared" si="37"/>
        <v>0.12917042110113292</v>
      </c>
      <c r="BP25">
        <f t="shared" si="38"/>
        <v>0.71278648692222724</v>
      </c>
      <c r="BQ25">
        <f t="shared" si="39"/>
        <v>999.99477419354901</v>
      </c>
      <c r="BR25">
        <f t="shared" si="40"/>
        <v>841.19294017289019</v>
      </c>
      <c r="BS25">
        <f t="shared" si="41"/>
        <v>0.84119733610735581</v>
      </c>
      <c r="BT25">
        <f t="shared" si="42"/>
        <v>0.19239467221471152</v>
      </c>
      <c r="BU25">
        <v>6</v>
      </c>
      <c r="BV25">
        <v>0.5</v>
      </c>
      <c r="BW25" t="s">
        <v>250</v>
      </c>
      <c r="BX25">
        <v>1579715692.5</v>
      </c>
      <c r="BY25">
        <v>392.53761290322598</v>
      </c>
      <c r="BZ25">
        <v>399.95393548387102</v>
      </c>
      <c r="CA25">
        <v>24.0176451612903</v>
      </c>
      <c r="CB25">
        <v>22.8092677419355</v>
      </c>
      <c r="CC25">
        <v>600.02729032258105</v>
      </c>
      <c r="CD25">
        <v>99.584109677419306</v>
      </c>
      <c r="CE25">
        <v>0.19998509677419399</v>
      </c>
      <c r="CF25">
        <v>28.412938709677402</v>
      </c>
      <c r="CG25">
        <v>28.036812903225801</v>
      </c>
      <c r="CH25">
        <v>999.9</v>
      </c>
      <c r="CI25">
        <v>0</v>
      </c>
      <c r="CJ25">
        <v>0</v>
      </c>
      <c r="CK25">
        <v>10005.0880645161</v>
      </c>
      <c r="CL25">
        <v>0</v>
      </c>
      <c r="CM25">
        <v>23.831177419354798</v>
      </c>
      <c r="CN25">
        <v>999.99477419354901</v>
      </c>
      <c r="CO25">
        <v>0.96000729032258003</v>
      </c>
      <c r="CP25">
        <v>3.9992554838709699E-2</v>
      </c>
      <c r="CQ25">
        <v>0</v>
      </c>
      <c r="CR25">
        <v>975.70541935483902</v>
      </c>
      <c r="CS25">
        <v>2.0002200000000001</v>
      </c>
      <c r="CT25">
        <v>9510.9548387096802</v>
      </c>
      <c r="CU25">
        <v>9236.4148387096793</v>
      </c>
      <c r="CV25">
        <v>40.387</v>
      </c>
      <c r="CW25">
        <v>43.396999999999998</v>
      </c>
      <c r="CX25">
        <v>41.890935483870997</v>
      </c>
      <c r="CY25">
        <v>42.5</v>
      </c>
      <c r="CZ25">
        <v>42.25</v>
      </c>
      <c r="DA25">
        <v>958.08290322580604</v>
      </c>
      <c r="DB25">
        <v>39.910967741935501</v>
      </c>
      <c r="DC25">
        <v>0</v>
      </c>
      <c r="DD25">
        <v>86</v>
      </c>
      <c r="DE25">
        <v>975.64265384615396</v>
      </c>
      <c r="DF25">
        <v>-4.05671791102528</v>
      </c>
      <c r="DG25">
        <v>-18.774017090703602</v>
      </c>
      <c r="DH25">
        <v>9510.8746153846096</v>
      </c>
      <c r="DI25">
        <v>15</v>
      </c>
      <c r="DJ25">
        <v>100</v>
      </c>
      <c r="DK25">
        <v>100</v>
      </c>
      <c r="DL25">
        <v>4.226</v>
      </c>
      <c r="DM25">
        <v>0.35099999999999998</v>
      </c>
      <c r="DN25">
        <v>2</v>
      </c>
      <c r="DO25">
        <v>616.38</v>
      </c>
      <c r="DP25">
        <v>346.51900000000001</v>
      </c>
      <c r="DQ25">
        <v>27.093800000000002</v>
      </c>
      <c r="DR25">
        <v>27.760300000000001</v>
      </c>
      <c r="DS25">
        <v>30.000499999999999</v>
      </c>
      <c r="DT25">
        <v>27.648</v>
      </c>
      <c r="DU25">
        <v>27.654900000000001</v>
      </c>
      <c r="DV25">
        <v>20.753</v>
      </c>
      <c r="DW25">
        <v>20.423500000000001</v>
      </c>
      <c r="DX25">
        <v>8.81602</v>
      </c>
      <c r="DY25">
        <v>27.073399999999999</v>
      </c>
      <c r="DZ25">
        <v>400</v>
      </c>
      <c r="EA25">
        <v>22.747699999999998</v>
      </c>
      <c r="EB25">
        <v>100.324</v>
      </c>
      <c r="EC25">
        <v>101.193</v>
      </c>
    </row>
    <row r="26" spans="1:133" x14ac:dyDescent="0.35">
      <c r="A26">
        <v>10</v>
      </c>
      <c r="B26">
        <v>1579715761</v>
      </c>
      <c r="C26">
        <v>751.5</v>
      </c>
      <c r="D26" t="s">
        <v>283</v>
      </c>
      <c r="E26" t="s">
        <v>284</v>
      </c>
      <c r="F26" t="s">
        <v>241</v>
      </c>
      <c r="G26">
        <v>20200122</v>
      </c>
      <c r="H26" t="s">
        <v>242</v>
      </c>
      <c r="I26" t="s">
        <v>243</v>
      </c>
      <c r="J26" t="s">
        <v>244</v>
      </c>
      <c r="K26" t="s">
        <v>245</v>
      </c>
      <c r="L26" t="s">
        <v>246</v>
      </c>
      <c r="M26" t="s">
        <v>247</v>
      </c>
      <c r="N26">
        <v>1579715753</v>
      </c>
      <c r="O26">
        <f t="shared" si="0"/>
        <v>1.3172655979220738E-3</v>
      </c>
      <c r="P26">
        <f t="shared" si="1"/>
        <v>7.1393902163851193</v>
      </c>
      <c r="Q26">
        <f t="shared" si="2"/>
        <v>392.33696774193601</v>
      </c>
      <c r="R26">
        <f t="shared" si="3"/>
        <v>258.87274583675674</v>
      </c>
      <c r="S26">
        <f t="shared" si="4"/>
        <v>25.831031565236572</v>
      </c>
      <c r="T26">
        <f t="shared" si="5"/>
        <v>39.148457150996784</v>
      </c>
      <c r="U26">
        <f t="shared" si="6"/>
        <v>9.2499514145257866E-2</v>
      </c>
      <c r="V26">
        <f t="shared" si="7"/>
        <v>2.2533266706509885</v>
      </c>
      <c r="W26">
        <f t="shared" si="8"/>
        <v>9.0440650357401092E-2</v>
      </c>
      <c r="X26">
        <f t="shared" si="9"/>
        <v>5.6706570380540104E-2</v>
      </c>
      <c r="Y26">
        <f t="shared" si="10"/>
        <v>161.83612078819144</v>
      </c>
      <c r="Z26">
        <f t="shared" si="11"/>
        <v>29.175402903833074</v>
      </c>
      <c r="AA26">
        <f t="shared" si="12"/>
        <v>28.011764516128999</v>
      </c>
      <c r="AB26">
        <f t="shared" si="13"/>
        <v>3.7974430765718594</v>
      </c>
      <c r="AC26">
        <f t="shared" si="14"/>
        <v>61.519965374602883</v>
      </c>
      <c r="AD26">
        <f t="shared" si="15"/>
        <v>2.3891640990576541</v>
      </c>
      <c r="AE26">
        <f t="shared" si="16"/>
        <v>3.8835589137765774</v>
      </c>
      <c r="AF26">
        <f t="shared" si="17"/>
        <v>1.4082789775142053</v>
      </c>
      <c r="AG26">
        <f t="shared" si="18"/>
        <v>-58.091412868363456</v>
      </c>
      <c r="AH26">
        <f t="shared" si="19"/>
        <v>46.799317548509009</v>
      </c>
      <c r="AI26">
        <f t="shared" si="20"/>
        <v>4.5363923965271642</v>
      </c>
      <c r="AJ26">
        <f t="shared" si="21"/>
        <v>155.08041786486416</v>
      </c>
      <c r="AK26">
        <v>-4.1273366038259401E-2</v>
      </c>
      <c r="AL26">
        <v>4.6332969123397801E-2</v>
      </c>
      <c r="AM26">
        <v>3.46117003328794</v>
      </c>
      <c r="AN26">
        <v>25</v>
      </c>
      <c r="AO26">
        <v>4</v>
      </c>
      <c r="AP26">
        <f t="shared" si="22"/>
        <v>1</v>
      </c>
      <c r="AQ26">
        <f t="shared" si="23"/>
        <v>0</v>
      </c>
      <c r="AR26">
        <f t="shared" si="24"/>
        <v>52387.220025203023</v>
      </c>
      <c r="AS26">
        <v>0</v>
      </c>
      <c r="AT26">
        <v>2.5620576923076901</v>
      </c>
      <c r="AU26">
        <v>3893.11</v>
      </c>
      <c r="AV26">
        <f t="shared" si="25"/>
        <v>3890.5479423076922</v>
      </c>
      <c r="AW26">
        <f t="shared" si="26"/>
        <v>0.99934189948593599</v>
      </c>
      <c r="AX26">
        <v>-0.78829890075014297</v>
      </c>
      <c r="AY26" t="s">
        <v>285</v>
      </c>
      <c r="AZ26">
        <v>974.71642307692298</v>
      </c>
      <c r="BA26">
        <v>1120.98</v>
      </c>
      <c r="BB26">
        <f t="shared" si="27"/>
        <v>0.13047831087359008</v>
      </c>
      <c r="BC26">
        <v>0.5</v>
      </c>
      <c r="BD26">
        <f t="shared" si="28"/>
        <v>841.16730488214421</v>
      </c>
      <c r="BE26">
        <f t="shared" si="29"/>
        <v>7.1393902163851193</v>
      </c>
      <c r="BF26">
        <f t="shared" si="30"/>
        <v>54.877044551556168</v>
      </c>
      <c r="BG26">
        <f t="shared" si="31"/>
        <v>0.34129065638994455</v>
      </c>
      <c r="BH26">
        <f t="shared" si="32"/>
        <v>9.4246282173865627E-3</v>
      </c>
      <c r="BI26">
        <f t="shared" si="33"/>
        <v>2.4729522382201288</v>
      </c>
      <c r="BJ26" t="s">
        <v>286</v>
      </c>
      <c r="BK26">
        <v>738.4</v>
      </c>
      <c r="BL26">
        <f t="shared" si="34"/>
        <v>382.58000000000004</v>
      </c>
      <c r="BM26">
        <f t="shared" si="35"/>
        <v>0.38230847645741289</v>
      </c>
      <c r="BN26">
        <f t="shared" si="36"/>
        <v>0.87872736321246647</v>
      </c>
      <c r="BO26">
        <f t="shared" si="37"/>
        <v>0.13077720893969519</v>
      </c>
      <c r="BP26">
        <f t="shared" si="38"/>
        <v>0.71252945371897958</v>
      </c>
      <c r="BQ26">
        <f t="shared" si="39"/>
        <v>999.96429032258095</v>
      </c>
      <c r="BR26">
        <f t="shared" si="40"/>
        <v>841.16730488214421</v>
      </c>
      <c r="BS26">
        <f t="shared" si="41"/>
        <v>0.84119734376793587</v>
      </c>
      <c r="BT26">
        <f t="shared" si="42"/>
        <v>0.19239468753587166</v>
      </c>
      <c r="BU26">
        <v>6</v>
      </c>
      <c r="BV26">
        <v>0.5</v>
      </c>
      <c r="BW26" t="s">
        <v>250</v>
      </c>
      <c r="BX26">
        <v>1579715753</v>
      </c>
      <c r="BY26">
        <v>392.33696774193601</v>
      </c>
      <c r="BZ26">
        <v>399.99290322580703</v>
      </c>
      <c r="CA26">
        <v>23.943661290322598</v>
      </c>
      <c r="CB26">
        <v>22.657980645161299</v>
      </c>
      <c r="CC26">
        <v>600.02090322580602</v>
      </c>
      <c r="CD26">
        <v>99.582729032258101</v>
      </c>
      <c r="CE26">
        <v>0.20000970967741899</v>
      </c>
      <c r="CF26">
        <v>28.3970032258065</v>
      </c>
      <c r="CG26">
        <v>28.011764516128999</v>
      </c>
      <c r="CH26">
        <v>999.9</v>
      </c>
      <c r="CI26">
        <v>0</v>
      </c>
      <c r="CJ26">
        <v>0</v>
      </c>
      <c r="CK26">
        <v>9994.9790322580593</v>
      </c>
      <c r="CL26">
        <v>0</v>
      </c>
      <c r="CM26">
        <v>24.5229</v>
      </c>
      <c r="CN26">
        <v>999.96429032258095</v>
      </c>
      <c r="CO26">
        <v>0.96000812903225796</v>
      </c>
      <c r="CP26">
        <v>3.9991735483870999E-2</v>
      </c>
      <c r="CQ26">
        <v>0</v>
      </c>
      <c r="CR26">
        <v>974.75370967741901</v>
      </c>
      <c r="CS26">
        <v>2.0002200000000001</v>
      </c>
      <c r="CT26">
        <v>9507.3867741935501</v>
      </c>
      <c r="CU26">
        <v>9236.1412903225792</v>
      </c>
      <c r="CV26">
        <v>40.455290322580602</v>
      </c>
      <c r="CW26">
        <v>43.481709677419403</v>
      </c>
      <c r="CX26">
        <v>41.890806451612903</v>
      </c>
      <c r="CY26">
        <v>42.542000000000002</v>
      </c>
      <c r="CZ26">
        <v>42.311999999999998</v>
      </c>
      <c r="DA26">
        <v>958.05322580645202</v>
      </c>
      <c r="DB26">
        <v>39.909999999999997</v>
      </c>
      <c r="DC26">
        <v>0</v>
      </c>
      <c r="DD26">
        <v>60.200000047683702</v>
      </c>
      <c r="DE26">
        <v>974.71642307692298</v>
      </c>
      <c r="DF26">
        <v>-2.89760686069837</v>
      </c>
      <c r="DG26">
        <v>-31.018119680183499</v>
      </c>
      <c r="DH26">
        <v>9507.1015384615403</v>
      </c>
      <c r="DI26">
        <v>15</v>
      </c>
      <c r="DJ26">
        <v>100</v>
      </c>
      <c r="DK26">
        <v>100</v>
      </c>
      <c r="DL26">
        <v>4.048</v>
      </c>
      <c r="DM26">
        <v>0.35699999999999998</v>
      </c>
      <c r="DN26">
        <v>2</v>
      </c>
      <c r="DO26">
        <v>617.10500000000002</v>
      </c>
      <c r="DP26">
        <v>346.42500000000001</v>
      </c>
      <c r="DQ26">
        <v>27.096399999999999</v>
      </c>
      <c r="DR26">
        <v>27.803699999999999</v>
      </c>
      <c r="DS26">
        <v>30.0002</v>
      </c>
      <c r="DT26">
        <v>27.682600000000001</v>
      </c>
      <c r="DU26">
        <v>27.689299999999999</v>
      </c>
      <c r="DV26">
        <v>20.747199999999999</v>
      </c>
      <c r="DW26">
        <v>20.881499999999999</v>
      </c>
      <c r="DX26">
        <v>9.2039000000000009</v>
      </c>
      <c r="DY26">
        <v>27.0883</v>
      </c>
      <c r="DZ26">
        <v>400</v>
      </c>
      <c r="EA26">
        <v>22.711500000000001</v>
      </c>
      <c r="EB26">
        <v>100.316</v>
      </c>
      <c r="EC26">
        <v>101.18600000000001</v>
      </c>
    </row>
    <row r="27" spans="1:133" x14ac:dyDescent="0.35">
      <c r="A27">
        <v>11</v>
      </c>
      <c r="B27">
        <v>1579715891.5</v>
      </c>
      <c r="C27">
        <v>882</v>
      </c>
      <c r="D27" t="s">
        <v>287</v>
      </c>
      <c r="E27" t="s">
        <v>288</v>
      </c>
      <c r="F27" t="s">
        <v>241</v>
      </c>
      <c r="G27">
        <v>20200122</v>
      </c>
      <c r="H27" t="s">
        <v>242</v>
      </c>
      <c r="I27" t="s">
        <v>243</v>
      </c>
      <c r="J27" t="s">
        <v>244</v>
      </c>
      <c r="K27" t="s">
        <v>245</v>
      </c>
      <c r="L27" t="s">
        <v>246</v>
      </c>
      <c r="M27" t="s">
        <v>247</v>
      </c>
      <c r="N27">
        <v>1579715883.5</v>
      </c>
      <c r="O27">
        <f t="shared" si="0"/>
        <v>1.3936565818437126E-3</v>
      </c>
      <c r="P27">
        <f t="shared" si="1"/>
        <v>7.3313886037963538</v>
      </c>
      <c r="Q27">
        <f t="shared" si="2"/>
        <v>392.10616129032297</v>
      </c>
      <c r="R27">
        <f t="shared" si="3"/>
        <v>263.91307872196711</v>
      </c>
      <c r="S27">
        <f t="shared" si="4"/>
        <v>26.333586208317296</v>
      </c>
      <c r="T27">
        <f t="shared" si="5"/>
        <v>39.124856756451564</v>
      </c>
      <c r="U27">
        <f t="shared" si="6"/>
        <v>9.9242868549012681E-2</v>
      </c>
      <c r="V27">
        <f t="shared" si="7"/>
        <v>2.2536501248507568</v>
      </c>
      <c r="W27">
        <f t="shared" si="8"/>
        <v>9.6877340819786092E-2</v>
      </c>
      <c r="X27">
        <f t="shared" si="9"/>
        <v>6.0756175088253553E-2</v>
      </c>
      <c r="Y27">
        <f t="shared" si="10"/>
        <v>161.8417372345809</v>
      </c>
      <c r="Z27">
        <f t="shared" si="11"/>
        <v>29.139306166055867</v>
      </c>
      <c r="AA27">
        <f t="shared" si="12"/>
        <v>28.0016161290323</v>
      </c>
      <c r="AB27">
        <f t="shared" si="13"/>
        <v>3.7951972241829757</v>
      </c>
      <c r="AC27">
        <f t="shared" si="14"/>
        <v>61.949972015149278</v>
      </c>
      <c r="AD27">
        <f t="shared" si="15"/>
        <v>2.4043578542678183</v>
      </c>
      <c r="AE27">
        <f t="shared" si="16"/>
        <v>3.8811282330843597</v>
      </c>
      <c r="AF27">
        <f t="shared" si="17"/>
        <v>1.3908393699151573</v>
      </c>
      <c r="AG27">
        <f t="shared" si="18"/>
        <v>-61.460255259307722</v>
      </c>
      <c r="AH27">
        <f t="shared" si="19"/>
        <v>46.730392573028936</v>
      </c>
      <c r="AI27">
        <f t="shared" si="20"/>
        <v>4.5285893551225254</v>
      </c>
      <c r="AJ27">
        <f t="shared" si="21"/>
        <v>151.64046390342463</v>
      </c>
      <c r="AK27">
        <v>-4.1282086124693397E-2</v>
      </c>
      <c r="AL27">
        <v>4.6342758184341498E-2</v>
      </c>
      <c r="AM27">
        <v>3.46174867623367</v>
      </c>
      <c r="AN27">
        <v>25</v>
      </c>
      <c r="AO27">
        <v>4</v>
      </c>
      <c r="AP27">
        <f t="shared" si="22"/>
        <v>1</v>
      </c>
      <c r="AQ27">
        <f t="shared" si="23"/>
        <v>0</v>
      </c>
      <c r="AR27">
        <f t="shared" si="24"/>
        <v>52399.67895419991</v>
      </c>
      <c r="AS27">
        <v>0</v>
      </c>
      <c r="AT27">
        <v>2.5620576923076901</v>
      </c>
      <c r="AU27">
        <v>3893.11</v>
      </c>
      <c r="AV27">
        <f t="shared" si="25"/>
        <v>3890.5479423076922</v>
      </c>
      <c r="AW27">
        <f t="shared" si="26"/>
        <v>0.99934189948593599</v>
      </c>
      <c r="AX27">
        <v>-0.78829890075014297</v>
      </c>
      <c r="AY27" t="s">
        <v>289</v>
      </c>
      <c r="AZ27">
        <v>972.56834615384605</v>
      </c>
      <c r="BA27">
        <v>1122.21</v>
      </c>
      <c r="BB27">
        <f t="shared" si="27"/>
        <v>0.13334550025944691</v>
      </c>
      <c r="BC27">
        <v>0.5</v>
      </c>
      <c r="BD27">
        <f t="shared" si="28"/>
        <v>841.19679422769502</v>
      </c>
      <c r="BE27">
        <f t="shared" si="29"/>
        <v>7.3313886037963538</v>
      </c>
      <c r="BF27">
        <f t="shared" si="30"/>
        <v>56.084903671467508</v>
      </c>
      <c r="BG27">
        <f t="shared" si="31"/>
        <v>0.33524028479518098</v>
      </c>
      <c r="BH27">
        <f t="shared" si="32"/>
        <v>9.6525421402743252E-3</v>
      </c>
      <c r="BI27">
        <f t="shared" si="33"/>
        <v>2.4691457035670688</v>
      </c>
      <c r="BJ27" t="s">
        <v>290</v>
      </c>
      <c r="BK27">
        <v>746</v>
      </c>
      <c r="BL27">
        <f t="shared" si="34"/>
        <v>376.21000000000004</v>
      </c>
      <c r="BM27">
        <f t="shared" si="35"/>
        <v>0.39776096819902174</v>
      </c>
      <c r="BN27">
        <f t="shared" si="36"/>
        <v>0.88045857945861439</v>
      </c>
      <c r="BO27">
        <f t="shared" si="37"/>
        <v>0.13365063087395976</v>
      </c>
      <c r="BP27">
        <f t="shared" si="38"/>
        <v>0.71221330287898499</v>
      </c>
      <c r="BQ27">
        <f t="shared" si="39"/>
        <v>999.99938709677394</v>
      </c>
      <c r="BR27">
        <f t="shared" si="40"/>
        <v>841.19679422769502</v>
      </c>
      <c r="BS27">
        <f t="shared" si="41"/>
        <v>0.84119730980023999</v>
      </c>
      <c r="BT27">
        <f t="shared" si="42"/>
        <v>0.19239461960048032</v>
      </c>
      <c r="BU27">
        <v>6</v>
      </c>
      <c r="BV27">
        <v>0.5</v>
      </c>
      <c r="BW27" t="s">
        <v>250</v>
      </c>
      <c r="BX27">
        <v>1579715883.5</v>
      </c>
      <c r="BY27">
        <v>392.10616129032297</v>
      </c>
      <c r="BZ27">
        <v>399.98370967741897</v>
      </c>
      <c r="CA27">
        <v>24.096280645161301</v>
      </c>
      <c r="CB27">
        <v>22.7362580645161</v>
      </c>
      <c r="CC27">
        <v>600.02296774193496</v>
      </c>
      <c r="CD27">
        <v>99.581309677419398</v>
      </c>
      <c r="CE27">
        <v>0.19997564516128999</v>
      </c>
      <c r="CF27">
        <v>28.386232258064499</v>
      </c>
      <c r="CG27">
        <v>28.0016161290323</v>
      </c>
      <c r="CH27">
        <v>999.9</v>
      </c>
      <c r="CI27">
        <v>0</v>
      </c>
      <c r="CJ27">
        <v>0</v>
      </c>
      <c r="CK27">
        <v>9997.2332258064507</v>
      </c>
      <c r="CL27">
        <v>0</v>
      </c>
      <c r="CM27">
        <v>26.7842709677419</v>
      </c>
      <c r="CN27">
        <v>999.99938709677394</v>
      </c>
      <c r="CO27">
        <v>0.96001106451612905</v>
      </c>
      <c r="CP27">
        <v>3.9988867741935497E-2</v>
      </c>
      <c r="CQ27">
        <v>0</v>
      </c>
      <c r="CR27">
        <v>972.57829032258098</v>
      </c>
      <c r="CS27">
        <v>2.0002200000000001</v>
      </c>
      <c r="CT27">
        <v>9497.4664516128996</v>
      </c>
      <c r="CU27">
        <v>9236.4619354838705</v>
      </c>
      <c r="CV27">
        <v>40.503935483870997</v>
      </c>
      <c r="CW27">
        <v>43.561999999999998</v>
      </c>
      <c r="CX27">
        <v>42.013870967741902</v>
      </c>
      <c r="CY27">
        <v>42.633000000000003</v>
      </c>
      <c r="CZ27">
        <v>42.332322580645098</v>
      </c>
      <c r="DA27">
        <v>958.08935483871005</v>
      </c>
      <c r="DB27">
        <v>39.9103225806452</v>
      </c>
      <c r="DC27">
        <v>0</v>
      </c>
      <c r="DD27">
        <v>129.700000047684</v>
      </c>
      <c r="DE27">
        <v>972.56834615384605</v>
      </c>
      <c r="DF27">
        <v>-1.7525812197774799</v>
      </c>
      <c r="DG27">
        <v>7.9829059104653899</v>
      </c>
      <c r="DH27">
        <v>9497.5430769230807</v>
      </c>
      <c r="DI27">
        <v>15</v>
      </c>
      <c r="DJ27">
        <v>100</v>
      </c>
      <c r="DK27">
        <v>100</v>
      </c>
      <c r="DL27">
        <v>4.0519999999999996</v>
      </c>
      <c r="DM27">
        <v>0.35599999999999998</v>
      </c>
      <c r="DN27">
        <v>2</v>
      </c>
      <c r="DO27">
        <v>616.56500000000005</v>
      </c>
      <c r="DP27">
        <v>346.56900000000002</v>
      </c>
      <c r="DQ27">
        <v>27.124199999999998</v>
      </c>
      <c r="DR27">
        <v>27.888100000000001</v>
      </c>
      <c r="DS27">
        <v>30.000299999999999</v>
      </c>
      <c r="DT27">
        <v>27.7605</v>
      </c>
      <c r="DU27">
        <v>27.766500000000001</v>
      </c>
      <c r="DV27">
        <v>20.734000000000002</v>
      </c>
      <c r="DW27">
        <v>21.324000000000002</v>
      </c>
      <c r="DX27">
        <v>9.6724599999999992</v>
      </c>
      <c r="DY27">
        <v>27.120799999999999</v>
      </c>
      <c r="DZ27">
        <v>400</v>
      </c>
      <c r="EA27">
        <v>22.666699999999999</v>
      </c>
      <c r="EB27">
        <v>100.301</v>
      </c>
      <c r="EC27">
        <v>101.17100000000001</v>
      </c>
    </row>
    <row r="28" spans="1:133" x14ac:dyDescent="0.35">
      <c r="A28">
        <v>12</v>
      </c>
      <c r="B28">
        <v>1579715952</v>
      </c>
      <c r="C28">
        <v>942.5</v>
      </c>
      <c r="D28" t="s">
        <v>291</v>
      </c>
      <c r="E28" t="s">
        <v>292</v>
      </c>
      <c r="F28" t="s">
        <v>241</v>
      </c>
      <c r="G28">
        <v>20200122</v>
      </c>
      <c r="H28" t="s">
        <v>242</v>
      </c>
      <c r="I28" t="s">
        <v>243</v>
      </c>
      <c r="J28" t="s">
        <v>244</v>
      </c>
      <c r="K28" t="s">
        <v>245</v>
      </c>
      <c r="L28" t="s">
        <v>246</v>
      </c>
      <c r="M28" t="s">
        <v>247</v>
      </c>
      <c r="N28">
        <v>1579715944</v>
      </c>
      <c r="O28">
        <f t="shared" si="0"/>
        <v>1.3537768918828394E-3</v>
      </c>
      <c r="P28">
        <f t="shared" si="1"/>
        <v>8.7976907769497235</v>
      </c>
      <c r="Q28">
        <f t="shared" si="2"/>
        <v>465.58125806451602</v>
      </c>
      <c r="R28">
        <f t="shared" si="3"/>
        <v>304.36974664946325</v>
      </c>
      <c r="S28">
        <f t="shared" si="4"/>
        <v>30.370262079131852</v>
      </c>
      <c r="T28">
        <f t="shared" si="5"/>
        <v>46.456078444733976</v>
      </c>
      <c r="U28">
        <f t="shared" si="6"/>
        <v>9.4327068040134063E-2</v>
      </c>
      <c r="V28">
        <f t="shared" si="7"/>
        <v>2.2534240506080669</v>
      </c>
      <c r="W28">
        <f t="shared" si="8"/>
        <v>9.2187148960211851E-2</v>
      </c>
      <c r="X28">
        <f t="shared" si="9"/>
        <v>5.7805187943368357E-2</v>
      </c>
      <c r="Y28">
        <f t="shared" si="10"/>
        <v>161.84062750818424</v>
      </c>
      <c r="Z28">
        <f t="shared" si="11"/>
        <v>29.176158806933991</v>
      </c>
      <c r="AA28">
        <f t="shared" si="12"/>
        <v>28.010870967741901</v>
      </c>
      <c r="AB28">
        <f t="shared" si="13"/>
        <v>3.7972452865124899</v>
      </c>
      <c r="AC28">
        <f t="shared" si="14"/>
        <v>61.168577456503414</v>
      </c>
      <c r="AD28">
        <f t="shared" si="15"/>
        <v>2.3772914906333127</v>
      </c>
      <c r="AE28">
        <f t="shared" si="16"/>
        <v>3.8864586843200493</v>
      </c>
      <c r="AF28">
        <f t="shared" si="17"/>
        <v>1.4199537958791772</v>
      </c>
      <c r="AG28">
        <f t="shared" si="18"/>
        <v>-59.701560932033217</v>
      </c>
      <c r="AH28">
        <f t="shared" si="19"/>
        <v>48.470017231139906</v>
      </c>
      <c r="AI28">
        <f t="shared" si="20"/>
        <v>4.6984147832752319</v>
      </c>
      <c r="AJ28">
        <f t="shared" si="21"/>
        <v>155.30749859056618</v>
      </c>
      <c r="AK28">
        <v>-4.1275991210423003E-2</v>
      </c>
      <c r="AL28">
        <v>4.6335916109129197E-2</v>
      </c>
      <c r="AM28">
        <v>3.4613442375285199</v>
      </c>
      <c r="AN28">
        <v>25</v>
      </c>
      <c r="AO28">
        <v>4</v>
      </c>
      <c r="AP28">
        <f t="shared" si="22"/>
        <v>1</v>
      </c>
      <c r="AQ28">
        <f t="shared" si="23"/>
        <v>0</v>
      </c>
      <c r="AR28">
        <f t="shared" si="24"/>
        <v>52388.14280874902</v>
      </c>
      <c r="AS28">
        <v>0</v>
      </c>
      <c r="AT28">
        <v>2.5620576923076901</v>
      </c>
      <c r="AU28">
        <v>3893.11</v>
      </c>
      <c r="AV28">
        <f t="shared" si="25"/>
        <v>3890.5479423076922</v>
      </c>
      <c r="AW28">
        <f t="shared" si="26"/>
        <v>0.99934189948593599</v>
      </c>
      <c r="AX28">
        <v>-0.78829890075014297</v>
      </c>
      <c r="AY28" t="s">
        <v>293</v>
      </c>
      <c r="AZ28">
        <v>967.60523076923096</v>
      </c>
      <c r="BA28">
        <v>1128.23</v>
      </c>
      <c r="BB28">
        <f t="shared" si="27"/>
        <v>0.14236881596019346</v>
      </c>
      <c r="BC28">
        <v>0.5</v>
      </c>
      <c r="BD28">
        <f t="shared" si="28"/>
        <v>841.19103995690239</v>
      </c>
      <c r="BE28">
        <f t="shared" si="29"/>
        <v>8.7976907769497235</v>
      </c>
      <c r="BF28">
        <f t="shared" si="30"/>
        <v>59.879686177493987</v>
      </c>
      <c r="BG28">
        <f t="shared" si="31"/>
        <v>0.34304175567038631</v>
      </c>
      <c r="BH28">
        <f t="shared" si="32"/>
        <v>1.1395734407954458E-2</v>
      </c>
      <c r="BI28">
        <f t="shared" si="33"/>
        <v>2.4506350655451459</v>
      </c>
      <c r="BJ28" t="s">
        <v>294</v>
      </c>
      <c r="BK28">
        <v>741.2</v>
      </c>
      <c r="BL28">
        <f t="shared" si="34"/>
        <v>387.03</v>
      </c>
      <c r="BM28">
        <f t="shared" si="35"/>
        <v>0.41501891127501506</v>
      </c>
      <c r="BN28">
        <f t="shared" si="36"/>
        <v>0.87720778829344759</v>
      </c>
      <c r="BO28">
        <f t="shared" si="37"/>
        <v>0.14269285212251659</v>
      </c>
      <c r="BP28">
        <f t="shared" si="38"/>
        <v>0.71066596299543394</v>
      </c>
      <c r="BQ28">
        <f t="shared" si="39"/>
        <v>999.99254838709703</v>
      </c>
      <c r="BR28">
        <f t="shared" si="40"/>
        <v>841.19103995690239</v>
      </c>
      <c r="BS28">
        <f t="shared" si="41"/>
        <v>0.84119730823361838</v>
      </c>
      <c r="BT28">
        <f t="shared" si="42"/>
        <v>0.19239461646723674</v>
      </c>
      <c r="BU28">
        <v>6</v>
      </c>
      <c r="BV28">
        <v>0.5</v>
      </c>
      <c r="BW28" t="s">
        <v>250</v>
      </c>
      <c r="BX28">
        <v>1579715944</v>
      </c>
      <c r="BY28">
        <v>465.58125806451602</v>
      </c>
      <c r="BZ28">
        <v>475.00887096774198</v>
      </c>
      <c r="CA28">
        <v>23.825135483871001</v>
      </c>
      <c r="CB28">
        <v>22.503664516129</v>
      </c>
      <c r="CC28">
        <v>600.02361290322597</v>
      </c>
      <c r="CD28">
        <v>99.580803225806406</v>
      </c>
      <c r="CE28">
        <v>0.20001406451612899</v>
      </c>
      <c r="CF28">
        <v>28.409845161290299</v>
      </c>
      <c r="CG28">
        <v>28.010870967741901</v>
      </c>
      <c r="CH28">
        <v>999.9</v>
      </c>
      <c r="CI28">
        <v>0</v>
      </c>
      <c r="CJ28">
        <v>0</v>
      </c>
      <c r="CK28">
        <v>9995.8080645161299</v>
      </c>
      <c r="CL28">
        <v>0</v>
      </c>
      <c r="CM28">
        <v>28.4141096774194</v>
      </c>
      <c r="CN28">
        <v>999.99254838709703</v>
      </c>
      <c r="CO28">
        <v>0.96001316129032299</v>
      </c>
      <c r="CP28">
        <v>3.99868193548387E-2</v>
      </c>
      <c r="CQ28">
        <v>0</v>
      </c>
      <c r="CR28">
        <v>967.58183870967696</v>
      </c>
      <c r="CS28">
        <v>2.0002200000000001</v>
      </c>
      <c r="CT28">
        <v>9455.9735483871009</v>
      </c>
      <c r="CU28">
        <v>9236.4058064516103</v>
      </c>
      <c r="CV28">
        <v>40.590451612903202</v>
      </c>
      <c r="CW28">
        <v>43.625</v>
      </c>
      <c r="CX28">
        <v>42.104741935483901</v>
      </c>
      <c r="CY28">
        <v>42.686999999999998</v>
      </c>
      <c r="CZ28">
        <v>42.411000000000001</v>
      </c>
      <c r="DA28">
        <v>958.08290322580604</v>
      </c>
      <c r="DB28">
        <v>39.909999999999997</v>
      </c>
      <c r="DC28">
        <v>0</v>
      </c>
      <c r="DD28">
        <v>59.700000047683702</v>
      </c>
      <c r="DE28">
        <v>967.60523076923096</v>
      </c>
      <c r="DF28">
        <v>0.31398292073160899</v>
      </c>
      <c r="DG28">
        <v>-2.0635897204184901</v>
      </c>
      <c r="DH28">
        <v>9455.8992307692297</v>
      </c>
      <c r="DI28">
        <v>15</v>
      </c>
      <c r="DJ28">
        <v>100</v>
      </c>
      <c r="DK28">
        <v>100</v>
      </c>
      <c r="DL28">
        <v>4.4089999999999998</v>
      </c>
      <c r="DM28">
        <v>0.35399999999999998</v>
      </c>
      <c r="DN28">
        <v>2</v>
      </c>
      <c r="DO28">
        <v>617.23299999999995</v>
      </c>
      <c r="DP28">
        <v>346.47399999999999</v>
      </c>
      <c r="DQ28">
        <v>27.179200000000002</v>
      </c>
      <c r="DR28">
        <v>27.9377</v>
      </c>
      <c r="DS28">
        <v>30.000399999999999</v>
      </c>
      <c r="DT28">
        <v>27.805399999999999</v>
      </c>
      <c r="DU28">
        <v>27.811800000000002</v>
      </c>
      <c r="DV28">
        <v>23.813500000000001</v>
      </c>
      <c r="DW28">
        <v>21.3583</v>
      </c>
      <c r="DX28">
        <v>9.6724599999999992</v>
      </c>
      <c r="DY28">
        <v>27.173400000000001</v>
      </c>
      <c r="DZ28">
        <v>475</v>
      </c>
      <c r="EA28">
        <v>22.732199999999999</v>
      </c>
      <c r="EB28">
        <v>100.294</v>
      </c>
      <c r="EC28">
        <v>101.15900000000001</v>
      </c>
    </row>
    <row r="29" spans="1:133" x14ac:dyDescent="0.35">
      <c r="A29">
        <v>13</v>
      </c>
      <c r="B29">
        <v>1579716087.5</v>
      </c>
      <c r="C29">
        <v>1078</v>
      </c>
      <c r="D29" t="s">
        <v>295</v>
      </c>
      <c r="E29" t="s">
        <v>296</v>
      </c>
      <c r="F29" t="s">
        <v>241</v>
      </c>
      <c r="G29">
        <v>20200122</v>
      </c>
      <c r="H29" t="s">
        <v>242</v>
      </c>
      <c r="I29" t="s">
        <v>243</v>
      </c>
      <c r="J29" t="s">
        <v>244</v>
      </c>
      <c r="K29" t="s">
        <v>245</v>
      </c>
      <c r="L29" t="s">
        <v>246</v>
      </c>
      <c r="M29" t="s">
        <v>247</v>
      </c>
      <c r="N29">
        <v>1579716079.5</v>
      </c>
      <c r="O29">
        <f t="shared" si="0"/>
        <v>1.3177475497943927E-3</v>
      </c>
      <c r="P29">
        <f t="shared" si="1"/>
        <v>9.9289257164108466</v>
      </c>
      <c r="Q29">
        <f t="shared" si="2"/>
        <v>564.37074193548403</v>
      </c>
      <c r="R29">
        <f t="shared" si="3"/>
        <v>380.81031627152055</v>
      </c>
      <c r="S29">
        <f t="shared" si="4"/>
        <v>37.997274044171427</v>
      </c>
      <c r="T29">
        <f t="shared" si="5"/>
        <v>56.312943288397719</v>
      </c>
      <c r="U29">
        <f t="shared" si="6"/>
        <v>9.3791378800517619E-2</v>
      </c>
      <c r="V29">
        <f t="shared" si="7"/>
        <v>2.2537393742971652</v>
      </c>
      <c r="W29">
        <f t="shared" si="8"/>
        <v>9.1675691310685023E-2</v>
      </c>
      <c r="X29">
        <f t="shared" si="9"/>
        <v>5.7483418280526076E-2</v>
      </c>
      <c r="Y29">
        <f t="shared" si="10"/>
        <v>161.84436814540703</v>
      </c>
      <c r="Z29">
        <f t="shared" si="11"/>
        <v>29.160740147105194</v>
      </c>
      <c r="AA29">
        <f t="shared" si="12"/>
        <v>28.005322580645199</v>
      </c>
      <c r="AB29">
        <f t="shared" si="13"/>
        <v>3.7960173327933449</v>
      </c>
      <c r="AC29">
        <f t="shared" si="14"/>
        <v>62.01464916544596</v>
      </c>
      <c r="AD29">
        <f t="shared" si="15"/>
        <v>2.4063540487202286</v>
      </c>
      <c r="AE29">
        <f t="shared" si="16"/>
        <v>3.8802993826513963</v>
      </c>
      <c r="AF29">
        <f t="shared" si="17"/>
        <v>1.3896632840731162</v>
      </c>
      <c r="AG29">
        <f t="shared" si="18"/>
        <v>-58.112666945932716</v>
      </c>
      <c r="AH29">
        <f t="shared" si="19"/>
        <v>45.835468261844653</v>
      </c>
      <c r="AI29">
        <f t="shared" si="20"/>
        <v>4.4416879991638263</v>
      </c>
      <c r="AJ29">
        <f t="shared" si="21"/>
        <v>154.0088574604828</v>
      </c>
      <c r="AK29">
        <v>-4.1284492423988198E-2</v>
      </c>
      <c r="AL29">
        <v>4.6345459466103398E-2</v>
      </c>
      <c r="AM29">
        <v>3.4619083447641201</v>
      </c>
      <c r="AN29">
        <v>19</v>
      </c>
      <c r="AO29">
        <v>3</v>
      </c>
      <c r="AP29">
        <f t="shared" si="22"/>
        <v>1</v>
      </c>
      <c r="AQ29">
        <f t="shared" si="23"/>
        <v>0</v>
      </c>
      <c r="AR29">
        <f t="shared" si="24"/>
        <v>52403.220865657415</v>
      </c>
      <c r="AS29">
        <v>0</v>
      </c>
      <c r="AT29">
        <v>2.5620576923076901</v>
      </c>
      <c r="AU29">
        <v>3893.11</v>
      </c>
      <c r="AV29">
        <f t="shared" si="25"/>
        <v>3890.5479423076922</v>
      </c>
      <c r="AW29">
        <f t="shared" si="26"/>
        <v>0.99934189948593599</v>
      </c>
      <c r="AX29">
        <v>-0.78829890075014297</v>
      </c>
      <c r="AY29" t="s">
        <v>297</v>
      </c>
      <c r="AZ29">
        <v>965.25384615384598</v>
      </c>
      <c r="BA29">
        <v>1134.28</v>
      </c>
      <c r="BB29">
        <f t="shared" si="27"/>
        <v>0.14901625158351905</v>
      </c>
      <c r="BC29">
        <v>0.5</v>
      </c>
      <c r="BD29">
        <f t="shared" si="28"/>
        <v>841.20538099649411</v>
      </c>
      <c r="BE29">
        <f t="shared" si="29"/>
        <v>9.9289257164108466</v>
      </c>
      <c r="BF29">
        <f t="shared" si="30"/>
        <v>62.676636343991781</v>
      </c>
      <c r="BG29">
        <f t="shared" si="31"/>
        <v>0.35553831505448391</v>
      </c>
      <c r="BH29">
        <f t="shared" si="32"/>
        <v>1.2740318665657294E-2</v>
      </c>
      <c r="BI29">
        <f t="shared" si="33"/>
        <v>2.4322301371795323</v>
      </c>
      <c r="BJ29" t="s">
        <v>298</v>
      </c>
      <c r="BK29">
        <v>731</v>
      </c>
      <c r="BL29">
        <f t="shared" si="34"/>
        <v>403.28</v>
      </c>
      <c r="BM29">
        <f t="shared" si="35"/>
        <v>0.41912853066394068</v>
      </c>
      <c r="BN29">
        <f t="shared" si="36"/>
        <v>0.8724649047629589</v>
      </c>
      <c r="BO29">
        <f t="shared" si="37"/>
        <v>0.14935360439854106</v>
      </c>
      <c r="BP29">
        <f t="shared" si="38"/>
        <v>0.70911091211578547</v>
      </c>
      <c r="BQ29">
        <f t="shared" si="39"/>
        <v>1000.0089032258099</v>
      </c>
      <c r="BR29">
        <f t="shared" si="40"/>
        <v>841.20538099649411</v>
      </c>
      <c r="BS29">
        <f t="shared" si="41"/>
        <v>0.84119789162171421</v>
      </c>
      <c r="BT29">
        <f t="shared" si="42"/>
        <v>0.19239578324342832</v>
      </c>
      <c r="BU29">
        <v>6</v>
      </c>
      <c r="BV29">
        <v>0.5</v>
      </c>
      <c r="BW29" t="s">
        <v>250</v>
      </c>
      <c r="BX29">
        <v>1579716079.5</v>
      </c>
      <c r="BY29">
        <v>564.37074193548403</v>
      </c>
      <c r="BZ29">
        <v>575.04293548387102</v>
      </c>
      <c r="CA29">
        <v>24.116583870967698</v>
      </c>
      <c r="CB29">
        <v>22.8306677419355</v>
      </c>
      <c r="CC29">
        <v>600.02419354838696</v>
      </c>
      <c r="CD29">
        <v>99.580070967741904</v>
      </c>
      <c r="CE29">
        <v>0.19998335483870999</v>
      </c>
      <c r="CF29">
        <v>28.3825580645161</v>
      </c>
      <c r="CG29">
        <v>28.005322580645199</v>
      </c>
      <c r="CH29">
        <v>999.9</v>
      </c>
      <c r="CI29">
        <v>0</v>
      </c>
      <c r="CJ29">
        <v>0</v>
      </c>
      <c r="CK29">
        <v>9997.9403225806509</v>
      </c>
      <c r="CL29">
        <v>0</v>
      </c>
      <c r="CM29">
        <v>30.714954838709701</v>
      </c>
      <c r="CN29">
        <v>1000.0089032258099</v>
      </c>
      <c r="CO29">
        <v>0.95998780645161297</v>
      </c>
      <c r="CP29">
        <v>4.0012454838709702E-2</v>
      </c>
      <c r="CQ29">
        <v>0</v>
      </c>
      <c r="CR29">
        <v>965.27867741935495</v>
      </c>
      <c r="CS29">
        <v>2.0002200000000001</v>
      </c>
      <c r="CT29">
        <v>9429.1770967741904</v>
      </c>
      <c r="CU29">
        <v>9236.5177419354804</v>
      </c>
      <c r="CV29">
        <v>40.693096774193499</v>
      </c>
      <c r="CW29">
        <v>43.77</v>
      </c>
      <c r="CX29">
        <v>42.378999999999998</v>
      </c>
      <c r="CY29">
        <v>42.832322580645098</v>
      </c>
      <c r="CZ29">
        <v>42.5</v>
      </c>
      <c r="DA29">
        <v>958.07677419354798</v>
      </c>
      <c r="DB29">
        <v>39.93</v>
      </c>
      <c r="DC29">
        <v>0</v>
      </c>
      <c r="DD29">
        <v>135.10000014305101</v>
      </c>
      <c r="DE29">
        <v>965.25384615384598</v>
      </c>
      <c r="DF29">
        <v>9.1418793176136298E-2</v>
      </c>
      <c r="DG29">
        <v>-18.254017145387898</v>
      </c>
      <c r="DH29">
        <v>9429.0411538461503</v>
      </c>
      <c r="DI29">
        <v>15</v>
      </c>
      <c r="DJ29">
        <v>100</v>
      </c>
      <c r="DK29">
        <v>100</v>
      </c>
      <c r="DL29">
        <v>4.8819999999999997</v>
      </c>
      <c r="DM29">
        <v>0.35299999999999998</v>
      </c>
      <c r="DN29">
        <v>2</v>
      </c>
      <c r="DO29">
        <v>624.48299999999995</v>
      </c>
      <c r="DP29">
        <v>346.80799999999999</v>
      </c>
      <c r="DQ29">
        <v>27.059899999999999</v>
      </c>
      <c r="DR29">
        <v>28.049099999999999</v>
      </c>
      <c r="DS29">
        <v>30.000299999999999</v>
      </c>
      <c r="DT29">
        <v>27.91</v>
      </c>
      <c r="DU29">
        <v>27.915500000000002</v>
      </c>
      <c r="DV29">
        <v>27.793099999999999</v>
      </c>
      <c r="DW29">
        <v>21.409199999999998</v>
      </c>
      <c r="DX29">
        <v>10.376200000000001</v>
      </c>
      <c r="DY29">
        <v>27.055399999999999</v>
      </c>
      <c r="DZ29">
        <v>575</v>
      </c>
      <c r="EA29">
        <v>22.7515</v>
      </c>
      <c r="EB29">
        <v>100.277</v>
      </c>
      <c r="EC29">
        <v>101.13500000000001</v>
      </c>
    </row>
    <row r="30" spans="1:133" x14ac:dyDescent="0.35">
      <c r="A30">
        <v>14</v>
      </c>
      <c r="B30">
        <v>1579716149.5999999</v>
      </c>
      <c r="C30">
        <v>1140.0999999046301</v>
      </c>
      <c r="D30" t="s">
        <v>299</v>
      </c>
      <c r="E30" t="s">
        <v>300</v>
      </c>
      <c r="F30" t="s">
        <v>241</v>
      </c>
      <c r="G30">
        <v>20200122</v>
      </c>
      <c r="H30" t="s">
        <v>242</v>
      </c>
      <c r="I30" t="s">
        <v>243</v>
      </c>
      <c r="J30" t="s">
        <v>244</v>
      </c>
      <c r="K30" t="s">
        <v>245</v>
      </c>
      <c r="L30" t="s">
        <v>246</v>
      </c>
      <c r="M30" t="s">
        <v>247</v>
      </c>
      <c r="N30">
        <v>1579716141.5999999</v>
      </c>
      <c r="O30">
        <f t="shared" si="0"/>
        <v>1.2777890368764625E-3</v>
      </c>
      <c r="P30">
        <f t="shared" si="1"/>
        <v>11.341713332796781</v>
      </c>
      <c r="Q30">
        <f t="shared" si="2"/>
        <v>662.82451612903196</v>
      </c>
      <c r="R30">
        <f t="shared" si="3"/>
        <v>442.75145970290635</v>
      </c>
      <c r="S30">
        <f t="shared" si="4"/>
        <v>44.178124014790868</v>
      </c>
      <c r="T30">
        <f t="shared" si="5"/>
        <v>66.137204139860017</v>
      </c>
      <c r="U30">
        <f t="shared" si="6"/>
        <v>8.9240867091269813E-2</v>
      </c>
      <c r="V30">
        <f t="shared" si="7"/>
        <v>2.2533994976455629</v>
      </c>
      <c r="W30">
        <f t="shared" si="8"/>
        <v>8.7322950810950969E-2</v>
      </c>
      <c r="X30">
        <f t="shared" si="9"/>
        <v>5.4745728346428046E-2</v>
      </c>
      <c r="Y30">
        <f t="shared" si="10"/>
        <v>161.84259658170711</v>
      </c>
      <c r="Z30">
        <f t="shared" si="11"/>
        <v>29.182742721634884</v>
      </c>
      <c r="AA30">
        <f t="shared" si="12"/>
        <v>28.017625806451601</v>
      </c>
      <c r="AB30">
        <f t="shared" si="13"/>
        <v>3.7987407165440747</v>
      </c>
      <c r="AC30">
        <f t="shared" si="14"/>
        <v>61.404712170891763</v>
      </c>
      <c r="AD30">
        <f t="shared" si="15"/>
        <v>2.3838910601716781</v>
      </c>
      <c r="AE30">
        <f t="shared" si="16"/>
        <v>3.8822607840538592</v>
      </c>
      <c r="AF30">
        <f t="shared" si="17"/>
        <v>1.4148496563723967</v>
      </c>
      <c r="AG30">
        <f t="shared" si="18"/>
        <v>-56.350496526251995</v>
      </c>
      <c r="AH30">
        <f t="shared" si="19"/>
        <v>45.39003336453267</v>
      </c>
      <c r="AI30">
        <f t="shared" si="20"/>
        <v>4.3996465296674856</v>
      </c>
      <c r="AJ30">
        <f t="shared" si="21"/>
        <v>155.28177994965529</v>
      </c>
      <c r="AK30">
        <v>-4.1275329301120302E-2</v>
      </c>
      <c r="AL30">
        <v>4.6335173057950603E-2</v>
      </c>
      <c r="AM30">
        <v>3.4613003141381902</v>
      </c>
      <c r="AN30">
        <v>19</v>
      </c>
      <c r="AO30">
        <v>3</v>
      </c>
      <c r="AP30">
        <f t="shared" si="22"/>
        <v>1</v>
      </c>
      <c r="AQ30">
        <f t="shared" si="23"/>
        <v>0</v>
      </c>
      <c r="AR30">
        <f t="shared" si="24"/>
        <v>52390.570445326899</v>
      </c>
      <c r="AS30">
        <v>0</v>
      </c>
      <c r="AT30">
        <v>2.5620576923076901</v>
      </c>
      <c r="AU30">
        <v>3893.11</v>
      </c>
      <c r="AV30">
        <f t="shared" si="25"/>
        <v>3890.5479423076922</v>
      </c>
      <c r="AW30">
        <f t="shared" si="26"/>
        <v>0.99934189948593599</v>
      </c>
      <c r="AX30">
        <v>-0.78829890075014297</v>
      </c>
      <c r="AY30" t="s">
        <v>301</v>
      </c>
      <c r="AZ30">
        <v>965.23773076923101</v>
      </c>
      <c r="BA30">
        <v>1142.02</v>
      </c>
      <c r="BB30">
        <f t="shared" si="27"/>
        <v>0.15479787502037523</v>
      </c>
      <c r="BC30">
        <v>0.5</v>
      </c>
      <c r="BD30">
        <f t="shared" si="28"/>
        <v>841.19752045528332</v>
      </c>
      <c r="BE30">
        <f t="shared" si="29"/>
        <v>11.341713332796781</v>
      </c>
      <c r="BF30">
        <f t="shared" si="30"/>
        <v>65.107794319443244</v>
      </c>
      <c r="BG30">
        <f t="shared" si="31"/>
        <v>0.36183254233726209</v>
      </c>
      <c r="BH30">
        <f t="shared" si="32"/>
        <v>1.441993341466552E-2</v>
      </c>
      <c r="BI30">
        <f t="shared" si="33"/>
        <v>2.4089683192938831</v>
      </c>
      <c r="BJ30" t="s">
        <v>302</v>
      </c>
      <c r="BK30">
        <v>728.8</v>
      </c>
      <c r="BL30">
        <f t="shared" si="34"/>
        <v>413.22</v>
      </c>
      <c r="BM30">
        <f t="shared" si="35"/>
        <v>0.42781634294266724</v>
      </c>
      <c r="BN30">
        <f t="shared" si="36"/>
        <v>0.86941228893502842</v>
      </c>
      <c r="BO30">
        <f t="shared" si="37"/>
        <v>0.15514593620958039</v>
      </c>
      <c r="BP30">
        <f t="shared" si="38"/>
        <v>0.70712147512264856</v>
      </c>
      <c r="BQ30">
        <f t="shared" si="39"/>
        <v>999.99974193548405</v>
      </c>
      <c r="BR30">
        <f t="shared" si="40"/>
        <v>841.19752045528332</v>
      </c>
      <c r="BS30">
        <f t="shared" si="41"/>
        <v>0.8411977375385703</v>
      </c>
      <c r="BT30">
        <f t="shared" si="42"/>
        <v>0.1923954750771408</v>
      </c>
      <c r="BU30">
        <v>6</v>
      </c>
      <c r="BV30">
        <v>0.5</v>
      </c>
      <c r="BW30" t="s">
        <v>250</v>
      </c>
      <c r="BX30">
        <v>1579716141.5999999</v>
      </c>
      <c r="BY30">
        <v>662.82451612903196</v>
      </c>
      <c r="BZ30">
        <v>675.01267741935499</v>
      </c>
      <c r="CA30">
        <v>23.891264516128999</v>
      </c>
      <c r="CB30">
        <v>22.6440548387097</v>
      </c>
      <c r="CC30">
        <v>600.02470967741897</v>
      </c>
      <c r="CD30">
        <v>99.580877419354806</v>
      </c>
      <c r="CE30">
        <v>0.19998845161290299</v>
      </c>
      <c r="CF30">
        <v>28.391251612903201</v>
      </c>
      <c r="CG30">
        <v>28.017625806451601</v>
      </c>
      <c r="CH30">
        <v>999.9</v>
      </c>
      <c r="CI30">
        <v>0</v>
      </c>
      <c r="CJ30">
        <v>0</v>
      </c>
      <c r="CK30">
        <v>9995.6403225806498</v>
      </c>
      <c r="CL30">
        <v>0</v>
      </c>
      <c r="CM30">
        <v>30.447654838709699</v>
      </c>
      <c r="CN30">
        <v>999.99974193548405</v>
      </c>
      <c r="CO30">
        <v>0.95999322580645197</v>
      </c>
      <c r="CP30">
        <v>4.0006945161290303E-2</v>
      </c>
      <c r="CQ30">
        <v>0</v>
      </c>
      <c r="CR30">
        <v>965.25167741935502</v>
      </c>
      <c r="CS30">
        <v>2.0002200000000001</v>
      </c>
      <c r="CT30">
        <v>9432.4006451612895</v>
      </c>
      <c r="CU30">
        <v>9236.4338709677395</v>
      </c>
      <c r="CV30">
        <v>40.75</v>
      </c>
      <c r="CW30">
        <v>43.811999999999998</v>
      </c>
      <c r="CX30">
        <v>42.436999999999998</v>
      </c>
      <c r="CY30">
        <v>42.866870967741903</v>
      </c>
      <c r="CZ30">
        <v>42.561999999999998</v>
      </c>
      <c r="DA30">
        <v>958.07354838709705</v>
      </c>
      <c r="DB30">
        <v>39.924516129032298</v>
      </c>
      <c r="DC30">
        <v>0</v>
      </c>
      <c r="DD30">
        <v>61.400000095367403</v>
      </c>
      <c r="DE30">
        <v>965.23773076923101</v>
      </c>
      <c r="DF30">
        <v>0.22943589370619499</v>
      </c>
      <c r="DG30">
        <v>1.19282049359165</v>
      </c>
      <c r="DH30">
        <v>9432.2434615384609</v>
      </c>
      <c r="DI30">
        <v>15</v>
      </c>
      <c r="DJ30">
        <v>100</v>
      </c>
      <c r="DK30">
        <v>100</v>
      </c>
      <c r="DL30">
        <v>5.2050000000000001</v>
      </c>
      <c r="DM30">
        <v>0.35099999999999998</v>
      </c>
      <c r="DN30">
        <v>2</v>
      </c>
      <c r="DO30">
        <v>625</v>
      </c>
      <c r="DP30">
        <v>346.74400000000003</v>
      </c>
      <c r="DQ30">
        <v>27.072299999999998</v>
      </c>
      <c r="DR30">
        <v>28.106000000000002</v>
      </c>
      <c r="DS30">
        <v>30.000399999999999</v>
      </c>
      <c r="DT30">
        <v>27.962499999999999</v>
      </c>
      <c r="DU30">
        <v>27.968</v>
      </c>
      <c r="DV30">
        <v>31.664400000000001</v>
      </c>
      <c r="DW30">
        <v>21.969799999999999</v>
      </c>
      <c r="DX30">
        <v>10.376200000000001</v>
      </c>
      <c r="DY30">
        <v>27.062200000000001</v>
      </c>
      <c r="DZ30">
        <v>675</v>
      </c>
      <c r="EA30">
        <v>22.659400000000002</v>
      </c>
      <c r="EB30">
        <v>100.265</v>
      </c>
      <c r="EC30">
        <v>101.121</v>
      </c>
    </row>
    <row r="31" spans="1:133" x14ac:dyDescent="0.35">
      <c r="A31">
        <v>15</v>
      </c>
      <c r="B31">
        <v>1579716271.5999999</v>
      </c>
      <c r="C31">
        <v>1262.0999999046301</v>
      </c>
      <c r="D31" t="s">
        <v>303</v>
      </c>
      <c r="E31" t="s">
        <v>304</v>
      </c>
      <c r="F31" t="s">
        <v>241</v>
      </c>
      <c r="G31">
        <v>20200122</v>
      </c>
      <c r="H31" t="s">
        <v>242</v>
      </c>
      <c r="I31" t="s">
        <v>243</v>
      </c>
      <c r="J31" t="s">
        <v>244</v>
      </c>
      <c r="K31" t="s">
        <v>245</v>
      </c>
      <c r="L31" t="s">
        <v>246</v>
      </c>
      <c r="M31" t="s">
        <v>247</v>
      </c>
      <c r="N31">
        <v>1579716263.5999999</v>
      </c>
      <c r="O31">
        <f t="shared" si="0"/>
        <v>1.2537425305087827E-3</v>
      </c>
      <c r="P31">
        <f t="shared" si="1"/>
        <v>12.228756398491184</v>
      </c>
      <c r="Q31">
        <f t="shared" si="2"/>
        <v>786.81961290322602</v>
      </c>
      <c r="R31">
        <f t="shared" si="3"/>
        <v>547.6900731995355</v>
      </c>
      <c r="S31">
        <f t="shared" si="4"/>
        <v>54.650286486202489</v>
      </c>
      <c r="T31">
        <f t="shared" si="5"/>
        <v>78.511405194774156</v>
      </c>
      <c r="U31">
        <f t="shared" si="6"/>
        <v>8.9060509599508883E-2</v>
      </c>
      <c r="V31">
        <f t="shared" si="7"/>
        <v>2.2531402536931955</v>
      </c>
      <c r="W31">
        <f t="shared" si="8"/>
        <v>8.7150033659794943E-2</v>
      </c>
      <c r="X31">
        <f t="shared" si="9"/>
        <v>5.463700632762529E-2</v>
      </c>
      <c r="Y31">
        <f t="shared" si="10"/>
        <v>161.84324782474215</v>
      </c>
      <c r="Z31">
        <f t="shared" si="11"/>
        <v>29.161066867061063</v>
      </c>
      <c r="AA31">
        <f t="shared" si="12"/>
        <v>28.000064516129001</v>
      </c>
      <c r="AB31">
        <f t="shared" si="13"/>
        <v>3.7948539522082947</v>
      </c>
      <c r="AC31">
        <f t="shared" si="14"/>
        <v>62.028756581442089</v>
      </c>
      <c r="AD31">
        <f t="shared" si="15"/>
        <v>2.4039580278824362</v>
      </c>
      <c r="AE31">
        <f t="shared" si="16"/>
        <v>3.8755541145276768</v>
      </c>
      <c r="AF31">
        <f t="shared" si="17"/>
        <v>1.3908959243258585</v>
      </c>
      <c r="AG31">
        <f t="shared" si="18"/>
        <v>-55.29004559543732</v>
      </c>
      <c r="AH31">
        <f t="shared" si="19"/>
        <v>43.905212665393613</v>
      </c>
      <c r="AI31">
        <f t="shared" si="20"/>
        <v>4.2552101623644036</v>
      </c>
      <c r="AJ31">
        <f t="shared" si="21"/>
        <v>154.71362505706284</v>
      </c>
      <c r="AK31">
        <v>-4.1268340890953797E-2</v>
      </c>
      <c r="AL31">
        <v>4.6327327955320297E-2</v>
      </c>
      <c r="AM31">
        <v>3.4608365580356102</v>
      </c>
      <c r="AN31">
        <v>19</v>
      </c>
      <c r="AO31">
        <v>3</v>
      </c>
      <c r="AP31">
        <f t="shared" si="22"/>
        <v>1</v>
      </c>
      <c r="AQ31">
        <f t="shared" si="23"/>
        <v>0</v>
      </c>
      <c r="AR31">
        <f t="shared" si="24"/>
        <v>52387.281707970047</v>
      </c>
      <c r="AS31">
        <v>0</v>
      </c>
      <c r="AT31">
        <v>2.5620576923076901</v>
      </c>
      <c r="AU31">
        <v>3893.11</v>
      </c>
      <c r="AV31">
        <f t="shared" si="25"/>
        <v>3890.5479423076922</v>
      </c>
      <c r="AW31">
        <f t="shared" si="26"/>
        <v>0.99934189948593599</v>
      </c>
      <c r="AX31">
        <v>-0.78829890075014297</v>
      </c>
      <c r="AY31" t="s">
        <v>305</v>
      </c>
      <c r="AZ31">
        <v>966.28099999999995</v>
      </c>
      <c r="BA31">
        <v>1148.71</v>
      </c>
      <c r="BB31">
        <f t="shared" si="27"/>
        <v>0.1588120587441566</v>
      </c>
      <c r="BC31">
        <v>0.5</v>
      </c>
      <c r="BD31">
        <f t="shared" si="28"/>
        <v>841.1987931505879</v>
      </c>
      <c r="BE31">
        <f t="shared" si="29"/>
        <v>12.228756398491184</v>
      </c>
      <c r="BF31">
        <f t="shared" si="30"/>
        <v>66.796256076672407</v>
      </c>
      <c r="BG31">
        <f t="shared" si="31"/>
        <v>0.36328577273637391</v>
      </c>
      <c r="BH31">
        <f t="shared" si="32"/>
        <v>1.5474410335858705E-2</v>
      </c>
      <c r="BI31">
        <f t="shared" si="33"/>
        <v>2.3891147461065021</v>
      </c>
      <c r="BJ31" t="s">
        <v>306</v>
      </c>
      <c r="BK31">
        <v>731.4</v>
      </c>
      <c r="BL31">
        <f t="shared" si="34"/>
        <v>417.31000000000006</v>
      </c>
      <c r="BM31">
        <f t="shared" si="35"/>
        <v>0.43715463324626791</v>
      </c>
      <c r="BN31">
        <f t="shared" si="36"/>
        <v>0.86801129768384833</v>
      </c>
      <c r="BO31">
        <f t="shared" si="37"/>
        <v>0.15916706148134024</v>
      </c>
      <c r="BP31">
        <f t="shared" si="38"/>
        <v>0.70540192299292159</v>
      </c>
      <c r="BQ31">
        <f t="shared" si="39"/>
        <v>1000.00096774194</v>
      </c>
      <c r="BR31">
        <f t="shared" si="40"/>
        <v>841.1987931505879</v>
      </c>
      <c r="BS31">
        <f t="shared" si="41"/>
        <v>0.84119797908802363</v>
      </c>
      <c r="BT31">
        <f t="shared" si="42"/>
        <v>0.19239595817604752</v>
      </c>
      <c r="BU31">
        <v>6</v>
      </c>
      <c r="BV31">
        <v>0.5</v>
      </c>
      <c r="BW31" t="s">
        <v>250</v>
      </c>
      <c r="BX31">
        <v>1579716263.5999999</v>
      </c>
      <c r="BY31">
        <v>786.81961290322602</v>
      </c>
      <c r="BZ31">
        <v>800.03425806451605</v>
      </c>
      <c r="CA31">
        <v>24.091803225806501</v>
      </c>
      <c r="CB31">
        <v>22.8683193548387</v>
      </c>
      <c r="CC31">
        <v>600.02635483870995</v>
      </c>
      <c r="CD31">
        <v>99.583235483870993</v>
      </c>
      <c r="CE31">
        <v>0.199998064516129</v>
      </c>
      <c r="CF31">
        <v>28.361509677419399</v>
      </c>
      <c r="CG31">
        <v>28.000064516129001</v>
      </c>
      <c r="CH31">
        <v>999.9</v>
      </c>
      <c r="CI31">
        <v>0</v>
      </c>
      <c r="CJ31">
        <v>0</v>
      </c>
      <c r="CK31">
        <v>9993.7112903225807</v>
      </c>
      <c r="CL31">
        <v>0</v>
      </c>
      <c r="CM31">
        <v>28.8544709677419</v>
      </c>
      <c r="CN31">
        <v>1000.00096774194</v>
      </c>
      <c r="CO31">
        <v>0.95998535483870995</v>
      </c>
      <c r="CP31">
        <v>4.0014945161290297E-2</v>
      </c>
      <c r="CQ31">
        <v>0</v>
      </c>
      <c r="CR31">
        <v>966.29477419354805</v>
      </c>
      <c r="CS31">
        <v>2.0002200000000001</v>
      </c>
      <c r="CT31">
        <v>9435.5809677419402</v>
      </c>
      <c r="CU31">
        <v>9236.4303225806507</v>
      </c>
      <c r="CV31">
        <v>40.75</v>
      </c>
      <c r="CW31">
        <v>43.8343548387097</v>
      </c>
      <c r="CX31">
        <v>42.4491935483871</v>
      </c>
      <c r="CY31">
        <v>42.8445161290323</v>
      </c>
      <c r="CZ31">
        <v>42.561999999999998</v>
      </c>
      <c r="DA31">
        <v>958.06580645161296</v>
      </c>
      <c r="DB31">
        <v>39.932580645161302</v>
      </c>
      <c r="DC31">
        <v>0</v>
      </c>
      <c r="DD31">
        <v>121.200000047684</v>
      </c>
      <c r="DE31">
        <v>966.28099999999995</v>
      </c>
      <c r="DF31">
        <v>-2.0583247812391101</v>
      </c>
      <c r="DG31">
        <v>-37.573333374212503</v>
      </c>
      <c r="DH31">
        <v>9435.4961538461503</v>
      </c>
      <c r="DI31">
        <v>15</v>
      </c>
      <c r="DJ31">
        <v>100</v>
      </c>
      <c r="DK31">
        <v>100</v>
      </c>
      <c r="DL31">
        <v>5.3159999999999998</v>
      </c>
      <c r="DM31">
        <v>0.35799999999999998</v>
      </c>
      <c r="DN31">
        <v>2</v>
      </c>
      <c r="DO31">
        <v>624.327</v>
      </c>
      <c r="DP31">
        <v>347.02199999999999</v>
      </c>
      <c r="DQ31">
        <v>27.0322</v>
      </c>
      <c r="DR31">
        <v>28.2057</v>
      </c>
      <c r="DS31">
        <v>30.000399999999999</v>
      </c>
      <c r="DT31">
        <v>28.059699999999999</v>
      </c>
      <c r="DU31">
        <v>28.062999999999999</v>
      </c>
      <c r="DV31">
        <v>36.3797</v>
      </c>
      <c r="DW31">
        <v>21.761700000000001</v>
      </c>
      <c r="DX31">
        <v>10.9369</v>
      </c>
      <c r="DY31">
        <v>27.033300000000001</v>
      </c>
      <c r="DZ31">
        <v>800</v>
      </c>
      <c r="EA31">
        <v>22.7575</v>
      </c>
      <c r="EB31">
        <v>100.246</v>
      </c>
      <c r="EC31">
        <v>101.10599999999999</v>
      </c>
    </row>
    <row r="32" spans="1:133" x14ac:dyDescent="0.35">
      <c r="A32">
        <v>16</v>
      </c>
      <c r="B32">
        <v>1579716352.5999999</v>
      </c>
      <c r="C32">
        <v>1343.0999999046301</v>
      </c>
      <c r="D32" t="s">
        <v>307</v>
      </c>
      <c r="E32" t="s">
        <v>308</v>
      </c>
      <c r="F32" t="s">
        <v>241</v>
      </c>
      <c r="G32">
        <v>20200122</v>
      </c>
      <c r="H32" t="s">
        <v>242</v>
      </c>
      <c r="I32" t="s">
        <v>243</v>
      </c>
      <c r="J32" t="s">
        <v>244</v>
      </c>
      <c r="K32" t="s">
        <v>245</v>
      </c>
      <c r="L32" t="s">
        <v>246</v>
      </c>
      <c r="M32" t="s">
        <v>247</v>
      </c>
      <c r="N32">
        <v>1579716344.5999999</v>
      </c>
      <c r="O32">
        <f t="shared" si="0"/>
        <v>1.184100371185424E-3</v>
      </c>
      <c r="P32">
        <f t="shared" si="1"/>
        <v>13.024272019037575</v>
      </c>
      <c r="Q32">
        <f t="shared" si="2"/>
        <v>985.72848387096803</v>
      </c>
      <c r="R32">
        <f t="shared" si="3"/>
        <v>709.53495597437495</v>
      </c>
      <c r="S32">
        <f t="shared" si="4"/>
        <v>70.803064939928262</v>
      </c>
      <c r="T32">
        <f t="shared" si="5"/>
        <v>98.363861102248151</v>
      </c>
      <c r="U32">
        <f t="shared" si="6"/>
        <v>8.2679837342689508E-2</v>
      </c>
      <c r="V32">
        <f t="shared" si="7"/>
        <v>2.2551009129512836</v>
      </c>
      <c r="W32">
        <f t="shared" si="8"/>
        <v>8.1031975993710495E-2</v>
      </c>
      <c r="X32">
        <f t="shared" si="9"/>
        <v>5.0790303306740107E-2</v>
      </c>
      <c r="Y32">
        <f t="shared" si="10"/>
        <v>161.84301371804901</v>
      </c>
      <c r="Z32">
        <f t="shared" si="11"/>
        <v>29.207776941926664</v>
      </c>
      <c r="AA32">
        <f t="shared" si="12"/>
        <v>28.0201483870968</v>
      </c>
      <c r="AB32">
        <f t="shared" si="13"/>
        <v>3.7992993135725088</v>
      </c>
      <c r="AC32">
        <f t="shared" si="14"/>
        <v>61.486504808063543</v>
      </c>
      <c r="AD32">
        <f t="shared" si="15"/>
        <v>2.3863164006838264</v>
      </c>
      <c r="AE32">
        <f t="shared" si="16"/>
        <v>3.8810409017929364</v>
      </c>
      <c r="AF32">
        <f t="shared" si="17"/>
        <v>1.4129829128886824</v>
      </c>
      <c r="AG32">
        <f t="shared" si="18"/>
        <v>-52.218826369277195</v>
      </c>
      <c r="AH32">
        <f t="shared" si="19"/>
        <v>44.460316869361172</v>
      </c>
      <c r="AI32">
        <f t="shared" si="20"/>
        <v>4.3062159593329126</v>
      </c>
      <c r="AJ32">
        <f t="shared" si="21"/>
        <v>158.39072017746591</v>
      </c>
      <c r="AK32">
        <v>-4.1321212292750702E-2</v>
      </c>
      <c r="AL32">
        <v>4.6386680735626497E-2</v>
      </c>
      <c r="AM32">
        <v>3.4643444710765499</v>
      </c>
      <c r="AN32">
        <v>19</v>
      </c>
      <c r="AO32">
        <v>3</v>
      </c>
      <c r="AP32">
        <f t="shared" si="22"/>
        <v>1</v>
      </c>
      <c r="AQ32">
        <f t="shared" si="23"/>
        <v>0</v>
      </c>
      <c r="AR32">
        <f t="shared" si="24"/>
        <v>52447.520116096646</v>
      </c>
      <c r="AS32">
        <v>0</v>
      </c>
      <c r="AT32">
        <v>2.5620576923076901</v>
      </c>
      <c r="AU32">
        <v>3893.11</v>
      </c>
      <c r="AV32">
        <f t="shared" si="25"/>
        <v>3890.5479423076922</v>
      </c>
      <c r="AW32">
        <f t="shared" si="26"/>
        <v>0.99934189948593599</v>
      </c>
      <c r="AX32">
        <v>-0.78829890075014297</v>
      </c>
      <c r="AY32" t="s">
        <v>309</v>
      </c>
      <c r="AZ32">
        <v>969.98865384615397</v>
      </c>
      <c r="BA32">
        <v>1152.01</v>
      </c>
      <c r="BB32">
        <f t="shared" si="27"/>
        <v>0.15800326920239061</v>
      </c>
      <c r="BC32">
        <v>0.5</v>
      </c>
      <c r="BD32">
        <f t="shared" si="28"/>
        <v>841.19620885784775</v>
      </c>
      <c r="BE32">
        <f t="shared" si="29"/>
        <v>13.024272019037575</v>
      </c>
      <c r="BF32">
        <f t="shared" si="30"/>
        <v>66.455875520098459</v>
      </c>
      <c r="BG32">
        <f t="shared" si="31"/>
        <v>0.3668457739082126</v>
      </c>
      <c r="BH32">
        <f t="shared" si="32"/>
        <v>1.6420153555544471E-2</v>
      </c>
      <c r="BI32">
        <f t="shared" si="33"/>
        <v>2.3794064287636396</v>
      </c>
      <c r="BJ32" t="s">
        <v>310</v>
      </c>
      <c r="BK32">
        <v>729.4</v>
      </c>
      <c r="BL32">
        <f t="shared" si="34"/>
        <v>422.61</v>
      </c>
      <c r="BM32">
        <f t="shared" si="35"/>
        <v>0.43070761731583734</v>
      </c>
      <c r="BN32">
        <f t="shared" si="36"/>
        <v>0.86641948851190542</v>
      </c>
      <c r="BO32">
        <f t="shared" si="37"/>
        <v>0.15835544999837955</v>
      </c>
      <c r="BP32">
        <f t="shared" si="38"/>
        <v>0.7045537134222043</v>
      </c>
      <c r="BQ32">
        <f t="shared" si="39"/>
        <v>999.99770967741904</v>
      </c>
      <c r="BR32">
        <f t="shared" si="40"/>
        <v>841.19620885784775</v>
      </c>
      <c r="BS32">
        <f t="shared" si="41"/>
        <v>0.84119813547293254</v>
      </c>
      <c r="BT32">
        <f t="shared" si="42"/>
        <v>0.19239627094586509</v>
      </c>
      <c r="BU32">
        <v>6</v>
      </c>
      <c r="BV32">
        <v>0.5</v>
      </c>
      <c r="BW32" t="s">
        <v>250</v>
      </c>
      <c r="BX32">
        <v>1579716344.5999999</v>
      </c>
      <c r="BY32">
        <v>985.72848387096803</v>
      </c>
      <c r="BZ32">
        <v>999.91932258064503</v>
      </c>
      <c r="CA32">
        <v>23.913864516128999</v>
      </c>
      <c r="CB32">
        <v>22.758132258064499</v>
      </c>
      <c r="CC32">
        <v>600.02683870967701</v>
      </c>
      <c r="CD32">
        <v>99.587964516129006</v>
      </c>
      <c r="CE32">
        <v>0.200022451612903</v>
      </c>
      <c r="CF32">
        <v>28.385845161290302</v>
      </c>
      <c r="CG32">
        <v>28.0201483870968</v>
      </c>
      <c r="CH32">
        <v>999.9</v>
      </c>
      <c r="CI32">
        <v>0</v>
      </c>
      <c r="CJ32">
        <v>0</v>
      </c>
      <c r="CK32">
        <v>10006.0396774194</v>
      </c>
      <c r="CL32">
        <v>0</v>
      </c>
      <c r="CM32">
        <v>27.775312903225799</v>
      </c>
      <c r="CN32">
        <v>999.99770967741904</v>
      </c>
      <c r="CO32">
        <v>0.95998029032258103</v>
      </c>
      <c r="CP32">
        <v>4.0020067741935499E-2</v>
      </c>
      <c r="CQ32">
        <v>0</v>
      </c>
      <c r="CR32">
        <v>970.08900000000006</v>
      </c>
      <c r="CS32">
        <v>2.0002200000000001</v>
      </c>
      <c r="CT32">
        <v>9471.7335483870993</v>
      </c>
      <c r="CU32">
        <v>9236.3906451612893</v>
      </c>
      <c r="CV32">
        <v>40.75</v>
      </c>
      <c r="CW32">
        <v>43.848580645161299</v>
      </c>
      <c r="CX32">
        <v>42.471548387096803</v>
      </c>
      <c r="CY32">
        <v>42.836387096774203</v>
      </c>
      <c r="CZ32">
        <v>42.561999999999998</v>
      </c>
      <c r="DA32">
        <v>958.05935483870996</v>
      </c>
      <c r="DB32">
        <v>39.937741935483899</v>
      </c>
      <c r="DC32">
        <v>0</v>
      </c>
      <c r="DD32">
        <v>80.599999904632597</v>
      </c>
      <c r="DE32">
        <v>969.98865384615397</v>
      </c>
      <c r="DF32">
        <v>-5.7037607031724402</v>
      </c>
      <c r="DG32">
        <v>-66.300512871803406</v>
      </c>
      <c r="DH32">
        <v>9470.9480769230795</v>
      </c>
      <c r="DI32">
        <v>15</v>
      </c>
      <c r="DJ32">
        <v>100</v>
      </c>
      <c r="DK32">
        <v>100</v>
      </c>
      <c r="DL32">
        <v>5.7759999999999998</v>
      </c>
      <c r="DM32">
        <v>0.35699999999999998</v>
      </c>
      <c r="DN32">
        <v>2</v>
      </c>
      <c r="DO32">
        <v>625.11900000000003</v>
      </c>
      <c r="DP32">
        <v>347.40199999999999</v>
      </c>
      <c r="DQ32">
        <v>27.063300000000002</v>
      </c>
      <c r="DR32">
        <v>28.252800000000001</v>
      </c>
      <c r="DS32">
        <v>30.000299999999999</v>
      </c>
      <c r="DT32">
        <v>28.110299999999999</v>
      </c>
      <c r="DU32">
        <v>28.1158</v>
      </c>
      <c r="DV32">
        <v>43.68</v>
      </c>
      <c r="DW32">
        <v>21.481000000000002</v>
      </c>
      <c r="DX32">
        <v>10.9369</v>
      </c>
      <c r="DY32">
        <v>27.046700000000001</v>
      </c>
      <c r="DZ32">
        <v>1000</v>
      </c>
      <c r="EA32">
        <v>22.874300000000002</v>
      </c>
      <c r="EB32">
        <v>100.244</v>
      </c>
      <c r="EC32">
        <v>101.101</v>
      </c>
    </row>
    <row r="33" spans="1:133" x14ac:dyDescent="0.35">
      <c r="A33">
        <v>17</v>
      </c>
      <c r="B33">
        <v>1579716488.5999999</v>
      </c>
      <c r="C33">
        <v>1479.0999999046301</v>
      </c>
      <c r="D33" t="s">
        <v>311</v>
      </c>
      <c r="E33" t="s">
        <v>312</v>
      </c>
      <c r="F33" t="s">
        <v>241</v>
      </c>
      <c r="G33">
        <v>20200122</v>
      </c>
      <c r="H33" t="s">
        <v>242</v>
      </c>
      <c r="I33" t="s">
        <v>243</v>
      </c>
      <c r="J33" t="s">
        <v>244</v>
      </c>
      <c r="K33" t="s">
        <v>245</v>
      </c>
      <c r="L33" t="s">
        <v>246</v>
      </c>
      <c r="M33" t="s">
        <v>247</v>
      </c>
      <c r="N33">
        <v>1579716480.5999999</v>
      </c>
      <c r="O33">
        <f t="shared" si="0"/>
        <v>1.1239149823775577E-3</v>
      </c>
      <c r="P33">
        <f t="shared" si="1"/>
        <v>12.932945495480554</v>
      </c>
      <c r="Q33">
        <f t="shared" si="2"/>
        <v>1385.4961290322599</v>
      </c>
      <c r="R33">
        <f t="shared" si="3"/>
        <v>1092.8968407639272</v>
      </c>
      <c r="S33">
        <f t="shared" si="4"/>
        <v>109.06061737592019</v>
      </c>
      <c r="T33">
        <f t="shared" si="5"/>
        <v>138.25921859064565</v>
      </c>
      <c r="U33">
        <f t="shared" si="6"/>
        <v>7.9650843757046133E-2</v>
      </c>
      <c r="V33">
        <f t="shared" si="7"/>
        <v>2.2547325775238325</v>
      </c>
      <c r="W33">
        <f t="shared" si="8"/>
        <v>7.812006098054132E-2</v>
      </c>
      <c r="X33">
        <f t="shared" si="9"/>
        <v>4.896012247927798E-2</v>
      </c>
      <c r="Y33">
        <f t="shared" si="10"/>
        <v>161.84332612892183</v>
      </c>
      <c r="Z33">
        <f t="shared" si="11"/>
        <v>29.200837825125074</v>
      </c>
      <c r="AA33">
        <f t="shared" si="12"/>
        <v>28.003287096774201</v>
      </c>
      <c r="AB33">
        <f t="shared" si="13"/>
        <v>3.7955669319906322</v>
      </c>
      <c r="AC33">
        <f t="shared" si="14"/>
        <v>62.051799977041441</v>
      </c>
      <c r="AD33">
        <f t="shared" si="15"/>
        <v>2.4044803676420621</v>
      </c>
      <c r="AE33">
        <f t="shared" si="16"/>
        <v>3.8749566789870662</v>
      </c>
      <c r="AF33">
        <f t="shared" si="17"/>
        <v>1.3910865643485701</v>
      </c>
      <c r="AG33">
        <f t="shared" si="18"/>
        <v>-49.564650722850295</v>
      </c>
      <c r="AH33">
        <f t="shared" si="19"/>
        <v>43.222190872700061</v>
      </c>
      <c r="AI33">
        <f t="shared" si="20"/>
        <v>4.1860664974307786</v>
      </c>
      <c r="AJ33">
        <f t="shared" si="21"/>
        <v>159.68693277620235</v>
      </c>
      <c r="AK33">
        <v>-4.13112765206958E-2</v>
      </c>
      <c r="AL33">
        <v>4.6375526961073499E-2</v>
      </c>
      <c r="AM33">
        <v>3.4636853705024402</v>
      </c>
      <c r="AN33">
        <v>19</v>
      </c>
      <c r="AO33">
        <v>3</v>
      </c>
      <c r="AP33">
        <f t="shared" si="22"/>
        <v>1</v>
      </c>
      <c r="AQ33">
        <f t="shared" si="23"/>
        <v>0</v>
      </c>
      <c r="AR33">
        <f t="shared" si="24"/>
        <v>52440.175648289602</v>
      </c>
      <c r="AS33">
        <v>0</v>
      </c>
      <c r="AT33">
        <v>2.5620576923076901</v>
      </c>
      <c r="AU33">
        <v>3893.11</v>
      </c>
      <c r="AV33">
        <f t="shared" si="25"/>
        <v>3890.5479423076922</v>
      </c>
      <c r="AW33">
        <f t="shared" si="26"/>
        <v>0.99934189948593599</v>
      </c>
      <c r="AX33">
        <v>-0.78829890075014297</v>
      </c>
      <c r="AY33" t="s">
        <v>313</v>
      </c>
      <c r="AZ33">
        <v>967.50869230769194</v>
      </c>
      <c r="BA33">
        <v>1139.49</v>
      </c>
      <c r="BB33">
        <f t="shared" si="27"/>
        <v>0.15092831678409468</v>
      </c>
      <c r="BC33">
        <v>0.5</v>
      </c>
      <c r="BD33">
        <f t="shared" si="28"/>
        <v>841.20170830142217</v>
      </c>
      <c r="BE33">
        <f t="shared" si="29"/>
        <v>12.932945495480554</v>
      </c>
      <c r="BF33">
        <f t="shared" si="30"/>
        <v>63.480578954919331</v>
      </c>
      <c r="BG33">
        <f t="shared" si="31"/>
        <v>0.36603217228760238</v>
      </c>
      <c r="BH33">
        <f t="shared" si="32"/>
        <v>1.6311479471358914E-2</v>
      </c>
      <c r="BI33">
        <f t="shared" si="33"/>
        <v>2.4165372227926527</v>
      </c>
      <c r="BJ33" t="s">
        <v>314</v>
      </c>
      <c r="BK33">
        <v>722.4</v>
      </c>
      <c r="BL33">
        <f t="shared" si="34"/>
        <v>417.09000000000003</v>
      </c>
      <c r="BM33">
        <f t="shared" si="35"/>
        <v>0.41233620487738393</v>
      </c>
      <c r="BN33">
        <f t="shared" si="36"/>
        <v>0.86845533019418364</v>
      </c>
      <c r="BO33">
        <f t="shared" si="37"/>
        <v>0.15126843249469887</v>
      </c>
      <c r="BP33">
        <f t="shared" si="38"/>
        <v>0.70777176912686501</v>
      </c>
      <c r="BQ33">
        <f t="shared" si="39"/>
        <v>1000.00477419355</v>
      </c>
      <c r="BR33">
        <f t="shared" si="40"/>
        <v>841.20170830142217</v>
      </c>
      <c r="BS33">
        <f t="shared" si="41"/>
        <v>0.84119769226082552</v>
      </c>
      <c r="BT33">
        <f t="shared" si="42"/>
        <v>0.192395384521651</v>
      </c>
      <c r="BU33">
        <v>6</v>
      </c>
      <c r="BV33">
        <v>0.5</v>
      </c>
      <c r="BW33" t="s">
        <v>250</v>
      </c>
      <c r="BX33">
        <v>1579716480.5999999</v>
      </c>
      <c r="BY33">
        <v>1385.4961290322599</v>
      </c>
      <c r="BZ33">
        <v>1399.98580645161</v>
      </c>
      <c r="CA33">
        <v>24.095306451612899</v>
      </c>
      <c r="CB33">
        <v>22.998506451612901</v>
      </c>
      <c r="CC33">
        <v>600.01854838709698</v>
      </c>
      <c r="CD33">
        <v>99.590474193548403</v>
      </c>
      <c r="CE33">
        <v>0.199929903225806</v>
      </c>
      <c r="CF33">
        <v>28.358858064516099</v>
      </c>
      <c r="CG33">
        <v>28.003287096774201</v>
      </c>
      <c r="CH33">
        <v>999.9</v>
      </c>
      <c r="CI33">
        <v>0</v>
      </c>
      <c r="CJ33">
        <v>0</v>
      </c>
      <c r="CK33">
        <v>10003.3816129032</v>
      </c>
      <c r="CL33">
        <v>0</v>
      </c>
      <c r="CM33">
        <v>25.9483322580645</v>
      </c>
      <c r="CN33">
        <v>1000.00477419355</v>
      </c>
      <c r="CO33">
        <v>0.95999532258064502</v>
      </c>
      <c r="CP33">
        <v>4.0004780645161303E-2</v>
      </c>
      <c r="CQ33">
        <v>0</v>
      </c>
      <c r="CR33">
        <v>967.53467741935503</v>
      </c>
      <c r="CS33">
        <v>2.0002200000000001</v>
      </c>
      <c r="CT33">
        <v>9444.7680645161308</v>
      </c>
      <c r="CU33">
        <v>9236.4880645161302</v>
      </c>
      <c r="CV33">
        <v>40.811999999999998</v>
      </c>
      <c r="CW33">
        <v>43.875</v>
      </c>
      <c r="CX33">
        <v>42.5</v>
      </c>
      <c r="CY33">
        <v>42.875</v>
      </c>
      <c r="CZ33">
        <v>42.561999999999998</v>
      </c>
      <c r="DA33">
        <v>958.08032258064497</v>
      </c>
      <c r="DB33">
        <v>39.923225806451597</v>
      </c>
      <c r="DC33">
        <v>0</v>
      </c>
      <c r="DD33">
        <v>135.09999990463299</v>
      </c>
      <c r="DE33">
        <v>967.50869230769194</v>
      </c>
      <c r="DF33">
        <v>-3.7640341910509099</v>
      </c>
      <c r="DG33">
        <v>-46.803760606408801</v>
      </c>
      <c r="DH33">
        <v>9444.6049999999996</v>
      </c>
      <c r="DI33">
        <v>15</v>
      </c>
      <c r="DJ33">
        <v>100</v>
      </c>
      <c r="DK33">
        <v>100</v>
      </c>
      <c r="DL33">
        <v>6.7460000000000004</v>
      </c>
      <c r="DM33">
        <v>0.35499999999999998</v>
      </c>
      <c r="DN33">
        <v>2</v>
      </c>
      <c r="DO33">
        <v>624.90700000000004</v>
      </c>
      <c r="DP33">
        <v>348.17599999999999</v>
      </c>
      <c r="DQ33">
        <v>27.0185</v>
      </c>
      <c r="DR33">
        <v>28.3201</v>
      </c>
      <c r="DS33">
        <v>30</v>
      </c>
      <c r="DT33">
        <v>28.186800000000002</v>
      </c>
      <c r="DU33">
        <v>28.190999999999999</v>
      </c>
      <c r="DV33">
        <v>57.556100000000001</v>
      </c>
      <c r="DW33">
        <v>21.445399999999999</v>
      </c>
      <c r="DX33">
        <v>11.637600000000001</v>
      </c>
      <c r="DY33">
        <v>27.014800000000001</v>
      </c>
      <c r="DZ33">
        <v>1400</v>
      </c>
      <c r="EA33">
        <v>22.909800000000001</v>
      </c>
      <c r="EB33">
        <v>100.23699999999999</v>
      </c>
      <c r="EC33">
        <v>101.089</v>
      </c>
    </row>
    <row r="34" spans="1:133" x14ac:dyDescent="0.35">
      <c r="A34">
        <v>18</v>
      </c>
      <c r="B34">
        <v>1579716609.0999999</v>
      </c>
      <c r="C34">
        <v>1599.5999999046301</v>
      </c>
      <c r="D34" t="s">
        <v>315</v>
      </c>
      <c r="E34" t="s">
        <v>316</v>
      </c>
      <c r="F34" t="s">
        <v>241</v>
      </c>
      <c r="G34">
        <v>20200122</v>
      </c>
      <c r="H34" t="s">
        <v>242</v>
      </c>
      <c r="I34" t="s">
        <v>243</v>
      </c>
      <c r="J34" t="s">
        <v>244</v>
      </c>
      <c r="K34" t="s">
        <v>245</v>
      </c>
      <c r="L34" t="s">
        <v>246</v>
      </c>
      <c r="M34" t="s">
        <v>247</v>
      </c>
      <c r="N34">
        <v>1579716601.0999999</v>
      </c>
      <c r="O34">
        <f t="shared" si="0"/>
        <v>1.0261584034841587E-3</v>
      </c>
      <c r="P34">
        <f t="shared" si="1"/>
        <v>13.215329904417015</v>
      </c>
      <c r="Q34">
        <f t="shared" si="2"/>
        <v>1785.0103225806499</v>
      </c>
      <c r="R34">
        <f t="shared" si="3"/>
        <v>1450.9117890238044</v>
      </c>
      <c r="S34">
        <f t="shared" si="4"/>
        <v>144.78222282250874</v>
      </c>
      <c r="T34">
        <f t="shared" si="5"/>
        <v>178.12093348433729</v>
      </c>
      <c r="U34">
        <f t="shared" si="6"/>
        <v>7.2325167290003226E-2</v>
      </c>
      <c r="V34">
        <f t="shared" si="7"/>
        <v>2.2546620154864252</v>
      </c>
      <c r="W34">
        <f t="shared" si="8"/>
        <v>7.1060567031718744E-2</v>
      </c>
      <c r="X34">
        <f t="shared" si="9"/>
        <v>4.4524631940078718E-2</v>
      </c>
      <c r="Y34">
        <f t="shared" si="10"/>
        <v>161.84690315727579</v>
      </c>
      <c r="Z34">
        <f t="shared" si="11"/>
        <v>29.245985928313196</v>
      </c>
      <c r="AA34">
        <f t="shared" si="12"/>
        <v>27.999648387096801</v>
      </c>
      <c r="AB34">
        <f t="shared" si="13"/>
        <v>3.7947618942688308</v>
      </c>
      <c r="AC34">
        <f t="shared" si="14"/>
        <v>61.851306446767452</v>
      </c>
      <c r="AD34">
        <f t="shared" si="15"/>
        <v>2.398492414486725</v>
      </c>
      <c r="AE34">
        <f t="shared" si="16"/>
        <v>3.8778363017295296</v>
      </c>
      <c r="AF34">
        <f t="shared" si="17"/>
        <v>1.3962694797821058</v>
      </c>
      <c r="AG34">
        <f t="shared" si="18"/>
        <v>-45.253585593651401</v>
      </c>
      <c r="AH34">
        <f t="shared" si="19"/>
        <v>45.216273521177719</v>
      </c>
      <c r="AI34">
        <f t="shared" si="20"/>
        <v>4.3795297989547901</v>
      </c>
      <c r="AJ34">
        <f t="shared" si="21"/>
        <v>166.18912088375691</v>
      </c>
      <c r="AK34">
        <v>-4.1309373292822402E-2</v>
      </c>
      <c r="AL34">
        <v>4.6373390421053602E-2</v>
      </c>
      <c r="AM34">
        <v>3.4635591115017101</v>
      </c>
      <c r="AN34">
        <v>19</v>
      </c>
      <c r="AO34">
        <v>3</v>
      </c>
      <c r="AP34">
        <f t="shared" si="22"/>
        <v>1</v>
      </c>
      <c r="AQ34">
        <f t="shared" si="23"/>
        <v>0</v>
      </c>
      <c r="AR34">
        <f t="shared" si="24"/>
        <v>52435.562303956176</v>
      </c>
      <c r="AS34">
        <v>0</v>
      </c>
      <c r="AT34">
        <v>2.5620576923076901</v>
      </c>
      <c r="AU34">
        <v>3893.11</v>
      </c>
      <c r="AV34">
        <f t="shared" si="25"/>
        <v>3890.5479423076922</v>
      </c>
      <c r="AW34">
        <f t="shared" si="26"/>
        <v>0.99934189948593599</v>
      </c>
      <c r="AX34">
        <v>-0.78829890075014297</v>
      </c>
      <c r="AY34" t="s">
        <v>317</v>
      </c>
      <c r="AZ34">
        <v>967.57169230769205</v>
      </c>
      <c r="BA34">
        <v>1132.19</v>
      </c>
      <c r="BB34">
        <f t="shared" si="27"/>
        <v>0.1453981290174865</v>
      </c>
      <c r="BC34">
        <v>0.5</v>
      </c>
      <c r="BD34">
        <f t="shared" si="28"/>
        <v>841.21866500194085</v>
      </c>
      <c r="BE34">
        <f t="shared" si="29"/>
        <v>13.215329904417015</v>
      </c>
      <c r="BF34">
        <f t="shared" si="30"/>
        <v>61.155809992934977</v>
      </c>
      <c r="BG34">
        <f t="shared" si="31"/>
        <v>0.35452530052376374</v>
      </c>
      <c r="BH34">
        <f t="shared" si="32"/>
        <v>1.6646835582440206E-2</v>
      </c>
      <c r="BI34">
        <f t="shared" si="33"/>
        <v>2.438565965076533</v>
      </c>
      <c r="BJ34" t="s">
        <v>318</v>
      </c>
      <c r="BK34">
        <v>730.8</v>
      </c>
      <c r="BL34">
        <f t="shared" si="34"/>
        <v>401.3900000000001</v>
      </c>
      <c r="BM34">
        <f t="shared" si="35"/>
        <v>0.41012060014526514</v>
      </c>
      <c r="BN34">
        <f t="shared" si="36"/>
        <v>0.87307063507372762</v>
      </c>
      <c r="BO34">
        <f t="shared" si="37"/>
        <v>0.14572789989243082</v>
      </c>
      <c r="BP34">
        <f t="shared" si="38"/>
        <v>0.70964811151057317</v>
      </c>
      <c r="BQ34">
        <f t="shared" si="39"/>
        <v>1000.02470967742</v>
      </c>
      <c r="BR34">
        <f t="shared" si="40"/>
        <v>841.21866500194085</v>
      </c>
      <c r="BS34">
        <f t="shared" si="41"/>
        <v>0.8411978792736976</v>
      </c>
      <c r="BT34">
        <f t="shared" si="42"/>
        <v>0.19239575854739549</v>
      </c>
      <c r="BU34">
        <v>6</v>
      </c>
      <c r="BV34">
        <v>0.5</v>
      </c>
      <c r="BW34" t="s">
        <v>250</v>
      </c>
      <c r="BX34">
        <v>1579716601.0999999</v>
      </c>
      <c r="BY34">
        <v>1785.0103225806499</v>
      </c>
      <c r="BZ34">
        <v>1800.0567741935499</v>
      </c>
      <c r="CA34">
        <v>24.036106451612898</v>
      </c>
      <c r="CB34">
        <v>23.0346516129032</v>
      </c>
      <c r="CC34">
        <v>600.02319354838698</v>
      </c>
      <c r="CD34">
        <v>99.587083870967803</v>
      </c>
      <c r="CE34">
        <v>0.199976870967742</v>
      </c>
      <c r="CF34">
        <v>28.371635483871</v>
      </c>
      <c r="CG34">
        <v>27.999648387096801</v>
      </c>
      <c r="CH34">
        <v>999.9</v>
      </c>
      <c r="CI34">
        <v>0</v>
      </c>
      <c r="CJ34">
        <v>0</v>
      </c>
      <c r="CK34">
        <v>10003.2612903226</v>
      </c>
      <c r="CL34">
        <v>0</v>
      </c>
      <c r="CM34">
        <v>24.7724774193548</v>
      </c>
      <c r="CN34">
        <v>1000.02470967742</v>
      </c>
      <c r="CO34">
        <v>0.95999100000000004</v>
      </c>
      <c r="CP34">
        <v>4.0009048387096798E-2</v>
      </c>
      <c r="CQ34">
        <v>0</v>
      </c>
      <c r="CR34">
        <v>967.58003225806499</v>
      </c>
      <c r="CS34">
        <v>2.0002200000000001</v>
      </c>
      <c r="CT34">
        <v>9440.9583870967708</v>
      </c>
      <c r="CU34">
        <v>9236.6567741935505</v>
      </c>
      <c r="CV34">
        <v>40.875</v>
      </c>
      <c r="CW34">
        <v>43.936999999999998</v>
      </c>
      <c r="CX34">
        <v>42.561999999999998</v>
      </c>
      <c r="CY34">
        <v>42.955290322580602</v>
      </c>
      <c r="CZ34">
        <v>42.625</v>
      </c>
      <c r="DA34">
        <v>958.09483870967802</v>
      </c>
      <c r="DB34">
        <v>39.930322580645203</v>
      </c>
      <c r="DC34">
        <v>0</v>
      </c>
      <c r="DD34">
        <v>119.59999990463299</v>
      </c>
      <c r="DE34">
        <v>967.57169230769205</v>
      </c>
      <c r="DF34">
        <v>-2.72068376259883</v>
      </c>
      <c r="DG34">
        <v>-45.333675290536497</v>
      </c>
      <c r="DH34">
        <v>9440.4788461538392</v>
      </c>
      <c r="DI34">
        <v>15</v>
      </c>
      <c r="DJ34">
        <v>100</v>
      </c>
      <c r="DK34">
        <v>100</v>
      </c>
      <c r="DL34">
        <v>7.1970000000000001</v>
      </c>
      <c r="DM34">
        <v>0.35</v>
      </c>
      <c r="DN34">
        <v>2</v>
      </c>
      <c r="DO34">
        <v>624.73900000000003</v>
      </c>
      <c r="DP34">
        <v>348.99</v>
      </c>
      <c r="DQ34">
        <v>27.055</v>
      </c>
      <c r="DR34">
        <v>28.346</v>
      </c>
      <c r="DS34">
        <v>30.0002</v>
      </c>
      <c r="DT34">
        <v>28.226299999999998</v>
      </c>
      <c r="DU34">
        <v>28.231100000000001</v>
      </c>
      <c r="DV34">
        <v>70.518199999999993</v>
      </c>
      <c r="DW34">
        <v>21.584399999999999</v>
      </c>
      <c r="DX34">
        <v>12.070600000000001</v>
      </c>
      <c r="DY34">
        <v>27.055</v>
      </c>
      <c r="DZ34">
        <v>1800</v>
      </c>
      <c r="EA34">
        <v>22.9329</v>
      </c>
      <c r="EB34">
        <v>100.23399999999999</v>
      </c>
      <c r="EC34">
        <v>101.087</v>
      </c>
    </row>
    <row r="35" spans="1:133" x14ac:dyDescent="0.35">
      <c r="A35">
        <v>19</v>
      </c>
      <c r="B35">
        <v>1579716684.5999999</v>
      </c>
      <c r="C35">
        <v>1675.0999999046301</v>
      </c>
      <c r="D35" t="s">
        <v>319</v>
      </c>
      <c r="E35" t="s">
        <v>320</v>
      </c>
      <c r="F35" t="s">
        <v>241</v>
      </c>
      <c r="G35">
        <v>20200122</v>
      </c>
      <c r="H35" t="s">
        <v>242</v>
      </c>
      <c r="I35" t="s">
        <v>243</v>
      </c>
      <c r="J35" t="s">
        <v>244</v>
      </c>
      <c r="K35" t="s">
        <v>245</v>
      </c>
      <c r="L35" t="s">
        <v>246</v>
      </c>
      <c r="M35" t="s">
        <v>247</v>
      </c>
      <c r="N35">
        <v>1579716676.5999999</v>
      </c>
      <c r="O35">
        <f t="shared" si="0"/>
        <v>1.0332374170332727E-3</v>
      </c>
      <c r="P35">
        <f t="shared" si="1"/>
        <v>5.1644574022200604</v>
      </c>
      <c r="Q35">
        <f t="shared" si="2"/>
        <v>394.29529032258102</v>
      </c>
      <c r="R35">
        <f t="shared" si="3"/>
        <v>270.31381449371395</v>
      </c>
      <c r="S35">
        <f t="shared" si="4"/>
        <v>26.973157580249936</v>
      </c>
      <c r="T35">
        <f t="shared" si="5"/>
        <v>39.344600345124789</v>
      </c>
      <c r="U35">
        <f t="shared" si="6"/>
        <v>7.2160031517144993E-2</v>
      </c>
      <c r="V35">
        <f t="shared" si="7"/>
        <v>2.2544642379427891</v>
      </c>
      <c r="W35">
        <f t="shared" si="8"/>
        <v>7.0901036901661732E-2</v>
      </c>
      <c r="X35">
        <f t="shared" si="9"/>
        <v>4.4424434076112587E-2</v>
      </c>
      <c r="Y35">
        <f t="shared" si="10"/>
        <v>161.84035298848315</v>
      </c>
      <c r="Z35">
        <f t="shared" si="11"/>
        <v>29.252397417048186</v>
      </c>
      <c r="AA35">
        <f t="shared" si="12"/>
        <v>28.017241935483899</v>
      </c>
      <c r="AB35">
        <f t="shared" si="13"/>
        <v>3.7986557189301857</v>
      </c>
      <c r="AC35">
        <f t="shared" si="14"/>
        <v>61.590436111242312</v>
      </c>
      <c r="AD35">
        <f t="shared" si="15"/>
        <v>2.3895899301400383</v>
      </c>
      <c r="AE35">
        <f t="shared" si="16"/>
        <v>3.8798068028355113</v>
      </c>
      <c r="AF35">
        <f t="shared" si="17"/>
        <v>1.4090657887901474</v>
      </c>
      <c r="AG35">
        <f t="shared" si="18"/>
        <v>-45.56577009116733</v>
      </c>
      <c r="AH35">
        <f t="shared" si="19"/>
        <v>44.136066385619067</v>
      </c>
      <c r="AI35">
        <f t="shared" si="20"/>
        <v>4.2758394109693203</v>
      </c>
      <c r="AJ35">
        <f t="shared" si="21"/>
        <v>164.68648869390421</v>
      </c>
      <c r="AK35">
        <v>-4.1304039045442997E-2</v>
      </c>
      <c r="AL35">
        <v>4.6367402261064498E-2</v>
      </c>
      <c r="AM35">
        <v>3.4632052300123499</v>
      </c>
      <c r="AN35">
        <v>18</v>
      </c>
      <c r="AO35">
        <v>3</v>
      </c>
      <c r="AP35">
        <f t="shared" si="22"/>
        <v>1</v>
      </c>
      <c r="AQ35">
        <f t="shared" si="23"/>
        <v>0</v>
      </c>
      <c r="AR35">
        <f t="shared" si="24"/>
        <v>52427.495605094256</v>
      </c>
      <c r="AS35">
        <v>0</v>
      </c>
      <c r="AT35">
        <v>2.5620576923076901</v>
      </c>
      <c r="AU35">
        <v>3893.11</v>
      </c>
      <c r="AV35">
        <f t="shared" si="25"/>
        <v>3890.5479423076922</v>
      </c>
      <c r="AW35">
        <f t="shared" si="26"/>
        <v>0.99934189948593599</v>
      </c>
      <c r="AX35">
        <v>-0.78829890075014297</v>
      </c>
      <c r="AY35" t="s">
        <v>321</v>
      </c>
      <c r="AZ35">
        <v>991.90569230769199</v>
      </c>
      <c r="BA35">
        <v>1111.3599999999999</v>
      </c>
      <c r="BB35">
        <f t="shared" si="27"/>
        <v>0.10748480032780372</v>
      </c>
      <c r="BC35">
        <v>0.5</v>
      </c>
      <c r="BD35">
        <f t="shared" si="28"/>
        <v>841.18546332172525</v>
      </c>
      <c r="BE35">
        <f t="shared" si="29"/>
        <v>5.1644574022200604</v>
      </c>
      <c r="BF35">
        <f t="shared" si="30"/>
        <v>45.207325781893353</v>
      </c>
      <c r="BG35">
        <f t="shared" si="31"/>
        <v>0.31057443132738255</v>
      </c>
      <c r="BH35">
        <f t="shared" si="32"/>
        <v>7.0766276434017185E-3</v>
      </c>
      <c r="BI35">
        <f t="shared" si="33"/>
        <v>2.5030143247912471</v>
      </c>
      <c r="BJ35" t="s">
        <v>322</v>
      </c>
      <c r="BK35">
        <v>766.2</v>
      </c>
      <c r="BL35">
        <f t="shared" si="34"/>
        <v>345.15999999999985</v>
      </c>
      <c r="BM35">
        <f t="shared" si="35"/>
        <v>0.34608386745946218</v>
      </c>
      <c r="BN35">
        <f t="shared" si="36"/>
        <v>0.88961626653789205</v>
      </c>
      <c r="BO35">
        <f t="shared" si="37"/>
        <v>0.10773316141234257</v>
      </c>
      <c r="BP35">
        <f t="shared" si="38"/>
        <v>0.71500211313422224</v>
      </c>
      <c r="BQ35">
        <f t="shared" si="39"/>
        <v>999.98535483871001</v>
      </c>
      <c r="BR35">
        <f t="shared" si="40"/>
        <v>841.18546332172525</v>
      </c>
      <c r="BS35">
        <f t="shared" si="41"/>
        <v>0.84119778279893109</v>
      </c>
      <c r="BT35">
        <f t="shared" si="42"/>
        <v>0.19239556559786225</v>
      </c>
      <c r="BU35">
        <v>6</v>
      </c>
      <c r="BV35">
        <v>0.5</v>
      </c>
      <c r="BW35" t="s">
        <v>250</v>
      </c>
      <c r="BX35">
        <v>1579716676.5999999</v>
      </c>
      <c r="BY35">
        <v>394.29529032258102</v>
      </c>
      <c r="BZ35">
        <v>399.86696774193501</v>
      </c>
      <c r="CA35">
        <v>23.947480645161299</v>
      </c>
      <c r="CB35">
        <v>22.939019354838699</v>
      </c>
      <c r="CC35">
        <v>600.01945161290303</v>
      </c>
      <c r="CD35">
        <v>99.584638709677407</v>
      </c>
      <c r="CE35">
        <v>0.19996767741935501</v>
      </c>
      <c r="CF35">
        <v>28.380374193548398</v>
      </c>
      <c r="CG35">
        <v>28.017241935483899</v>
      </c>
      <c r="CH35">
        <v>999.9</v>
      </c>
      <c r="CI35">
        <v>0</v>
      </c>
      <c r="CJ35">
        <v>0</v>
      </c>
      <c r="CK35">
        <v>10002.2151612903</v>
      </c>
      <c r="CL35">
        <v>0</v>
      </c>
      <c r="CM35">
        <v>24.435158064516099</v>
      </c>
      <c r="CN35">
        <v>999.98535483871001</v>
      </c>
      <c r="CO35">
        <v>0.95999367741935504</v>
      </c>
      <c r="CP35">
        <v>4.0006422580645198E-2</v>
      </c>
      <c r="CQ35">
        <v>0</v>
      </c>
      <c r="CR35">
        <v>991.95364516128996</v>
      </c>
      <c r="CS35">
        <v>2.0002200000000001</v>
      </c>
      <c r="CT35">
        <v>9661.4422580645205</v>
      </c>
      <c r="CU35">
        <v>9236.3009677419304</v>
      </c>
      <c r="CV35">
        <v>40.936999999999998</v>
      </c>
      <c r="CW35">
        <v>44</v>
      </c>
      <c r="CX35">
        <v>42.625</v>
      </c>
      <c r="CY35">
        <v>43</v>
      </c>
      <c r="CZ35">
        <v>42.686999999999998</v>
      </c>
      <c r="DA35">
        <v>958.05903225806503</v>
      </c>
      <c r="DB35">
        <v>39.925483870967803</v>
      </c>
      <c r="DC35">
        <v>0</v>
      </c>
      <c r="DD35">
        <v>74.599999904632597</v>
      </c>
      <c r="DE35">
        <v>991.90569230769199</v>
      </c>
      <c r="DF35">
        <v>-8.5859145383673496</v>
      </c>
      <c r="DG35">
        <v>-69.931282108403096</v>
      </c>
      <c r="DH35">
        <v>9661.2788461538494</v>
      </c>
      <c r="DI35">
        <v>15</v>
      </c>
      <c r="DJ35">
        <v>100</v>
      </c>
      <c r="DK35">
        <v>100</v>
      </c>
      <c r="DL35">
        <v>3.8210000000000002</v>
      </c>
      <c r="DM35">
        <v>0.35499999999999998</v>
      </c>
      <c r="DN35">
        <v>2</v>
      </c>
      <c r="DO35">
        <v>625.56399999999996</v>
      </c>
      <c r="DP35">
        <v>346.13</v>
      </c>
      <c r="DQ35">
        <v>26.9133</v>
      </c>
      <c r="DR35">
        <v>28.355399999999999</v>
      </c>
      <c r="DS35">
        <v>30</v>
      </c>
      <c r="DT35">
        <v>28.242100000000001</v>
      </c>
      <c r="DU35">
        <v>28.2498</v>
      </c>
      <c r="DV35">
        <v>20.67</v>
      </c>
      <c r="DW35">
        <v>21.674299999999999</v>
      </c>
      <c r="DX35">
        <v>12.070600000000001</v>
      </c>
      <c r="DY35">
        <v>26.9053</v>
      </c>
      <c r="DZ35">
        <v>400</v>
      </c>
      <c r="EA35">
        <v>22.963799999999999</v>
      </c>
      <c r="EB35">
        <v>100.232</v>
      </c>
      <c r="EC35">
        <v>101.08199999999999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  <row r="15" spans="1:2" x14ac:dyDescent="0.35">
      <c r="A15" t="s">
        <v>25</v>
      </c>
      <c r="B15" t="s">
        <v>26</v>
      </c>
    </row>
    <row r="16" spans="1:2" x14ac:dyDescent="0.35">
      <c r="A16" t="s">
        <v>27</v>
      </c>
      <c r="B16" t="s">
        <v>28</v>
      </c>
    </row>
    <row r="17" spans="1:2" x14ac:dyDescent="0.35">
      <c r="A17" t="s">
        <v>29</v>
      </c>
      <c r="B17" t="s">
        <v>30</v>
      </c>
    </row>
    <row r="18" spans="1:2" x14ac:dyDescent="0.35">
      <c r="A18" t="s">
        <v>31</v>
      </c>
      <c r="B18" t="s">
        <v>32</v>
      </c>
    </row>
    <row r="19" spans="1:2" x14ac:dyDescent="0.35">
      <c r="A19" t="s">
        <v>33</v>
      </c>
      <c r="B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2020-01-22T13:14:14Z</dcterms:created>
  <dcterms:modified xsi:type="dcterms:W3CDTF">2020-04-09T22:49:28Z</dcterms:modified>
</cp:coreProperties>
</file>