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amour\Google Drive\2020\GasEx\Aci_curves\Raw_files\Week_3\"/>
    </mc:Choice>
  </mc:AlternateContent>
  <xr:revisionPtr revIDLastSave="0" documentId="13_ncr:1_{8458ABCF-3418-4846-B94A-0C9A220EB081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T35" i="1" l="1"/>
  <c r="BS35" i="1"/>
  <c r="BQ35" i="1"/>
  <c r="BR35" i="1" s="1"/>
  <c r="BP35" i="1"/>
  <c r="BO35" i="1"/>
  <c r="BN35" i="1"/>
  <c r="BM35" i="1"/>
  <c r="BL35" i="1"/>
  <c r="BI35" i="1"/>
  <c r="BG35" i="1"/>
  <c r="BB35" i="1"/>
  <c r="AV35" i="1"/>
  <c r="AW35" i="1" s="1"/>
  <c r="AR35" i="1"/>
  <c r="AP35" i="1" s="1"/>
  <c r="AE35" i="1"/>
  <c r="AD35" i="1"/>
  <c r="AC35" i="1" s="1"/>
  <c r="V35" i="1"/>
  <c r="BT34" i="1"/>
  <c r="BS34" i="1"/>
  <c r="BR34" i="1"/>
  <c r="BD34" i="1" s="1"/>
  <c r="BF34" i="1" s="1"/>
  <c r="BQ34" i="1"/>
  <c r="BP34" i="1"/>
  <c r="BO34" i="1"/>
  <c r="BN34" i="1"/>
  <c r="BM34" i="1"/>
  <c r="BL34" i="1"/>
  <c r="BG34" i="1" s="1"/>
  <c r="BI34" i="1"/>
  <c r="BB34" i="1"/>
  <c r="AW34" i="1"/>
  <c r="AV34" i="1"/>
  <c r="AR34" i="1"/>
  <c r="AP34" i="1"/>
  <c r="T34" i="1" s="1"/>
  <c r="AE34" i="1"/>
  <c r="AD34" i="1"/>
  <c r="AC34" i="1"/>
  <c r="Y34" i="1"/>
  <c r="V34" i="1"/>
  <c r="BT33" i="1"/>
  <c r="BS33" i="1"/>
  <c r="BQ33" i="1"/>
  <c r="BR33" i="1" s="1"/>
  <c r="BP33" i="1"/>
  <c r="BO33" i="1"/>
  <c r="BN33" i="1"/>
  <c r="BM33" i="1"/>
  <c r="BL33" i="1"/>
  <c r="BG33" i="1" s="1"/>
  <c r="BI33" i="1"/>
  <c r="BB33" i="1"/>
  <c r="AV33" i="1"/>
  <c r="AW33" i="1" s="1"/>
  <c r="AR33" i="1"/>
  <c r="AP33" i="1"/>
  <c r="O33" i="1" s="1"/>
  <c r="AE33" i="1"/>
  <c r="AD33" i="1"/>
  <c r="AC33" i="1"/>
  <c r="V33" i="1"/>
  <c r="T33" i="1"/>
  <c r="Q33" i="1"/>
  <c r="P33" i="1"/>
  <c r="BE33" i="1" s="1"/>
  <c r="BT32" i="1"/>
  <c r="BS32" i="1"/>
  <c r="BR32" i="1" s="1"/>
  <c r="BQ32" i="1"/>
  <c r="BP32" i="1"/>
  <c r="BO32" i="1"/>
  <c r="BN32" i="1"/>
  <c r="BM32" i="1"/>
  <c r="BL32" i="1"/>
  <c r="BG32" i="1" s="1"/>
  <c r="BI32" i="1"/>
  <c r="BB32" i="1"/>
  <c r="AV32" i="1"/>
  <c r="AW32" i="1" s="1"/>
  <c r="AR32" i="1"/>
  <c r="AP32" i="1" s="1"/>
  <c r="AE32" i="1"/>
  <c r="AC32" i="1" s="1"/>
  <c r="AD32" i="1"/>
  <c r="V32" i="1"/>
  <c r="BT31" i="1"/>
  <c r="BS31" i="1"/>
  <c r="BQ31" i="1"/>
  <c r="BR31" i="1" s="1"/>
  <c r="BP31" i="1"/>
  <c r="BO31" i="1"/>
  <c r="BN31" i="1"/>
  <c r="BM31" i="1"/>
  <c r="BL31" i="1"/>
  <c r="BI31" i="1"/>
  <c r="BG31" i="1"/>
  <c r="BB31" i="1"/>
  <c r="AV31" i="1"/>
  <c r="AW31" i="1" s="1"/>
  <c r="AR31" i="1"/>
  <c r="AP31" i="1" s="1"/>
  <c r="AE31" i="1"/>
  <c r="AD31" i="1"/>
  <c r="AC31" i="1" s="1"/>
  <c r="V31" i="1"/>
  <c r="BT30" i="1"/>
  <c r="BS30" i="1"/>
  <c r="BQ30" i="1"/>
  <c r="BR30" i="1" s="1"/>
  <c r="BP30" i="1"/>
  <c r="BO30" i="1"/>
  <c r="BN30" i="1"/>
  <c r="BM30" i="1"/>
  <c r="BL30" i="1"/>
  <c r="BG30" i="1" s="1"/>
  <c r="BI30" i="1"/>
  <c r="BB30" i="1"/>
  <c r="AW30" i="1"/>
  <c r="AV30" i="1"/>
  <c r="AR30" i="1"/>
  <c r="AP30" i="1"/>
  <c r="P30" i="1" s="1"/>
  <c r="BE30" i="1" s="1"/>
  <c r="AE30" i="1"/>
  <c r="AD30" i="1"/>
  <c r="AC30" i="1" s="1"/>
  <c r="V30" i="1"/>
  <c r="Q30" i="1"/>
  <c r="BT29" i="1"/>
  <c r="BS29" i="1"/>
  <c r="BQ29" i="1"/>
  <c r="BR29" i="1" s="1"/>
  <c r="BP29" i="1"/>
  <c r="BO29" i="1"/>
  <c r="BN29" i="1"/>
  <c r="BM29" i="1"/>
  <c r="BL29" i="1"/>
  <c r="BG29" i="1" s="1"/>
  <c r="BI29" i="1"/>
  <c r="BE29" i="1"/>
  <c r="BB29" i="1"/>
  <c r="AW29" i="1"/>
  <c r="AV29" i="1"/>
  <c r="AR29" i="1"/>
  <c r="AQ29" i="1"/>
  <c r="AP29" i="1"/>
  <c r="O29" i="1" s="1"/>
  <c r="AE29" i="1"/>
  <c r="AD29" i="1"/>
  <c r="AC29" i="1" s="1"/>
  <c r="V29" i="1"/>
  <c r="T29" i="1"/>
  <c r="Q29" i="1"/>
  <c r="P29" i="1"/>
  <c r="BT28" i="1"/>
  <c r="BS28" i="1"/>
  <c r="BR28" i="1"/>
  <c r="BD28" i="1" s="1"/>
  <c r="BF28" i="1" s="1"/>
  <c r="BQ28" i="1"/>
  <c r="BP28" i="1"/>
  <c r="BO28" i="1"/>
  <c r="BN28" i="1"/>
  <c r="BM28" i="1"/>
  <c r="BL28" i="1"/>
  <c r="BG28" i="1" s="1"/>
  <c r="BI28" i="1"/>
  <c r="BB28" i="1"/>
  <c r="AW28" i="1"/>
  <c r="AV28" i="1"/>
  <c r="AR28" i="1"/>
  <c r="AP28" i="1" s="1"/>
  <c r="AE28" i="1"/>
  <c r="AC28" i="1" s="1"/>
  <c r="AD28" i="1"/>
  <c r="V28" i="1"/>
  <c r="BT27" i="1"/>
  <c r="BS27" i="1"/>
  <c r="BQ27" i="1"/>
  <c r="BR27" i="1" s="1"/>
  <c r="BP27" i="1"/>
  <c r="BO27" i="1"/>
  <c r="BN27" i="1"/>
  <c r="BM27" i="1"/>
  <c r="BL27" i="1"/>
  <c r="BI27" i="1"/>
  <c r="BG27" i="1"/>
  <c r="BB27" i="1"/>
  <c r="AV27" i="1"/>
  <c r="AW27" i="1" s="1"/>
  <c r="AR27" i="1"/>
  <c r="AP27" i="1" s="1"/>
  <c r="AE27" i="1"/>
  <c r="AD27" i="1"/>
  <c r="AC27" i="1" s="1"/>
  <c r="V27" i="1"/>
  <c r="BT26" i="1"/>
  <c r="BS26" i="1"/>
  <c r="BR26" i="1"/>
  <c r="BD26" i="1" s="1"/>
  <c r="BF26" i="1" s="1"/>
  <c r="BQ26" i="1"/>
  <c r="BP26" i="1"/>
  <c r="BO26" i="1"/>
  <c r="BN26" i="1"/>
  <c r="BM26" i="1"/>
  <c r="BL26" i="1"/>
  <c r="BG26" i="1" s="1"/>
  <c r="BI26" i="1"/>
  <c r="BB26" i="1"/>
  <c r="AW26" i="1"/>
  <c r="AV26" i="1"/>
  <c r="AR26" i="1"/>
  <c r="AP26" i="1"/>
  <c r="T26" i="1" s="1"/>
  <c r="AE26" i="1"/>
  <c r="AD26" i="1"/>
  <c r="AC26" i="1"/>
  <c r="Y26" i="1"/>
  <c r="V26" i="1"/>
  <c r="BT25" i="1"/>
  <c r="BS25" i="1"/>
  <c r="BQ25" i="1"/>
  <c r="BR25" i="1" s="1"/>
  <c r="BP25" i="1"/>
  <c r="BO25" i="1"/>
  <c r="BN25" i="1"/>
  <c r="BM25" i="1"/>
  <c r="BL25" i="1"/>
  <c r="BG25" i="1" s="1"/>
  <c r="BI25" i="1"/>
  <c r="BB25" i="1"/>
  <c r="AV25" i="1"/>
  <c r="AW25" i="1" s="1"/>
  <c r="AR25" i="1"/>
  <c r="AP25" i="1"/>
  <c r="O25" i="1" s="1"/>
  <c r="AE25" i="1"/>
  <c r="AD25" i="1"/>
  <c r="AC25" i="1"/>
  <c r="V25" i="1"/>
  <c r="T25" i="1"/>
  <c r="P25" i="1"/>
  <c r="BE25" i="1" s="1"/>
  <c r="BT24" i="1"/>
  <c r="BS24" i="1"/>
  <c r="BR24" i="1" s="1"/>
  <c r="BQ24" i="1"/>
  <c r="BP24" i="1"/>
  <c r="BO24" i="1"/>
  <c r="BN24" i="1"/>
  <c r="BM24" i="1"/>
  <c r="BL24" i="1"/>
  <c r="BG24" i="1" s="1"/>
  <c r="BI24" i="1"/>
  <c r="BB24" i="1"/>
  <c r="AV24" i="1"/>
  <c r="AW24" i="1" s="1"/>
  <c r="AR24" i="1"/>
  <c r="AP24" i="1" s="1"/>
  <c r="AE24" i="1"/>
  <c r="AC24" i="1" s="1"/>
  <c r="AD24" i="1"/>
  <c r="V24" i="1"/>
  <c r="BT23" i="1"/>
  <c r="BS23" i="1"/>
  <c r="BQ23" i="1"/>
  <c r="BR23" i="1" s="1"/>
  <c r="BP23" i="1"/>
  <c r="BO23" i="1"/>
  <c r="BN23" i="1"/>
  <c r="BM23" i="1"/>
  <c r="BL23" i="1"/>
  <c r="BI23" i="1"/>
  <c r="BG23" i="1"/>
  <c r="BB23" i="1"/>
  <c r="AV23" i="1"/>
  <c r="AW23" i="1" s="1"/>
  <c r="AR23" i="1"/>
  <c r="AP23" i="1" s="1"/>
  <c r="AE23" i="1"/>
  <c r="AD23" i="1"/>
  <c r="AC23" i="1" s="1"/>
  <c r="V23" i="1"/>
  <c r="BT22" i="1"/>
  <c r="BS22" i="1"/>
  <c r="BQ22" i="1"/>
  <c r="BR22" i="1" s="1"/>
  <c r="BP22" i="1"/>
  <c r="BO22" i="1"/>
  <c r="BN22" i="1"/>
  <c r="BM22" i="1"/>
  <c r="BL22" i="1"/>
  <c r="BG22" i="1" s="1"/>
  <c r="BI22" i="1"/>
  <c r="BB22" i="1"/>
  <c r="AW22" i="1"/>
  <c r="AV22" i="1"/>
  <c r="AR22" i="1"/>
  <c r="AQ22" i="1"/>
  <c r="AP22" i="1"/>
  <c r="P22" i="1" s="1"/>
  <c r="BE22" i="1" s="1"/>
  <c r="AE22" i="1"/>
  <c r="AD22" i="1"/>
  <c r="AC22" i="1" s="1"/>
  <c r="V22" i="1"/>
  <c r="Q22" i="1"/>
  <c r="BT21" i="1"/>
  <c r="BS21" i="1"/>
  <c r="BQ21" i="1"/>
  <c r="BR21" i="1" s="1"/>
  <c r="BP21" i="1"/>
  <c r="BO21" i="1"/>
  <c r="BN21" i="1"/>
  <c r="BM21" i="1"/>
  <c r="BL21" i="1"/>
  <c r="BG21" i="1" s="1"/>
  <c r="BI21" i="1"/>
  <c r="BE21" i="1"/>
  <c r="BB21" i="1"/>
  <c r="AW21" i="1"/>
  <c r="AV21" i="1"/>
  <c r="AR21" i="1"/>
  <c r="AQ21" i="1"/>
  <c r="AP21" i="1"/>
  <c r="O21" i="1" s="1"/>
  <c r="AE21" i="1"/>
  <c r="AD21" i="1"/>
  <c r="AC21" i="1" s="1"/>
  <c r="V21" i="1"/>
  <c r="T21" i="1"/>
  <c r="Q21" i="1"/>
  <c r="P21" i="1"/>
  <c r="BT20" i="1"/>
  <c r="BS20" i="1"/>
  <c r="BR20" i="1"/>
  <c r="BD20" i="1" s="1"/>
  <c r="BF20" i="1" s="1"/>
  <c r="BQ20" i="1"/>
  <c r="BP20" i="1"/>
  <c r="BO20" i="1"/>
  <c r="BN20" i="1"/>
  <c r="BM20" i="1"/>
  <c r="BL20" i="1"/>
  <c r="BG20" i="1" s="1"/>
  <c r="BI20" i="1"/>
  <c r="BB20" i="1"/>
  <c r="AW20" i="1"/>
  <c r="AV20" i="1"/>
  <c r="AR20" i="1"/>
  <c r="AP20" i="1" s="1"/>
  <c r="AE20" i="1"/>
  <c r="AC20" i="1" s="1"/>
  <c r="AD20" i="1"/>
  <c r="V20" i="1"/>
  <c r="BT19" i="1"/>
  <c r="BS19" i="1"/>
  <c r="BR19" i="1"/>
  <c r="Y19" i="1" s="1"/>
  <c r="BQ19" i="1"/>
  <c r="BP19" i="1"/>
  <c r="BO19" i="1"/>
  <c r="BN19" i="1"/>
  <c r="BM19" i="1"/>
  <c r="BL19" i="1"/>
  <c r="BI19" i="1"/>
  <c r="BG19" i="1"/>
  <c r="BB19" i="1"/>
  <c r="AV19" i="1"/>
  <c r="AW19" i="1" s="1"/>
  <c r="AR19" i="1"/>
  <c r="AP19" i="1" s="1"/>
  <c r="AE19" i="1"/>
  <c r="AD19" i="1"/>
  <c r="AC19" i="1" s="1"/>
  <c r="V19" i="1"/>
  <c r="BT18" i="1"/>
  <c r="BS18" i="1"/>
  <c r="BR18" i="1"/>
  <c r="BD18" i="1" s="1"/>
  <c r="BF18" i="1" s="1"/>
  <c r="BQ18" i="1"/>
  <c r="BP18" i="1"/>
  <c r="BO18" i="1"/>
  <c r="BN18" i="1"/>
  <c r="BM18" i="1"/>
  <c r="BL18" i="1"/>
  <c r="BG18" i="1" s="1"/>
  <c r="BI18" i="1"/>
  <c r="BB18" i="1"/>
  <c r="AW18" i="1"/>
  <c r="AV18" i="1"/>
  <c r="AR18" i="1"/>
  <c r="AP18" i="1"/>
  <c r="T18" i="1" s="1"/>
  <c r="AE18" i="1"/>
  <c r="AD18" i="1"/>
  <c r="AC18" i="1"/>
  <c r="Y18" i="1"/>
  <c r="V18" i="1"/>
  <c r="BT17" i="1"/>
  <c r="BS17" i="1"/>
  <c r="BQ17" i="1"/>
  <c r="BR17" i="1" s="1"/>
  <c r="BP17" i="1"/>
  <c r="BO17" i="1"/>
  <c r="BN17" i="1"/>
  <c r="BM17" i="1"/>
  <c r="BL17" i="1"/>
  <c r="BG17" i="1" s="1"/>
  <c r="BI17" i="1"/>
  <c r="BB17" i="1"/>
  <c r="AV17" i="1"/>
  <c r="AW17" i="1" s="1"/>
  <c r="AR17" i="1"/>
  <c r="AP17" i="1"/>
  <c r="O17" i="1" s="1"/>
  <c r="AE17" i="1"/>
  <c r="AD17" i="1"/>
  <c r="AC17" i="1"/>
  <c r="V17" i="1"/>
  <c r="P17" i="1"/>
  <c r="BE17" i="1" s="1"/>
  <c r="BD33" i="1" l="1"/>
  <c r="Y33" i="1"/>
  <c r="Q19" i="1"/>
  <c r="P19" i="1"/>
  <c r="BE19" i="1" s="1"/>
  <c r="O19" i="1"/>
  <c r="AQ19" i="1"/>
  <c r="T19" i="1"/>
  <c r="BF33" i="1"/>
  <c r="AQ20" i="1"/>
  <c r="T20" i="1"/>
  <c r="O20" i="1"/>
  <c r="Q20" i="1"/>
  <c r="P20" i="1"/>
  <c r="BE20" i="1" s="1"/>
  <c r="BH20" i="1" s="1"/>
  <c r="Q27" i="1"/>
  <c r="P27" i="1"/>
  <c r="BE27" i="1" s="1"/>
  <c r="O27" i="1"/>
  <c r="AQ27" i="1"/>
  <c r="T27" i="1"/>
  <c r="AQ28" i="1"/>
  <c r="T28" i="1"/>
  <c r="O28" i="1"/>
  <c r="Q28" i="1"/>
  <c r="P28" i="1"/>
  <c r="BE28" i="1" s="1"/>
  <c r="BH28" i="1" s="1"/>
  <c r="BH30" i="1"/>
  <c r="Q35" i="1"/>
  <c r="P35" i="1"/>
  <c r="BE35" i="1" s="1"/>
  <c r="O35" i="1"/>
  <c r="AQ35" i="1"/>
  <c r="T35" i="1"/>
  <c r="BD17" i="1"/>
  <c r="BF17" i="1" s="1"/>
  <c r="Y17" i="1"/>
  <c r="BF19" i="1"/>
  <c r="BD21" i="1"/>
  <c r="BF21" i="1" s="1"/>
  <c r="Y21" i="1"/>
  <c r="BD29" i="1"/>
  <c r="BF29" i="1" s="1"/>
  <c r="Y29" i="1"/>
  <c r="T31" i="1"/>
  <c r="AQ31" i="1"/>
  <c r="Q31" i="1"/>
  <c r="P31" i="1"/>
  <c r="BE31" i="1" s="1"/>
  <c r="BH31" i="1" s="1"/>
  <c r="O31" i="1"/>
  <c r="Q32" i="1"/>
  <c r="P32" i="1"/>
  <c r="BE32" i="1" s="1"/>
  <c r="BH32" i="1" s="1"/>
  <c r="O32" i="1"/>
  <c r="AQ32" i="1"/>
  <c r="T32" i="1"/>
  <c r="BD25" i="1"/>
  <c r="BF25" i="1" s="1"/>
  <c r="Y25" i="1"/>
  <c r="Z19" i="1"/>
  <c r="AA19" i="1" s="1"/>
  <c r="BH21" i="1"/>
  <c r="T23" i="1"/>
  <c r="Q23" i="1"/>
  <c r="AQ23" i="1"/>
  <c r="P23" i="1"/>
  <c r="BE23" i="1" s="1"/>
  <c r="O23" i="1"/>
  <c r="Q24" i="1"/>
  <c r="P24" i="1"/>
  <c r="BE24" i="1" s="1"/>
  <c r="BH24" i="1" s="1"/>
  <c r="O24" i="1"/>
  <c r="AQ24" i="1"/>
  <c r="T24" i="1"/>
  <c r="Y27" i="1"/>
  <c r="BD27" i="1"/>
  <c r="BF27" i="1" s="1"/>
  <c r="BH29" i="1"/>
  <c r="BF35" i="1"/>
  <c r="Y35" i="1"/>
  <c r="BD35" i="1"/>
  <c r="AG17" i="1"/>
  <c r="Y30" i="1"/>
  <c r="BD30" i="1"/>
  <c r="BF30" i="1" s="1"/>
  <c r="BD31" i="1"/>
  <c r="BF31" i="1" s="1"/>
  <c r="Y31" i="1"/>
  <c r="Y32" i="1"/>
  <c r="BD32" i="1"/>
  <c r="BF32" i="1" s="1"/>
  <c r="BH33" i="1"/>
  <c r="BH25" i="1"/>
  <c r="AG21" i="1"/>
  <c r="Y22" i="1"/>
  <c r="BD22" i="1"/>
  <c r="BF22" i="1" s="1"/>
  <c r="BD23" i="1"/>
  <c r="BF23" i="1" s="1"/>
  <c r="Y23" i="1"/>
  <c r="Y24" i="1"/>
  <c r="BD24" i="1"/>
  <c r="BF24" i="1" s="1"/>
  <c r="AG25" i="1"/>
  <c r="AG29" i="1"/>
  <c r="AG33" i="1"/>
  <c r="Q17" i="1"/>
  <c r="AQ18" i="1"/>
  <c r="BD19" i="1"/>
  <c r="Q25" i="1"/>
  <c r="AQ26" i="1"/>
  <c r="AQ34" i="1"/>
  <c r="O18" i="1"/>
  <c r="Y20" i="1"/>
  <c r="O26" i="1"/>
  <c r="Z26" i="1" s="1"/>
  <c r="AA26" i="1" s="1"/>
  <c r="Y28" i="1"/>
  <c r="O34" i="1"/>
  <c r="P18" i="1"/>
  <c r="BE18" i="1" s="1"/>
  <c r="BH18" i="1" s="1"/>
  <c r="T22" i="1"/>
  <c r="P26" i="1"/>
  <c r="BE26" i="1" s="1"/>
  <c r="BH26" i="1" s="1"/>
  <c r="T30" i="1"/>
  <c r="P34" i="1"/>
  <c r="BE34" i="1" s="1"/>
  <c r="BH34" i="1" s="1"/>
  <c r="T17" i="1"/>
  <c r="Q18" i="1"/>
  <c r="Q26" i="1"/>
  <c r="Q34" i="1"/>
  <c r="AQ30" i="1"/>
  <c r="Z34" i="1"/>
  <c r="AA34" i="1" s="1"/>
  <c r="AQ17" i="1"/>
  <c r="O22" i="1"/>
  <c r="AQ25" i="1"/>
  <c r="O30" i="1"/>
  <c r="AQ33" i="1"/>
  <c r="AB26" i="1" l="1"/>
  <c r="AF26" i="1" s="1"/>
  <c r="AI26" i="1"/>
  <c r="AH26" i="1"/>
  <c r="AB34" i="1"/>
  <c r="AF34" i="1" s="1"/>
  <c r="AI34" i="1"/>
  <c r="AG27" i="1"/>
  <c r="W27" i="1"/>
  <c r="U27" i="1" s="1"/>
  <c r="X27" i="1" s="1"/>
  <c r="R27" i="1" s="1"/>
  <c r="S27" i="1" s="1"/>
  <c r="Z17" i="1"/>
  <c r="AA17" i="1" s="1"/>
  <c r="BH27" i="1"/>
  <c r="BH19" i="1"/>
  <c r="Z20" i="1"/>
  <c r="AA20" i="1" s="1"/>
  <c r="Z30" i="1"/>
  <c r="AA30" i="1" s="1"/>
  <c r="Z32" i="1"/>
  <c r="AA32" i="1" s="1"/>
  <c r="Z27" i="1"/>
  <c r="AA27" i="1" s="1"/>
  <c r="AG23" i="1"/>
  <c r="Z25" i="1"/>
  <c r="AA25" i="1" s="1"/>
  <c r="AG31" i="1"/>
  <c r="BH17" i="1"/>
  <c r="AG24" i="1"/>
  <c r="Z22" i="1"/>
  <c r="AA22" i="1" s="1"/>
  <c r="Z31" i="1"/>
  <c r="AA31" i="1" s="1"/>
  <c r="BH23" i="1"/>
  <c r="Z21" i="1"/>
  <c r="AA21" i="1" s="1"/>
  <c r="AG28" i="1"/>
  <c r="BH22" i="1"/>
  <c r="Z33" i="1"/>
  <c r="AA33" i="1" s="1"/>
  <c r="AG32" i="1"/>
  <c r="AG30" i="1"/>
  <c r="AG34" i="1"/>
  <c r="W34" i="1"/>
  <c r="U34" i="1" s="1"/>
  <c r="X34" i="1" s="1"/>
  <c r="R34" i="1" s="1"/>
  <c r="S34" i="1" s="1"/>
  <c r="AH34" i="1"/>
  <c r="Z23" i="1"/>
  <c r="AA23" i="1" s="1"/>
  <c r="W23" i="1" s="1"/>
  <c r="U23" i="1" s="1"/>
  <c r="X23" i="1" s="1"/>
  <c r="R23" i="1" s="1"/>
  <c r="S23" i="1" s="1"/>
  <c r="Z29" i="1"/>
  <c r="AA29" i="1" s="1"/>
  <c r="AH19" i="1"/>
  <c r="AB19" i="1"/>
  <c r="AF19" i="1" s="1"/>
  <c r="AI19" i="1"/>
  <c r="Z28" i="1"/>
  <c r="AA28" i="1" s="1"/>
  <c r="Z35" i="1"/>
  <c r="AA35" i="1" s="1"/>
  <c r="W35" i="1" s="1"/>
  <c r="U35" i="1" s="1"/>
  <c r="X35" i="1" s="1"/>
  <c r="R35" i="1" s="1"/>
  <c r="S35" i="1" s="1"/>
  <c r="AG35" i="1"/>
  <c r="Z18" i="1"/>
  <c r="AA18" i="1" s="1"/>
  <c r="AG18" i="1"/>
  <c r="W18" i="1"/>
  <c r="U18" i="1" s="1"/>
  <c r="X18" i="1" s="1"/>
  <c r="R18" i="1" s="1"/>
  <c r="S18" i="1" s="1"/>
  <c r="AG19" i="1"/>
  <c r="W19" i="1"/>
  <c r="U19" i="1" s="1"/>
  <c r="X19" i="1" s="1"/>
  <c r="R19" i="1" s="1"/>
  <c r="S19" i="1" s="1"/>
  <c r="AG22" i="1"/>
  <c r="AG26" i="1"/>
  <c r="W26" i="1"/>
  <c r="U26" i="1" s="1"/>
  <c r="X26" i="1" s="1"/>
  <c r="R26" i="1" s="1"/>
  <c r="S26" i="1" s="1"/>
  <c r="Z24" i="1"/>
  <c r="AA24" i="1" s="1"/>
  <c r="BH35" i="1"/>
  <c r="W20" i="1"/>
  <c r="U20" i="1" s="1"/>
  <c r="X20" i="1" s="1"/>
  <c r="R20" i="1" s="1"/>
  <c r="S20" i="1" s="1"/>
  <c r="AG20" i="1"/>
  <c r="AB31" i="1" l="1"/>
  <c r="AF31" i="1" s="1"/>
  <c r="AI31" i="1"/>
  <c r="AH31" i="1"/>
  <c r="AB25" i="1"/>
  <c r="AF25" i="1" s="1"/>
  <c r="AI25" i="1"/>
  <c r="AH25" i="1"/>
  <c r="W25" i="1"/>
  <c r="U25" i="1" s="1"/>
  <c r="X25" i="1" s="1"/>
  <c r="R25" i="1" s="1"/>
  <c r="S25" i="1" s="1"/>
  <c r="AI24" i="1"/>
  <c r="AJ24" i="1" s="1"/>
  <c r="AB24" i="1"/>
  <c r="AF24" i="1" s="1"/>
  <c r="AH24" i="1"/>
  <c r="AB22" i="1"/>
  <c r="AF22" i="1" s="1"/>
  <c r="AI22" i="1"/>
  <c r="AH22" i="1"/>
  <c r="AB28" i="1"/>
  <c r="AF28" i="1" s="1"/>
  <c r="AI28" i="1"/>
  <c r="AH28" i="1"/>
  <c r="AJ19" i="1"/>
  <c r="W28" i="1"/>
  <c r="U28" i="1" s="1"/>
  <c r="X28" i="1" s="1"/>
  <c r="R28" i="1" s="1"/>
  <c r="S28" i="1" s="1"/>
  <c r="AB20" i="1"/>
  <c r="AF20" i="1" s="1"/>
  <c r="AI20" i="1"/>
  <c r="AH20" i="1"/>
  <c r="AJ34" i="1"/>
  <c r="AB30" i="1"/>
  <c r="AF30" i="1" s="1"/>
  <c r="AI30" i="1"/>
  <c r="AJ30" i="1" s="1"/>
  <c r="AH30" i="1"/>
  <c r="AB18" i="1"/>
  <c r="AF18" i="1" s="1"/>
  <c r="AH18" i="1"/>
  <c r="AI18" i="1"/>
  <c r="AJ18" i="1" s="1"/>
  <c r="W24" i="1"/>
  <c r="U24" i="1" s="1"/>
  <c r="X24" i="1" s="1"/>
  <c r="R24" i="1" s="1"/>
  <c r="S24" i="1" s="1"/>
  <c r="AB33" i="1"/>
  <c r="AF33" i="1" s="1"/>
  <c r="AI33" i="1"/>
  <c r="AH33" i="1"/>
  <c r="W33" i="1"/>
  <c r="U33" i="1" s="1"/>
  <c r="X33" i="1" s="1"/>
  <c r="R33" i="1" s="1"/>
  <c r="S33" i="1" s="1"/>
  <c r="W30" i="1"/>
  <c r="U30" i="1" s="1"/>
  <c r="X30" i="1" s="1"/>
  <c r="R30" i="1" s="1"/>
  <c r="S30" i="1" s="1"/>
  <c r="AI21" i="1"/>
  <c r="AB21" i="1"/>
  <c r="AF21" i="1" s="1"/>
  <c r="AH21" i="1"/>
  <c r="W21" i="1"/>
  <c r="U21" i="1" s="1"/>
  <c r="X21" i="1" s="1"/>
  <c r="R21" i="1" s="1"/>
  <c r="S21" i="1" s="1"/>
  <c r="AH27" i="1"/>
  <c r="AB27" i="1"/>
  <c r="AF27" i="1" s="1"/>
  <c r="AI27" i="1"/>
  <c r="AI32" i="1"/>
  <c r="AJ32" i="1" s="1"/>
  <c r="AB32" i="1"/>
  <c r="AF32" i="1" s="1"/>
  <c r="AH32" i="1"/>
  <c r="W22" i="1"/>
  <c r="U22" i="1" s="1"/>
  <c r="X22" i="1" s="1"/>
  <c r="R22" i="1" s="1"/>
  <c r="S22" i="1" s="1"/>
  <c r="AI29" i="1"/>
  <c r="AB29" i="1"/>
  <c r="AF29" i="1" s="1"/>
  <c r="AH29" i="1"/>
  <c r="W29" i="1"/>
  <c r="U29" i="1" s="1"/>
  <c r="X29" i="1" s="1"/>
  <c r="R29" i="1" s="1"/>
  <c r="S29" i="1" s="1"/>
  <c r="W32" i="1"/>
  <c r="U32" i="1" s="1"/>
  <c r="X32" i="1" s="1"/>
  <c r="R32" i="1" s="1"/>
  <c r="S32" i="1" s="1"/>
  <c r="AJ26" i="1"/>
  <c r="AB35" i="1"/>
  <c r="AF35" i="1" s="1"/>
  <c r="AI35" i="1"/>
  <c r="AH35" i="1"/>
  <c r="AB23" i="1"/>
  <c r="AF23" i="1" s="1"/>
  <c r="AI23" i="1"/>
  <c r="AJ23" i="1" s="1"/>
  <c r="AH23" i="1"/>
  <c r="W31" i="1"/>
  <c r="U31" i="1" s="1"/>
  <c r="X31" i="1" s="1"/>
  <c r="R31" i="1" s="1"/>
  <c r="S31" i="1" s="1"/>
  <c r="AB17" i="1"/>
  <c r="AF17" i="1" s="1"/>
  <c r="AI17" i="1"/>
  <c r="AH17" i="1"/>
  <c r="W17" i="1"/>
  <c r="U17" i="1" s="1"/>
  <c r="X17" i="1" s="1"/>
  <c r="R17" i="1" s="1"/>
  <c r="S17" i="1" s="1"/>
  <c r="AJ33" i="1" l="1"/>
  <c r="AJ28" i="1"/>
  <c r="AJ25" i="1"/>
  <c r="AJ29" i="1"/>
  <c r="AJ35" i="1"/>
  <c r="AJ20" i="1"/>
  <c r="AJ22" i="1"/>
  <c r="AJ17" i="1"/>
  <c r="AJ21" i="1"/>
  <c r="AJ31" i="1"/>
  <c r="AJ27" i="1"/>
</calcChain>
</file>

<file path=xl/sharedStrings.xml><?xml version="1.0" encoding="utf-8"?>
<sst xmlns="http://schemas.openxmlformats.org/spreadsheetml/2006/main" count="675" uniqueCount="315">
  <si>
    <t>File opened</t>
  </si>
  <si>
    <t>2020-01-23 09:19:40</t>
  </si>
  <si>
    <t>Console s/n</t>
  </si>
  <si>
    <t>68C-811759</t>
  </si>
  <si>
    <t>Console ver</t>
  </si>
  <si>
    <t>Bluestem v.1.3.17</t>
  </si>
  <si>
    <t>Scripts ver</t>
  </si>
  <si>
    <t>2018.12  1.3.16, Nov 2018</t>
  </si>
  <si>
    <t>Head s/n</t>
  </si>
  <si>
    <t>68H-891759</t>
  </si>
  <si>
    <t>Head ver</t>
  </si>
  <si>
    <t>1.3.1</t>
  </si>
  <si>
    <t>Head cal</t>
  </si>
  <si>
    <t>{"co2aspan2a": "0.295951", "co2bspan1": "1.00109", "h2obzero": "1.05718", "h2obspanconc2": "0", "co2aspanconc1": "2488", "h2oaspan1": "1.00539", "chamberpressurezero": "2.647", "h2obspan2": "0", "co2azero": "0.926417", "ssb_ref": "36084.5", "co2bspanconc1": "2488", "h2oaspanconc1": "12.18", "ssa_ref": "34010.6", "flowazero": "0.28786", "flowbzero": "0.31642", "h2oaspan2": "0", "flowmeterzero": "0.997559", "h2obspan1": "1.00315", "co2aspan1": "1.00127", "oxygen": "21", "co2aspanconc2": "301.4", "co2bspanconc2": "301.4", "tazero": "-0.144751", "co2bspan2": "-0.0333406", "co2bspan2b": "0.294103", "h2oazero": "1.04577", "h2oaspan2a": "0.0719734", "co2aspan2b": "0.293384", "h2oaspanconc2": "0", "co2aspan2": "-0.0336155", "co2bzero": "0.928899", "h2obspan2b": "0.0727663", "h2obspan2a": "0.0725379", "h2oaspan2b": "0.0723615", "co2bspan2a": "0.296716", "tbzero": "-0.0746956", "h2obspanconc1": "12.18"}</t>
  </si>
  <si>
    <t>Chamber type</t>
  </si>
  <si>
    <t>6800-01A</t>
  </si>
  <si>
    <t>Chamber s/n</t>
  </si>
  <si>
    <t>MPF-831607</t>
  </si>
  <si>
    <t>Chamber rev</t>
  </si>
  <si>
    <t>0</t>
  </si>
  <si>
    <t>Chamber cal</t>
  </si>
  <si>
    <t>Fluorometer</t>
  </si>
  <si>
    <t>Flr. Version</t>
  </si>
  <si>
    <t>09:19:40</t>
  </si>
  <si>
    <t>Stability Definition:	CO2_r (Meas): Std&lt;0.75 Per=20	A (GasEx): Std&lt;0.1 Per=20</t>
  </si>
  <si>
    <t>SysConst</t>
  </si>
  <si>
    <t>AvgTime</t>
  </si>
  <si>
    <t>Oxygen</t>
  </si>
  <si>
    <t>Chamber</t>
  </si>
  <si>
    <t>6800-01A 6 cm²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</si>
  <si>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</si>
  <si>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</si>
  <si>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</si>
  <si>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</si>
  <si>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</si>
  <si>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</si>
  <si>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</si>
  <si>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</si>
  <si>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</si>
  <si>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</si>
  <si>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</si>
  <si>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</si>
  <si>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</si>
  <si>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</si>
  <si>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</si>
  <si>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</si>
  <si>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</si>
  <si>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</si>
  <si>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</si>
  <si>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</si>
  <si>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</si>
  <si>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</si>
  <si>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</si>
  <si>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</si>
  <si>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</si>
  <si>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</si>
  <si>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</si>
  <si>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</si>
  <si>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</si>
  <si>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</si>
  <si>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</si>
  <si>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</si>
  <si>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</si>
  <si>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</si>
  <si>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</si>
  <si>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</si>
  <si>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</si>
  <si>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</si>
  <si>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3.24399 82.4677 394.051 646.402 879.217 1102.61 1294.73 1389.36</t>
  </si>
  <si>
    <t>Fs_true</t>
  </si>
  <si>
    <t>-0.0410526 100.199 401.75 600.762 799.963 1000.63 1200.52 1401.36</t>
  </si>
  <si>
    <t>leak_wt</t>
  </si>
  <si>
    <t>Sys</t>
  </si>
  <si>
    <t>UserDefVar</t>
  </si>
  <si>
    <t>GasEx</t>
  </si>
  <si>
    <t>Leak</t>
  </si>
  <si>
    <t>FLR</t>
  </si>
  <si>
    <t>LeafQ</t>
  </si>
  <si>
    <t>Meas</t>
  </si>
  <si>
    <t>FlrLS</t>
  </si>
  <si>
    <t>FlrStats</t>
  </si>
  <si>
    <t>Status</t>
  </si>
  <si>
    <t>obs</t>
  </si>
  <si>
    <t>time</t>
  </si>
  <si>
    <t>elapsed</t>
  </si>
  <si>
    <t>date</t>
  </si>
  <si>
    <t>hhmmss</t>
  </si>
  <si>
    <t>Date</t>
  </si>
  <si>
    <t>User</t>
  </si>
  <si>
    <t>Species</t>
  </si>
  <si>
    <t>Barcode</t>
  </si>
  <si>
    <t>Pheno_Age</t>
  </si>
  <si>
    <t>Canopy</t>
  </si>
  <si>
    <t>SunVSShade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</si>
  <si>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</si>
  <si>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</si>
  <si>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</si>
  <si>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</si>
  <si>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</si>
  <si>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</si>
  <si>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</si>
  <si>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</si>
  <si>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</si>
  <si>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</si>
  <si>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</si>
  <si>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</si>
  <si>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</si>
  <si>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</si>
  <si>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</si>
  <si>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</si>
  <si>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</si>
  <si>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</si>
  <si>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</si>
  <si>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</si>
  <si>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</si>
  <si>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</si>
  <si>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</si>
  <si>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</si>
  <si>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</si>
  <si>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</si>
  <si>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</si>
  <si>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</si>
  <si>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</si>
  <si>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</si>
  <si>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</si>
  <si>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</si>
  <si>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</si>
  <si>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</si>
  <si>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</si>
  <si>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</si>
  <si>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</si>
  <si>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</si>
  <si>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</si>
  <si>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</si>
  <si>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</si>
  <si>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</si>
  <si>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</si>
  <si>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</si>
  <si>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</si>
  <si>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</si>
  <si>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</si>
  <si>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</si>
  <si>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</si>
  <si>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</si>
  <si>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</si>
  <si>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</si>
  <si>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</si>
  <si>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</si>
  <si>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</si>
  <si>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</si>
  <si>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</si>
  <si>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</si>
  <si>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</si>
  <si>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</si>
  <si>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</si>
  <si>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</si>
  <si>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</si>
  <si>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</si>
  <si>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</si>
  <si>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</si>
  <si>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</si>
  <si>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</si>
  <si>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</si>
  <si>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</si>
  <si>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</si>
  <si>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</si>
  <si>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</si>
  <si>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</si>
  <si>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</si>
  <si>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</si>
  <si>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</si>
  <si>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</si>
  <si>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</si>
  <si>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</si>
  <si>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</si>
  <si>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</si>
  <si>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</si>
  <si>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</si>
  <si>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</si>
  <si>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</si>
  <si>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</si>
  <si>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</si>
  <si>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</si>
  <si>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</si>
  <si>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</si>
  <si>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</si>
  <si>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</si>
  <si>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</si>
  <si>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</si>
  <si>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</si>
  <si>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</si>
  <si>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</si>
  <si>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</si>
  <si>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</si>
  <si>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</si>
  <si>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</si>
  <si>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</si>
  <si>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</si>
  <si>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</si>
  <si>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</si>
  <si>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</si>
  <si>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</si>
  <si>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</si>
  <si>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</si>
  <si>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</si>
  <si>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</si>
  <si>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</si>
  <si>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</si>
  <si>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</si>
  <si>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</si>
  <si>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</si>
  <si>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</si>
  <si>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</si>
  <si>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</si>
  <si>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</si>
  <si>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</si>
  <si>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</si>
  <si>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</si>
  <si>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</si>
  <si>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</si>
  <si>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</si>
  <si>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</si>
  <si>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</si>
  <si>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</si>
  <si>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</si>
  <si>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</si>
  <si>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</si>
  <si>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µmol/mol</t>
  </si>
  <si>
    <t>mmol/mol</t>
  </si>
  <si>
    <t>20200123 09:29:24</t>
  </si>
  <si>
    <t>09:29:24</t>
  </si>
  <si>
    <t>Lindsey</t>
  </si>
  <si>
    <t>20200123</t>
  </si>
  <si>
    <t>KD</t>
  </si>
  <si>
    <t>CECRIN</t>
  </si>
  <si>
    <t>BNL17187</t>
  </si>
  <si>
    <t>Mature</t>
  </si>
  <si>
    <t>CECRIN02</t>
  </si>
  <si>
    <t>Sun</t>
  </si>
  <si>
    <t>MPF-219-20200123-09_29_26</t>
  </si>
  <si>
    <t>DARK-220-20200123-09_29_28</t>
  </si>
  <si>
    <t>0: Broadleaf</t>
  </si>
  <si>
    <t>20200123 09:30:25</t>
  </si>
  <si>
    <t>09:30:25</t>
  </si>
  <si>
    <t>MPF-221-20200123-09_30_26</t>
  </si>
  <si>
    <t>DARK-222-20200123-09_30_28</t>
  </si>
  <si>
    <t>20200123 09:32:46</t>
  </si>
  <si>
    <t>09:32:46</t>
  </si>
  <si>
    <t>MPF-223-20200123-09_32_48</t>
  </si>
  <si>
    <t>DARK-224-20200123-09_32_50</t>
  </si>
  <si>
    <t>20200123 09:33:50</t>
  </si>
  <si>
    <t>09:33:50</t>
  </si>
  <si>
    <t>MPF-225-20200123-09_33_51</t>
  </si>
  <si>
    <t>DARK-226-20200123-09_33_54</t>
  </si>
  <si>
    <t>20200123 09:36:09</t>
  </si>
  <si>
    <t>09:36:09</t>
  </si>
  <si>
    <t>MPF-227-20200123-09_36_11</t>
  </si>
  <si>
    <t>DARK-228-20200123-09_36_13</t>
  </si>
  <si>
    <t>20200123 09:37:13</t>
  </si>
  <si>
    <t>09:37:13</t>
  </si>
  <si>
    <t>MPF-229-20200123-09_37_15</t>
  </si>
  <si>
    <t>DARK-230-20200123-09_37_17</t>
  </si>
  <si>
    <t>20200123 09:38:57</t>
  </si>
  <si>
    <t>09:38:57</t>
  </si>
  <si>
    <t>MPF-231-20200123-09_38_58</t>
  </si>
  <si>
    <t>DARK-232-20200123-09_39_01</t>
  </si>
  <si>
    <t>20200123 09:39:57</t>
  </si>
  <si>
    <t>09:39:57</t>
  </si>
  <si>
    <t>MPF-233-20200123-09_39_59</t>
  </si>
  <si>
    <t>DARK-234-20200123-09_40_01</t>
  </si>
  <si>
    <t>20200123 09:42:20</t>
  </si>
  <si>
    <t>09:42:20</t>
  </si>
  <si>
    <t>MPF-235-20200123-09_42_22</t>
  </si>
  <si>
    <t>DARK-236-20200123-09_42_24</t>
  </si>
  <si>
    <t>20200123 09:43:21</t>
  </si>
  <si>
    <t>09:43:21</t>
  </si>
  <si>
    <t>MPF-237-20200123-09_43_23</t>
  </si>
  <si>
    <t>DARK-238-20200123-09_43_25</t>
  </si>
  <si>
    <t>20200123 09:45:46</t>
  </si>
  <si>
    <t>09:45:46</t>
  </si>
  <si>
    <t>MPF-239-20200123-09_45_48</t>
  </si>
  <si>
    <t>DARK-240-20200123-09_45_50</t>
  </si>
  <si>
    <t>20200123 09:46:49</t>
  </si>
  <si>
    <t>09:46:49</t>
  </si>
  <si>
    <t>MPF-241-20200123-09_46_51</t>
  </si>
  <si>
    <t>DARK-242-20200123-09_46_53</t>
  </si>
  <si>
    <t>20200123 09:49:13</t>
  </si>
  <si>
    <t>09:49:13</t>
  </si>
  <si>
    <t>MPF-243-20200123-09_49_15</t>
  </si>
  <si>
    <t>DARK-244-20200123-09_49_17</t>
  </si>
  <si>
    <t>20200123 09:50:22</t>
  </si>
  <si>
    <t>09:50:22</t>
  </si>
  <si>
    <t>MPF-245-20200123-09_50_24</t>
  </si>
  <si>
    <t>DARK-246-20200123-09_50_26</t>
  </si>
  <si>
    <t>20200123 09:52:49</t>
  </si>
  <si>
    <t>09:52:49</t>
  </si>
  <si>
    <t>MPF-247-20200123-09_52_51</t>
  </si>
  <si>
    <t>DARK-248-20200123-09_52_53</t>
  </si>
  <si>
    <t>20200123 09:54:50</t>
  </si>
  <si>
    <t>09:54:50</t>
  </si>
  <si>
    <t>MPF-249-20200123-09_54_51</t>
  </si>
  <si>
    <t>DARK-250-20200123-09_54_54</t>
  </si>
  <si>
    <t>20200123 09:57:17</t>
  </si>
  <si>
    <t>09:57:17</t>
  </si>
  <si>
    <t>MPF-251-20200123-09_57_19</t>
  </si>
  <si>
    <t>DARK-252-20200123-09_57_21</t>
  </si>
  <si>
    <t>20200123 09:59:18</t>
  </si>
  <si>
    <t>09:59:18</t>
  </si>
  <si>
    <t>MPF-253-20200123-09_59_19</t>
  </si>
  <si>
    <t>DARK-254-20200123-09_59_22</t>
  </si>
  <si>
    <t>20200123 10:01:22</t>
  </si>
  <si>
    <t>10:01:22</t>
  </si>
  <si>
    <t>MPF-255-20200123-10_01_24</t>
  </si>
  <si>
    <t>DARK-256-20200123-10_01_26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</si>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</sst>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C35"/>
  <sheetViews>
    <sheetView tabSelected="1" topLeftCell="A4" workbookViewId="0">
      <selection activeCell="I15" sqref="I15"/>
    </sheetView>
  </sheetViews>
  <sheetFormatPr defaultRowHeight="14.5" x14ac:dyDescent="0.35"/>
  <sheetData>
    <row r="2" spans="1:133" x14ac:dyDescent="0.35">
      <c r="A2" t="s">
        <v>25</v>
      </c>
      <c r="B2" t="s">
        <v>26</v>
      </c>
      <c r="C2" t="s">
        <v>27</v>
      </c>
      <c r="D2" t="s">
        <v>28</v>
      </c>
    </row>
    <row r="3" spans="1:133" x14ac:dyDescent="0.35">
      <c r="B3">
        <v>4</v>
      </c>
      <c r="C3">
        <v>21</v>
      </c>
      <c r="D3" t="s">
        <v>29</v>
      </c>
    </row>
    <row r="4" spans="1:133" x14ac:dyDescent="0.35">
      <c r="A4" t="s">
        <v>30</v>
      </c>
      <c r="B4" t="s">
        <v>31</v>
      </c>
    </row>
    <row r="5" spans="1:133" x14ac:dyDescent="0.35">
      <c r="B5">
        <v>2</v>
      </c>
    </row>
    <row r="6" spans="1:133" x14ac:dyDescent="0.3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133" x14ac:dyDescent="0.35">
      <c r="B7">
        <v>0</v>
      </c>
      <c r="C7">
        <v>1</v>
      </c>
      <c r="D7">
        <v>0</v>
      </c>
      <c r="E7">
        <v>0</v>
      </c>
    </row>
    <row r="8" spans="1:133" x14ac:dyDescent="0.35">
      <c r="A8" t="s">
        <v>37</v>
      </c>
      <c r="B8" t="s">
        <v>38</v>
      </c>
      <c r="C8" t="s">
        <v>40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51</v>
      </c>
      <c r="N8" t="s">
        <v>52</v>
      </c>
      <c r="O8" t="s">
        <v>53</v>
      </c>
      <c r="P8" t="s">
        <v>54</v>
      </c>
      <c r="Q8" t="s">
        <v>55</v>
      </c>
    </row>
    <row r="9" spans="1:133" x14ac:dyDescent="0.35">
      <c r="B9" t="s">
        <v>39</v>
      </c>
      <c r="C9" t="s">
        <v>41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33" x14ac:dyDescent="0.3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</row>
    <row r="11" spans="1:133" x14ac:dyDescent="0.35">
      <c r="B11">
        <v>0</v>
      </c>
      <c r="C11">
        <v>0</v>
      </c>
      <c r="D11">
        <v>0</v>
      </c>
      <c r="E11">
        <v>0</v>
      </c>
      <c r="F11">
        <v>1</v>
      </c>
    </row>
    <row r="12" spans="1:133" x14ac:dyDescent="0.3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69</v>
      </c>
      <c r="H12" t="s">
        <v>71</v>
      </c>
    </row>
    <row r="13" spans="1:133" x14ac:dyDescent="0.35">
      <c r="B13">
        <v>-6276</v>
      </c>
      <c r="C13">
        <v>6.6</v>
      </c>
      <c r="D13">
        <v>1.7090000000000001E-5</v>
      </c>
      <c r="E13">
        <v>3.11</v>
      </c>
      <c r="F13" t="s">
        <v>68</v>
      </c>
      <c r="G13" t="s">
        <v>70</v>
      </c>
      <c r="H13">
        <v>0</v>
      </c>
    </row>
    <row r="14" spans="1:133" x14ac:dyDescent="0.35">
      <c r="A14" t="s">
        <v>72</v>
      </c>
      <c r="B14" t="s">
        <v>72</v>
      </c>
      <c r="C14" t="s">
        <v>72</v>
      </c>
      <c r="D14" t="s">
        <v>72</v>
      </c>
      <c r="E14" t="s">
        <v>72</v>
      </c>
      <c r="F14" t="s">
        <v>73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74</v>
      </c>
      <c r="AF14" t="s">
        <v>74</v>
      </c>
      <c r="AG14" t="s">
        <v>74</v>
      </c>
      <c r="AH14" t="s">
        <v>74</v>
      </c>
      <c r="AI14" t="s">
        <v>74</v>
      </c>
      <c r="AJ14" t="s">
        <v>74</v>
      </c>
      <c r="AK14" t="s">
        <v>74</v>
      </c>
      <c r="AL14" t="s">
        <v>74</v>
      </c>
      <c r="AM14" t="s">
        <v>74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76</v>
      </c>
      <c r="AT14" t="s">
        <v>76</v>
      </c>
      <c r="AU14" t="s">
        <v>76</v>
      </c>
      <c r="AV14" t="s">
        <v>76</v>
      </c>
      <c r="AW14" t="s">
        <v>76</v>
      </c>
      <c r="AX14" t="s">
        <v>76</v>
      </c>
      <c r="AY14" t="s">
        <v>76</v>
      </c>
      <c r="AZ14" t="s">
        <v>76</v>
      </c>
      <c r="BA14" t="s">
        <v>76</v>
      </c>
      <c r="BB14" t="s">
        <v>76</v>
      </c>
      <c r="BC14" t="s">
        <v>76</v>
      </c>
      <c r="BD14" t="s">
        <v>76</v>
      </c>
      <c r="BE14" t="s">
        <v>76</v>
      </c>
      <c r="BF14" t="s">
        <v>76</v>
      </c>
      <c r="BG14" t="s">
        <v>76</v>
      </c>
      <c r="BH14" t="s">
        <v>76</v>
      </c>
      <c r="BI14" t="s">
        <v>76</v>
      </c>
      <c r="BJ14" t="s">
        <v>76</v>
      </c>
      <c r="BK14" t="s">
        <v>76</v>
      </c>
      <c r="BL14" t="s">
        <v>76</v>
      </c>
      <c r="BM14" t="s">
        <v>76</v>
      </c>
      <c r="BN14" t="s">
        <v>76</v>
      </c>
      <c r="BO14" t="s">
        <v>76</v>
      </c>
      <c r="BP14" t="s">
        <v>76</v>
      </c>
      <c r="BQ14" t="s">
        <v>77</v>
      </c>
      <c r="BR14" t="s">
        <v>77</v>
      </c>
      <c r="BS14" t="s">
        <v>77</v>
      </c>
      <c r="BT14" t="s">
        <v>77</v>
      </c>
      <c r="BU14" t="s">
        <v>30</v>
      </c>
      <c r="BV14" t="s">
        <v>30</v>
      </c>
      <c r="BW14" t="s">
        <v>30</v>
      </c>
      <c r="BX14" t="s">
        <v>78</v>
      </c>
      <c r="BY14" t="s">
        <v>78</v>
      </c>
      <c r="BZ14" t="s">
        <v>78</v>
      </c>
      <c r="CA14" t="s">
        <v>78</v>
      </c>
      <c r="CB14" t="s">
        <v>78</v>
      </c>
      <c r="CC14" t="s">
        <v>78</v>
      </c>
      <c r="CD14" t="s">
        <v>78</v>
      </c>
      <c r="CE14" t="s">
        <v>78</v>
      </c>
      <c r="CF14" t="s">
        <v>78</v>
      </c>
      <c r="CG14" t="s">
        <v>78</v>
      </c>
      <c r="CH14" t="s">
        <v>78</v>
      </c>
      <c r="CI14" t="s">
        <v>78</v>
      </c>
      <c r="CJ14" t="s">
        <v>78</v>
      </c>
      <c r="CK14" t="s">
        <v>78</v>
      </c>
      <c r="CL14" t="s">
        <v>78</v>
      </c>
      <c r="CM14" t="s">
        <v>78</v>
      </c>
      <c r="CN14" t="s">
        <v>79</v>
      </c>
      <c r="CO14" t="s">
        <v>79</v>
      </c>
      <c r="CP14" t="s">
        <v>79</v>
      </c>
      <c r="CQ14" t="s">
        <v>79</v>
      </c>
      <c r="CR14" t="s">
        <v>79</v>
      </c>
      <c r="CS14" t="s">
        <v>79</v>
      </c>
      <c r="CT14" t="s">
        <v>79</v>
      </c>
      <c r="CU14" t="s">
        <v>79</v>
      </c>
      <c r="CV14" t="s">
        <v>79</v>
      </c>
      <c r="CW14" t="s">
        <v>79</v>
      </c>
      <c r="CX14" t="s">
        <v>79</v>
      </c>
      <c r="CY14" t="s">
        <v>79</v>
      </c>
      <c r="CZ14" t="s">
        <v>79</v>
      </c>
      <c r="DA14" t="s">
        <v>79</v>
      </c>
      <c r="DB14" t="s">
        <v>79</v>
      </c>
      <c r="DC14" t="s">
        <v>79</v>
      </c>
      <c r="DD14" t="s">
        <v>79</v>
      </c>
      <c r="DE14" t="s">
        <v>80</v>
      </c>
      <c r="DF14" t="s">
        <v>80</v>
      </c>
      <c r="DG14" t="s">
        <v>80</v>
      </c>
      <c r="DH14" t="s">
        <v>80</v>
      </c>
      <c r="DI14" t="s">
        <v>80</v>
      </c>
      <c r="DJ14" t="s">
        <v>81</v>
      </c>
      <c r="DK14" t="s">
        <v>81</v>
      </c>
      <c r="DL14" t="s">
        <v>81</v>
      </c>
      <c r="DM14" t="s">
        <v>81</v>
      </c>
      <c r="DN14" t="s">
        <v>81</v>
      </c>
      <c r="DO14" t="s">
        <v>81</v>
      </c>
      <c r="DP14" t="s">
        <v>81</v>
      </c>
      <c r="DQ14" t="s">
        <v>81</v>
      </c>
      <c r="DR14" t="s">
        <v>81</v>
      </c>
      <c r="DS14" t="s">
        <v>81</v>
      </c>
      <c r="DT14" t="s">
        <v>81</v>
      </c>
      <c r="DU14" t="s">
        <v>81</v>
      </c>
      <c r="DV14" t="s">
        <v>81</v>
      </c>
      <c r="DW14" t="s">
        <v>81</v>
      </c>
      <c r="DX14" t="s">
        <v>81</v>
      </c>
      <c r="DY14" t="s">
        <v>81</v>
      </c>
      <c r="DZ14" t="s">
        <v>81</v>
      </c>
      <c r="EA14" t="s">
        <v>81</v>
      </c>
      <c r="EB14" t="s">
        <v>81</v>
      </c>
      <c r="EC14" t="s">
        <v>81</v>
      </c>
    </row>
    <row r="15" spans="1:133" x14ac:dyDescent="0.3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314</v>
      </c>
      <c r="G15" t="s">
        <v>87</v>
      </c>
      <c r="H15" t="s">
        <v>88</v>
      </c>
      <c r="I15" t="s">
        <v>89</v>
      </c>
      <c r="J15" t="s">
        <v>90</v>
      </c>
      <c r="K15" t="s">
        <v>91</v>
      </c>
      <c r="L15" t="s">
        <v>92</v>
      </c>
      <c r="M15" t="s">
        <v>93</v>
      </c>
      <c r="N15" t="s">
        <v>94</v>
      </c>
      <c r="O15" t="s">
        <v>95</v>
      </c>
      <c r="P15" t="s">
        <v>96</v>
      </c>
      <c r="Q15" t="s">
        <v>97</v>
      </c>
      <c r="R15" t="s">
        <v>98</v>
      </c>
      <c r="S15" t="s">
        <v>99</v>
      </c>
      <c r="T15" t="s">
        <v>100</v>
      </c>
      <c r="U15" t="s">
        <v>101</v>
      </c>
      <c r="V15" t="s">
        <v>102</v>
      </c>
      <c r="W15" t="s">
        <v>103</v>
      </c>
      <c r="X15" t="s">
        <v>104</v>
      </c>
      <c r="Y15" t="s">
        <v>105</v>
      </c>
      <c r="Z15" t="s">
        <v>106</v>
      </c>
      <c r="AA15" t="s">
        <v>107</v>
      </c>
      <c r="AB15" t="s">
        <v>108</v>
      </c>
      <c r="AC15" t="s">
        <v>109</v>
      </c>
      <c r="AD15" t="s">
        <v>110</v>
      </c>
      <c r="AE15" t="s">
        <v>111</v>
      </c>
      <c r="AF15" t="s">
        <v>112</v>
      </c>
      <c r="AG15" t="s">
        <v>113</v>
      </c>
      <c r="AH15" t="s">
        <v>114</v>
      </c>
      <c r="AI15" t="s">
        <v>115</v>
      </c>
      <c r="AJ15" t="s">
        <v>116</v>
      </c>
      <c r="AK15" t="s">
        <v>117</v>
      </c>
      <c r="AL15" t="s">
        <v>118</v>
      </c>
      <c r="AM15" t="s">
        <v>119</v>
      </c>
      <c r="AN15" t="s">
        <v>75</v>
      </c>
      <c r="AO15" t="s">
        <v>120</v>
      </c>
      <c r="AP15" t="s">
        <v>121</v>
      </c>
      <c r="AQ15" t="s">
        <v>122</v>
      </c>
      <c r="AR15" t="s">
        <v>123</v>
      </c>
      <c r="AS15" t="s">
        <v>124</v>
      </c>
      <c r="AT15" t="s">
        <v>125</v>
      </c>
      <c r="AU15" t="s">
        <v>126</v>
      </c>
      <c r="AV15" t="s">
        <v>127</v>
      </c>
      <c r="AW15" t="s">
        <v>128</v>
      </c>
      <c r="AX15" t="s">
        <v>129</v>
      </c>
      <c r="AY15" t="s">
        <v>130</v>
      </c>
      <c r="AZ15" t="s">
        <v>131</v>
      </c>
      <c r="BA15" t="s">
        <v>132</v>
      </c>
      <c r="BB15" t="s">
        <v>133</v>
      </c>
      <c r="BC15" t="s">
        <v>134</v>
      </c>
      <c r="BD15" t="s">
        <v>135</v>
      </c>
      <c r="BE15" t="s">
        <v>136</v>
      </c>
      <c r="BF15" t="s">
        <v>137</v>
      </c>
      <c r="BG15" t="s">
        <v>138</v>
      </c>
      <c r="BH15" t="s">
        <v>139</v>
      </c>
      <c r="BI15" t="s">
        <v>140</v>
      </c>
      <c r="BJ15" t="s">
        <v>141</v>
      </c>
      <c r="BK15" t="s">
        <v>142</v>
      </c>
      <c r="BL15" t="s">
        <v>143</v>
      </c>
      <c r="BM15" t="s">
        <v>144</v>
      </c>
      <c r="BN15" t="s">
        <v>145</v>
      </c>
      <c r="BO15" t="s">
        <v>146</v>
      </c>
      <c r="BP15" t="s">
        <v>147</v>
      </c>
      <c r="BQ15" t="s">
        <v>148</v>
      </c>
      <c r="BR15" t="s">
        <v>149</v>
      </c>
      <c r="BS15" t="s">
        <v>150</v>
      </c>
      <c r="BT15" t="s">
        <v>151</v>
      </c>
      <c r="BU15" t="s">
        <v>152</v>
      </c>
      <c r="BV15" t="s">
        <v>153</v>
      </c>
      <c r="BW15" t="s">
        <v>154</v>
      </c>
      <c r="BX15" t="s">
        <v>94</v>
      </c>
      <c r="BY15" t="s">
        <v>155</v>
      </c>
      <c r="BZ15" t="s">
        <v>156</v>
      </c>
      <c r="CA15" t="s">
        <v>157</v>
      </c>
      <c r="CB15" t="s">
        <v>158</v>
      </c>
      <c r="CC15" t="s">
        <v>159</v>
      </c>
      <c r="CD15" t="s">
        <v>160</v>
      </c>
      <c r="CE15" t="s">
        <v>161</v>
      </c>
      <c r="CF15" t="s">
        <v>162</v>
      </c>
      <c r="CG15" t="s">
        <v>163</v>
      </c>
      <c r="CH15" t="s">
        <v>164</v>
      </c>
      <c r="CI15" t="s">
        <v>165</v>
      </c>
      <c r="CJ15" t="s">
        <v>166</v>
      </c>
      <c r="CK15" t="s">
        <v>167</v>
      </c>
      <c r="CL15" t="s">
        <v>168</v>
      </c>
      <c r="CM15" t="s">
        <v>169</v>
      </c>
      <c r="CN15" t="s">
        <v>170</v>
      </c>
      <c r="CO15" t="s">
        <v>171</v>
      </c>
      <c r="CP15" t="s">
        <v>172</v>
      </c>
      <c r="CQ15" t="s">
        <v>173</v>
      </c>
      <c r="CR15" t="s">
        <v>174</v>
      </c>
      <c r="CS15" t="s">
        <v>175</v>
      </c>
      <c r="CT15" t="s">
        <v>176</v>
      </c>
      <c r="CU15" t="s">
        <v>177</v>
      </c>
      <c r="CV15" t="s">
        <v>178</v>
      </c>
      <c r="CW15" t="s">
        <v>179</v>
      </c>
      <c r="CX15" t="s">
        <v>180</v>
      </c>
      <c r="CY15" t="s">
        <v>181</v>
      </c>
      <c r="CZ15" t="s">
        <v>182</v>
      </c>
      <c r="DA15" t="s">
        <v>183</v>
      </c>
      <c r="DB15" t="s">
        <v>184</v>
      </c>
      <c r="DC15" t="s">
        <v>185</v>
      </c>
      <c r="DD15" t="s">
        <v>186</v>
      </c>
      <c r="DE15" t="s">
        <v>187</v>
      </c>
      <c r="DF15" t="s">
        <v>188</v>
      </c>
      <c r="DG15" t="s">
        <v>189</v>
      </c>
      <c r="DH15" t="s">
        <v>190</v>
      </c>
      <c r="DI15" t="s">
        <v>191</v>
      </c>
      <c r="DJ15" t="s">
        <v>192</v>
      </c>
      <c r="DK15" t="s">
        <v>193</v>
      </c>
      <c r="DL15" t="s">
        <v>194</v>
      </c>
      <c r="DM15" t="s">
        <v>195</v>
      </c>
      <c r="DN15" t="s">
        <v>196</v>
      </c>
      <c r="DO15" t="s">
        <v>197</v>
      </c>
      <c r="DP15" t="s">
        <v>198</v>
      </c>
      <c r="DQ15" t="s">
        <v>199</v>
      </c>
      <c r="DR15" t="s">
        <v>200</v>
      </c>
      <c r="DS15" t="s">
        <v>201</v>
      </c>
      <c r="DT15" t="s">
        <v>202</v>
      </c>
      <c r="DU15" t="s">
        <v>203</v>
      </c>
      <c r="DV15" t="s">
        <v>204</v>
      </c>
      <c r="DW15" t="s">
        <v>205</v>
      </c>
      <c r="DX15" t="s">
        <v>206</v>
      </c>
      <c r="DY15" t="s">
        <v>207</v>
      </c>
      <c r="DZ15" t="s">
        <v>208</v>
      </c>
      <c r="EA15" t="s">
        <v>209</v>
      </c>
      <c r="EB15" t="s">
        <v>210</v>
      </c>
      <c r="EC15" t="s">
        <v>211</v>
      </c>
    </row>
    <row r="16" spans="1:133" x14ac:dyDescent="0.35">
      <c r="B16" t="s">
        <v>212</v>
      </c>
      <c r="C16" t="s">
        <v>212</v>
      </c>
      <c r="N16" t="s">
        <v>212</v>
      </c>
      <c r="O16" t="s">
        <v>213</v>
      </c>
      <c r="P16" t="s">
        <v>214</v>
      </c>
      <c r="Q16" t="s">
        <v>215</v>
      </c>
      <c r="R16" t="s">
        <v>215</v>
      </c>
      <c r="S16" t="s">
        <v>160</v>
      </c>
      <c r="T16" t="s">
        <v>160</v>
      </c>
      <c r="U16" t="s">
        <v>213</v>
      </c>
      <c r="V16" t="s">
        <v>213</v>
      </c>
      <c r="W16" t="s">
        <v>213</v>
      </c>
      <c r="X16" t="s">
        <v>213</v>
      </c>
      <c r="Y16" t="s">
        <v>216</v>
      </c>
      <c r="Z16" t="s">
        <v>217</v>
      </c>
      <c r="AA16" t="s">
        <v>217</v>
      </c>
      <c r="AB16" t="s">
        <v>218</v>
      </c>
      <c r="AC16" t="s">
        <v>219</v>
      </c>
      <c r="AD16" t="s">
        <v>218</v>
      </c>
      <c r="AE16" t="s">
        <v>218</v>
      </c>
      <c r="AF16" t="s">
        <v>218</v>
      </c>
      <c r="AG16" t="s">
        <v>216</v>
      </c>
      <c r="AH16" t="s">
        <v>216</v>
      </c>
      <c r="AI16" t="s">
        <v>216</v>
      </c>
      <c r="AJ16" t="s">
        <v>216</v>
      </c>
      <c r="AN16" t="s">
        <v>220</v>
      </c>
      <c r="AO16" t="s">
        <v>219</v>
      </c>
      <c r="AQ16" t="s">
        <v>219</v>
      </c>
      <c r="AR16" t="s">
        <v>220</v>
      </c>
      <c r="AX16" t="s">
        <v>214</v>
      </c>
      <c r="BD16" t="s">
        <v>214</v>
      </c>
      <c r="BE16" t="s">
        <v>214</v>
      </c>
      <c r="BF16" t="s">
        <v>214</v>
      </c>
      <c r="BH16" t="s">
        <v>221</v>
      </c>
      <c r="BQ16" t="s">
        <v>214</v>
      </c>
      <c r="BR16" t="s">
        <v>214</v>
      </c>
      <c r="BT16" t="s">
        <v>222</v>
      </c>
      <c r="BU16" t="s">
        <v>223</v>
      </c>
      <c r="BX16" t="s">
        <v>212</v>
      </c>
      <c r="BY16" t="s">
        <v>215</v>
      </c>
      <c r="BZ16" t="s">
        <v>215</v>
      </c>
      <c r="CA16" t="s">
        <v>224</v>
      </c>
      <c r="CB16" t="s">
        <v>224</v>
      </c>
      <c r="CC16" t="s">
        <v>220</v>
      </c>
      <c r="CD16" t="s">
        <v>218</v>
      </c>
      <c r="CE16" t="s">
        <v>218</v>
      </c>
      <c r="CF16" t="s">
        <v>217</v>
      </c>
      <c r="CG16" t="s">
        <v>217</v>
      </c>
      <c r="CH16" t="s">
        <v>217</v>
      </c>
      <c r="CI16" t="s">
        <v>217</v>
      </c>
      <c r="CJ16" t="s">
        <v>217</v>
      </c>
      <c r="CK16" t="s">
        <v>225</v>
      </c>
      <c r="CL16" t="s">
        <v>214</v>
      </c>
      <c r="CM16" t="s">
        <v>214</v>
      </c>
      <c r="CN16" t="s">
        <v>214</v>
      </c>
      <c r="CS16" t="s">
        <v>214</v>
      </c>
      <c r="CV16" t="s">
        <v>217</v>
      </c>
      <c r="CW16" t="s">
        <v>217</v>
      </c>
      <c r="CX16" t="s">
        <v>217</v>
      </c>
      <c r="CY16" t="s">
        <v>217</v>
      </c>
      <c r="CZ16" t="s">
        <v>217</v>
      </c>
      <c r="DA16" t="s">
        <v>214</v>
      </c>
      <c r="DB16" t="s">
        <v>214</v>
      </c>
      <c r="DC16" t="s">
        <v>214</v>
      </c>
      <c r="DD16" t="s">
        <v>212</v>
      </c>
      <c r="DF16" t="s">
        <v>226</v>
      </c>
      <c r="DG16" t="s">
        <v>226</v>
      </c>
      <c r="DI16" t="s">
        <v>212</v>
      </c>
      <c r="DJ16" t="s">
        <v>219</v>
      </c>
      <c r="DK16" t="s">
        <v>219</v>
      </c>
      <c r="DL16" t="s">
        <v>227</v>
      </c>
      <c r="DM16" t="s">
        <v>228</v>
      </c>
      <c r="DO16" t="s">
        <v>220</v>
      </c>
      <c r="DP16" t="s">
        <v>220</v>
      </c>
      <c r="DQ16" t="s">
        <v>217</v>
      </c>
      <c r="DR16" t="s">
        <v>217</v>
      </c>
      <c r="DS16" t="s">
        <v>217</v>
      </c>
      <c r="DT16" t="s">
        <v>217</v>
      </c>
      <c r="DU16" t="s">
        <v>217</v>
      </c>
      <c r="DV16" t="s">
        <v>219</v>
      </c>
      <c r="DW16" t="s">
        <v>219</v>
      </c>
      <c r="DX16" t="s">
        <v>219</v>
      </c>
      <c r="DY16" t="s">
        <v>217</v>
      </c>
      <c r="DZ16" t="s">
        <v>215</v>
      </c>
      <c r="EA16" t="s">
        <v>224</v>
      </c>
      <c r="EB16" t="s">
        <v>219</v>
      </c>
      <c r="EC16" t="s">
        <v>219</v>
      </c>
    </row>
    <row r="17" spans="1:133" x14ac:dyDescent="0.35">
      <c r="A17">
        <v>1</v>
      </c>
      <c r="B17">
        <v>1579789764.5</v>
      </c>
      <c r="C17">
        <v>0</v>
      </c>
      <c r="D17" t="s">
        <v>229</v>
      </c>
      <c r="E17" t="s">
        <v>230</v>
      </c>
      <c r="F17" t="s">
        <v>231</v>
      </c>
      <c r="G17" t="s">
        <v>232</v>
      </c>
      <c r="H17" t="s">
        <v>233</v>
      </c>
      <c r="I17" t="s">
        <v>234</v>
      </c>
      <c r="J17" t="s">
        <v>235</v>
      </c>
      <c r="K17" t="s">
        <v>236</v>
      </c>
      <c r="L17" t="s">
        <v>237</v>
      </c>
      <c r="M17" t="s">
        <v>238</v>
      </c>
      <c r="N17">
        <v>1579789756.5</v>
      </c>
      <c r="O17">
        <f t="shared" ref="O17:O35" si="0">CC17*AP17*(CA17-CB17)/(100*BU17*(1000-AP17*CA17))</f>
        <v>2.5545687528609898E-3</v>
      </c>
      <c r="P17">
        <f t="shared" ref="P17:P35" si="1">CC17*AP17*(BZ17-BY17*(1000-AP17*CB17)/(1000-AP17*CA17))/(100*BU17)</f>
        <v>13.320122874413057</v>
      </c>
      <c r="Q17">
        <f t="shared" ref="Q17:Q35" si="2">BY17 - IF(AP17&gt;1, P17*BU17*100/(AR17*CK17), 0)</f>
        <v>385.77</v>
      </c>
      <c r="R17">
        <f t="shared" ref="R17:R35" si="3">((X17-O17/2)*Q17-P17)/(X17+O17/2)</f>
        <v>258.68297380434961</v>
      </c>
      <c r="S17">
        <f t="shared" ref="S17:S35" si="4">R17*(CD17+CE17)/1000</f>
        <v>25.851419918559749</v>
      </c>
      <c r="T17">
        <f t="shared" ref="T17:T35" si="5">(BY17 - IF(AP17&gt;1, P17*BU17*100/(AR17*CK17), 0))*(CD17+CE17)/1000</f>
        <v>38.55183089678517</v>
      </c>
      <c r="U17">
        <f t="shared" ref="U17:U35" si="6">2/((1/W17-1/V17)+SIGN(W17)*SQRT((1/W17-1/V17)*(1/W17-1/V17) + 4*BV17/((BV17+1)*(BV17+1))*(2*1/W17*1/V17-1/V17*1/V17)))</f>
        <v>0.18498343548728366</v>
      </c>
      <c r="V17">
        <f t="shared" ref="V17:V35" si="7">AM17+AL17*BU17+AK17*BU17*BU17</f>
        <v>2.2565838607994366</v>
      </c>
      <c r="W17">
        <f t="shared" ref="W17:W35" si="8">O17*(1000-(1000*0.61365*EXP(17.502*AA17/(240.97+AA17))/(CD17+CE17)+CA17)/2)/(1000*0.61365*EXP(17.502*AA17/(240.97+AA17))/(CD17+CE17)-CA17)</f>
        <v>0.17695302931442775</v>
      </c>
      <c r="X17">
        <f t="shared" ref="X17:X35" si="9">1/((BV17+1)/(U17/1.6)+1/(V17/1.37)) + BV17/((BV17+1)/(U17/1.6) + BV17/(V17/1.37))</f>
        <v>0.11128809141716772</v>
      </c>
      <c r="Y17">
        <f t="shared" ref="Y17:Y35" si="10">(BR17*BT17)</f>
        <v>289.50095032785373</v>
      </c>
      <c r="Z17">
        <f t="shared" ref="Z17:Z35" si="11">(CF17+(Y17+2*0.95*0.0000000567*(((CF17+$B$7)+273)^4-(CF17+273)^4)-44100*O17)/(1.84*29.3*V17+8*0.95*0.0000000567*(CF17+273)^3))</f>
        <v>31.83684199674595</v>
      </c>
      <c r="AA17">
        <f t="shared" ref="AA17:AA35" si="12">($C$7*CG17+$D$7*CH17+$E$7*Z17)</f>
        <v>30.001993548387102</v>
      </c>
      <c r="AB17">
        <f t="shared" ref="AB17:AB35" si="13">0.61365*EXP(17.502*AA17/(240.97+AA17))</f>
        <v>4.2609376514336326</v>
      </c>
      <c r="AC17">
        <f t="shared" ref="AC17:AC35" si="14">(AD17/AE17*100)</f>
        <v>65.400268522373239</v>
      </c>
      <c r="AD17">
        <f t="shared" ref="AD17:AD35" si="15">CA17*(CD17+CE17)/1000</f>
        <v>2.8697077613834217</v>
      </c>
      <c r="AE17">
        <f t="shared" ref="AE17:AE35" si="16">0.61365*EXP(17.502*CF17/(240.97+CF17))</f>
        <v>4.3879143407518324</v>
      </c>
      <c r="AF17">
        <f t="shared" ref="AF17:AF35" si="17">(AB17-CA17*(CD17+CE17)/1000)</f>
        <v>1.3912298900502109</v>
      </c>
      <c r="AG17">
        <f t="shared" ref="AG17:AG35" si="18">(-O17*44100)</f>
        <v>-112.65648200116965</v>
      </c>
      <c r="AH17">
        <f t="shared" ref="AH17:AH35" si="19">2*29.3*V17*0.92*(CF17-AA17)</f>
        <v>62.313474214313217</v>
      </c>
      <c r="AI17">
        <f t="shared" ref="AI17:AI35" si="20">2*0.95*0.0000000567*(((CF17+$B$7)+273)^4-(AA17+273)^4)</f>
        <v>6.1557251486043096</v>
      </c>
      <c r="AJ17">
        <f t="shared" ref="AJ17:AJ35" si="21">Y17+AI17+AG17+AH17</f>
        <v>245.31366768960157</v>
      </c>
      <c r="AK17">
        <v>-4.13612294538186E-2</v>
      </c>
      <c r="AL17">
        <v>4.6431603504621097E-2</v>
      </c>
      <c r="AM17">
        <v>3.4669985001091801</v>
      </c>
      <c r="AN17">
        <v>11</v>
      </c>
      <c r="AO17">
        <v>2</v>
      </c>
      <c r="AP17">
        <f t="shared" ref="AP17:AP35" si="22">IF(AN17*$H$13&gt;=AR17,1,(AR17/(AR17-AN17*$H$13)))</f>
        <v>1</v>
      </c>
      <c r="AQ17">
        <f t="shared" ref="AQ17:AQ35" si="23">(AP17-1)*100</f>
        <v>0</v>
      </c>
      <c r="AR17">
        <f t="shared" ref="AR17:AR35" si="24">MAX(0,($B$13+$C$13*CK17)/(1+$D$13*CK17)*CD17/(CF17+273)*$E$13)</f>
        <v>52131.253175312413</v>
      </c>
      <c r="AS17">
        <v>0</v>
      </c>
      <c r="AT17">
        <v>2.5620576923076901</v>
      </c>
      <c r="AU17">
        <v>3893.11</v>
      </c>
      <c r="AV17">
        <f t="shared" ref="AV17:AV35" si="25">AU17-AT17</f>
        <v>3890.5479423076922</v>
      </c>
      <c r="AW17">
        <f t="shared" ref="AW17:AW35" si="26">AV17/AU17</f>
        <v>0.99934189948593599</v>
      </c>
      <c r="AX17">
        <v>-0.78829890075014297</v>
      </c>
      <c r="AY17" t="s">
        <v>239</v>
      </c>
      <c r="AZ17">
        <v>931.91099999999994</v>
      </c>
      <c r="BA17">
        <v>1164.3800000000001</v>
      </c>
      <c r="BB17">
        <f t="shared" ref="BB17:BB35" si="27">1-AZ17/BA17</f>
        <v>0.19965045775434154</v>
      </c>
      <c r="BC17">
        <v>0.5</v>
      </c>
      <c r="BD17">
        <f t="shared" ref="BD17:BD35" si="28">BR17</f>
        <v>1513.1870805001108</v>
      </c>
      <c r="BE17">
        <f t="shared" ref="BE17:BE35" si="29">P17</f>
        <v>13.320122874413057</v>
      </c>
      <c r="BF17">
        <f t="shared" ref="BF17:BF35" si="30">BB17*BC17*BD17</f>
        <v>151.05424664490138</v>
      </c>
      <c r="BG17">
        <f t="shared" ref="BG17:BG35" si="31">BL17/BA17</f>
        <v>0.4697607310328244</v>
      </c>
      <c r="BH17">
        <f t="shared" ref="BH17:BH35" si="32">(BE17-AX17)/BD17</f>
        <v>9.323646730119017E-3</v>
      </c>
      <c r="BI17">
        <f t="shared" ref="BI17:BI35" si="33">(AU17-BA17)/BA17</f>
        <v>2.3435046977790752</v>
      </c>
      <c r="BJ17" t="s">
        <v>240</v>
      </c>
      <c r="BK17">
        <v>617.4</v>
      </c>
      <c r="BL17">
        <f t="shared" ref="BL17:BL35" si="34">BA17-BK17</f>
        <v>546.98000000000013</v>
      </c>
      <c r="BM17">
        <f t="shared" ref="BM17:BM35" si="35">(BA17-AZ17)/(BA17-BK17)</f>
        <v>0.42500457055102581</v>
      </c>
      <c r="BN17">
        <f t="shared" ref="BN17:BN35" si="36">(AU17-BA17)/(AU17-BK17)</f>
        <v>0.83301940647981654</v>
      </c>
      <c r="BO17">
        <f t="shared" ref="BO17:BO35" si="37">(BA17-AZ17)/(BA17-AT17)</f>
        <v>0.20009072982489176</v>
      </c>
      <c r="BP17">
        <f t="shared" ref="BP17:BP35" si="38">(AU17-BA17)/(AU17-AT17)</f>
        <v>0.70137421269803046</v>
      </c>
      <c r="BQ17">
        <f t="shared" ref="BQ17:BQ35" si="39">$B$11*CL17+$C$11*CM17+$F$11*CN17</f>
        <v>1800.0003225806499</v>
      </c>
      <c r="BR17">
        <f t="shared" ref="BR17:BR35" si="40">BQ17*BS17</f>
        <v>1513.1870805001108</v>
      </c>
      <c r="BS17">
        <f t="shared" ref="BS17:BS35" si="41">($B$11*$D$9+$C$11*$D$9+$F$11*((DA17+CS17)/MAX(DA17+CS17+DB17, 0.1)*$I$9+DB17/MAX(DA17+CS17+DB17, 0.1)*$J$9))/($B$11+$C$11+$F$11)</f>
        <v>0.84065933851093055</v>
      </c>
      <c r="BT17">
        <f t="shared" ref="BT17:BT35" si="42">($B$11*$K$9+$C$11*$K$9+$F$11*((DA17+CS17)/MAX(DA17+CS17+DB17, 0.1)*$P$9+DB17/MAX(DA17+CS17+DB17, 0.1)*$Q$9))/($B$11+$C$11+$F$11)</f>
        <v>0.19131867702186114</v>
      </c>
      <c r="BU17">
        <v>6</v>
      </c>
      <c r="BV17">
        <v>0.5</v>
      </c>
      <c r="BW17" t="s">
        <v>241</v>
      </c>
      <c r="BX17">
        <v>1579789756.5</v>
      </c>
      <c r="BY17">
        <v>385.77</v>
      </c>
      <c r="BZ17">
        <v>400.07519354838701</v>
      </c>
      <c r="CA17">
        <v>28.7158129032258</v>
      </c>
      <c r="CB17">
        <v>26.234670967741899</v>
      </c>
      <c r="CC17">
        <v>600.01700000000005</v>
      </c>
      <c r="CD17">
        <v>99.734774193548404</v>
      </c>
      <c r="CE17">
        <v>0.19998199999999999</v>
      </c>
      <c r="CF17">
        <v>30.514199999999999</v>
      </c>
      <c r="CG17">
        <v>30.001993548387102</v>
      </c>
      <c r="CH17">
        <v>999.9</v>
      </c>
      <c r="CI17">
        <v>0</v>
      </c>
      <c r="CJ17">
        <v>0</v>
      </c>
      <c r="CK17">
        <v>10000.9867741935</v>
      </c>
      <c r="CL17">
        <v>0</v>
      </c>
      <c r="CM17">
        <v>3.2496912903225801</v>
      </c>
      <c r="CN17">
        <v>1800.0003225806499</v>
      </c>
      <c r="CO17">
        <v>0.97799758064516096</v>
      </c>
      <c r="CP17">
        <v>2.2002664516128999E-2</v>
      </c>
      <c r="CQ17">
        <v>0</v>
      </c>
      <c r="CR17">
        <v>931.94748387096797</v>
      </c>
      <c r="CS17">
        <v>2.0002200000000001</v>
      </c>
      <c r="CT17">
        <v>16772.961290322601</v>
      </c>
      <c r="CU17">
        <v>16706.125806451601</v>
      </c>
      <c r="CV17">
        <v>47.25</v>
      </c>
      <c r="CW17">
        <v>49.145000000000003</v>
      </c>
      <c r="CX17">
        <v>48.436999999999998</v>
      </c>
      <c r="CY17">
        <v>47.941064516129003</v>
      </c>
      <c r="CZ17">
        <v>48.241870967741903</v>
      </c>
      <c r="DA17">
        <v>1758.44</v>
      </c>
      <c r="DB17">
        <v>39.560322580645099</v>
      </c>
      <c r="DC17">
        <v>0</v>
      </c>
      <c r="DD17">
        <v>1579789765.0999999</v>
      </c>
      <c r="DE17">
        <v>931.91099999999994</v>
      </c>
      <c r="DF17">
        <v>-0.52034188531484404</v>
      </c>
      <c r="DG17">
        <v>3.0666666724614502</v>
      </c>
      <c r="DH17">
        <v>16773.0346153846</v>
      </c>
      <c r="DI17">
        <v>15</v>
      </c>
      <c r="DJ17">
        <v>100</v>
      </c>
      <c r="DK17">
        <v>100</v>
      </c>
      <c r="DL17">
        <v>4.0659999999999998</v>
      </c>
      <c r="DM17">
        <v>0.45800000000000002</v>
      </c>
      <c r="DN17">
        <v>2</v>
      </c>
      <c r="DO17">
        <v>631.15800000000002</v>
      </c>
      <c r="DP17">
        <v>358.99799999999999</v>
      </c>
      <c r="DQ17">
        <v>28.5168</v>
      </c>
      <c r="DR17">
        <v>29.1235</v>
      </c>
      <c r="DS17">
        <v>30</v>
      </c>
      <c r="DT17">
        <v>28.889099999999999</v>
      </c>
      <c r="DU17">
        <v>28.882100000000001</v>
      </c>
      <c r="DV17">
        <v>20.8582</v>
      </c>
      <c r="DW17">
        <v>19.5061</v>
      </c>
      <c r="DX17">
        <v>100</v>
      </c>
      <c r="DY17">
        <v>28.5852</v>
      </c>
      <c r="DZ17">
        <v>400</v>
      </c>
      <c r="EA17">
        <v>26.234999999999999</v>
      </c>
      <c r="EB17">
        <v>100.16200000000001</v>
      </c>
      <c r="EC17">
        <v>101.092</v>
      </c>
    </row>
    <row r="18" spans="1:133" x14ac:dyDescent="0.35">
      <c r="A18">
        <v>2</v>
      </c>
      <c r="B18">
        <v>1579789825</v>
      </c>
      <c r="C18">
        <v>60.5</v>
      </c>
      <c r="D18" t="s">
        <v>242</v>
      </c>
      <c r="E18" t="s">
        <v>243</v>
      </c>
      <c r="F18" t="s">
        <v>231</v>
      </c>
      <c r="G18" t="s">
        <v>232</v>
      </c>
      <c r="H18" t="s">
        <v>233</v>
      </c>
      <c r="I18" t="s">
        <v>234</v>
      </c>
      <c r="J18" t="s">
        <v>235</v>
      </c>
      <c r="K18" t="s">
        <v>236</v>
      </c>
      <c r="L18" t="s">
        <v>237</v>
      </c>
      <c r="M18" t="s">
        <v>238</v>
      </c>
      <c r="N18">
        <v>1579789817</v>
      </c>
      <c r="O18">
        <f t="shared" si="0"/>
        <v>2.4003060249430169E-3</v>
      </c>
      <c r="P18">
        <f t="shared" si="1"/>
        <v>13.6034562644448</v>
      </c>
      <c r="Q18">
        <f t="shared" si="2"/>
        <v>385.45338709677401</v>
      </c>
      <c r="R18">
        <f t="shared" si="3"/>
        <v>244.4703025550225</v>
      </c>
      <c r="S18">
        <f t="shared" si="4"/>
        <v>24.431000061748868</v>
      </c>
      <c r="T18">
        <f t="shared" si="5"/>
        <v>38.520064095896174</v>
      </c>
      <c r="U18">
        <f t="shared" si="6"/>
        <v>0.16875286006255755</v>
      </c>
      <c r="V18">
        <f t="shared" si="7"/>
        <v>2.2534943602935589</v>
      </c>
      <c r="W18">
        <f t="shared" si="8"/>
        <v>0.16203353071359966</v>
      </c>
      <c r="X18">
        <f t="shared" si="9"/>
        <v>0.10185236849428614</v>
      </c>
      <c r="Y18">
        <f t="shared" si="10"/>
        <v>289.49732835421923</v>
      </c>
      <c r="Z18">
        <f t="shared" si="11"/>
        <v>31.93754609586205</v>
      </c>
      <c r="AA18">
        <f t="shared" si="12"/>
        <v>30.041535483871002</v>
      </c>
      <c r="AB18">
        <f t="shared" si="13"/>
        <v>4.2706247738422807</v>
      </c>
      <c r="AC18">
        <f t="shared" si="14"/>
        <v>64.611397406893445</v>
      </c>
      <c r="AD18">
        <f t="shared" si="15"/>
        <v>2.8429210930180218</v>
      </c>
      <c r="AE18">
        <f t="shared" si="16"/>
        <v>4.400030346216762</v>
      </c>
      <c r="AF18">
        <f t="shared" si="17"/>
        <v>1.4277036808242589</v>
      </c>
      <c r="AG18">
        <f t="shared" si="18"/>
        <v>-105.85349569998705</v>
      </c>
      <c r="AH18">
        <f t="shared" si="19"/>
        <v>63.279640230535669</v>
      </c>
      <c r="AI18">
        <f t="shared" si="20"/>
        <v>6.2624566215606974</v>
      </c>
      <c r="AJ18">
        <f t="shared" si="21"/>
        <v>253.18592950632859</v>
      </c>
      <c r="AK18">
        <v>-4.1277886685334497E-2</v>
      </c>
      <c r="AL18">
        <v>4.6338043945770097E-2</v>
      </c>
      <c r="AM18">
        <v>3.46147001729098</v>
      </c>
      <c r="AN18">
        <v>11</v>
      </c>
      <c r="AO18">
        <v>2</v>
      </c>
      <c r="AP18">
        <f t="shared" si="22"/>
        <v>1</v>
      </c>
      <c r="AQ18">
        <f t="shared" si="23"/>
        <v>0</v>
      </c>
      <c r="AR18">
        <f t="shared" si="24"/>
        <v>52022.206683609948</v>
      </c>
      <c r="AS18">
        <v>0</v>
      </c>
      <c r="AT18">
        <v>2.5620576923076901</v>
      </c>
      <c r="AU18">
        <v>3893.11</v>
      </c>
      <c r="AV18">
        <f t="shared" si="25"/>
        <v>3890.5479423076922</v>
      </c>
      <c r="AW18">
        <f t="shared" si="26"/>
        <v>0.99934189948593599</v>
      </c>
      <c r="AX18">
        <v>-0.78829890075014297</v>
      </c>
      <c r="AY18" t="s">
        <v>244</v>
      </c>
      <c r="AZ18">
        <v>931.63211538461496</v>
      </c>
      <c r="BA18">
        <v>1163.72</v>
      </c>
      <c r="BB18">
        <f t="shared" si="27"/>
        <v>0.19943619136509216</v>
      </c>
      <c r="BC18">
        <v>0.5</v>
      </c>
      <c r="BD18">
        <f t="shared" si="28"/>
        <v>1513.1681030807479</v>
      </c>
      <c r="BE18">
        <f t="shared" si="29"/>
        <v>13.6034562644448</v>
      </c>
      <c r="BF18">
        <f t="shared" si="30"/>
        <v>150.89024168678276</v>
      </c>
      <c r="BG18">
        <f t="shared" si="31"/>
        <v>0.46894441961983985</v>
      </c>
      <c r="BH18">
        <f t="shared" si="32"/>
        <v>9.5110088138217579E-3</v>
      </c>
      <c r="BI18">
        <f t="shared" si="33"/>
        <v>2.3454009555563196</v>
      </c>
      <c r="BJ18" t="s">
        <v>245</v>
      </c>
      <c r="BK18">
        <v>618</v>
      </c>
      <c r="BL18">
        <f t="shared" si="34"/>
        <v>545.72</v>
      </c>
      <c r="BM18">
        <f t="shared" si="35"/>
        <v>0.42528748188702092</v>
      </c>
      <c r="BN18">
        <f t="shared" si="36"/>
        <v>0.83337353554537108</v>
      </c>
      <c r="BO18">
        <f t="shared" si="37"/>
        <v>0.19987624091355927</v>
      </c>
      <c r="BP18">
        <f t="shared" si="38"/>
        <v>0.70154385461217394</v>
      </c>
      <c r="BQ18">
        <f t="shared" si="39"/>
        <v>1799.97774193548</v>
      </c>
      <c r="BR18">
        <f t="shared" si="40"/>
        <v>1513.1681030807479</v>
      </c>
      <c r="BS18">
        <f t="shared" si="41"/>
        <v>0.84065934140589349</v>
      </c>
      <c r="BT18">
        <f t="shared" si="42"/>
        <v>0.19131868281178716</v>
      </c>
      <c r="BU18">
        <v>6</v>
      </c>
      <c r="BV18">
        <v>0.5</v>
      </c>
      <c r="BW18" t="s">
        <v>241</v>
      </c>
      <c r="BX18">
        <v>1579789817</v>
      </c>
      <c r="BY18">
        <v>385.45338709677401</v>
      </c>
      <c r="BZ18">
        <v>399.98138709677397</v>
      </c>
      <c r="CA18">
        <v>28.447864516128998</v>
      </c>
      <c r="CB18">
        <v>26.1159483870968</v>
      </c>
      <c r="CC18">
        <v>600.02735483871004</v>
      </c>
      <c r="CD18">
        <v>99.734416129032297</v>
      </c>
      <c r="CE18">
        <v>0.20001274193548399</v>
      </c>
      <c r="CF18">
        <v>30.562396774193498</v>
      </c>
      <c r="CG18">
        <v>30.041535483871002</v>
      </c>
      <c r="CH18">
        <v>999.9</v>
      </c>
      <c r="CI18">
        <v>0</v>
      </c>
      <c r="CJ18">
        <v>0</v>
      </c>
      <c r="CK18">
        <v>9980.8706451612907</v>
      </c>
      <c r="CL18">
        <v>0</v>
      </c>
      <c r="CM18">
        <v>4.3835596774193597</v>
      </c>
      <c r="CN18">
        <v>1799.97774193548</v>
      </c>
      <c r="CO18">
        <v>0.97799767741935495</v>
      </c>
      <c r="CP18">
        <v>2.2002541935483899E-2</v>
      </c>
      <c r="CQ18">
        <v>0</v>
      </c>
      <c r="CR18">
        <v>931.61</v>
      </c>
      <c r="CS18">
        <v>2.0002200000000001</v>
      </c>
      <c r="CT18">
        <v>16772.283870967702</v>
      </c>
      <c r="CU18">
        <v>16705.9290322581</v>
      </c>
      <c r="CV18">
        <v>47.3</v>
      </c>
      <c r="CW18">
        <v>49.197161290322597</v>
      </c>
      <c r="CX18">
        <v>48.453258064516099</v>
      </c>
      <c r="CY18">
        <v>48.058</v>
      </c>
      <c r="CZ18">
        <v>48.253999999999998</v>
      </c>
      <c r="DA18">
        <v>1758.4177419354801</v>
      </c>
      <c r="DB18">
        <v>39.56</v>
      </c>
      <c r="DC18">
        <v>0</v>
      </c>
      <c r="DD18">
        <v>59.599999904632597</v>
      </c>
      <c r="DE18">
        <v>931.63211538461496</v>
      </c>
      <c r="DF18">
        <v>-5.5049914388885099</v>
      </c>
      <c r="DG18">
        <v>-79.052991456775104</v>
      </c>
      <c r="DH18">
        <v>16771.95</v>
      </c>
      <c r="DI18">
        <v>15</v>
      </c>
      <c r="DJ18">
        <v>100</v>
      </c>
      <c r="DK18">
        <v>100</v>
      </c>
      <c r="DL18">
        <v>3.9580000000000002</v>
      </c>
      <c r="DM18">
        <v>0.45200000000000001</v>
      </c>
      <c r="DN18">
        <v>2</v>
      </c>
      <c r="DO18">
        <v>631.53399999999999</v>
      </c>
      <c r="DP18">
        <v>359.166</v>
      </c>
      <c r="DQ18">
        <v>28.7319</v>
      </c>
      <c r="DR18">
        <v>29.1111</v>
      </c>
      <c r="DS18">
        <v>30.0001</v>
      </c>
      <c r="DT18">
        <v>28.888999999999999</v>
      </c>
      <c r="DU18">
        <v>28.884499999999999</v>
      </c>
      <c r="DV18">
        <v>20.851900000000001</v>
      </c>
      <c r="DW18">
        <v>19.336500000000001</v>
      </c>
      <c r="DX18">
        <v>100</v>
      </c>
      <c r="DY18">
        <v>28.715199999999999</v>
      </c>
      <c r="DZ18">
        <v>400</v>
      </c>
      <c r="EA18">
        <v>26.2957</v>
      </c>
      <c r="EB18">
        <v>100.16</v>
      </c>
      <c r="EC18">
        <v>101.09</v>
      </c>
    </row>
    <row r="19" spans="1:133" x14ac:dyDescent="0.35">
      <c r="A19">
        <v>3</v>
      </c>
      <c r="B19">
        <v>1579789966.5</v>
      </c>
      <c r="C19">
        <v>202</v>
      </c>
      <c r="D19" t="s">
        <v>246</v>
      </c>
      <c r="E19" t="s">
        <v>247</v>
      </c>
      <c r="F19" t="s">
        <v>231</v>
      </c>
      <c r="G19" t="s">
        <v>232</v>
      </c>
      <c r="H19" t="s">
        <v>233</v>
      </c>
      <c r="I19" t="s">
        <v>234</v>
      </c>
      <c r="J19" t="s">
        <v>235</v>
      </c>
      <c r="K19" t="s">
        <v>236</v>
      </c>
      <c r="L19" t="s">
        <v>237</v>
      </c>
      <c r="M19" t="s">
        <v>238</v>
      </c>
      <c r="N19">
        <v>1579789958.5</v>
      </c>
      <c r="O19">
        <f t="shared" si="0"/>
        <v>2.5600928328932899E-3</v>
      </c>
      <c r="P19">
        <f t="shared" si="1"/>
        <v>9.5126915347241425</v>
      </c>
      <c r="Q19">
        <f t="shared" si="2"/>
        <v>289.73796774193602</v>
      </c>
      <c r="R19">
        <f t="shared" si="3"/>
        <v>198.51471580772875</v>
      </c>
      <c r="S19">
        <f t="shared" si="4"/>
        <v>19.839008698840466</v>
      </c>
      <c r="T19">
        <f t="shared" si="5"/>
        <v>28.955606837651057</v>
      </c>
      <c r="U19">
        <f t="shared" si="6"/>
        <v>0.18471510528870658</v>
      </c>
      <c r="V19">
        <f t="shared" si="7"/>
        <v>2.2553511378212234</v>
      </c>
      <c r="W19">
        <f t="shared" si="8"/>
        <v>0.1767032646445153</v>
      </c>
      <c r="X19">
        <f t="shared" si="9"/>
        <v>0.11113041267081691</v>
      </c>
      <c r="Y19">
        <f t="shared" si="10"/>
        <v>289.49780982882965</v>
      </c>
      <c r="Z19">
        <f t="shared" si="11"/>
        <v>31.800066255841756</v>
      </c>
      <c r="AA19">
        <f t="shared" si="12"/>
        <v>29.983351612903199</v>
      </c>
      <c r="AB19">
        <f t="shared" si="13"/>
        <v>4.2563773306288324</v>
      </c>
      <c r="AC19">
        <f t="shared" si="14"/>
        <v>65.312739830935683</v>
      </c>
      <c r="AD19">
        <f t="shared" si="15"/>
        <v>2.8600294561250608</v>
      </c>
      <c r="AE19">
        <f t="shared" si="16"/>
        <v>4.378976388876576</v>
      </c>
      <c r="AF19">
        <f t="shared" si="17"/>
        <v>1.3963478745037716</v>
      </c>
      <c r="AG19">
        <f t="shared" si="18"/>
        <v>-112.90009393059408</v>
      </c>
      <c r="AH19">
        <f t="shared" si="19"/>
        <v>60.213964280838077</v>
      </c>
      <c r="AI19">
        <f t="shared" si="20"/>
        <v>5.9499755200400202</v>
      </c>
      <c r="AJ19">
        <f t="shared" si="21"/>
        <v>242.76165569911365</v>
      </c>
      <c r="AK19">
        <v>-4.13279628993167E-2</v>
      </c>
      <c r="AL19">
        <v>4.63942588828824E-2</v>
      </c>
      <c r="AM19">
        <v>3.4647922488993301</v>
      </c>
      <c r="AN19">
        <v>11</v>
      </c>
      <c r="AO19">
        <v>2</v>
      </c>
      <c r="AP19">
        <f t="shared" si="22"/>
        <v>1</v>
      </c>
      <c r="AQ19">
        <f t="shared" si="23"/>
        <v>0</v>
      </c>
      <c r="AR19">
        <f t="shared" si="24"/>
        <v>52097.201622004519</v>
      </c>
      <c r="AS19">
        <v>0</v>
      </c>
      <c r="AT19">
        <v>2.5620576923076901</v>
      </c>
      <c r="AU19">
        <v>3893.11</v>
      </c>
      <c r="AV19">
        <f t="shared" si="25"/>
        <v>3890.5479423076922</v>
      </c>
      <c r="AW19">
        <f t="shared" si="26"/>
        <v>0.99934189948593599</v>
      </c>
      <c r="AX19">
        <v>-0.78829890075014297</v>
      </c>
      <c r="AY19" t="s">
        <v>248</v>
      </c>
      <c r="AZ19">
        <v>936.90773076923097</v>
      </c>
      <c r="BA19">
        <v>1148.8</v>
      </c>
      <c r="BB19">
        <f t="shared" si="27"/>
        <v>0.18444661318834343</v>
      </c>
      <c r="BC19">
        <v>0.5</v>
      </c>
      <c r="BD19">
        <f t="shared" si="28"/>
        <v>1513.1705514678467</v>
      </c>
      <c r="BE19">
        <f t="shared" si="29"/>
        <v>9.5126915347241425</v>
      </c>
      <c r="BF19">
        <f t="shared" si="30"/>
        <v>139.54959169729113</v>
      </c>
      <c r="BG19">
        <f t="shared" si="31"/>
        <v>0.46483286908077998</v>
      </c>
      <c r="BH19">
        <f t="shared" si="32"/>
        <v>6.8075541289657256E-3</v>
      </c>
      <c r="BI19">
        <f t="shared" si="33"/>
        <v>2.3888492339832874</v>
      </c>
      <c r="BJ19" t="s">
        <v>249</v>
      </c>
      <c r="BK19">
        <v>614.79999999999995</v>
      </c>
      <c r="BL19">
        <f t="shared" si="34"/>
        <v>534</v>
      </c>
      <c r="BM19">
        <f t="shared" si="35"/>
        <v>0.39680200230481083</v>
      </c>
      <c r="BN19">
        <f t="shared" si="36"/>
        <v>0.83711119448740356</v>
      </c>
      <c r="BO19">
        <f t="shared" si="37"/>
        <v>0.18485888610890996</v>
      </c>
      <c r="BP19">
        <f t="shared" si="38"/>
        <v>0.70537879000462933</v>
      </c>
      <c r="BQ19">
        <f t="shared" si="39"/>
        <v>1799.9806451612901</v>
      </c>
      <c r="BR19">
        <f t="shared" si="40"/>
        <v>1513.1705514678467</v>
      </c>
      <c r="BS19">
        <f t="shared" si="41"/>
        <v>0.8406593457188295</v>
      </c>
      <c r="BT19">
        <f t="shared" si="42"/>
        <v>0.19131869143765923</v>
      </c>
      <c r="BU19">
        <v>6</v>
      </c>
      <c r="BV19">
        <v>0.5</v>
      </c>
      <c r="BW19" t="s">
        <v>241</v>
      </c>
      <c r="BX19">
        <v>1579789958.5</v>
      </c>
      <c r="BY19">
        <v>289.73796774193602</v>
      </c>
      <c r="BZ19">
        <v>299.99190322580603</v>
      </c>
      <c r="CA19">
        <v>28.6182612903226</v>
      </c>
      <c r="CB19">
        <v>26.131558064516099</v>
      </c>
      <c r="CC19">
        <v>600.02996774193502</v>
      </c>
      <c r="CD19">
        <v>99.737203225806496</v>
      </c>
      <c r="CE19">
        <v>0.20001612903225799</v>
      </c>
      <c r="CF19">
        <v>30.478570967741899</v>
      </c>
      <c r="CG19">
        <v>29.983351612903199</v>
      </c>
      <c r="CH19">
        <v>999.9</v>
      </c>
      <c r="CI19">
        <v>0</v>
      </c>
      <c r="CJ19">
        <v>0</v>
      </c>
      <c r="CK19">
        <v>9992.6996774193503</v>
      </c>
      <c r="CL19">
        <v>0</v>
      </c>
      <c r="CM19">
        <v>4.6992864516128998</v>
      </c>
      <c r="CN19">
        <v>1799.9806451612901</v>
      </c>
      <c r="CO19">
        <v>0.97799738709677397</v>
      </c>
      <c r="CP19">
        <v>2.2002909677419399E-2</v>
      </c>
      <c r="CQ19">
        <v>0</v>
      </c>
      <c r="CR19">
        <v>936.95016129032297</v>
      </c>
      <c r="CS19">
        <v>2.0002200000000001</v>
      </c>
      <c r="CT19">
        <v>16866.341935483899</v>
      </c>
      <c r="CU19">
        <v>16705.967741935499</v>
      </c>
      <c r="CV19">
        <v>47.311999999999998</v>
      </c>
      <c r="CW19">
        <v>49.293999999999997</v>
      </c>
      <c r="CX19">
        <v>48.5</v>
      </c>
      <c r="CY19">
        <v>48.068096774193499</v>
      </c>
      <c r="CZ19">
        <v>48.311999999999998</v>
      </c>
      <c r="DA19">
        <v>1758.42032258065</v>
      </c>
      <c r="DB19">
        <v>39.560322580645099</v>
      </c>
      <c r="DC19">
        <v>0</v>
      </c>
      <c r="DD19">
        <v>140.799999952316</v>
      </c>
      <c r="DE19">
        <v>936.90773076923097</v>
      </c>
      <c r="DF19">
        <v>-1.1317265224986599</v>
      </c>
      <c r="DG19">
        <v>-16.899145224673699</v>
      </c>
      <c r="DH19">
        <v>16866.365384615401</v>
      </c>
      <c r="DI19">
        <v>15</v>
      </c>
      <c r="DJ19">
        <v>100</v>
      </c>
      <c r="DK19">
        <v>100</v>
      </c>
      <c r="DL19">
        <v>3.4710000000000001</v>
      </c>
      <c r="DM19">
        <v>0.45500000000000002</v>
      </c>
      <c r="DN19">
        <v>2</v>
      </c>
      <c r="DO19">
        <v>631.47199999999998</v>
      </c>
      <c r="DP19">
        <v>358.80200000000002</v>
      </c>
      <c r="DQ19">
        <v>28.639299999999999</v>
      </c>
      <c r="DR19">
        <v>29.0855</v>
      </c>
      <c r="DS19">
        <v>30.0001</v>
      </c>
      <c r="DT19">
        <v>28.881599999999999</v>
      </c>
      <c r="DU19">
        <v>28.877500000000001</v>
      </c>
      <c r="DV19">
        <v>16.552399999999999</v>
      </c>
      <c r="DW19">
        <v>20.218</v>
      </c>
      <c r="DX19">
        <v>100</v>
      </c>
      <c r="DY19">
        <v>28.641200000000001</v>
      </c>
      <c r="DZ19">
        <v>300</v>
      </c>
      <c r="EA19">
        <v>26.1953</v>
      </c>
      <c r="EB19">
        <v>100.158</v>
      </c>
      <c r="EC19">
        <v>101.086</v>
      </c>
    </row>
    <row r="20" spans="1:133" x14ac:dyDescent="0.35">
      <c r="A20">
        <v>4</v>
      </c>
      <c r="B20">
        <v>1579790030.5</v>
      </c>
      <c r="C20">
        <v>266</v>
      </c>
      <c r="D20" t="s">
        <v>250</v>
      </c>
      <c r="E20" t="s">
        <v>251</v>
      </c>
      <c r="F20" t="s">
        <v>231</v>
      </c>
      <c r="G20" t="s">
        <v>232</v>
      </c>
      <c r="H20" t="s">
        <v>233</v>
      </c>
      <c r="I20" t="s">
        <v>234</v>
      </c>
      <c r="J20" t="s">
        <v>235</v>
      </c>
      <c r="K20" t="s">
        <v>236</v>
      </c>
      <c r="L20" t="s">
        <v>237</v>
      </c>
      <c r="M20" t="s">
        <v>238</v>
      </c>
      <c r="N20">
        <v>1579790022.5</v>
      </c>
      <c r="O20">
        <f t="shared" si="0"/>
        <v>2.422857292693001E-3</v>
      </c>
      <c r="P20">
        <f t="shared" si="1"/>
        <v>6.5598341081389373</v>
      </c>
      <c r="Q20">
        <f t="shared" si="2"/>
        <v>217.847064516129</v>
      </c>
      <c r="R20">
        <f t="shared" si="3"/>
        <v>149.8741872663974</v>
      </c>
      <c r="S20">
        <f t="shared" si="4"/>
        <v>14.978122117827326</v>
      </c>
      <c r="T20">
        <f t="shared" si="5"/>
        <v>21.771193524692809</v>
      </c>
      <c r="U20">
        <f t="shared" si="6"/>
        <v>0.17081720731609923</v>
      </c>
      <c r="V20">
        <f t="shared" si="7"/>
        <v>2.2566959429343862</v>
      </c>
      <c r="W20">
        <f t="shared" si="8"/>
        <v>0.16394542219177072</v>
      </c>
      <c r="X20">
        <f t="shared" si="9"/>
        <v>0.10306025652969324</v>
      </c>
      <c r="Y20">
        <f t="shared" si="10"/>
        <v>289.5006747876057</v>
      </c>
      <c r="Z20">
        <f t="shared" si="11"/>
        <v>31.924630931146943</v>
      </c>
      <c r="AA20">
        <f t="shared" si="12"/>
        <v>30.064545161290301</v>
      </c>
      <c r="AB20">
        <f t="shared" si="13"/>
        <v>4.2762705946618809</v>
      </c>
      <c r="AC20">
        <f t="shared" si="14"/>
        <v>64.83193682623309</v>
      </c>
      <c r="AD20">
        <f t="shared" si="15"/>
        <v>2.8520159420667923</v>
      </c>
      <c r="AE20">
        <f t="shared" si="16"/>
        <v>4.3990910678959922</v>
      </c>
      <c r="AF20">
        <f t="shared" si="17"/>
        <v>1.4242546525950885</v>
      </c>
      <c r="AG20">
        <f t="shared" si="18"/>
        <v>-106.84800660776135</v>
      </c>
      <c r="AH20">
        <f t="shared" si="19"/>
        <v>60.116038954433442</v>
      </c>
      <c r="AI20">
        <f t="shared" si="20"/>
        <v>5.941497049737051</v>
      </c>
      <c r="AJ20">
        <f t="shared" si="21"/>
        <v>248.71020418401483</v>
      </c>
      <c r="AK20">
        <v>-4.1364254950375198E-2</v>
      </c>
      <c r="AL20">
        <v>4.64349998895539E-2</v>
      </c>
      <c r="AM20">
        <v>3.46719912181057</v>
      </c>
      <c r="AN20">
        <v>11</v>
      </c>
      <c r="AO20">
        <v>2</v>
      </c>
      <c r="AP20">
        <f t="shared" si="22"/>
        <v>1</v>
      </c>
      <c r="AQ20">
        <f t="shared" si="23"/>
        <v>0</v>
      </c>
      <c r="AR20">
        <f t="shared" si="24"/>
        <v>52127.343284729592</v>
      </c>
      <c r="AS20">
        <v>0</v>
      </c>
      <c r="AT20">
        <v>2.5620576923076901</v>
      </c>
      <c r="AU20">
        <v>3893.11</v>
      </c>
      <c r="AV20">
        <f t="shared" si="25"/>
        <v>3890.5479423076922</v>
      </c>
      <c r="AW20">
        <f t="shared" si="26"/>
        <v>0.99934189948593599</v>
      </c>
      <c r="AX20">
        <v>-0.78829890075014297</v>
      </c>
      <c r="AY20" t="s">
        <v>252</v>
      </c>
      <c r="AZ20">
        <v>943.86342307692303</v>
      </c>
      <c r="BA20">
        <v>1142.92</v>
      </c>
      <c r="BB20">
        <f t="shared" si="27"/>
        <v>0.17416492573677689</v>
      </c>
      <c r="BC20">
        <v>0.5</v>
      </c>
      <c r="BD20">
        <f t="shared" si="28"/>
        <v>1513.1857159839794</v>
      </c>
      <c r="BE20">
        <f t="shared" si="29"/>
        <v>6.5598341081389373</v>
      </c>
      <c r="BF20">
        <f t="shared" si="30"/>
        <v>131.77193892515066</v>
      </c>
      <c r="BG20">
        <f t="shared" si="31"/>
        <v>0.47100409477478739</v>
      </c>
      <c r="BH20">
        <f t="shared" si="32"/>
        <v>4.8560681820280132E-3</v>
      </c>
      <c r="BI20">
        <f t="shared" si="33"/>
        <v>2.4062839043852589</v>
      </c>
      <c r="BJ20" t="s">
        <v>253</v>
      </c>
      <c r="BK20">
        <v>604.6</v>
      </c>
      <c r="BL20">
        <f t="shared" si="34"/>
        <v>538.32000000000005</v>
      </c>
      <c r="BM20">
        <f t="shared" si="35"/>
        <v>0.36977369765767021</v>
      </c>
      <c r="BN20">
        <f t="shared" si="36"/>
        <v>0.83630276325752384</v>
      </c>
      <c r="BO20">
        <f t="shared" si="37"/>
        <v>0.1745562244432261</v>
      </c>
      <c r="BP20">
        <f t="shared" si="38"/>
        <v>0.7068901452397256</v>
      </c>
      <c r="BQ20">
        <f t="shared" si="39"/>
        <v>1799.99870967742</v>
      </c>
      <c r="BR20">
        <f t="shared" si="40"/>
        <v>1513.1857159839794</v>
      </c>
      <c r="BS20">
        <f t="shared" si="41"/>
        <v>0.84065933372538881</v>
      </c>
      <c r="BT20">
        <f t="shared" si="42"/>
        <v>0.19131866745077755</v>
      </c>
      <c r="BU20">
        <v>6</v>
      </c>
      <c r="BV20">
        <v>0.5</v>
      </c>
      <c r="BW20" t="s">
        <v>241</v>
      </c>
      <c r="BX20">
        <v>1579790022.5</v>
      </c>
      <c r="BY20">
        <v>217.847064516129</v>
      </c>
      <c r="BZ20">
        <v>224.93448387096799</v>
      </c>
      <c r="CA20">
        <v>28.537861290322599</v>
      </c>
      <c r="CB20">
        <v>26.184222580645201</v>
      </c>
      <c r="CC20">
        <v>600.01922580645203</v>
      </c>
      <c r="CD20">
        <v>99.738019354838698</v>
      </c>
      <c r="CE20">
        <v>0.199951225806452</v>
      </c>
      <c r="CF20">
        <v>30.558664516128999</v>
      </c>
      <c r="CG20">
        <v>30.064545161290301</v>
      </c>
      <c r="CH20">
        <v>999.9</v>
      </c>
      <c r="CI20">
        <v>0</v>
      </c>
      <c r="CJ20">
        <v>0</v>
      </c>
      <c r="CK20">
        <v>10001.3929032258</v>
      </c>
      <c r="CL20">
        <v>0</v>
      </c>
      <c r="CM20">
        <v>4.4432970967741898</v>
      </c>
      <c r="CN20">
        <v>1799.99870967742</v>
      </c>
      <c r="CO20">
        <v>0.97799700000000001</v>
      </c>
      <c r="CP20">
        <v>2.2003399999999999E-2</v>
      </c>
      <c r="CQ20">
        <v>0</v>
      </c>
      <c r="CR20">
        <v>943.92506451612905</v>
      </c>
      <c r="CS20">
        <v>2.0002200000000001</v>
      </c>
      <c r="CT20">
        <v>16989.303225806401</v>
      </c>
      <c r="CU20">
        <v>16706.1161290323</v>
      </c>
      <c r="CV20">
        <v>47.25</v>
      </c>
      <c r="CW20">
        <v>49.262</v>
      </c>
      <c r="CX20">
        <v>48.255677419354797</v>
      </c>
      <c r="CY20">
        <v>48.066064516129003</v>
      </c>
      <c r="CZ20">
        <v>48.298000000000002</v>
      </c>
      <c r="DA20">
        <v>1758.4387096774201</v>
      </c>
      <c r="DB20">
        <v>39.56</v>
      </c>
      <c r="DC20">
        <v>0</v>
      </c>
      <c r="DD20">
        <v>63.5</v>
      </c>
      <c r="DE20">
        <v>943.86342307692303</v>
      </c>
      <c r="DF20">
        <v>-4.9420512732972401</v>
      </c>
      <c r="DG20">
        <v>-78.229059715956794</v>
      </c>
      <c r="DH20">
        <v>16988.484615384601</v>
      </c>
      <c r="DI20">
        <v>15</v>
      </c>
      <c r="DJ20">
        <v>100</v>
      </c>
      <c r="DK20">
        <v>100</v>
      </c>
      <c r="DL20">
        <v>3.24</v>
      </c>
      <c r="DM20">
        <v>0.44900000000000001</v>
      </c>
      <c r="DN20">
        <v>2</v>
      </c>
      <c r="DO20">
        <v>631.47500000000002</v>
      </c>
      <c r="DP20">
        <v>358.69099999999997</v>
      </c>
      <c r="DQ20">
        <v>28.580400000000001</v>
      </c>
      <c r="DR20">
        <v>29.071100000000001</v>
      </c>
      <c r="DS20">
        <v>30.0001</v>
      </c>
      <c r="DT20">
        <v>28.8766</v>
      </c>
      <c r="DU20">
        <v>28.872900000000001</v>
      </c>
      <c r="DV20">
        <v>13.2019</v>
      </c>
      <c r="DW20">
        <v>19.7333</v>
      </c>
      <c r="DX20">
        <v>100</v>
      </c>
      <c r="DY20">
        <v>28.532499999999999</v>
      </c>
      <c r="DZ20">
        <v>225</v>
      </c>
      <c r="EA20">
        <v>26.200900000000001</v>
      </c>
      <c r="EB20">
        <v>100.16</v>
      </c>
      <c r="EC20">
        <v>101.084</v>
      </c>
    </row>
    <row r="21" spans="1:133" x14ac:dyDescent="0.35">
      <c r="A21">
        <v>5</v>
      </c>
      <c r="B21">
        <v>1579790169.5999999</v>
      </c>
      <c r="C21">
        <v>405.09999990463302</v>
      </c>
      <c r="D21" t="s">
        <v>254</v>
      </c>
      <c r="E21" t="s">
        <v>255</v>
      </c>
      <c r="F21" t="s">
        <v>231</v>
      </c>
      <c r="G21" t="s">
        <v>232</v>
      </c>
      <c r="H21" t="s">
        <v>233</v>
      </c>
      <c r="I21" t="s">
        <v>234</v>
      </c>
      <c r="J21" t="s">
        <v>235</v>
      </c>
      <c r="K21" t="s">
        <v>236</v>
      </c>
      <c r="L21" t="s">
        <v>237</v>
      </c>
      <c r="M21" t="s">
        <v>238</v>
      </c>
      <c r="N21">
        <v>1579790161.5999999</v>
      </c>
      <c r="O21">
        <f t="shared" si="0"/>
        <v>2.5911670705100515E-3</v>
      </c>
      <c r="P21">
        <f t="shared" si="1"/>
        <v>3.4929807201723322</v>
      </c>
      <c r="Q21">
        <f t="shared" si="2"/>
        <v>146.148612903226</v>
      </c>
      <c r="R21">
        <f t="shared" si="3"/>
        <v>112.26533743276286</v>
      </c>
      <c r="S21">
        <f t="shared" si="4"/>
        <v>11.219314832198453</v>
      </c>
      <c r="T21">
        <f t="shared" si="5"/>
        <v>14.605463609214405</v>
      </c>
      <c r="U21">
        <f t="shared" si="6"/>
        <v>0.18789307028179264</v>
      </c>
      <c r="V21">
        <f t="shared" si="7"/>
        <v>2.2551424590381925</v>
      </c>
      <c r="W21">
        <f t="shared" si="8"/>
        <v>0.17960909022889937</v>
      </c>
      <c r="X21">
        <f t="shared" si="9"/>
        <v>0.11296952630345947</v>
      </c>
      <c r="Y21">
        <f t="shared" si="10"/>
        <v>289.49834278702991</v>
      </c>
      <c r="Z21">
        <f t="shared" si="11"/>
        <v>31.778052814338714</v>
      </c>
      <c r="AA21">
        <f t="shared" si="12"/>
        <v>29.9849322580645</v>
      </c>
      <c r="AB21">
        <f t="shared" si="13"/>
        <v>4.2567638340067271</v>
      </c>
      <c r="AC21">
        <f t="shared" si="14"/>
        <v>65.502843796773959</v>
      </c>
      <c r="AD21">
        <f t="shared" si="15"/>
        <v>2.8664030724225604</v>
      </c>
      <c r="AE21">
        <f t="shared" si="16"/>
        <v>4.3759979052447369</v>
      </c>
      <c r="AF21">
        <f t="shared" si="17"/>
        <v>1.3903607615841667</v>
      </c>
      <c r="AG21">
        <f t="shared" si="18"/>
        <v>-114.27046780949327</v>
      </c>
      <c r="AH21">
        <f t="shared" si="19"/>
        <v>58.570995086786176</v>
      </c>
      <c r="AI21">
        <f t="shared" si="20"/>
        <v>5.7878676122298351</v>
      </c>
      <c r="AJ21">
        <f t="shared" si="21"/>
        <v>239.58673767655267</v>
      </c>
      <c r="AK21">
        <v>-4.13223330825351E-2</v>
      </c>
      <c r="AL21">
        <v>4.6387938920345997E-2</v>
      </c>
      <c r="AM21">
        <v>3.4644188164873801</v>
      </c>
      <c r="AN21">
        <v>11</v>
      </c>
      <c r="AO21">
        <v>2</v>
      </c>
      <c r="AP21">
        <f t="shared" si="22"/>
        <v>1</v>
      </c>
      <c r="AQ21">
        <f t="shared" si="23"/>
        <v>0</v>
      </c>
      <c r="AR21">
        <f t="shared" si="24"/>
        <v>52092.402045088798</v>
      </c>
      <c r="AS21">
        <v>0</v>
      </c>
      <c r="AT21">
        <v>2.5620576923076901</v>
      </c>
      <c r="AU21">
        <v>3893.11</v>
      </c>
      <c r="AV21">
        <f t="shared" si="25"/>
        <v>3890.5479423076922</v>
      </c>
      <c r="AW21">
        <f t="shared" si="26"/>
        <v>0.99934189948593599</v>
      </c>
      <c r="AX21">
        <v>-0.78829890075014297</v>
      </c>
      <c r="AY21" t="s">
        <v>256</v>
      </c>
      <c r="AZ21">
        <v>949.33134615384597</v>
      </c>
      <c r="BA21">
        <v>1128.28</v>
      </c>
      <c r="BB21">
        <f t="shared" si="27"/>
        <v>0.15860305407004827</v>
      </c>
      <c r="BC21">
        <v>0.5</v>
      </c>
      <c r="BD21">
        <f t="shared" si="28"/>
        <v>1513.1732708226832</v>
      </c>
      <c r="BE21">
        <f t="shared" si="29"/>
        <v>3.4929807201723322</v>
      </c>
      <c r="BF21">
        <f t="shared" si="30"/>
        <v>119.9969510448209</v>
      </c>
      <c r="BG21">
        <f t="shared" si="31"/>
        <v>0.4515545786506896</v>
      </c>
      <c r="BH21">
        <f t="shared" si="32"/>
        <v>2.8293386510817929E-3</v>
      </c>
      <c r="BI21">
        <f t="shared" si="33"/>
        <v>2.4504821498209663</v>
      </c>
      <c r="BJ21" t="s">
        <v>257</v>
      </c>
      <c r="BK21">
        <v>618.79999999999995</v>
      </c>
      <c r="BL21">
        <f t="shared" si="34"/>
        <v>509.48</v>
      </c>
      <c r="BM21">
        <f t="shared" si="35"/>
        <v>0.35123783827854677</v>
      </c>
      <c r="BN21">
        <f t="shared" si="36"/>
        <v>0.84440080505511073</v>
      </c>
      <c r="BO21">
        <f t="shared" si="37"/>
        <v>0.15896402386490702</v>
      </c>
      <c r="BP21">
        <f t="shared" si="38"/>
        <v>0.71065311133527154</v>
      </c>
      <c r="BQ21">
        <f t="shared" si="39"/>
        <v>1799.9838709677399</v>
      </c>
      <c r="BR21">
        <f t="shared" si="40"/>
        <v>1513.1732708226832</v>
      </c>
      <c r="BS21">
        <f t="shared" si="41"/>
        <v>0.84065934991358759</v>
      </c>
      <c r="BT21">
        <f t="shared" si="42"/>
        <v>0.19131869982717528</v>
      </c>
      <c r="BU21">
        <v>6</v>
      </c>
      <c r="BV21">
        <v>0.5</v>
      </c>
      <c r="BW21" t="s">
        <v>241</v>
      </c>
      <c r="BX21">
        <v>1579790161.5999999</v>
      </c>
      <c r="BY21">
        <v>146.148612903226</v>
      </c>
      <c r="BZ21">
        <v>150.02012903225801</v>
      </c>
      <c r="CA21">
        <v>28.682474193548401</v>
      </c>
      <c r="CB21">
        <v>26.165732258064502</v>
      </c>
      <c r="CC21">
        <v>600.02480645161302</v>
      </c>
      <c r="CD21">
        <v>99.735703225806503</v>
      </c>
      <c r="CE21">
        <v>0.19999454838709699</v>
      </c>
      <c r="CF21">
        <v>30.466683870967699</v>
      </c>
      <c r="CG21">
        <v>29.9849322580645</v>
      </c>
      <c r="CH21">
        <v>999.9</v>
      </c>
      <c r="CI21">
        <v>0</v>
      </c>
      <c r="CJ21">
        <v>0</v>
      </c>
      <c r="CK21">
        <v>9991.48870967742</v>
      </c>
      <c r="CL21">
        <v>0</v>
      </c>
      <c r="CM21">
        <v>4.23847516129032</v>
      </c>
      <c r="CN21">
        <v>1799.9838709677399</v>
      </c>
      <c r="CO21">
        <v>0.97799532258064503</v>
      </c>
      <c r="CP21">
        <v>2.2005035483871001E-2</v>
      </c>
      <c r="CQ21">
        <v>0</v>
      </c>
      <c r="CR21">
        <v>949.32912903225804</v>
      </c>
      <c r="CS21">
        <v>2.0002200000000001</v>
      </c>
      <c r="CT21">
        <v>17081.109677419401</v>
      </c>
      <c r="CU21">
        <v>16705.983870967699</v>
      </c>
      <c r="CV21">
        <v>47.215451612903202</v>
      </c>
      <c r="CW21">
        <v>49.25</v>
      </c>
      <c r="CX21">
        <v>48.015935483870997</v>
      </c>
      <c r="CY21">
        <v>48.015999999999998</v>
      </c>
      <c r="CZ21">
        <v>48.247967741935497</v>
      </c>
      <c r="DA21">
        <v>1758.4232258064501</v>
      </c>
      <c r="DB21">
        <v>39.560645161290303</v>
      </c>
      <c r="DC21">
        <v>0</v>
      </c>
      <c r="DD21">
        <v>138.69999980926499</v>
      </c>
      <c r="DE21">
        <v>949.33134615384597</v>
      </c>
      <c r="DF21">
        <v>-2.1787008668746499</v>
      </c>
      <c r="DG21">
        <v>-13.9829059626313</v>
      </c>
      <c r="DH21">
        <v>17081.015384615399</v>
      </c>
      <c r="DI21">
        <v>15</v>
      </c>
      <c r="DJ21">
        <v>100</v>
      </c>
      <c r="DK21">
        <v>100</v>
      </c>
      <c r="DL21">
        <v>3.0459999999999998</v>
      </c>
      <c r="DM21">
        <v>0.45100000000000001</v>
      </c>
      <c r="DN21">
        <v>2</v>
      </c>
      <c r="DO21">
        <v>631.51700000000005</v>
      </c>
      <c r="DP21">
        <v>358.35300000000001</v>
      </c>
      <c r="DQ21">
        <v>28.5824</v>
      </c>
      <c r="DR21">
        <v>29.0412</v>
      </c>
      <c r="DS21">
        <v>29.9999</v>
      </c>
      <c r="DT21">
        <v>28.856100000000001</v>
      </c>
      <c r="DU21">
        <v>28.8523</v>
      </c>
      <c r="DV21">
        <v>9.7432700000000008</v>
      </c>
      <c r="DW21">
        <v>20.339300000000001</v>
      </c>
      <c r="DX21">
        <v>100</v>
      </c>
      <c r="DY21">
        <v>28.5885</v>
      </c>
      <c r="DZ21">
        <v>150</v>
      </c>
      <c r="EA21">
        <v>26.158799999999999</v>
      </c>
      <c r="EB21">
        <v>100.166</v>
      </c>
      <c r="EC21">
        <v>101.081</v>
      </c>
    </row>
    <row r="22" spans="1:133" x14ac:dyDescent="0.35">
      <c r="A22">
        <v>6</v>
      </c>
      <c r="B22">
        <v>1579790233.5999999</v>
      </c>
      <c r="C22">
        <v>469.09999990463302</v>
      </c>
      <c r="D22" t="s">
        <v>258</v>
      </c>
      <c r="E22" t="s">
        <v>259</v>
      </c>
      <c r="F22" t="s">
        <v>231</v>
      </c>
      <c r="G22" t="s">
        <v>232</v>
      </c>
      <c r="H22" t="s">
        <v>233</v>
      </c>
      <c r="I22" t="s">
        <v>234</v>
      </c>
      <c r="J22" t="s">
        <v>235</v>
      </c>
      <c r="K22" t="s">
        <v>236</v>
      </c>
      <c r="L22" t="s">
        <v>237</v>
      </c>
      <c r="M22" t="s">
        <v>238</v>
      </c>
      <c r="N22">
        <v>1579790225.5999999</v>
      </c>
      <c r="O22">
        <f t="shared" si="0"/>
        <v>2.4573110895072569E-3</v>
      </c>
      <c r="P22">
        <f t="shared" si="1"/>
        <v>1.5905480536681846</v>
      </c>
      <c r="Q22">
        <f t="shared" si="2"/>
        <v>98.107635483870894</v>
      </c>
      <c r="R22">
        <f t="shared" si="3"/>
        <v>80.827235194295099</v>
      </c>
      <c r="S22">
        <f t="shared" si="4"/>
        <v>8.0774393346354767</v>
      </c>
      <c r="T22">
        <f t="shared" si="5"/>
        <v>9.8043496351268349</v>
      </c>
      <c r="U22">
        <f t="shared" si="6"/>
        <v>0.17374695638584386</v>
      </c>
      <c r="V22">
        <f t="shared" si="7"/>
        <v>2.2567991882117013</v>
      </c>
      <c r="W22">
        <f t="shared" si="8"/>
        <v>0.1666430105042824</v>
      </c>
      <c r="X22">
        <f t="shared" si="9"/>
        <v>0.1047659396969402</v>
      </c>
      <c r="Y22">
        <f t="shared" si="10"/>
        <v>289.50232802909181</v>
      </c>
      <c r="Z22">
        <f t="shared" si="11"/>
        <v>31.903761235087938</v>
      </c>
      <c r="AA22">
        <f t="shared" si="12"/>
        <v>30.0569225806452</v>
      </c>
      <c r="AB22">
        <f t="shared" si="13"/>
        <v>4.2743995431112989</v>
      </c>
      <c r="AC22">
        <f t="shared" si="14"/>
        <v>64.896746922395039</v>
      </c>
      <c r="AD22">
        <f t="shared" si="15"/>
        <v>2.8533201589988013</v>
      </c>
      <c r="AE22">
        <f t="shared" si="16"/>
        <v>4.3967075305190013</v>
      </c>
      <c r="AF22">
        <f t="shared" si="17"/>
        <v>1.4210793841124976</v>
      </c>
      <c r="AG22">
        <f t="shared" si="18"/>
        <v>-108.36741904727003</v>
      </c>
      <c r="AH22">
        <f t="shared" si="19"/>
        <v>59.893506229907743</v>
      </c>
      <c r="AI22">
        <f t="shared" si="20"/>
        <v>5.9187319951373247</v>
      </c>
      <c r="AJ22">
        <f t="shared" si="21"/>
        <v>246.94714720686682</v>
      </c>
      <c r="AK22">
        <v>-4.1367042029864499E-2</v>
      </c>
      <c r="AL22">
        <v>4.6438128630442201E-2</v>
      </c>
      <c r="AM22">
        <v>3.46738392950417</v>
      </c>
      <c r="AN22">
        <v>11</v>
      </c>
      <c r="AO22">
        <v>2</v>
      </c>
      <c r="AP22">
        <f t="shared" si="22"/>
        <v>1</v>
      </c>
      <c r="AQ22">
        <f t="shared" si="23"/>
        <v>0</v>
      </c>
      <c r="AR22">
        <f t="shared" si="24"/>
        <v>52132.267649573216</v>
      </c>
      <c r="AS22">
        <v>0</v>
      </c>
      <c r="AT22">
        <v>2.5620576923076901</v>
      </c>
      <c r="AU22">
        <v>3893.11</v>
      </c>
      <c r="AV22">
        <f t="shared" si="25"/>
        <v>3890.5479423076922</v>
      </c>
      <c r="AW22">
        <f t="shared" si="26"/>
        <v>0.99934189948593599</v>
      </c>
      <c r="AX22">
        <v>-0.78829890075014297</v>
      </c>
      <c r="AY22" t="s">
        <v>260</v>
      </c>
      <c r="AZ22">
        <v>955.00153846153898</v>
      </c>
      <c r="BA22">
        <v>1122.8699999999999</v>
      </c>
      <c r="BB22">
        <f t="shared" si="27"/>
        <v>0.14949946257221314</v>
      </c>
      <c r="BC22">
        <v>0.5</v>
      </c>
      <c r="BD22">
        <f t="shared" si="28"/>
        <v>1513.1939030807432</v>
      </c>
      <c r="BE22">
        <f t="shared" si="29"/>
        <v>1.5905480536681846</v>
      </c>
      <c r="BF22">
        <f t="shared" si="30"/>
        <v>113.11083763906034</v>
      </c>
      <c r="BG22">
        <f t="shared" si="31"/>
        <v>0.45799602803530232</v>
      </c>
      <c r="BH22">
        <f t="shared" si="32"/>
        <v>1.5720701422171893E-3</v>
      </c>
      <c r="BI22">
        <f t="shared" si="33"/>
        <v>2.4671066107385542</v>
      </c>
      <c r="BJ22" t="s">
        <v>261</v>
      </c>
      <c r="BK22">
        <v>608.6</v>
      </c>
      <c r="BL22">
        <f t="shared" si="34"/>
        <v>514.26999999999987</v>
      </c>
      <c r="BM22">
        <f t="shared" si="35"/>
        <v>0.32642087140696707</v>
      </c>
      <c r="BN22">
        <f t="shared" si="36"/>
        <v>0.84342565557723981</v>
      </c>
      <c r="BO22">
        <f t="shared" si="37"/>
        <v>0.14984135629055095</v>
      </c>
      <c r="BP22">
        <f t="shared" si="38"/>
        <v>0.71204366096484151</v>
      </c>
      <c r="BQ22">
        <f t="shared" si="39"/>
        <v>1800.0083870967701</v>
      </c>
      <c r="BR22">
        <f t="shared" si="40"/>
        <v>1513.1939030807432</v>
      </c>
      <c r="BS22">
        <f t="shared" si="41"/>
        <v>0.84065936243851103</v>
      </c>
      <c r="BT22">
        <f t="shared" si="42"/>
        <v>0.19131872487702201</v>
      </c>
      <c r="BU22">
        <v>6</v>
      </c>
      <c r="BV22">
        <v>0.5</v>
      </c>
      <c r="BW22" t="s">
        <v>241</v>
      </c>
      <c r="BX22">
        <v>1579790225.5999999</v>
      </c>
      <c r="BY22">
        <v>98.107635483870894</v>
      </c>
      <c r="BZ22">
        <v>99.939183870967696</v>
      </c>
      <c r="CA22">
        <v>28.551867741935499</v>
      </c>
      <c r="CB22">
        <v>26.1648225806452</v>
      </c>
      <c r="CC22">
        <v>600.02641935483905</v>
      </c>
      <c r="CD22">
        <v>99.734687096774195</v>
      </c>
      <c r="CE22">
        <v>0.19993661290322601</v>
      </c>
      <c r="CF22">
        <v>30.5491903225806</v>
      </c>
      <c r="CG22">
        <v>30.0569225806452</v>
      </c>
      <c r="CH22">
        <v>999.9</v>
      </c>
      <c r="CI22">
        <v>0</v>
      </c>
      <c r="CJ22">
        <v>0</v>
      </c>
      <c r="CK22">
        <v>10002.4009677419</v>
      </c>
      <c r="CL22">
        <v>0</v>
      </c>
      <c r="CM22">
        <v>4.7017609677419303</v>
      </c>
      <c r="CN22">
        <v>1800.0083870967701</v>
      </c>
      <c r="CO22">
        <v>0.97799506451612905</v>
      </c>
      <c r="CP22">
        <v>2.2005287096774202E-2</v>
      </c>
      <c r="CQ22">
        <v>0</v>
      </c>
      <c r="CR22">
        <v>955.04841935483898</v>
      </c>
      <c r="CS22">
        <v>2.0002200000000001</v>
      </c>
      <c r="CT22">
        <v>17179.922580645201</v>
      </c>
      <c r="CU22">
        <v>16706.190322580602</v>
      </c>
      <c r="CV22">
        <v>47.231709677419403</v>
      </c>
      <c r="CW22">
        <v>49.271999999999998</v>
      </c>
      <c r="CX22">
        <v>48.046129032258101</v>
      </c>
      <c r="CY22">
        <v>48.061999999999998</v>
      </c>
      <c r="CZ22">
        <v>48.235774193548401</v>
      </c>
      <c r="DA22">
        <v>1758.4464516129001</v>
      </c>
      <c r="DB22">
        <v>39.561935483870997</v>
      </c>
      <c r="DC22">
        <v>0</v>
      </c>
      <c r="DD22">
        <v>63.200000047683702</v>
      </c>
      <c r="DE22">
        <v>955.00153846153898</v>
      </c>
      <c r="DF22">
        <v>-0.62755554836847405</v>
      </c>
      <c r="DG22">
        <v>-50.249572725399197</v>
      </c>
      <c r="DH22">
        <v>17179.692307692301</v>
      </c>
      <c r="DI22">
        <v>15</v>
      </c>
      <c r="DJ22">
        <v>100</v>
      </c>
      <c r="DK22">
        <v>100</v>
      </c>
      <c r="DL22">
        <v>2.7549999999999999</v>
      </c>
      <c r="DM22">
        <v>0.45</v>
      </c>
      <c r="DN22">
        <v>2</v>
      </c>
      <c r="DO22">
        <v>631.67200000000003</v>
      </c>
      <c r="DP22">
        <v>358.40100000000001</v>
      </c>
      <c r="DQ22">
        <v>28.669499999999999</v>
      </c>
      <c r="DR22">
        <v>29.026299999999999</v>
      </c>
      <c r="DS22">
        <v>30.0001</v>
      </c>
      <c r="DT22">
        <v>28.8443</v>
      </c>
      <c r="DU22">
        <v>28.842400000000001</v>
      </c>
      <c r="DV22">
        <v>7.41554</v>
      </c>
      <c r="DW22">
        <v>19.941500000000001</v>
      </c>
      <c r="DX22">
        <v>100</v>
      </c>
      <c r="DY22">
        <v>28.619800000000001</v>
      </c>
      <c r="DZ22">
        <v>100</v>
      </c>
      <c r="EA22">
        <v>26.161100000000001</v>
      </c>
      <c r="EB22">
        <v>100.164</v>
      </c>
      <c r="EC22">
        <v>101.087</v>
      </c>
    </row>
    <row r="23" spans="1:133" x14ac:dyDescent="0.35">
      <c r="A23">
        <v>7</v>
      </c>
      <c r="B23">
        <v>1579790337.0999999</v>
      </c>
      <c r="C23">
        <v>572.59999990463302</v>
      </c>
      <c r="D23" t="s">
        <v>262</v>
      </c>
      <c r="E23" t="s">
        <v>263</v>
      </c>
      <c r="F23" t="s">
        <v>231</v>
      </c>
      <c r="G23" t="s">
        <v>232</v>
      </c>
      <c r="H23" t="s">
        <v>233</v>
      </c>
      <c r="I23" t="s">
        <v>234</v>
      </c>
      <c r="J23" t="s">
        <v>235</v>
      </c>
      <c r="K23" t="s">
        <v>236</v>
      </c>
      <c r="L23" t="s">
        <v>237</v>
      </c>
      <c r="M23" t="s">
        <v>238</v>
      </c>
      <c r="N23">
        <v>1579790313.29355</v>
      </c>
      <c r="O23">
        <f t="shared" si="0"/>
        <v>1.9253674574325277E-3</v>
      </c>
      <c r="P23">
        <f t="shared" si="1"/>
        <v>0.14879838490597139</v>
      </c>
      <c r="Q23">
        <f t="shared" si="2"/>
        <v>74.671048387096803</v>
      </c>
      <c r="R23">
        <f t="shared" si="3"/>
        <v>71.067428649105167</v>
      </c>
      <c r="S23">
        <f t="shared" si="4"/>
        <v>7.1018822929504752</v>
      </c>
      <c r="T23">
        <f t="shared" si="5"/>
        <v>7.4619978014787529</v>
      </c>
      <c r="U23">
        <f t="shared" si="6"/>
        <v>0.13192552411429342</v>
      </c>
      <c r="V23">
        <f t="shared" si="7"/>
        <v>2.2537595509885149</v>
      </c>
      <c r="W23">
        <f t="shared" si="8"/>
        <v>0.12778065105837347</v>
      </c>
      <c r="X23">
        <f t="shared" si="9"/>
        <v>8.0224459409175025E-2</v>
      </c>
      <c r="Y23">
        <f t="shared" si="10"/>
        <v>289.49991167696805</v>
      </c>
      <c r="Z23">
        <f t="shared" si="11"/>
        <v>32.036520994536815</v>
      </c>
      <c r="AA23">
        <f t="shared" si="12"/>
        <v>30.0065225806452</v>
      </c>
      <c r="AB23">
        <f t="shared" si="13"/>
        <v>4.2620462177228049</v>
      </c>
      <c r="AC23">
        <f t="shared" si="14"/>
        <v>64.06510517506392</v>
      </c>
      <c r="AD23">
        <f t="shared" si="15"/>
        <v>2.809578075211677</v>
      </c>
      <c r="AE23">
        <f t="shared" si="16"/>
        <v>4.3855045075384504</v>
      </c>
      <c r="AF23">
        <f t="shared" si="17"/>
        <v>1.4524681425111279</v>
      </c>
      <c r="AG23">
        <f t="shared" si="18"/>
        <v>-84.908704872774479</v>
      </c>
      <c r="AH23">
        <f t="shared" si="19"/>
        <v>60.518739900931763</v>
      </c>
      <c r="AI23">
        <f t="shared" si="20"/>
        <v>5.985771293754631</v>
      </c>
      <c r="AJ23">
        <f t="shared" si="21"/>
        <v>271.09571799887999</v>
      </c>
      <c r="AK23">
        <v>-4.1285036429927202E-2</v>
      </c>
      <c r="AL23">
        <v>4.6346070160427397E-2</v>
      </c>
      <c r="AM23">
        <v>3.4619444415033298</v>
      </c>
      <c r="AN23">
        <v>26</v>
      </c>
      <c r="AO23">
        <v>4</v>
      </c>
      <c r="AP23">
        <f t="shared" si="22"/>
        <v>1</v>
      </c>
      <c r="AQ23">
        <f t="shared" si="23"/>
        <v>0</v>
      </c>
      <c r="AR23">
        <f t="shared" si="24"/>
        <v>52040.706579075071</v>
      </c>
      <c r="AS23">
        <v>0</v>
      </c>
      <c r="AT23">
        <v>2.5620576923076901</v>
      </c>
      <c r="AU23">
        <v>3893.11</v>
      </c>
      <c r="AV23">
        <f t="shared" si="25"/>
        <v>3890.5479423076922</v>
      </c>
      <c r="AW23">
        <f t="shared" si="26"/>
        <v>0.99934189948593599</v>
      </c>
      <c r="AX23">
        <v>-0.78829890075014297</v>
      </c>
      <c r="AY23" t="s">
        <v>264</v>
      </c>
      <c r="AZ23">
        <v>957.91961538461601</v>
      </c>
      <c r="BA23">
        <v>1117.1600000000001</v>
      </c>
      <c r="BB23">
        <f t="shared" si="27"/>
        <v>0.14254035645331387</v>
      </c>
      <c r="BC23">
        <v>0.5</v>
      </c>
      <c r="BD23">
        <f t="shared" si="28"/>
        <v>1513.1806824496412</v>
      </c>
      <c r="BE23">
        <f t="shared" si="29"/>
        <v>0.14879838490597139</v>
      </c>
      <c r="BF23">
        <f t="shared" si="30"/>
        <v>107.84465692732029</v>
      </c>
      <c r="BG23">
        <f t="shared" si="31"/>
        <v>0.45307744638189701</v>
      </c>
      <c r="BH23">
        <f t="shared" si="32"/>
        <v>6.1928974941649183E-4</v>
      </c>
      <c r="BI23">
        <f t="shared" si="33"/>
        <v>2.4848275985534745</v>
      </c>
      <c r="BJ23" t="s">
        <v>265</v>
      </c>
      <c r="BK23">
        <v>611</v>
      </c>
      <c r="BL23">
        <f t="shared" si="34"/>
        <v>506.16000000000008</v>
      </c>
      <c r="BM23">
        <f t="shared" si="35"/>
        <v>0.31460483763115232</v>
      </c>
      <c r="BN23">
        <f t="shared" si="36"/>
        <v>0.84578213405400782</v>
      </c>
      <c r="BO23">
        <f t="shared" si="37"/>
        <v>0.14286800519807946</v>
      </c>
      <c r="BP23">
        <f t="shared" si="38"/>
        <v>0.71351132055538569</v>
      </c>
      <c r="BQ23">
        <f t="shared" si="39"/>
        <v>1799.9925806451599</v>
      </c>
      <c r="BR23">
        <f t="shared" si="40"/>
        <v>1513.1806824496412</v>
      </c>
      <c r="BS23">
        <f t="shared" si="41"/>
        <v>0.84065939977779314</v>
      </c>
      <c r="BT23">
        <f t="shared" si="42"/>
        <v>0.19131879955558623</v>
      </c>
      <c r="BU23">
        <v>6</v>
      </c>
      <c r="BV23">
        <v>0.5</v>
      </c>
      <c r="BW23" t="s">
        <v>241</v>
      </c>
      <c r="BX23">
        <v>1579790313.29355</v>
      </c>
      <c r="BY23">
        <v>74.671048387096803</v>
      </c>
      <c r="BZ23">
        <v>74.963596774193604</v>
      </c>
      <c r="CA23">
        <v>28.115009677419401</v>
      </c>
      <c r="CB23">
        <v>26.243896774193502</v>
      </c>
      <c r="CC23">
        <v>600.03938709677402</v>
      </c>
      <c r="CD23">
        <v>99.731819354838706</v>
      </c>
      <c r="CE23">
        <v>0.19978683870967701</v>
      </c>
      <c r="CF23">
        <v>30.5046</v>
      </c>
      <c r="CG23">
        <v>30.0065225806452</v>
      </c>
      <c r="CH23">
        <v>999.9</v>
      </c>
      <c r="CI23">
        <v>0</v>
      </c>
      <c r="CJ23">
        <v>0</v>
      </c>
      <c r="CK23">
        <v>9982.8593548387107</v>
      </c>
      <c r="CL23">
        <v>0</v>
      </c>
      <c r="CM23">
        <v>5.0715529032258102</v>
      </c>
      <c r="CN23">
        <v>1799.9925806451599</v>
      </c>
      <c r="CO23">
        <v>0.97799493548387095</v>
      </c>
      <c r="CP23">
        <v>2.2005412903225802E-2</v>
      </c>
      <c r="CQ23">
        <v>0</v>
      </c>
      <c r="CR23">
        <v>957.97170967741897</v>
      </c>
      <c r="CS23">
        <v>2.0002200000000001</v>
      </c>
      <c r="CT23">
        <v>17234.7419354839</v>
      </c>
      <c r="CU23">
        <v>16706.0516129032</v>
      </c>
      <c r="CV23">
        <v>47.2398387096774</v>
      </c>
      <c r="CW23">
        <v>49.311999999999998</v>
      </c>
      <c r="CX23">
        <v>48.150935483871002</v>
      </c>
      <c r="CY23">
        <v>48.090451612903202</v>
      </c>
      <c r="CZ23">
        <v>48.258000000000003</v>
      </c>
      <c r="DA23">
        <v>1758.4306451612899</v>
      </c>
      <c r="DB23">
        <v>39.563870967741899</v>
      </c>
      <c r="DC23">
        <v>0</v>
      </c>
      <c r="DD23">
        <v>103</v>
      </c>
      <c r="DE23">
        <v>957.91961538461601</v>
      </c>
      <c r="DF23">
        <v>0.92752135459461604</v>
      </c>
      <c r="DG23">
        <v>0.170940300903168</v>
      </c>
      <c r="DH23">
        <v>17237.469230769198</v>
      </c>
      <c r="DI23">
        <v>15</v>
      </c>
      <c r="DJ23">
        <v>100</v>
      </c>
      <c r="DK23">
        <v>100</v>
      </c>
      <c r="DL23">
        <v>2.73</v>
      </c>
      <c r="DM23">
        <v>0.44900000000000001</v>
      </c>
      <c r="DN23">
        <v>2</v>
      </c>
      <c r="DO23">
        <v>612.72</v>
      </c>
      <c r="DP23">
        <v>355.76100000000002</v>
      </c>
      <c r="DQ23">
        <v>28.576599999999999</v>
      </c>
      <c r="DR23">
        <v>29.006399999999999</v>
      </c>
      <c r="DS23">
        <v>29.9999</v>
      </c>
      <c r="DT23">
        <v>28.859500000000001</v>
      </c>
      <c r="DU23">
        <v>28.849399999999999</v>
      </c>
      <c r="DV23">
        <v>6.26593</v>
      </c>
      <c r="DW23">
        <v>18.765499999999999</v>
      </c>
      <c r="DX23">
        <v>100</v>
      </c>
      <c r="DY23">
        <v>28.576899999999998</v>
      </c>
      <c r="DZ23">
        <v>75</v>
      </c>
      <c r="EA23">
        <v>26.394300000000001</v>
      </c>
      <c r="EB23">
        <v>100.172</v>
      </c>
      <c r="EC23">
        <v>101.083</v>
      </c>
    </row>
    <row r="24" spans="1:133" x14ac:dyDescent="0.35">
      <c r="A24">
        <v>8</v>
      </c>
      <c r="B24">
        <v>1579790397.5999999</v>
      </c>
      <c r="C24">
        <v>633.09999990463302</v>
      </c>
      <c r="D24" t="s">
        <v>266</v>
      </c>
      <c r="E24" t="s">
        <v>267</v>
      </c>
      <c r="F24" t="s">
        <v>231</v>
      </c>
      <c r="G24" t="s">
        <v>232</v>
      </c>
      <c r="H24" t="s">
        <v>233</v>
      </c>
      <c r="I24" t="s">
        <v>234</v>
      </c>
      <c r="J24" t="s">
        <v>235</v>
      </c>
      <c r="K24" t="s">
        <v>236</v>
      </c>
      <c r="L24" t="s">
        <v>237</v>
      </c>
      <c r="M24" t="s">
        <v>238</v>
      </c>
      <c r="N24">
        <v>1579790389.5999999</v>
      </c>
      <c r="O24">
        <f t="shared" si="0"/>
        <v>2.4725051568228978E-3</v>
      </c>
      <c r="P24">
        <f t="shared" si="1"/>
        <v>-0.46767656508163724</v>
      </c>
      <c r="Q24">
        <f t="shared" si="2"/>
        <v>50.2668258064516</v>
      </c>
      <c r="R24">
        <f t="shared" si="3"/>
        <v>53.481514071482081</v>
      </c>
      <c r="S24">
        <f t="shared" si="4"/>
        <v>5.3444043007740358</v>
      </c>
      <c r="T24">
        <f t="shared" si="5"/>
        <v>5.0231607068414936</v>
      </c>
      <c r="U24">
        <f t="shared" si="6"/>
        <v>0.17515087212648373</v>
      </c>
      <c r="V24">
        <f t="shared" si="7"/>
        <v>2.2572858379794036</v>
      </c>
      <c r="W24">
        <f t="shared" si="8"/>
        <v>0.16793570995276103</v>
      </c>
      <c r="X24">
        <f t="shared" si="9"/>
        <v>0.10558330525974549</v>
      </c>
      <c r="Y24">
        <f t="shared" si="10"/>
        <v>289.50162547618714</v>
      </c>
      <c r="Z24">
        <f t="shared" si="11"/>
        <v>31.88942676593706</v>
      </c>
      <c r="AA24">
        <f t="shared" si="12"/>
        <v>30.051606451612901</v>
      </c>
      <c r="AB24">
        <f t="shared" si="13"/>
        <v>4.2730950594081802</v>
      </c>
      <c r="AC24">
        <f t="shared" si="14"/>
        <v>64.952752063963857</v>
      </c>
      <c r="AD24">
        <f t="shared" si="15"/>
        <v>2.8543019974923669</v>
      </c>
      <c r="AE24">
        <f t="shared" si="16"/>
        <v>4.3944281139643184</v>
      </c>
      <c r="AF24">
        <f t="shared" si="17"/>
        <v>1.4187930619158133</v>
      </c>
      <c r="AG24">
        <f t="shared" si="18"/>
        <v>-109.0374774158898</v>
      </c>
      <c r="AH24">
        <f t="shared" si="19"/>
        <v>59.450262299565672</v>
      </c>
      <c r="AI24">
        <f t="shared" si="20"/>
        <v>5.8732458529096023</v>
      </c>
      <c r="AJ24">
        <f t="shared" si="21"/>
        <v>245.78765621277262</v>
      </c>
      <c r="AK24">
        <v>-4.13801805801009E-2</v>
      </c>
      <c r="AL24">
        <v>4.64528778040827E-2</v>
      </c>
      <c r="AM24">
        <v>3.4682550720385401</v>
      </c>
      <c r="AN24">
        <v>11</v>
      </c>
      <c r="AO24">
        <v>2</v>
      </c>
      <c r="AP24">
        <f t="shared" si="22"/>
        <v>1</v>
      </c>
      <c r="AQ24">
        <f t="shared" si="23"/>
        <v>0</v>
      </c>
      <c r="AR24">
        <f t="shared" si="24"/>
        <v>52149.603510546454</v>
      </c>
      <c r="AS24">
        <v>0</v>
      </c>
      <c r="AT24">
        <v>2.5620576923076901</v>
      </c>
      <c r="AU24">
        <v>3893.11</v>
      </c>
      <c r="AV24">
        <f t="shared" si="25"/>
        <v>3890.5479423076922</v>
      </c>
      <c r="AW24">
        <f t="shared" si="26"/>
        <v>0.99934189948593599</v>
      </c>
      <c r="AX24">
        <v>-0.78829890075014297</v>
      </c>
      <c r="AY24" t="s">
        <v>268</v>
      </c>
      <c r="AZ24">
        <v>961.97007692307704</v>
      </c>
      <c r="BA24">
        <v>1112.3399999999999</v>
      </c>
      <c r="BB24">
        <f t="shared" si="27"/>
        <v>0.13518341790902322</v>
      </c>
      <c r="BC24">
        <v>0.5</v>
      </c>
      <c r="BD24">
        <f t="shared" si="28"/>
        <v>1513.1898757853592</v>
      </c>
      <c r="BE24">
        <f t="shared" si="29"/>
        <v>-0.46767656508163724</v>
      </c>
      <c r="BF24">
        <f t="shared" si="30"/>
        <v>102.27908967699757</v>
      </c>
      <c r="BG24">
        <f t="shared" si="31"/>
        <v>0.44854990380639009</v>
      </c>
      <c r="BH24">
        <f t="shared" si="32"/>
        <v>2.1188506531746379E-4</v>
      </c>
      <c r="BI24">
        <f t="shared" si="33"/>
        <v>2.4999280795440249</v>
      </c>
      <c r="BJ24" t="s">
        <v>269</v>
      </c>
      <c r="BK24">
        <v>613.4</v>
      </c>
      <c r="BL24">
        <f t="shared" si="34"/>
        <v>498.93999999999994</v>
      </c>
      <c r="BM24">
        <f t="shared" si="35"/>
        <v>0.30137876914443196</v>
      </c>
      <c r="BN24">
        <f t="shared" si="36"/>
        <v>0.84787069588469721</v>
      </c>
      <c r="BO24">
        <f t="shared" si="37"/>
        <v>0.13549550531184729</v>
      </c>
      <c r="BP24">
        <f t="shared" si="38"/>
        <v>0.71475022059503956</v>
      </c>
      <c r="BQ24">
        <f t="shared" si="39"/>
        <v>1800.0035483871</v>
      </c>
      <c r="BR24">
        <f t="shared" si="40"/>
        <v>1513.1898757853592</v>
      </c>
      <c r="BS24">
        <f t="shared" si="41"/>
        <v>0.84065938488913461</v>
      </c>
      <c r="BT24">
        <f t="shared" si="42"/>
        <v>0.19131876977826937</v>
      </c>
      <c r="BU24">
        <v>6</v>
      </c>
      <c r="BV24">
        <v>0.5</v>
      </c>
      <c r="BW24" t="s">
        <v>241</v>
      </c>
      <c r="BX24">
        <v>1579790389.5999999</v>
      </c>
      <c r="BY24">
        <v>50.2668258064516</v>
      </c>
      <c r="BZ24">
        <v>49.923448387096798</v>
      </c>
      <c r="CA24">
        <v>28.563032258064499</v>
      </c>
      <c r="CB24">
        <v>26.161248387096801</v>
      </c>
      <c r="CC24">
        <v>600.02474193548403</v>
      </c>
      <c r="CD24">
        <v>99.7299935483871</v>
      </c>
      <c r="CE24">
        <v>0.19994287096774199</v>
      </c>
      <c r="CF24">
        <v>30.540125806451599</v>
      </c>
      <c r="CG24">
        <v>30.051606451612901</v>
      </c>
      <c r="CH24">
        <v>999.9</v>
      </c>
      <c r="CI24">
        <v>0</v>
      </c>
      <c r="CJ24">
        <v>0</v>
      </c>
      <c r="CK24">
        <v>10006.0487096774</v>
      </c>
      <c r="CL24">
        <v>0</v>
      </c>
      <c r="CM24">
        <v>4.9602648387096799</v>
      </c>
      <c r="CN24">
        <v>1800.0035483871</v>
      </c>
      <c r="CO24">
        <v>0.97799506451612905</v>
      </c>
      <c r="CP24">
        <v>2.2005287096774202E-2</v>
      </c>
      <c r="CQ24">
        <v>0</v>
      </c>
      <c r="CR24">
        <v>962.00645161290299</v>
      </c>
      <c r="CS24">
        <v>2.0002200000000001</v>
      </c>
      <c r="CT24">
        <v>17306.664516129</v>
      </c>
      <c r="CU24">
        <v>16706.154838709699</v>
      </c>
      <c r="CV24">
        <v>47.258000000000003</v>
      </c>
      <c r="CW24">
        <v>49.320129032258002</v>
      </c>
      <c r="CX24">
        <v>48.225612903225802</v>
      </c>
      <c r="CY24">
        <v>48.139000000000003</v>
      </c>
      <c r="CZ24">
        <v>48.267935483871</v>
      </c>
      <c r="DA24">
        <v>1758.44258064516</v>
      </c>
      <c r="DB24">
        <v>39.563225806451598</v>
      </c>
      <c r="DC24">
        <v>0</v>
      </c>
      <c r="DD24">
        <v>60</v>
      </c>
      <c r="DE24">
        <v>961.97007692307704</v>
      </c>
      <c r="DF24">
        <v>-0.73839316566912505</v>
      </c>
      <c r="DG24">
        <v>-8.0512820076687195</v>
      </c>
      <c r="DH24">
        <v>17306.634615384599</v>
      </c>
      <c r="DI24">
        <v>15</v>
      </c>
      <c r="DJ24">
        <v>100</v>
      </c>
      <c r="DK24">
        <v>100</v>
      </c>
      <c r="DL24">
        <v>2.7</v>
      </c>
      <c r="DM24">
        <v>0.45400000000000001</v>
      </c>
      <c r="DN24">
        <v>2</v>
      </c>
      <c r="DO24">
        <v>631.74800000000005</v>
      </c>
      <c r="DP24">
        <v>358.02100000000002</v>
      </c>
      <c r="DQ24">
        <v>28.637799999999999</v>
      </c>
      <c r="DR24">
        <v>28.996500000000001</v>
      </c>
      <c r="DS24">
        <v>30.0001</v>
      </c>
      <c r="DT24">
        <v>28.818200000000001</v>
      </c>
      <c r="DU24">
        <v>28.8171</v>
      </c>
      <c r="DV24">
        <v>5.1110499999999996</v>
      </c>
      <c r="DW24">
        <v>19.948699999999999</v>
      </c>
      <c r="DX24">
        <v>100</v>
      </c>
      <c r="DY24">
        <v>28.617599999999999</v>
      </c>
      <c r="DZ24">
        <v>50</v>
      </c>
      <c r="EA24">
        <v>26.145399999999999</v>
      </c>
      <c r="EB24">
        <v>100.16800000000001</v>
      </c>
      <c r="EC24">
        <v>101.08199999999999</v>
      </c>
    </row>
    <row r="25" spans="1:133" x14ac:dyDescent="0.35">
      <c r="A25">
        <v>9</v>
      </c>
      <c r="B25">
        <v>1579790540.5999999</v>
      </c>
      <c r="C25">
        <v>776.09999990463302</v>
      </c>
      <c r="D25" t="s">
        <v>270</v>
      </c>
      <c r="E25" t="s">
        <v>271</v>
      </c>
      <c r="F25" t="s">
        <v>231</v>
      </c>
      <c r="G25" t="s">
        <v>232</v>
      </c>
      <c r="H25" t="s">
        <v>233</v>
      </c>
      <c r="I25" t="s">
        <v>234</v>
      </c>
      <c r="J25" t="s">
        <v>235</v>
      </c>
      <c r="K25" t="s">
        <v>236</v>
      </c>
      <c r="L25" t="s">
        <v>237</v>
      </c>
      <c r="M25" t="s">
        <v>238</v>
      </c>
      <c r="N25">
        <v>1579790532.5999999</v>
      </c>
      <c r="O25">
        <f t="shared" si="0"/>
        <v>2.8112100629609322E-3</v>
      </c>
      <c r="P25">
        <f t="shared" si="1"/>
        <v>13.627000172922749</v>
      </c>
      <c r="Q25">
        <f t="shared" si="2"/>
        <v>385.32512903225802</v>
      </c>
      <c r="R25">
        <f t="shared" si="3"/>
        <v>266.76784828737539</v>
      </c>
      <c r="S25">
        <f t="shared" si="4"/>
        <v>26.657420529268602</v>
      </c>
      <c r="T25">
        <f t="shared" si="5"/>
        <v>38.504542699022451</v>
      </c>
      <c r="U25">
        <f t="shared" si="6"/>
        <v>0.20471379522565719</v>
      </c>
      <c r="V25">
        <f t="shared" si="7"/>
        <v>2.2571786898796953</v>
      </c>
      <c r="W25">
        <f t="shared" si="8"/>
        <v>0.19493012937650162</v>
      </c>
      <c r="X25">
        <f t="shared" si="9"/>
        <v>0.12267138088407997</v>
      </c>
      <c r="Y25">
        <f t="shared" si="10"/>
        <v>289.50337005660913</v>
      </c>
      <c r="Z25">
        <f t="shared" si="11"/>
        <v>31.75826643295073</v>
      </c>
      <c r="AA25">
        <f t="shared" si="12"/>
        <v>29.995419354838699</v>
      </c>
      <c r="AB25">
        <f t="shared" si="13"/>
        <v>4.2593289403659558</v>
      </c>
      <c r="AC25">
        <f t="shared" si="14"/>
        <v>65.374443120459006</v>
      </c>
      <c r="AD25">
        <f t="shared" si="15"/>
        <v>2.8696183748480135</v>
      </c>
      <c r="AE25">
        <f t="shared" si="16"/>
        <v>4.3895110044156738</v>
      </c>
      <c r="AF25">
        <f t="shared" si="17"/>
        <v>1.3897105655179423</v>
      </c>
      <c r="AG25">
        <f t="shared" si="18"/>
        <v>-123.97436377657711</v>
      </c>
      <c r="AH25">
        <f t="shared" si="19"/>
        <v>63.903613646981427</v>
      </c>
      <c r="AI25">
        <f t="shared" si="20"/>
        <v>6.3111392166262767</v>
      </c>
      <c r="AJ25">
        <f t="shared" si="21"/>
        <v>235.74375914363972</v>
      </c>
      <c r="AK25">
        <v>-4.1377287578295799E-2</v>
      </c>
      <c r="AL25">
        <v>4.6449630156115702E-2</v>
      </c>
      <c r="AM25">
        <v>3.46806326176165</v>
      </c>
      <c r="AN25">
        <v>11</v>
      </c>
      <c r="AO25">
        <v>2</v>
      </c>
      <c r="AP25">
        <f t="shared" si="22"/>
        <v>1</v>
      </c>
      <c r="AQ25">
        <f t="shared" si="23"/>
        <v>0</v>
      </c>
      <c r="AR25">
        <f t="shared" si="24"/>
        <v>52149.413796738358</v>
      </c>
      <c r="AS25">
        <v>0</v>
      </c>
      <c r="AT25">
        <v>2.5620576923076901</v>
      </c>
      <c r="AU25">
        <v>3893.11</v>
      </c>
      <c r="AV25">
        <f t="shared" si="25"/>
        <v>3890.5479423076922</v>
      </c>
      <c r="AW25">
        <f t="shared" si="26"/>
        <v>0.99934189948593599</v>
      </c>
      <c r="AX25">
        <v>-0.78829890075014297</v>
      </c>
      <c r="AY25" t="s">
        <v>272</v>
      </c>
      <c r="AZ25">
        <v>919.31484615384602</v>
      </c>
      <c r="BA25">
        <v>1131.81</v>
      </c>
      <c r="BB25">
        <f t="shared" si="27"/>
        <v>0.18774807948874273</v>
      </c>
      <c r="BC25">
        <v>0.5</v>
      </c>
      <c r="BD25">
        <f t="shared" si="28"/>
        <v>1513.1998159839809</v>
      </c>
      <c r="BE25">
        <f t="shared" si="29"/>
        <v>13.627000172922749</v>
      </c>
      <c r="BF25">
        <f t="shared" si="30"/>
        <v>142.05017966685566</v>
      </c>
      <c r="BG25">
        <f t="shared" si="31"/>
        <v>0.46351419407851135</v>
      </c>
      <c r="BH25">
        <f t="shared" si="32"/>
        <v>9.5263685082456386E-3</v>
      </c>
      <c r="BI25">
        <f t="shared" si="33"/>
        <v>2.4397204477783379</v>
      </c>
      <c r="BJ25" t="s">
        <v>273</v>
      </c>
      <c r="BK25">
        <v>607.20000000000005</v>
      </c>
      <c r="BL25">
        <f t="shared" si="34"/>
        <v>524.6099999999999</v>
      </c>
      <c r="BM25">
        <f t="shared" si="35"/>
        <v>0.40505357093108019</v>
      </c>
      <c r="BN25">
        <f t="shared" si="36"/>
        <v>0.8403455968057556</v>
      </c>
      <c r="BO25">
        <f t="shared" si="37"/>
        <v>0.18817404565015733</v>
      </c>
      <c r="BP25">
        <f t="shared" si="38"/>
        <v>0.70974578412780731</v>
      </c>
      <c r="BQ25">
        <f t="shared" si="39"/>
        <v>1800.01548387097</v>
      </c>
      <c r="BR25">
        <f t="shared" si="40"/>
        <v>1513.1998159839809</v>
      </c>
      <c r="BS25">
        <f t="shared" si="41"/>
        <v>0.84065933295741091</v>
      </c>
      <c r="BT25">
        <f t="shared" si="42"/>
        <v>0.19131866591482186</v>
      </c>
      <c r="BU25">
        <v>6</v>
      </c>
      <c r="BV25">
        <v>0.5</v>
      </c>
      <c r="BW25" t="s">
        <v>241</v>
      </c>
      <c r="BX25">
        <v>1579790532.5999999</v>
      </c>
      <c r="BY25">
        <v>385.32512903225802</v>
      </c>
      <c r="BZ25">
        <v>400.03483870967699</v>
      </c>
      <c r="CA25">
        <v>28.7170290322581</v>
      </c>
      <c r="CB25">
        <v>25.986645161290301</v>
      </c>
      <c r="CC25">
        <v>600.02122580645198</v>
      </c>
      <c r="CD25">
        <v>99.727422580645197</v>
      </c>
      <c r="CE25">
        <v>0.19998883870967701</v>
      </c>
      <c r="CF25">
        <v>30.520558064516099</v>
      </c>
      <c r="CG25">
        <v>29.995419354838699</v>
      </c>
      <c r="CH25">
        <v>999.9</v>
      </c>
      <c r="CI25">
        <v>0</v>
      </c>
      <c r="CJ25">
        <v>0</v>
      </c>
      <c r="CK25">
        <v>10005.6070967742</v>
      </c>
      <c r="CL25">
        <v>0</v>
      </c>
      <c r="CM25">
        <v>3.1670367741935501</v>
      </c>
      <c r="CN25">
        <v>1800.01548387097</v>
      </c>
      <c r="CO25">
        <v>0.97799661290322504</v>
      </c>
      <c r="CP25">
        <v>2.20037774193548E-2</v>
      </c>
      <c r="CQ25">
        <v>0</v>
      </c>
      <c r="CR25">
        <v>919.28196774193498</v>
      </c>
      <c r="CS25">
        <v>2.0002200000000001</v>
      </c>
      <c r="CT25">
        <v>16568.393548387099</v>
      </c>
      <c r="CU25">
        <v>16706.277419354799</v>
      </c>
      <c r="CV25">
        <v>47.406999999999996</v>
      </c>
      <c r="CW25">
        <v>49.436999999999998</v>
      </c>
      <c r="CX25">
        <v>48.620935483871001</v>
      </c>
      <c r="CY25">
        <v>48.262</v>
      </c>
      <c r="CZ25">
        <v>48.375</v>
      </c>
      <c r="DA25">
        <v>1758.4551612903199</v>
      </c>
      <c r="DB25">
        <v>39.560322580645099</v>
      </c>
      <c r="DC25">
        <v>0</v>
      </c>
      <c r="DD25">
        <v>142.40000009536701</v>
      </c>
      <c r="DE25">
        <v>919.31484615384602</v>
      </c>
      <c r="DF25">
        <v>-1.35952136660682</v>
      </c>
      <c r="DG25">
        <v>-13.2068375550421</v>
      </c>
      <c r="DH25">
        <v>16568.234615384601</v>
      </c>
      <c r="DI25">
        <v>15</v>
      </c>
      <c r="DJ25">
        <v>100</v>
      </c>
      <c r="DK25">
        <v>100</v>
      </c>
      <c r="DL25">
        <v>4.2080000000000002</v>
      </c>
      <c r="DM25">
        <v>0.44800000000000001</v>
      </c>
      <c r="DN25">
        <v>2</v>
      </c>
      <c r="DO25">
        <v>631.91200000000003</v>
      </c>
      <c r="DP25">
        <v>358.06700000000001</v>
      </c>
      <c r="DQ25">
        <v>28.636900000000001</v>
      </c>
      <c r="DR25">
        <v>28.981000000000002</v>
      </c>
      <c r="DS25">
        <v>30</v>
      </c>
      <c r="DT25">
        <v>28.802099999999999</v>
      </c>
      <c r="DU25">
        <v>28.8003</v>
      </c>
      <c r="DV25">
        <v>20.856000000000002</v>
      </c>
      <c r="DW25">
        <v>21.4086</v>
      </c>
      <c r="DX25">
        <v>100</v>
      </c>
      <c r="DY25">
        <v>28.6431</v>
      </c>
      <c r="DZ25">
        <v>400</v>
      </c>
      <c r="EA25">
        <v>25.940200000000001</v>
      </c>
      <c r="EB25">
        <v>100.172</v>
      </c>
      <c r="EC25">
        <v>101.08799999999999</v>
      </c>
    </row>
    <row r="26" spans="1:133" x14ac:dyDescent="0.35">
      <c r="A26">
        <v>10</v>
      </c>
      <c r="B26">
        <v>1579790601.5999999</v>
      </c>
      <c r="C26">
        <v>837.09999990463302</v>
      </c>
      <c r="D26" t="s">
        <v>274</v>
      </c>
      <c r="E26" t="s">
        <v>275</v>
      </c>
      <c r="F26" t="s">
        <v>231</v>
      </c>
      <c r="G26" t="s">
        <v>232</v>
      </c>
      <c r="H26" t="s">
        <v>233</v>
      </c>
      <c r="I26" t="s">
        <v>234</v>
      </c>
      <c r="J26" t="s">
        <v>235</v>
      </c>
      <c r="K26" t="s">
        <v>236</v>
      </c>
      <c r="L26" t="s">
        <v>237</v>
      </c>
      <c r="M26" t="s">
        <v>238</v>
      </c>
      <c r="N26">
        <v>1579790593.5999999</v>
      </c>
      <c r="O26">
        <f t="shared" si="0"/>
        <v>2.6862794378324875E-3</v>
      </c>
      <c r="P26">
        <f t="shared" si="1"/>
        <v>14.138484271249439</v>
      </c>
      <c r="Q26">
        <f t="shared" si="2"/>
        <v>384.781580645161</v>
      </c>
      <c r="R26">
        <f t="shared" si="3"/>
        <v>253.48464884634029</v>
      </c>
      <c r="S26">
        <f t="shared" si="4"/>
        <v>25.330749791049367</v>
      </c>
      <c r="T26">
        <f t="shared" si="5"/>
        <v>38.451267119672664</v>
      </c>
      <c r="U26">
        <f t="shared" si="6"/>
        <v>0.19003485685634089</v>
      </c>
      <c r="V26">
        <f t="shared" si="7"/>
        <v>2.257557129969415</v>
      </c>
      <c r="W26">
        <f t="shared" si="8"/>
        <v>0.18157414325419871</v>
      </c>
      <c r="X26">
        <f t="shared" si="9"/>
        <v>0.11421260794044746</v>
      </c>
      <c r="Y26">
        <f t="shared" si="10"/>
        <v>289.49861544398311</v>
      </c>
      <c r="Z26">
        <f t="shared" si="11"/>
        <v>31.866029542782876</v>
      </c>
      <c r="AA26">
        <f t="shared" si="12"/>
        <v>30.042274193548401</v>
      </c>
      <c r="AB26">
        <f t="shared" si="13"/>
        <v>4.2708059280117396</v>
      </c>
      <c r="AC26">
        <f t="shared" si="14"/>
        <v>64.56698070704897</v>
      </c>
      <c r="AD26">
        <f t="shared" si="15"/>
        <v>2.8450377384253827</v>
      </c>
      <c r="AE26">
        <f t="shared" si="16"/>
        <v>4.4063354167570381</v>
      </c>
      <c r="AF26">
        <f t="shared" si="17"/>
        <v>1.425768189586357</v>
      </c>
      <c r="AG26">
        <f t="shared" si="18"/>
        <v>-118.4649232084127</v>
      </c>
      <c r="AH26">
        <f t="shared" si="19"/>
        <v>66.350871835621987</v>
      </c>
      <c r="AI26">
        <f t="shared" si="20"/>
        <v>6.555419326266275</v>
      </c>
      <c r="AJ26">
        <f t="shared" si="21"/>
        <v>243.93998339745866</v>
      </c>
      <c r="AK26">
        <v>-4.13875060320349E-2</v>
      </c>
      <c r="AL26">
        <v>4.6461101265623597E-2</v>
      </c>
      <c r="AM26">
        <v>3.46874073952893</v>
      </c>
      <c r="AN26">
        <v>11</v>
      </c>
      <c r="AO26">
        <v>2</v>
      </c>
      <c r="AP26">
        <f t="shared" si="22"/>
        <v>1</v>
      </c>
      <c r="AQ26">
        <f t="shared" si="23"/>
        <v>0</v>
      </c>
      <c r="AR26">
        <f t="shared" si="24"/>
        <v>52150.332703735978</v>
      </c>
      <c r="AS26">
        <v>0</v>
      </c>
      <c r="AT26">
        <v>2.5620576923076901</v>
      </c>
      <c r="AU26">
        <v>3893.11</v>
      </c>
      <c r="AV26">
        <f t="shared" si="25"/>
        <v>3890.5479423076922</v>
      </c>
      <c r="AW26">
        <f t="shared" si="26"/>
        <v>0.99934189948593599</v>
      </c>
      <c r="AX26">
        <v>-0.78829890075014297</v>
      </c>
      <c r="AY26" t="s">
        <v>276</v>
      </c>
      <c r="AZ26">
        <v>919.41469230769201</v>
      </c>
      <c r="BA26">
        <v>1130.42</v>
      </c>
      <c r="BB26">
        <f t="shared" si="27"/>
        <v>0.18666098237142659</v>
      </c>
      <c r="BC26">
        <v>0.5</v>
      </c>
      <c r="BD26">
        <f t="shared" si="28"/>
        <v>1513.1748772742978</v>
      </c>
      <c r="BE26">
        <f t="shared" si="29"/>
        <v>14.138484271249439</v>
      </c>
      <c r="BF26">
        <f t="shared" si="30"/>
        <v>141.22535454589166</v>
      </c>
      <c r="BG26">
        <f t="shared" si="31"/>
        <v>0.46798535057766144</v>
      </c>
      <c r="BH26">
        <f t="shared" si="32"/>
        <v>9.8645459927853129E-3</v>
      </c>
      <c r="BI26">
        <f t="shared" si="33"/>
        <v>2.4439500362697051</v>
      </c>
      <c r="BJ26" t="s">
        <v>277</v>
      </c>
      <c r="BK26">
        <v>601.4</v>
      </c>
      <c r="BL26">
        <f t="shared" si="34"/>
        <v>529.0200000000001</v>
      </c>
      <c r="BM26">
        <f t="shared" si="35"/>
        <v>0.39886073814280748</v>
      </c>
      <c r="BN26">
        <f t="shared" si="36"/>
        <v>0.83928717900422578</v>
      </c>
      <c r="BO26">
        <f t="shared" si="37"/>
        <v>0.18708500403922629</v>
      </c>
      <c r="BP26">
        <f t="shared" si="38"/>
        <v>0.71010306028032155</v>
      </c>
      <c r="BQ26">
        <f t="shared" si="39"/>
        <v>1799.98580645161</v>
      </c>
      <c r="BR26">
        <f t="shared" si="40"/>
        <v>1513.1748772742978</v>
      </c>
      <c r="BS26">
        <f t="shared" si="41"/>
        <v>0.84065933845183205</v>
      </c>
      <c r="BT26">
        <f t="shared" si="42"/>
        <v>0.19131867690366419</v>
      </c>
      <c r="BU26">
        <v>6</v>
      </c>
      <c r="BV26">
        <v>0.5</v>
      </c>
      <c r="BW26" t="s">
        <v>241</v>
      </c>
      <c r="BX26">
        <v>1579790593.5999999</v>
      </c>
      <c r="BY26">
        <v>384.781580645161</v>
      </c>
      <c r="BZ26">
        <v>399.95299999999997</v>
      </c>
      <c r="CA26">
        <v>28.470274193548399</v>
      </c>
      <c r="CB26">
        <v>25.860593548387101</v>
      </c>
      <c r="CC26">
        <v>600.02751612903205</v>
      </c>
      <c r="CD26">
        <v>99.730167741935503</v>
      </c>
      <c r="CE26">
        <v>0.19994600000000001</v>
      </c>
      <c r="CF26">
        <v>30.587432258064499</v>
      </c>
      <c r="CG26">
        <v>30.042274193548401</v>
      </c>
      <c r="CH26">
        <v>999.9</v>
      </c>
      <c r="CI26">
        <v>0</v>
      </c>
      <c r="CJ26">
        <v>0</v>
      </c>
      <c r="CK26">
        <v>10007.802580645201</v>
      </c>
      <c r="CL26">
        <v>0</v>
      </c>
      <c r="CM26">
        <v>1.6577870967741899</v>
      </c>
      <c r="CN26">
        <v>1799.98580645161</v>
      </c>
      <c r="CO26">
        <v>0.97799596774193498</v>
      </c>
      <c r="CP26">
        <v>2.2004406451612901E-2</v>
      </c>
      <c r="CQ26">
        <v>0</v>
      </c>
      <c r="CR26">
        <v>919.45416129032299</v>
      </c>
      <c r="CS26">
        <v>2.0002200000000001</v>
      </c>
      <c r="CT26">
        <v>16560.5516129032</v>
      </c>
      <c r="CU26">
        <v>16705.990322580601</v>
      </c>
      <c r="CV26">
        <v>47.411000000000001</v>
      </c>
      <c r="CW26">
        <v>49.436999999999998</v>
      </c>
      <c r="CX26">
        <v>48.625</v>
      </c>
      <c r="CY26">
        <v>48.258000000000003</v>
      </c>
      <c r="CZ26">
        <v>48.390999999999998</v>
      </c>
      <c r="DA26">
        <v>1758.42580645161</v>
      </c>
      <c r="DB26">
        <v>39.56</v>
      </c>
      <c r="DC26">
        <v>0</v>
      </c>
      <c r="DD26">
        <v>60.100000143051098</v>
      </c>
      <c r="DE26">
        <v>919.41469230769201</v>
      </c>
      <c r="DF26">
        <v>-4.2759658279954103</v>
      </c>
      <c r="DG26">
        <v>-75.900854695272898</v>
      </c>
      <c r="DH26">
        <v>16560.196153846198</v>
      </c>
      <c r="DI26">
        <v>15</v>
      </c>
      <c r="DJ26">
        <v>100</v>
      </c>
      <c r="DK26">
        <v>100</v>
      </c>
      <c r="DL26">
        <v>3.9910000000000001</v>
      </c>
      <c r="DM26">
        <v>0.441</v>
      </c>
      <c r="DN26">
        <v>2</v>
      </c>
      <c r="DO26">
        <v>631.92499999999995</v>
      </c>
      <c r="DP26">
        <v>358.11700000000002</v>
      </c>
      <c r="DQ26">
        <v>28.756900000000002</v>
      </c>
      <c r="DR26">
        <v>28.972200000000001</v>
      </c>
      <c r="DS26">
        <v>30.0001</v>
      </c>
      <c r="DT26">
        <v>28.794599999999999</v>
      </c>
      <c r="DU26">
        <v>28.792899999999999</v>
      </c>
      <c r="DV26">
        <v>20.849</v>
      </c>
      <c r="DW26">
        <v>21.572800000000001</v>
      </c>
      <c r="DX26">
        <v>100</v>
      </c>
      <c r="DY26">
        <v>28.742699999999999</v>
      </c>
      <c r="DZ26">
        <v>400</v>
      </c>
      <c r="EA26">
        <v>25.9193</v>
      </c>
      <c r="EB26">
        <v>100.173</v>
      </c>
      <c r="EC26">
        <v>101.089</v>
      </c>
    </row>
    <row r="27" spans="1:133" x14ac:dyDescent="0.35">
      <c r="A27">
        <v>11</v>
      </c>
      <c r="B27">
        <v>1579790746.5999999</v>
      </c>
      <c r="C27">
        <v>982.09999990463302</v>
      </c>
      <c r="D27" t="s">
        <v>278</v>
      </c>
      <c r="E27" t="s">
        <v>279</v>
      </c>
      <c r="F27" t="s">
        <v>231</v>
      </c>
      <c r="G27" t="s">
        <v>232</v>
      </c>
      <c r="H27" t="s">
        <v>233</v>
      </c>
      <c r="I27" t="s">
        <v>234</v>
      </c>
      <c r="J27" t="s">
        <v>235</v>
      </c>
      <c r="K27" t="s">
        <v>236</v>
      </c>
      <c r="L27" t="s">
        <v>237</v>
      </c>
      <c r="M27" t="s">
        <v>238</v>
      </c>
      <c r="N27">
        <v>1579790738.5999999</v>
      </c>
      <c r="O27">
        <f t="shared" si="0"/>
        <v>2.7954852040062497E-3</v>
      </c>
      <c r="P27">
        <f t="shared" si="1"/>
        <v>14.171196596291956</v>
      </c>
      <c r="Q27">
        <f t="shared" si="2"/>
        <v>384.79622580645201</v>
      </c>
      <c r="R27">
        <f t="shared" si="3"/>
        <v>260.22799109629835</v>
      </c>
      <c r="S27">
        <f t="shared" si="4"/>
        <v>26.00512856293907</v>
      </c>
      <c r="T27">
        <f t="shared" si="5"/>
        <v>38.453493340489679</v>
      </c>
      <c r="U27">
        <f t="shared" si="6"/>
        <v>0.20180671491494023</v>
      </c>
      <c r="V27">
        <f t="shared" si="7"/>
        <v>2.2572576354278491</v>
      </c>
      <c r="W27">
        <f t="shared" si="8"/>
        <v>0.19229232318554507</v>
      </c>
      <c r="X27">
        <f t="shared" si="9"/>
        <v>0.12100014468898979</v>
      </c>
      <c r="Y27">
        <f t="shared" si="10"/>
        <v>289.49933621425038</v>
      </c>
      <c r="Z27">
        <f t="shared" si="11"/>
        <v>31.793554986680782</v>
      </c>
      <c r="AA27">
        <f t="shared" si="12"/>
        <v>29.9926225806452</v>
      </c>
      <c r="AB27">
        <f t="shared" si="13"/>
        <v>4.2586447277139419</v>
      </c>
      <c r="AC27">
        <f t="shared" si="14"/>
        <v>64.988013170614963</v>
      </c>
      <c r="AD27">
        <f t="shared" si="15"/>
        <v>2.8575901961511092</v>
      </c>
      <c r="AE27">
        <f t="shared" si="16"/>
        <v>4.3971034914530973</v>
      </c>
      <c r="AF27">
        <f t="shared" si="17"/>
        <v>1.4010545315628327</v>
      </c>
      <c r="AG27">
        <f t="shared" si="18"/>
        <v>-123.28089749667561</v>
      </c>
      <c r="AH27">
        <f t="shared" si="19"/>
        <v>67.92211928545133</v>
      </c>
      <c r="AI27">
        <f t="shared" si="20"/>
        <v>6.7086834857149356</v>
      </c>
      <c r="AJ27">
        <f t="shared" si="21"/>
        <v>240.84924148874103</v>
      </c>
      <c r="AK27">
        <v>-4.1379419098239903E-2</v>
      </c>
      <c r="AL27">
        <v>4.6452022973984299E-2</v>
      </c>
      <c r="AM27">
        <v>3.4682045851205801</v>
      </c>
      <c r="AN27">
        <v>11</v>
      </c>
      <c r="AO27">
        <v>2</v>
      </c>
      <c r="AP27">
        <f t="shared" si="22"/>
        <v>1</v>
      </c>
      <c r="AQ27">
        <f t="shared" si="23"/>
        <v>0</v>
      </c>
      <c r="AR27">
        <f t="shared" si="24"/>
        <v>52146.901803612309</v>
      </c>
      <c r="AS27">
        <v>0</v>
      </c>
      <c r="AT27">
        <v>2.5620576923076901</v>
      </c>
      <c r="AU27">
        <v>3893.11</v>
      </c>
      <c r="AV27">
        <f t="shared" si="25"/>
        <v>3890.5479423076922</v>
      </c>
      <c r="AW27">
        <f t="shared" si="26"/>
        <v>0.99934189948593599</v>
      </c>
      <c r="AX27">
        <v>-0.78829890075014297</v>
      </c>
      <c r="AY27" t="s">
        <v>280</v>
      </c>
      <c r="AZ27">
        <v>916.30203846153802</v>
      </c>
      <c r="BA27">
        <v>1135.56</v>
      </c>
      <c r="BB27">
        <f t="shared" si="27"/>
        <v>0.19308355484383211</v>
      </c>
      <c r="BC27">
        <v>0.5</v>
      </c>
      <c r="BD27">
        <f t="shared" si="28"/>
        <v>1513.1786708226834</v>
      </c>
      <c r="BE27">
        <f t="shared" si="29"/>
        <v>14.171196596291956</v>
      </c>
      <c r="BF27">
        <f t="shared" si="30"/>
        <v>146.08495843815427</v>
      </c>
      <c r="BG27">
        <f t="shared" si="31"/>
        <v>0.46211560815808944</v>
      </c>
      <c r="BH27">
        <f t="shared" si="32"/>
        <v>9.8861395455098078E-3</v>
      </c>
      <c r="BI27">
        <f t="shared" si="33"/>
        <v>2.4283613371376238</v>
      </c>
      <c r="BJ27" t="s">
        <v>281</v>
      </c>
      <c r="BK27">
        <v>610.79999999999995</v>
      </c>
      <c r="BL27">
        <f t="shared" si="34"/>
        <v>524.76</v>
      </c>
      <c r="BM27">
        <f t="shared" si="35"/>
        <v>0.41782521826827868</v>
      </c>
      <c r="BN27">
        <f t="shared" si="36"/>
        <v>0.84012479016302544</v>
      </c>
      <c r="BO27">
        <f t="shared" si="37"/>
        <v>0.19352017629606363</v>
      </c>
      <c r="BP27">
        <f t="shared" si="38"/>
        <v>0.70878190961562848</v>
      </c>
      <c r="BQ27">
        <f t="shared" si="39"/>
        <v>1799.9903225806399</v>
      </c>
      <c r="BR27">
        <f t="shared" si="40"/>
        <v>1513.1786708226834</v>
      </c>
      <c r="BS27">
        <f t="shared" si="41"/>
        <v>0.84065933679756921</v>
      </c>
      <c r="BT27">
        <f t="shared" si="42"/>
        <v>0.19131867359513843</v>
      </c>
      <c r="BU27">
        <v>6</v>
      </c>
      <c r="BV27">
        <v>0.5</v>
      </c>
      <c r="BW27" t="s">
        <v>241</v>
      </c>
      <c r="BX27">
        <v>1579790738.5999999</v>
      </c>
      <c r="BY27">
        <v>384.79622580645201</v>
      </c>
      <c r="BZ27">
        <v>400.04261290322597</v>
      </c>
      <c r="CA27">
        <v>28.595319354838701</v>
      </c>
      <c r="CB27">
        <v>25.879861290322602</v>
      </c>
      <c r="CC27">
        <v>600.01974193548403</v>
      </c>
      <c r="CD27">
        <v>99.732151612903195</v>
      </c>
      <c r="CE27">
        <v>0.19994429032258099</v>
      </c>
      <c r="CF27">
        <v>30.550764516129</v>
      </c>
      <c r="CG27">
        <v>29.9926225806452</v>
      </c>
      <c r="CH27">
        <v>999.9</v>
      </c>
      <c r="CI27">
        <v>0</v>
      </c>
      <c r="CJ27">
        <v>0</v>
      </c>
      <c r="CK27">
        <v>10005.648064516099</v>
      </c>
      <c r="CL27">
        <v>0</v>
      </c>
      <c r="CM27">
        <v>2.4226735483870998</v>
      </c>
      <c r="CN27">
        <v>1799.9903225806399</v>
      </c>
      <c r="CO27">
        <v>0.97799661290322604</v>
      </c>
      <c r="CP27">
        <v>2.20037774193548E-2</v>
      </c>
      <c r="CQ27">
        <v>0</v>
      </c>
      <c r="CR27">
        <v>916.32038709677397</v>
      </c>
      <c r="CS27">
        <v>2.0002200000000001</v>
      </c>
      <c r="CT27">
        <v>16506.122580645198</v>
      </c>
      <c r="CU27">
        <v>16706.048387096798</v>
      </c>
      <c r="CV27">
        <v>47.436999999999998</v>
      </c>
      <c r="CW27">
        <v>49.5</v>
      </c>
      <c r="CX27">
        <v>48.3223548387097</v>
      </c>
      <c r="CY27">
        <v>48.311999999999998</v>
      </c>
      <c r="CZ27">
        <v>48.437064516128999</v>
      </c>
      <c r="DA27">
        <v>1758.43032258065</v>
      </c>
      <c r="DB27">
        <v>39.56</v>
      </c>
      <c r="DC27">
        <v>0</v>
      </c>
      <c r="DD27">
        <v>144.200000047684</v>
      </c>
      <c r="DE27">
        <v>916.30203846153802</v>
      </c>
      <c r="DF27">
        <v>-0.93678634635286495</v>
      </c>
      <c r="DG27">
        <v>-15.7470085026455</v>
      </c>
      <c r="DH27">
        <v>16506.099999999999</v>
      </c>
      <c r="DI27">
        <v>15</v>
      </c>
      <c r="DJ27">
        <v>100</v>
      </c>
      <c r="DK27">
        <v>100</v>
      </c>
      <c r="DL27">
        <v>3.9729999999999999</v>
      </c>
      <c r="DM27">
        <v>0.443</v>
      </c>
      <c r="DN27">
        <v>2</v>
      </c>
      <c r="DO27">
        <v>631.94799999999998</v>
      </c>
      <c r="DP27">
        <v>357.86700000000002</v>
      </c>
      <c r="DQ27">
        <v>28.758700000000001</v>
      </c>
      <c r="DR27">
        <v>28.956800000000001</v>
      </c>
      <c r="DS27">
        <v>30.0001</v>
      </c>
      <c r="DT27">
        <v>28.7776</v>
      </c>
      <c r="DU27">
        <v>28.7773</v>
      </c>
      <c r="DV27">
        <v>20.846399999999999</v>
      </c>
      <c r="DW27">
        <v>21.952100000000002</v>
      </c>
      <c r="DX27">
        <v>100</v>
      </c>
      <c r="DY27">
        <v>28.699000000000002</v>
      </c>
      <c r="DZ27">
        <v>400</v>
      </c>
      <c r="EA27">
        <v>25.8735</v>
      </c>
      <c r="EB27">
        <v>100.175</v>
      </c>
      <c r="EC27">
        <v>101.08799999999999</v>
      </c>
    </row>
    <row r="28" spans="1:133" x14ac:dyDescent="0.35">
      <c r="A28">
        <v>12</v>
      </c>
      <c r="B28">
        <v>1579790809.5999999</v>
      </c>
      <c r="C28">
        <v>1045.0999999046301</v>
      </c>
      <c r="D28" t="s">
        <v>282</v>
      </c>
      <c r="E28" t="s">
        <v>283</v>
      </c>
      <c r="F28" t="s">
        <v>231</v>
      </c>
      <c r="G28" t="s">
        <v>232</v>
      </c>
      <c r="H28" t="s">
        <v>233</v>
      </c>
      <c r="I28" t="s">
        <v>234</v>
      </c>
      <c r="J28" t="s">
        <v>235</v>
      </c>
      <c r="K28" t="s">
        <v>236</v>
      </c>
      <c r="L28" t="s">
        <v>237</v>
      </c>
      <c r="M28" t="s">
        <v>238</v>
      </c>
      <c r="N28">
        <v>1579790801.5999999</v>
      </c>
      <c r="O28">
        <f t="shared" si="0"/>
        <v>2.5721120348394322E-3</v>
      </c>
      <c r="P28">
        <f t="shared" si="1"/>
        <v>17.039015579147552</v>
      </c>
      <c r="Q28">
        <f t="shared" si="2"/>
        <v>456.74464516129001</v>
      </c>
      <c r="R28">
        <f t="shared" si="3"/>
        <v>292.40808715302421</v>
      </c>
      <c r="S28">
        <f t="shared" si="4"/>
        <v>29.221202790788876</v>
      </c>
      <c r="T28">
        <f t="shared" si="5"/>
        <v>45.643839846605708</v>
      </c>
      <c r="U28">
        <f t="shared" si="6"/>
        <v>0.18198298875399632</v>
      </c>
      <c r="V28">
        <f t="shared" si="7"/>
        <v>2.2549278011902723</v>
      </c>
      <c r="W28">
        <f t="shared" si="8"/>
        <v>0.17419964030639037</v>
      </c>
      <c r="X28">
        <f t="shared" si="9"/>
        <v>0.10954633696052771</v>
      </c>
      <c r="Y28">
        <f t="shared" si="10"/>
        <v>289.50297631017963</v>
      </c>
      <c r="Z28">
        <f t="shared" si="11"/>
        <v>31.947431084222721</v>
      </c>
      <c r="AA28">
        <f t="shared" si="12"/>
        <v>30.059287096774199</v>
      </c>
      <c r="AB28">
        <f t="shared" si="13"/>
        <v>4.274979864898663</v>
      </c>
      <c r="AC28">
        <f t="shared" si="14"/>
        <v>64.569557243178195</v>
      </c>
      <c r="AD28">
        <f t="shared" si="15"/>
        <v>2.8520551273401202</v>
      </c>
      <c r="AE28">
        <f t="shared" si="16"/>
        <v>4.417027542250092</v>
      </c>
      <c r="AF28">
        <f t="shared" si="17"/>
        <v>1.4229247375585428</v>
      </c>
      <c r="AG28">
        <f t="shared" si="18"/>
        <v>-113.43014073641896</v>
      </c>
      <c r="AH28">
        <f t="shared" si="19"/>
        <v>69.357883759840746</v>
      </c>
      <c r="AI28">
        <f t="shared" si="20"/>
        <v>6.8625161766989891</v>
      </c>
      <c r="AJ28">
        <f t="shared" si="21"/>
        <v>252.29323551030041</v>
      </c>
      <c r="AK28">
        <v>-4.1316542454860397E-2</v>
      </c>
      <c r="AL28">
        <v>4.6381438433494397E-2</v>
      </c>
      <c r="AM28">
        <v>3.4640346989642801</v>
      </c>
      <c r="AN28">
        <v>10</v>
      </c>
      <c r="AO28">
        <v>2</v>
      </c>
      <c r="AP28">
        <f t="shared" si="22"/>
        <v>1</v>
      </c>
      <c r="AQ28">
        <f t="shared" si="23"/>
        <v>0</v>
      </c>
      <c r="AR28">
        <f t="shared" si="24"/>
        <v>52057.356703549005</v>
      </c>
      <c r="AS28">
        <v>0</v>
      </c>
      <c r="AT28">
        <v>2.5620576923076901</v>
      </c>
      <c r="AU28">
        <v>3893.11</v>
      </c>
      <c r="AV28">
        <f t="shared" si="25"/>
        <v>3890.5479423076922</v>
      </c>
      <c r="AW28">
        <f t="shared" si="26"/>
        <v>0.99934189948593599</v>
      </c>
      <c r="AX28">
        <v>-0.78829890075014297</v>
      </c>
      <c r="AY28" t="s">
        <v>284</v>
      </c>
      <c r="AZ28">
        <v>911.39811538461504</v>
      </c>
      <c r="BA28">
        <v>1143.74</v>
      </c>
      <c r="BB28">
        <f t="shared" si="27"/>
        <v>0.20314222167222007</v>
      </c>
      <c r="BC28">
        <v>0.5</v>
      </c>
      <c r="BD28">
        <f t="shared" si="28"/>
        <v>1513.1976579194645</v>
      </c>
      <c r="BE28">
        <f t="shared" si="29"/>
        <v>17.039015579147552</v>
      </c>
      <c r="BF28">
        <f t="shared" si="30"/>
        <v>153.69716702948006</v>
      </c>
      <c r="BG28">
        <f t="shared" si="31"/>
        <v>0.47470578977739702</v>
      </c>
      <c r="BH28">
        <f t="shared" si="32"/>
        <v>1.1781219979159194E-2</v>
      </c>
      <c r="BI28">
        <f t="shared" si="33"/>
        <v>2.4038417822232323</v>
      </c>
      <c r="BJ28" t="s">
        <v>285</v>
      </c>
      <c r="BK28">
        <v>600.79999999999995</v>
      </c>
      <c r="BL28">
        <f t="shared" si="34"/>
        <v>542.94000000000005</v>
      </c>
      <c r="BM28">
        <f t="shared" si="35"/>
        <v>0.42793289242896998</v>
      </c>
      <c r="BN28">
        <f t="shared" si="36"/>
        <v>0.83508843334922878</v>
      </c>
      <c r="BO28">
        <f t="shared" si="37"/>
        <v>0.20359829611282421</v>
      </c>
      <c r="BP28">
        <f t="shared" si="38"/>
        <v>0.70667937801306246</v>
      </c>
      <c r="BQ28">
        <f t="shared" si="39"/>
        <v>1800.0129032258101</v>
      </c>
      <c r="BR28">
        <f t="shared" si="40"/>
        <v>1513.1976579194645</v>
      </c>
      <c r="BS28">
        <f t="shared" si="41"/>
        <v>0.84065933927898917</v>
      </c>
      <c r="BT28">
        <f t="shared" si="42"/>
        <v>0.19131867855797829</v>
      </c>
      <c r="BU28">
        <v>6</v>
      </c>
      <c r="BV28">
        <v>0.5</v>
      </c>
      <c r="BW28" t="s">
        <v>241</v>
      </c>
      <c r="BX28">
        <v>1579790801.5999999</v>
      </c>
      <c r="BY28">
        <v>456.74464516129001</v>
      </c>
      <c r="BZ28">
        <v>474.95748387096802</v>
      </c>
      <c r="CA28">
        <v>28.539687096774198</v>
      </c>
      <c r="CB28">
        <v>26.0411161290323</v>
      </c>
      <c r="CC28">
        <v>600.03212903225801</v>
      </c>
      <c r="CD28">
        <v>99.732964516129002</v>
      </c>
      <c r="CE28">
        <v>0.199985612903226</v>
      </c>
      <c r="CF28">
        <v>30.629816129032299</v>
      </c>
      <c r="CG28">
        <v>30.059287096774199</v>
      </c>
      <c r="CH28">
        <v>999.9</v>
      </c>
      <c r="CI28">
        <v>0</v>
      </c>
      <c r="CJ28">
        <v>0</v>
      </c>
      <c r="CK28">
        <v>9990.3629032258104</v>
      </c>
      <c r="CL28">
        <v>0</v>
      </c>
      <c r="CM28">
        <v>3.5301719354838701</v>
      </c>
      <c r="CN28">
        <v>1800.0129032258101</v>
      </c>
      <c r="CO28">
        <v>0.97799661290322604</v>
      </c>
      <c r="CP28">
        <v>2.20037774193548E-2</v>
      </c>
      <c r="CQ28">
        <v>0</v>
      </c>
      <c r="CR28">
        <v>911.41664516129003</v>
      </c>
      <c r="CS28">
        <v>2.0002200000000001</v>
      </c>
      <c r="CT28">
        <v>16424.5225806452</v>
      </c>
      <c r="CU28">
        <v>16706.245161290299</v>
      </c>
      <c r="CV28">
        <v>47.437064516128999</v>
      </c>
      <c r="CW28">
        <v>49.5</v>
      </c>
      <c r="CX28">
        <v>48.255838709677398</v>
      </c>
      <c r="CY28">
        <v>48.314032258064501</v>
      </c>
      <c r="CZ28">
        <v>48.445129032258002</v>
      </c>
      <c r="DA28">
        <v>1758.45225806452</v>
      </c>
      <c r="DB28">
        <v>39.560645161290303</v>
      </c>
      <c r="DC28">
        <v>0</v>
      </c>
      <c r="DD28">
        <v>62.400000095367403</v>
      </c>
      <c r="DE28">
        <v>911.39811538461504</v>
      </c>
      <c r="DF28">
        <v>-2.7538803284484299</v>
      </c>
      <c r="DG28">
        <v>-41.292307639258802</v>
      </c>
      <c r="DH28">
        <v>16424.169230769199</v>
      </c>
      <c r="DI28">
        <v>15</v>
      </c>
      <c r="DJ28">
        <v>100</v>
      </c>
      <c r="DK28">
        <v>100</v>
      </c>
      <c r="DL28">
        <v>4.3849999999999998</v>
      </c>
      <c r="DM28">
        <v>0.44500000000000001</v>
      </c>
      <c r="DN28">
        <v>2</v>
      </c>
      <c r="DO28">
        <v>632.15700000000004</v>
      </c>
      <c r="DP28">
        <v>358.14100000000002</v>
      </c>
      <c r="DQ28">
        <v>28.747299999999999</v>
      </c>
      <c r="DR28">
        <v>28.944600000000001</v>
      </c>
      <c r="DS28">
        <v>30.000299999999999</v>
      </c>
      <c r="DT28">
        <v>28.767399999999999</v>
      </c>
      <c r="DU28">
        <v>28.7682</v>
      </c>
      <c r="DV28">
        <v>23.958400000000001</v>
      </c>
      <c r="DW28">
        <v>20.934000000000001</v>
      </c>
      <c r="DX28">
        <v>100</v>
      </c>
      <c r="DY28">
        <v>28.6828</v>
      </c>
      <c r="DZ28">
        <v>475</v>
      </c>
      <c r="EA28">
        <v>26.057099999999998</v>
      </c>
      <c r="EB28">
        <v>100.175</v>
      </c>
      <c r="EC28">
        <v>101.08799999999999</v>
      </c>
    </row>
    <row r="29" spans="1:133" x14ac:dyDescent="0.35">
      <c r="A29">
        <v>13</v>
      </c>
      <c r="B29">
        <v>1579790953.5999999</v>
      </c>
      <c r="C29">
        <v>1189.0999999046301</v>
      </c>
      <c r="D29" t="s">
        <v>286</v>
      </c>
      <c r="E29" t="s">
        <v>287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 t="s">
        <v>237</v>
      </c>
      <c r="M29" t="s">
        <v>238</v>
      </c>
      <c r="N29">
        <v>1579790945.5999999</v>
      </c>
      <c r="O29">
        <f t="shared" si="0"/>
        <v>2.6523340967792765E-3</v>
      </c>
      <c r="P29">
        <f t="shared" si="1"/>
        <v>19.963842105290528</v>
      </c>
      <c r="Q29">
        <f t="shared" si="2"/>
        <v>553.61035483871001</v>
      </c>
      <c r="R29">
        <f t="shared" si="3"/>
        <v>369.47546711629292</v>
      </c>
      <c r="S29">
        <f t="shared" si="4"/>
        <v>36.922516727213697</v>
      </c>
      <c r="T29">
        <f t="shared" si="5"/>
        <v>55.323531346824844</v>
      </c>
      <c r="U29">
        <f t="shared" si="6"/>
        <v>0.19151252447599304</v>
      </c>
      <c r="V29">
        <f t="shared" si="7"/>
        <v>2.2582723523819834</v>
      </c>
      <c r="W29">
        <f t="shared" si="8"/>
        <v>0.18292550773644778</v>
      </c>
      <c r="X29">
        <f t="shared" si="9"/>
        <v>0.11506786338688729</v>
      </c>
      <c r="Y29">
        <f t="shared" si="10"/>
        <v>289.50213445043488</v>
      </c>
      <c r="Z29">
        <f t="shared" si="11"/>
        <v>31.829777730908418</v>
      </c>
      <c r="AA29">
        <f t="shared" si="12"/>
        <v>29.9993032258065</v>
      </c>
      <c r="AB29">
        <f t="shared" si="13"/>
        <v>4.2602792630842403</v>
      </c>
      <c r="AC29">
        <f t="shared" si="14"/>
        <v>65.148973246975004</v>
      </c>
      <c r="AD29">
        <f t="shared" si="15"/>
        <v>2.8629501575215852</v>
      </c>
      <c r="AE29">
        <f t="shared" si="16"/>
        <v>4.3944670419721739</v>
      </c>
      <c r="AF29">
        <f t="shared" si="17"/>
        <v>1.3973291055626551</v>
      </c>
      <c r="AG29">
        <f t="shared" si="18"/>
        <v>-116.96793366796609</v>
      </c>
      <c r="AH29">
        <f t="shared" si="19"/>
        <v>65.862907524416016</v>
      </c>
      <c r="AI29">
        <f t="shared" si="20"/>
        <v>6.5022489680733004</v>
      </c>
      <c r="AJ29">
        <f t="shared" si="21"/>
        <v>244.89935727495808</v>
      </c>
      <c r="AK29">
        <v>-4.1406822387642102E-2</v>
      </c>
      <c r="AL29">
        <v>4.6482785566998197E-2</v>
      </c>
      <c r="AM29">
        <v>3.47002124493511</v>
      </c>
      <c r="AN29">
        <v>11</v>
      </c>
      <c r="AO29">
        <v>2</v>
      </c>
      <c r="AP29">
        <f t="shared" si="22"/>
        <v>1</v>
      </c>
      <c r="AQ29">
        <f t="shared" si="23"/>
        <v>0</v>
      </c>
      <c r="AR29">
        <f t="shared" si="24"/>
        <v>52181.821687461728</v>
      </c>
      <c r="AS29">
        <v>0</v>
      </c>
      <c r="AT29">
        <v>2.5620576923076901</v>
      </c>
      <c r="AU29">
        <v>3893.11</v>
      </c>
      <c r="AV29">
        <f t="shared" si="25"/>
        <v>3890.5479423076922</v>
      </c>
      <c r="AW29">
        <f t="shared" si="26"/>
        <v>0.99934189948593599</v>
      </c>
      <c r="AX29">
        <v>-0.78829890075014297</v>
      </c>
      <c r="AY29" t="s">
        <v>288</v>
      </c>
      <c r="AZ29">
        <v>905.36146153846096</v>
      </c>
      <c r="BA29">
        <v>1156.48</v>
      </c>
      <c r="BB29">
        <f t="shared" si="27"/>
        <v>0.21714040749648855</v>
      </c>
      <c r="BC29">
        <v>0.5</v>
      </c>
      <c r="BD29">
        <f t="shared" si="28"/>
        <v>1513.1933127581685</v>
      </c>
      <c r="BE29">
        <f t="shared" si="29"/>
        <v>19.963842105290528</v>
      </c>
      <c r="BF29">
        <f t="shared" si="30"/>
        <v>164.28770627663508</v>
      </c>
      <c r="BG29">
        <f t="shared" si="31"/>
        <v>0.48654537908135037</v>
      </c>
      <c r="BH29">
        <f t="shared" si="32"/>
        <v>1.3714137401397028E-2</v>
      </c>
      <c r="BI29">
        <f t="shared" si="33"/>
        <v>2.3663444244604319</v>
      </c>
      <c r="BJ29" t="s">
        <v>289</v>
      </c>
      <c r="BK29">
        <v>593.79999999999995</v>
      </c>
      <c r="BL29">
        <f t="shared" si="34"/>
        <v>562.68000000000006</v>
      </c>
      <c r="BM29">
        <f t="shared" si="35"/>
        <v>0.44629014441874426</v>
      </c>
      <c r="BN29">
        <f t="shared" si="36"/>
        <v>0.82945524973403528</v>
      </c>
      <c r="BO29">
        <f t="shared" si="37"/>
        <v>0.21762252691845074</v>
      </c>
      <c r="BP29">
        <f t="shared" si="38"/>
        <v>0.70340477500368714</v>
      </c>
      <c r="BQ29">
        <f t="shared" si="39"/>
        <v>1800.00774193548</v>
      </c>
      <c r="BR29">
        <f t="shared" si="40"/>
        <v>1513.1933127581685</v>
      </c>
      <c r="BS29">
        <f t="shared" si="41"/>
        <v>0.84065933579323904</v>
      </c>
      <c r="BT29">
        <f t="shared" si="42"/>
        <v>0.19131867158647811</v>
      </c>
      <c r="BU29">
        <v>6</v>
      </c>
      <c r="BV29">
        <v>0.5</v>
      </c>
      <c r="BW29" t="s">
        <v>241</v>
      </c>
      <c r="BX29">
        <v>1579790945.5999999</v>
      </c>
      <c r="BY29">
        <v>553.61035483871001</v>
      </c>
      <c r="BZ29">
        <v>575.04167741935498</v>
      </c>
      <c r="CA29">
        <v>28.6489096774194</v>
      </c>
      <c r="CB29">
        <v>26.072667741935501</v>
      </c>
      <c r="CC29">
        <v>600.02461290322594</v>
      </c>
      <c r="CD29">
        <v>99.732293548387105</v>
      </c>
      <c r="CE29">
        <v>0.19996180645161299</v>
      </c>
      <c r="CF29">
        <v>30.5402806451613</v>
      </c>
      <c r="CG29">
        <v>29.9993032258065</v>
      </c>
      <c r="CH29">
        <v>999.9</v>
      </c>
      <c r="CI29">
        <v>0</v>
      </c>
      <c r="CJ29">
        <v>0</v>
      </c>
      <c r="CK29">
        <v>10012.26</v>
      </c>
      <c r="CL29">
        <v>0</v>
      </c>
      <c r="CM29">
        <v>3.33887516129032</v>
      </c>
      <c r="CN29">
        <v>1800.00774193548</v>
      </c>
      <c r="CO29">
        <v>0.97799609677419297</v>
      </c>
      <c r="CP29">
        <v>2.20042806451613E-2</v>
      </c>
      <c r="CQ29">
        <v>0</v>
      </c>
      <c r="CR29">
        <v>905.36377419354903</v>
      </c>
      <c r="CS29">
        <v>2.0002200000000001</v>
      </c>
      <c r="CT29">
        <v>16326.848387096799</v>
      </c>
      <c r="CU29">
        <v>16706.212903225802</v>
      </c>
      <c r="CV29">
        <v>47.433</v>
      </c>
      <c r="CW29">
        <v>49.545999999999999</v>
      </c>
      <c r="CX29">
        <v>48.340387096774201</v>
      </c>
      <c r="CY29">
        <v>48.311999999999998</v>
      </c>
      <c r="CZ29">
        <v>48.441064516129003</v>
      </c>
      <c r="DA29">
        <v>1758.4474193548399</v>
      </c>
      <c r="DB29">
        <v>39.560322580645099</v>
      </c>
      <c r="DC29">
        <v>0</v>
      </c>
      <c r="DD29">
        <v>143.5</v>
      </c>
      <c r="DE29">
        <v>905.36146153846096</v>
      </c>
      <c r="DF29">
        <v>-3.28909401537982</v>
      </c>
      <c r="DG29">
        <v>-42.492307599126299</v>
      </c>
      <c r="DH29">
        <v>16326.4653846154</v>
      </c>
      <c r="DI29">
        <v>15</v>
      </c>
      <c r="DJ29">
        <v>100</v>
      </c>
      <c r="DK29">
        <v>100</v>
      </c>
      <c r="DL29">
        <v>4.8140000000000001</v>
      </c>
      <c r="DM29">
        <v>0.44900000000000001</v>
      </c>
      <c r="DN29">
        <v>2</v>
      </c>
      <c r="DO29">
        <v>631.85</v>
      </c>
      <c r="DP29">
        <v>358.32900000000001</v>
      </c>
      <c r="DQ29">
        <v>28.6554</v>
      </c>
      <c r="DR29">
        <v>28.922000000000001</v>
      </c>
      <c r="DS29">
        <v>30.000399999999999</v>
      </c>
      <c r="DT29">
        <v>28.742599999999999</v>
      </c>
      <c r="DU29">
        <v>28.741</v>
      </c>
      <c r="DV29">
        <v>27.954999999999998</v>
      </c>
      <c r="DW29">
        <v>21.3977</v>
      </c>
      <c r="DX29">
        <v>100</v>
      </c>
      <c r="DY29">
        <v>28.639800000000001</v>
      </c>
      <c r="DZ29">
        <v>575</v>
      </c>
      <c r="EA29">
        <v>26.073799999999999</v>
      </c>
      <c r="EB29">
        <v>100.18300000000001</v>
      </c>
      <c r="EC29">
        <v>101.093</v>
      </c>
    </row>
    <row r="30" spans="1:133" x14ac:dyDescent="0.35">
      <c r="A30">
        <v>14</v>
      </c>
      <c r="B30">
        <v>1579791022.5999999</v>
      </c>
      <c r="C30">
        <v>1258.0999999046301</v>
      </c>
      <c r="D30" t="s">
        <v>290</v>
      </c>
      <c r="E30" t="s">
        <v>291</v>
      </c>
      <c r="F30" t="s">
        <v>231</v>
      </c>
      <c r="G30" t="s">
        <v>232</v>
      </c>
      <c r="H30" t="s">
        <v>233</v>
      </c>
      <c r="I30" t="s">
        <v>234</v>
      </c>
      <c r="J30" t="s">
        <v>235</v>
      </c>
      <c r="K30" t="s">
        <v>236</v>
      </c>
      <c r="L30" t="s">
        <v>237</v>
      </c>
      <c r="M30" t="s">
        <v>238</v>
      </c>
      <c r="N30">
        <v>1579791014.5999999</v>
      </c>
      <c r="O30">
        <f t="shared" si="0"/>
        <v>2.3924983748288007E-3</v>
      </c>
      <c r="P30">
        <f t="shared" si="1"/>
        <v>22.707382625421619</v>
      </c>
      <c r="Q30">
        <f t="shared" si="2"/>
        <v>650.70422580645197</v>
      </c>
      <c r="R30">
        <f t="shared" si="3"/>
        <v>416.18538648986691</v>
      </c>
      <c r="S30">
        <f t="shared" si="4"/>
        <v>41.590532312624305</v>
      </c>
      <c r="T30">
        <f t="shared" si="5"/>
        <v>65.026634783158926</v>
      </c>
      <c r="U30">
        <f t="shared" si="6"/>
        <v>0.16946142502566497</v>
      </c>
      <c r="V30">
        <f t="shared" si="7"/>
        <v>2.2548624122578311</v>
      </c>
      <c r="W30">
        <f t="shared" si="8"/>
        <v>0.16269070224245866</v>
      </c>
      <c r="X30">
        <f t="shared" si="9"/>
        <v>0.10226747039633606</v>
      </c>
      <c r="Y30">
        <f t="shared" si="10"/>
        <v>289.50206772784367</v>
      </c>
      <c r="Z30">
        <f t="shared" si="11"/>
        <v>31.971195781391778</v>
      </c>
      <c r="AA30">
        <f t="shared" si="12"/>
        <v>30.055619354838701</v>
      </c>
      <c r="AB30">
        <f t="shared" si="13"/>
        <v>4.274079722524462</v>
      </c>
      <c r="AC30">
        <f t="shared" si="14"/>
        <v>64.811479981479721</v>
      </c>
      <c r="AD30">
        <f t="shared" si="15"/>
        <v>2.8569220051874913</v>
      </c>
      <c r="AE30">
        <f t="shared" si="16"/>
        <v>4.408049323983767</v>
      </c>
      <c r="AF30">
        <f t="shared" si="17"/>
        <v>1.4171577173369707</v>
      </c>
      <c r="AG30">
        <f t="shared" si="18"/>
        <v>-105.5091783299501</v>
      </c>
      <c r="AH30">
        <f t="shared" si="19"/>
        <v>65.476015649868614</v>
      </c>
      <c r="AI30">
        <f t="shared" si="20"/>
        <v>6.4773601781434369</v>
      </c>
      <c r="AJ30">
        <f t="shared" si="21"/>
        <v>255.94626522590562</v>
      </c>
      <c r="AK30">
        <v>-4.1314778617320899E-2</v>
      </c>
      <c r="AL30">
        <v>4.63794583713356E-2</v>
      </c>
      <c r="AM30">
        <v>3.4639176922533701</v>
      </c>
      <c r="AN30">
        <v>11</v>
      </c>
      <c r="AO30">
        <v>2</v>
      </c>
      <c r="AP30">
        <f t="shared" si="22"/>
        <v>1</v>
      </c>
      <c r="AQ30">
        <f t="shared" si="23"/>
        <v>0</v>
      </c>
      <c r="AR30">
        <f t="shared" si="24"/>
        <v>52061.320212507366</v>
      </c>
      <c r="AS30">
        <v>0</v>
      </c>
      <c r="AT30">
        <v>2.5620576923076901</v>
      </c>
      <c r="AU30">
        <v>3893.11</v>
      </c>
      <c r="AV30">
        <f t="shared" si="25"/>
        <v>3890.5479423076922</v>
      </c>
      <c r="AW30">
        <f t="shared" si="26"/>
        <v>0.99934189948593599</v>
      </c>
      <c r="AX30">
        <v>-0.78829890075014297</v>
      </c>
      <c r="AY30" t="s">
        <v>292</v>
      </c>
      <c r="AZ30">
        <v>904.05773076923094</v>
      </c>
      <c r="BA30">
        <v>1166.21</v>
      </c>
      <c r="BB30">
        <f t="shared" si="27"/>
        <v>0.22478993425778293</v>
      </c>
      <c r="BC30">
        <v>0.5</v>
      </c>
      <c r="BD30">
        <f t="shared" si="28"/>
        <v>1513.1927901775214</v>
      </c>
      <c r="BE30">
        <f t="shared" si="29"/>
        <v>22.707382625421619</v>
      </c>
      <c r="BF30">
        <f t="shared" si="30"/>
        <v>170.07525391167806</v>
      </c>
      <c r="BG30">
        <f t="shared" si="31"/>
        <v>0.48396943946630544</v>
      </c>
      <c r="BH30">
        <f t="shared" si="32"/>
        <v>1.552722275620633E-2</v>
      </c>
      <c r="BI30">
        <f t="shared" si="33"/>
        <v>2.3382581181776869</v>
      </c>
      <c r="BJ30" t="s">
        <v>293</v>
      </c>
      <c r="BK30">
        <v>601.79999999999995</v>
      </c>
      <c r="BL30">
        <f t="shared" si="34"/>
        <v>564.41000000000008</v>
      </c>
      <c r="BM30">
        <f t="shared" si="35"/>
        <v>0.46447134039221322</v>
      </c>
      <c r="BN30">
        <f t="shared" si="36"/>
        <v>0.8285150897363055</v>
      </c>
      <c r="BO30">
        <f t="shared" si="37"/>
        <v>0.22528486469101722</v>
      </c>
      <c r="BP30">
        <f t="shared" si="38"/>
        <v>0.70090384193608724</v>
      </c>
      <c r="BQ30">
        <f t="shared" si="39"/>
        <v>1800.0070967741899</v>
      </c>
      <c r="BR30">
        <f t="shared" si="40"/>
        <v>1513.1927901775214</v>
      </c>
      <c r="BS30">
        <f t="shared" si="41"/>
        <v>0.84065934678220366</v>
      </c>
      <c r="BT30">
        <f t="shared" si="42"/>
        <v>0.19131869356440728</v>
      </c>
      <c r="BU30">
        <v>6</v>
      </c>
      <c r="BV30">
        <v>0.5</v>
      </c>
      <c r="BW30" t="s">
        <v>241</v>
      </c>
      <c r="BX30">
        <v>1579791014.5999999</v>
      </c>
      <c r="BY30">
        <v>650.70422580645197</v>
      </c>
      <c r="BZ30">
        <v>674.96706451612897</v>
      </c>
      <c r="CA30">
        <v>28.5884580645161</v>
      </c>
      <c r="CB30">
        <v>26.2644870967742</v>
      </c>
      <c r="CC30">
        <v>600.03345161290304</v>
      </c>
      <c r="CD30">
        <v>99.732693548387104</v>
      </c>
      <c r="CE30">
        <v>0.20001351612903201</v>
      </c>
      <c r="CF30">
        <v>30.594232258064501</v>
      </c>
      <c r="CG30">
        <v>30.055619354838701</v>
      </c>
      <c r="CH30">
        <v>999.9</v>
      </c>
      <c r="CI30">
        <v>0</v>
      </c>
      <c r="CJ30">
        <v>0</v>
      </c>
      <c r="CK30">
        <v>9989.9635483871007</v>
      </c>
      <c r="CL30">
        <v>0</v>
      </c>
      <c r="CM30">
        <v>2.72922741935484</v>
      </c>
      <c r="CN30">
        <v>1800.0070967741899</v>
      </c>
      <c r="CO30">
        <v>0.977995709677419</v>
      </c>
      <c r="CP30">
        <v>2.2004658064516101E-2</v>
      </c>
      <c r="CQ30">
        <v>0</v>
      </c>
      <c r="CR30">
        <v>904.14129032258097</v>
      </c>
      <c r="CS30">
        <v>2.0002200000000001</v>
      </c>
      <c r="CT30">
        <v>16304.5419354839</v>
      </c>
      <c r="CU30">
        <v>16706.2</v>
      </c>
      <c r="CV30">
        <v>47.441064516129003</v>
      </c>
      <c r="CW30">
        <v>49.537999999999997</v>
      </c>
      <c r="CX30">
        <v>48.386806451612898</v>
      </c>
      <c r="CY30">
        <v>48.320129032258002</v>
      </c>
      <c r="CZ30">
        <v>48.451225806451603</v>
      </c>
      <c r="DA30">
        <v>1758.4461290322599</v>
      </c>
      <c r="DB30">
        <v>39.560967741935499</v>
      </c>
      <c r="DC30">
        <v>0</v>
      </c>
      <c r="DD30">
        <v>68.5</v>
      </c>
      <c r="DE30">
        <v>904.05773076923094</v>
      </c>
      <c r="DF30">
        <v>-1.11795303112371E-2</v>
      </c>
      <c r="DG30">
        <v>-31.456410097042099</v>
      </c>
      <c r="DH30">
        <v>16304.2807692308</v>
      </c>
      <c r="DI30">
        <v>15</v>
      </c>
      <c r="DJ30">
        <v>100</v>
      </c>
      <c r="DK30">
        <v>100</v>
      </c>
      <c r="DL30">
        <v>5.1070000000000002</v>
      </c>
      <c r="DM30">
        <v>0.45400000000000001</v>
      </c>
      <c r="DN30">
        <v>2</v>
      </c>
      <c r="DO30">
        <v>631.904</v>
      </c>
      <c r="DP30">
        <v>358.83600000000001</v>
      </c>
      <c r="DQ30">
        <v>28.592300000000002</v>
      </c>
      <c r="DR30">
        <v>28.908100000000001</v>
      </c>
      <c r="DS30">
        <v>30</v>
      </c>
      <c r="DT30">
        <v>28.7302</v>
      </c>
      <c r="DU30">
        <v>28.729199999999999</v>
      </c>
      <c r="DV30">
        <v>31.857199999999999</v>
      </c>
      <c r="DW30">
        <v>20.333400000000001</v>
      </c>
      <c r="DX30">
        <v>100</v>
      </c>
      <c r="DY30">
        <v>28.538900000000002</v>
      </c>
      <c r="DZ30">
        <v>675</v>
      </c>
      <c r="EA30">
        <v>26.308800000000002</v>
      </c>
      <c r="EB30">
        <v>100.18899999999999</v>
      </c>
      <c r="EC30">
        <v>101.092</v>
      </c>
    </row>
    <row r="31" spans="1:133" x14ac:dyDescent="0.35">
      <c r="A31">
        <v>15</v>
      </c>
      <c r="B31">
        <v>1579791169.5999999</v>
      </c>
      <c r="C31">
        <v>1405.0999999046301</v>
      </c>
      <c r="D31" t="s">
        <v>294</v>
      </c>
      <c r="E31" t="s">
        <v>295</v>
      </c>
      <c r="F31" t="s">
        <v>231</v>
      </c>
      <c r="G31" t="s">
        <v>232</v>
      </c>
      <c r="H31" t="s">
        <v>233</v>
      </c>
      <c r="I31" t="s">
        <v>234</v>
      </c>
      <c r="J31" t="s">
        <v>235</v>
      </c>
      <c r="K31" t="s">
        <v>236</v>
      </c>
      <c r="L31" t="s">
        <v>237</v>
      </c>
      <c r="M31" t="s">
        <v>238</v>
      </c>
      <c r="N31">
        <v>1579791161.5999999</v>
      </c>
      <c r="O31">
        <f t="shared" si="0"/>
        <v>2.0668945219664346E-3</v>
      </c>
      <c r="P31">
        <f t="shared" si="1"/>
        <v>23.685081819391577</v>
      </c>
      <c r="Q31">
        <f t="shared" si="2"/>
        <v>774.72912903225802</v>
      </c>
      <c r="R31">
        <f t="shared" si="3"/>
        <v>495.92994791878198</v>
      </c>
      <c r="S31">
        <f t="shared" si="4"/>
        <v>49.559847234102797</v>
      </c>
      <c r="T31">
        <f t="shared" si="5"/>
        <v>77.421130633022813</v>
      </c>
      <c r="U31">
        <f t="shared" si="6"/>
        <v>0.14792422374435391</v>
      </c>
      <c r="V31">
        <f t="shared" si="7"/>
        <v>2.2569911051315739</v>
      </c>
      <c r="W31">
        <f t="shared" si="8"/>
        <v>0.14274152134892931</v>
      </c>
      <c r="X31">
        <f t="shared" si="9"/>
        <v>8.9663968388541918E-2</v>
      </c>
      <c r="Y31">
        <f t="shared" si="10"/>
        <v>289.49830201418501</v>
      </c>
      <c r="Z31">
        <f t="shared" si="11"/>
        <v>31.978591574262854</v>
      </c>
      <c r="AA31">
        <f t="shared" si="12"/>
        <v>30.005938709677402</v>
      </c>
      <c r="AB31">
        <f t="shared" si="13"/>
        <v>4.2619032901507303</v>
      </c>
      <c r="AC31">
        <f t="shared" si="14"/>
        <v>65.397313013720748</v>
      </c>
      <c r="AD31">
        <f t="shared" si="15"/>
        <v>2.8664824622072174</v>
      </c>
      <c r="AE31">
        <f t="shared" si="16"/>
        <v>4.3831807915499708</v>
      </c>
      <c r="AF31">
        <f t="shared" si="17"/>
        <v>1.395420827943513</v>
      </c>
      <c r="AG31">
        <f t="shared" si="18"/>
        <v>-91.150048418719763</v>
      </c>
      <c r="AH31">
        <f t="shared" si="19"/>
        <v>59.54965584265225</v>
      </c>
      <c r="AI31">
        <f t="shared" si="20"/>
        <v>5.8812016680272752</v>
      </c>
      <c r="AJ31">
        <f t="shared" si="21"/>
        <v>263.7791111061448</v>
      </c>
      <c r="AK31">
        <v>-4.1372223086315899E-2</v>
      </c>
      <c r="AL31">
        <v>4.6443944820194399E-2</v>
      </c>
      <c r="AM31">
        <v>3.46772746731778</v>
      </c>
      <c r="AN31">
        <v>11</v>
      </c>
      <c r="AO31">
        <v>2</v>
      </c>
      <c r="AP31">
        <f t="shared" si="22"/>
        <v>1</v>
      </c>
      <c r="AQ31">
        <f t="shared" si="23"/>
        <v>0</v>
      </c>
      <c r="AR31">
        <f t="shared" si="24"/>
        <v>52147.748251708443</v>
      </c>
      <c r="AS31">
        <v>0</v>
      </c>
      <c r="AT31">
        <v>2.5620576923076901</v>
      </c>
      <c r="AU31">
        <v>3893.11</v>
      </c>
      <c r="AV31">
        <f t="shared" si="25"/>
        <v>3890.5479423076922</v>
      </c>
      <c r="AW31">
        <f t="shared" si="26"/>
        <v>0.99934189948593599</v>
      </c>
      <c r="AX31">
        <v>-0.78829890075014297</v>
      </c>
      <c r="AY31" t="s">
        <v>296</v>
      </c>
      <c r="AZ31">
        <v>902.07788461538496</v>
      </c>
      <c r="BA31">
        <v>1165.1600000000001</v>
      </c>
      <c r="BB31">
        <f t="shared" si="27"/>
        <v>0.22579054840933011</v>
      </c>
      <c r="BC31">
        <v>0.5</v>
      </c>
      <c r="BD31">
        <f t="shared" si="28"/>
        <v>1513.1705708226546</v>
      </c>
      <c r="BE31">
        <f t="shared" si="29"/>
        <v>23.685081819391577</v>
      </c>
      <c r="BF31">
        <f t="shared" si="30"/>
        <v>170.82980651145311</v>
      </c>
      <c r="BG31">
        <f t="shared" si="31"/>
        <v>0.48144460846579012</v>
      </c>
      <c r="BH31">
        <f t="shared" si="32"/>
        <v>1.617357698599468E-2</v>
      </c>
      <c r="BI31">
        <f t="shared" si="33"/>
        <v>2.3412664355110024</v>
      </c>
      <c r="BJ31" t="s">
        <v>297</v>
      </c>
      <c r="BK31">
        <v>604.20000000000005</v>
      </c>
      <c r="BL31">
        <f t="shared" si="34"/>
        <v>560.96</v>
      </c>
      <c r="BM31">
        <f t="shared" si="35"/>
        <v>0.46898551658694937</v>
      </c>
      <c r="BN31">
        <f t="shared" si="36"/>
        <v>0.82943893265549984</v>
      </c>
      <c r="BO31">
        <f t="shared" si="37"/>
        <v>0.2262881309271989</v>
      </c>
      <c r="BP31">
        <f t="shared" si="38"/>
        <v>0.70117372679949719</v>
      </c>
      <c r="BQ31">
        <f t="shared" si="39"/>
        <v>1799.98032258065</v>
      </c>
      <c r="BR31">
        <f t="shared" si="40"/>
        <v>1513.1705708226546</v>
      </c>
      <c r="BS31">
        <f t="shared" si="41"/>
        <v>0.84065950712905935</v>
      </c>
      <c r="BT31">
        <f t="shared" si="42"/>
        <v>0.19131901425811867</v>
      </c>
      <c r="BU31">
        <v>6</v>
      </c>
      <c r="BV31">
        <v>0.5</v>
      </c>
      <c r="BW31" t="s">
        <v>241</v>
      </c>
      <c r="BX31">
        <v>1579791161.5999999</v>
      </c>
      <c r="BY31">
        <v>774.72912903225802</v>
      </c>
      <c r="BZ31">
        <v>800.01409677419394</v>
      </c>
      <c r="CA31">
        <v>28.683996774193499</v>
      </c>
      <c r="CB31">
        <v>26.676500000000001</v>
      </c>
      <c r="CC31">
        <v>600.03316129032305</v>
      </c>
      <c r="CD31">
        <v>99.733158064516104</v>
      </c>
      <c r="CE31">
        <v>0.20000274193548401</v>
      </c>
      <c r="CF31">
        <v>30.495338709677402</v>
      </c>
      <c r="CG31">
        <v>30.005938709677402</v>
      </c>
      <c r="CH31">
        <v>999.9</v>
      </c>
      <c r="CI31">
        <v>0</v>
      </c>
      <c r="CJ31">
        <v>0</v>
      </c>
      <c r="CK31">
        <v>10003.807096774201</v>
      </c>
      <c r="CL31">
        <v>0</v>
      </c>
      <c r="CM31">
        <v>3.3937925806451599</v>
      </c>
      <c r="CN31">
        <v>1799.98032258065</v>
      </c>
      <c r="CO31">
        <v>0.97799429032258101</v>
      </c>
      <c r="CP31">
        <v>2.2006041935483899E-2</v>
      </c>
      <c r="CQ31">
        <v>0</v>
      </c>
      <c r="CR31">
        <v>902.08070967741901</v>
      </c>
      <c r="CS31">
        <v>2.0002200000000001</v>
      </c>
      <c r="CT31">
        <v>16267.770967741901</v>
      </c>
      <c r="CU31">
        <v>16705.945161290299</v>
      </c>
      <c r="CV31">
        <v>47.406999999999996</v>
      </c>
      <c r="CW31">
        <v>49.5</v>
      </c>
      <c r="CX31">
        <v>48.3061935483871</v>
      </c>
      <c r="CY31">
        <v>48.27</v>
      </c>
      <c r="CZ31">
        <v>48.416935483870901</v>
      </c>
      <c r="DA31">
        <v>1758.41032258065</v>
      </c>
      <c r="DB31">
        <v>39.57</v>
      </c>
      <c r="DC31">
        <v>0</v>
      </c>
      <c r="DD31">
        <v>146.5</v>
      </c>
      <c r="DE31">
        <v>902.07788461538496</v>
      </c>
      <c r="DF31">
        <v>-0.74868377520073803</v>
      </c>
      <c r="DG31">
        <v>-31.948717902675099</v>
      </c>
      <c r="DH31">
        <v>16267.5653846154</v>
      </c>
      <c r="DI31">
        <v>15</v>
      </c>
      <c r="DJ31">
        <v>100</v>
      </c>
      <c r="DK31">
        <v>100</v>
      </c>
      <c r="DL31">
        <v>5.2510000000000003</v>
      </c>
      <c r="DM31">
        <v>0.45900000000000002</v>
      </c>
      <c r="DN31">
        <v>2</v>
      </c>
      <c r="DO31">
        <v>631.34799999999996</v>
      </c>
      <c r="DP31">
        <v>359.41800000000001</v>
      </c>
      <c r="DQ31">
        <v>28.5245</v>
      </c>
      <c r="DR31">
        <v>28.877500000000001</v>
      </c>
      <c r="DS31">
        <v>30.0002</v>
      </c>
      <c r="DT31">
        <v>28.6982</v>
      </c>
      <c r="DU31">
        <v>28.6965</v>
      </c>
      <c r="DV31">
        <v>36.616199999999999</v>
      </c>
      <c r="DW31">
        <v>19.127800000000001</v>
      </c>
      <c r="DX31">
        <v>100</v>
      </c>
      <c r="DY31">
        <v>28.522600000000001</v>
      </c>
      <c r="DZ31">
        <v>800</v>
      </c>
      <c r="EA31">
        <v>26.691600000000001</v>
      </c>
      <c r="EB31">
        <v>100.19</v>
      </c>
      <c r="EC31">
        <v>101.096</v>
      </c>
    </row>
    <row r="32" spans="1:133" x14ac:dyDescent="0.35">
      <c r="A32">
        <v>16</v>
      </c>
      <c r="B32">
        <v>1579791290.0999999</v>
      </c>
      <c r="C32">
        <v>1525.5999999046301</v>
      </c>
      <c r="D32" t="s">
        <v>298</v>
      </c>
      <c r="E32" t="s">
        <v>299</v>
      </c>
      <c r="F32" t="s">
        <v>231</v>
      </c>
      <c r="G32" t="s">
        <v>232</v>
      </c>
      <c r="H32" t="s">
        <v>233</v>
      </c>
      <c r="I32" t="s">
        <v>234</v>
      </c>
      <c r="J32" t="s">
        <v>235</v>
      </c>
      <c r="K32" t="s">
        <v>236</v>
      </c>
      <c r="L32" t="s">
        <v>237</v>
      </c>
      <c r="M32" t="s">
        <v>238</v>
      </c>
      <c r="N32">
        <v>1579791282.0999999</v>
      </c>
      <c r="O32">
        <f t="shared" si="0"/>
        <v>1.5932402536663602E-3</v>
      </c>
      <c r="P32">
        <f t="shared" si="1"/>
        <v>24.599310332629106</v>
      </c>
      <c r="Q32">
        <f t="shared" si="2"/>
        <v>973.79577419354803</v>
      </c>
      <c r="R32">
        <f t="shared" si="3"/>
        <v>599.49380182951404</v>
      </c>
      <c r="S32">
        <f t="shared" si="4"/>
        <v>59.907867190364179</v>
      </c>
      <c r="T32">
        <f t="shared" si="5"/>
        <v>97.312145234681353</v>
      </c>
      <c r="U32">
        <f t="shared" si="6"/>
        <v>0.1131420220774849</v>
      </c>
      <c r="V32">
        <f t="shared" si="7"/>
        <v>2.2557432713546426</v>
      </c>
      <c r="W32">
        <f t="shared" si="8"/>
        <v>0.110081276988968</v>
      </c>
      <c r="X32">
        <f t="shared" si="9"/>
        <v>6.9068897262134873E-2</v>
      </c>
      <c r="Y32">
        <f t="shared" si="10"/>
        <v>289.50206031628363</v>
      </c>
      <c r="Z32">
        <f t="shared" si="11"/>
        <v>32.0688769259488</v>
      </c>
      <c r="AA32">
        <f t="shared" si="12"/>
        <v>29.979216129032299</v>
      </c>
      <c r="AB32">
        <f t="shared" si="13"/>
        <v>4.2553662562702002</v>
      </c>
      <c r="AC32">
        <f t="shared" si="14"/>
        <v>65.511863113998132</v>
      </c>
      <c r="AD32">
        <f t="shared" si="15"/>
        <v>2.8605329628037164</v>
      </c>
      <c r="AE32">
        <f t="shared" si="16"/>
        <v>4.3664350650905197</v>
      </c>
      <c r="AF32">
        <f t="shared" si="17"/>
        <v>1.3948332934664838</v>
      </c>
      <c r="AG32">
        <f t="shared" si="18"/>
        <v>-70.261895186686488</v>
      </c>
      <c r="AH32">
        <f t="shared" si="19"/>
        <v>54.634613780306147</v>
      </c>
      <c r="AI32">
        <f t="shared" si="20"/>
        <v>5.396271100476409</v>
      </c>
      <c r="AJ32">
        <f t="shared" si="21"/>
        <v>279.27105001037967</v>
      </c>
      <c r="AK32">
        <v>-4.1338543311996399E-2</v>
      </c>
      <c r="AL32">
        <v>4.6406136323010501E-2</v>
      </c>
      <c r="AM32">
        <v>3.4654940126484499</v>
      </c>
      <c r="AN32">
        <v>11</v>
      </c>
      <c r="AO32">
        <v>2</v>
      </c>
      <c r="AP32">
        <f t="shared" si="22"/>
        <v>1</v>
      </c>
      <c r="AQ32">
        <f t="shared" si="23"/>
        <v>0</v>
      </c>
      <c r="AR32">
        <f t="shared" si="24"/>
        <v>52118.462268835065</v>
      </c>
      <c r="AS32">
        <v>0</v>
      </c>
      <c r="AT32">
        <v>2.5620576923076901</v>
      </c>
      <c r="AU32">
        <v>3893.11</v>
      </c>
      <c r="AV32">
        <f t="shared" si="25"/>
        <v>3890.5479423076922</v>
      </c>
      <c r="AW32">
        <f t="shared" si="26"/>
        <v>0.99934189948593599</v>
      </c>
      <c r="AX32">
        <v>-0.78829890075014297</v>
      </c>
      <c r="AY32" t="s">
        <v>300</v>
      </c>
      <c r="AZ32">
        <v>901.93123076923098</v>
      </c>
      <c r="BA32">
        <v>1167.3800000000001</v>
      </c>
      <c r="BB32">
        <f t="shared" si="27"/>
        <v>0.22738848466717698</v>
      </c>
      <c r="BC32">
        <v>0.5</v>
      </c>
      <c r="BD32">
        <f t="shared" si="28"/>
        <v>1513.190351467812</v>
      </c>
      <c r="BE32">
        <f t="shared" si="29"/>
        <v>24.599310332629106</v>
      </c>
      <c r="BF32">
        <f t="shared" si="30"/>
        <v>172.04103051662935</v>
      </c>
      <c r="BG32">
        <f t="shared" si="31"/>
        <v>0.48157412325035548</v>
      </c>
      <c r="BH32">
        <f t="shared" si="32"/>
        <v>1.6777538403382614E-2</v>
      </c>
      <c r="BI32">
        <f t="shared" si="33"/>
        <v>2.3349123678665045</v>
      </c>
      <c r="BJ32" t="s">
        <v>301</v>
      </c>
      <c r="BK32">
        <v>605.20000000000005</v>
      </c>
      <c r="BL32">
        <f t="shared" si="34"/>
        <v>562.18000000000006</v>
      </c>
      <c r="BM32">
        <f t="shared" si="35"/>
        <v>0.47217753963280285</v>
      </c>
      <c r="BN32">
        <f t="shared" si="36"/>
        <v>0.82901600104625739</v>
      </c>
      <c r="BO32">
        <f t="shared" si="37"/>
        <v>0.22788863357038633</v>
      </c>
      <c r="BP32">
        <f t="shared" si="38"/>
        <v>0.70060311308828738</v>
      </c>
      <c r="BQ32">
        <f t="shared" si="39"/>
        <v>1800.0038709677401</v>
      </c>
      <c r="BR32">
        <f t="shared" si="40"/>
        <v>1513.190351467812</v>
      </c>
      <c r="BS32">
        <f t="shared" si="41"/>
        <v>0.84065949850111821</v>
      </c>
      <c r="BT32">
        <f t="shared" si="42"/>
        <v>0.19131899700223656</v>
      </c>
      <c r="BU32">
        <v>6</v>
      </c>
      <c r="BV32">
        <v>0.5</v>
      </c>
      <c r="BW32" t="s">
        <v>241</v>
      </c>
      <c r="BX32">
        <v>1579791282.0999999</v>
      </c>
      <c r="BY32">
        <v>973.79577419354803</v>
      </c>
      <c r="BZ32">
        <v>999.94535483870902</v>
      </c>
      <c r="CA32">
        <v>28.625151612903199</v>
      </c>
      <c r="CB32">
        <v>27.077590322580701</v>
      </c>
      <c r="CC32">
        <v>600.02800000000002</v>
      </c>
      <c r="CD32">
        <v>99.730745161290301</v>
      </c>
      <c r="CE32">
        <v>0.20000809677419401</v>
      </c>
      <c r="CF32">
        <v>30.428470967741902</v>
      </c>
      <c r="CG32">
        <v>29.979216129032299</v>
      </c>
      <c r="CH32">
        <v>999.9</v>
      </c>
      <c r="CI32">
        <v>0</v>
      </c>
      <c r="CJ32">
        <v>0</v>
      </c>
      <c r="CK32">
        <v>9995.9051612903204</v>
      </c>
      <c r="CL32">
        <v>0</v>
      </c>
      <c r="CM32">
        <v>8.8289493548387092</v>
      </c>
      <c r="CN32">
        <v>1800.0038709677401</v>
      </c>
      <c r="CO32">
        <v>0.97799429032258101</v>
      </c>
      <c r="CP32">
        <v>2.2006041935483899E-2</v>
      </c>
      <c r="CQ32">
        <v>0</v>
      </c>
      <c r="CR32">
        <v>901.92564516129005</v>
      </c>
      <c r="CS32">
        <v>2.0002200000000001</v>
      </c>
      <c r="CT32">
        <v>16284.0483870968</v>
      </c>
      <c r="CU32">
        <v>16706.158064516101</v>
      </c>
      <c r="CV32">
        <v>47.418999999999997</v>
      </c>
      <c r="CW32">
        <v>49.508000000000003</v>
      </c>
      <c r="CX32">
        <v>48.465548387096803</v>
      </c>
      <c r="CY32">
        <v>48.314129032258002</v>
      </c>
      <c r="CZ32">
        <v>48.423032258064502</v>
      </c>
      <c r="DA32">
        <v>1758.4338709677399</v>
      </c>
      <c r="DB32">
        <v>39.57</v>
      </c>
      <c r="DC32">
        <v>0</v>
      </c>
      <c r="DD32">
        <v>120.09999990463299</v>
      </c>
      <c r="DE32">
        <v>901.93123076923098</v>
      </c>
      <c r="DF32">
        <v>-0.58044444302396903</v>
      </c>
      <c r="DG32">
        <v>-13.135042815071699</v>
      </c>
      <c r="DH32">
        <v>16283.8384615385</v>
      </c>
      <c r="DI32">
        <v>15</v>
      </c>
      <c r="DJ32">
        <v>100</v>
      </c>
      <c r="DK32">
        <v>100</v>
      </c>
      <c r="DL32">
        <v>5.5110000000000001</v>
      </c>
      <c r="DM32">
        <v>0.49099999999999999</v>
      </c>
      <c r="DN32">
        <v>2</v>
      </c>
      <c r="DO32">
        <v>631.21299999999997</v>
      </c>
      <c r="DP32">
        <v>360.49</v>
      </c>
      <c r="DQ32">
        <v>28.508400000000002</v>
      </c>
      <c r="DR32">
        <v>28.852799999999998</v>
      </c>
      <c r="DS32">
        <v>30</v>
      </c>
      <c r="DT32">
        <v>28.668500000000002</v>
      </c>
      <c r="DU32">
        <v>28.668600000000001</v>
      </c>
      <c r="DV32">
        <v>43.970700000000001</v>
      </c>
      <c r="DW32">
        <v>17.3643</v>
      </c>
      <c r="DX32">
        <v>100</v>
      </c>
      <c r="DY32">
        <v>28.4999</v>
      </c>
      <c r="DZ32">
        <v>1000</v>
      </c>
      <c r="EA32">
        <v>27.154599999999999</v>
      </c>
      <c r="EB32">
        <v>100.2</v>
      </c>
      <c r="EC32">
        <v>101.099</v>
      </c>
    </row>
    <row r="33" spans="1:133" x14ac:dyDescent="0.35">
      <c r="A33">
        <v>17</v>
      </c>
      <c r="B33">
        <v>1579791437.5999999</v>
      </c>
      <c r="C33">
        <v>1673.0999999046301</v>
      </c>
      <c r="D33" t="s">
        <v>302</v>
      </c>
      <c r="E33" t="s">
        <v>303</v>
      </c>
      <c r="F33" t="s">
        <v>231</v>
      </c>
      <c r="G33" t="s">
        <v>232</v>
      </c>
      <c r="H33" t="s">
        <v>233</v>
      </c>
      <c r="I33" t="s">
        <v>234</v>
      </c>
      <c r="J33" t="s">
        <v>235</v>
      </c>
      <c r="K33" t="s">
        <v>236</v>
      </c>
      <c r="L33" t="s">
        <v>237</v>
      </c>
      <c r="M33" t="s">
        <v>238</v>
      </c>
      <c r="N33">
        <v>1579791429.5999999</v>
      </c>
      <c r="O33">
        <f t="shared" si="0"/>
        <v>1.2209534695509176E-3</v>
      </c>
      <c r="P33">
        <f t="shared" si="1"/>
        <v>25.319040536460871</v>
      </c>
      <c r="Q33">
        <f t="shared" si="2"/>
        <v>1373.0725806451601</v>
      </c>
      <c r="R33">
        <f t="shared" si="3"/>
        <v>864.45346100526297</v>
      </c>
      <c r="S33">
        <f t="shared" si="4"/>
        <v>86.38505284189678</v>
      </c>
      <c r="T33">
        <f t="shared" si="5"/>
        <v>137.21149001689238</v>
      </c>
      <c r="U33">
        <f t="shared" si="6"/>
        <v>8.5455622452903862E-2</v>
      </c>
      <c r="V33">
        <f t="shared" si="7"/>
        <v>2.2556400743671121</v>
      </c>
      <c r="W33">
        <f t="shared" si="8"/>
        <v>8.3696937079427741E-2</v>
      </c>
      <c r="X33">
        <f t="shared" si="9"/>
        <v>5.2465582000212056E-2</v>
      </c>
      <c r="Y33">
        <f t="shared" si="10"/>
        <v>289.50257515218743</v>
      </c>
      <c r="Z33">
        <f t="shared" si="11"/>
        <v>32.177093654649056</v>
      </c>
      <c r="AA33">
        <f t="shared" si="12"/>
        <v>30.019967741935499</v>
      </c>
      <c r="AB33">
        <f t="shared" si="13"/>
        <v>4.2653386560049737</v>
      </c>
      <c r="AC33">
        <f t="shared" si="14"/>
        <v>65.54448441349686</v>
      </c>
      <c r="AD33">
        <f t="shared" si="15"/>
        <v>2.8595451213785466</v>
      </c>
      <c r="AE33">
        <f t="shared" si="16"/>
        <v>4.3627547717649167</v>
      </c>
      <c r="AF33">
        <f t="shared" si="17"/>
        <v>1.4057935346264272</v>
      </c>
      <c r="AG33">
        <f t="shared" si="18"/>
        <v>-53.844048007195461</v>
      </c>
      <c r="AH33">
        <f t="shared" si="19"/>
        <v>47.885723512569903</v>
      </c>
      <c r="AI33">
        <f t="shared" si="20"/>
        <v>4.7305067403998624</v>
      </c>
      <c r="AJ33">
        <f t="shared" si="21"/>
        <v>288.27475739796171</v>
      </c>
      <c r="AK33">
        <v>-4.1335758723842299E-2</v>
      </c>
      <c r="AL33">
        <v>4.6403010378864198E-2</v>
      </c>
      <c r="AM33">
        <v>3.4653093261522501</v>
      </c>
      <c r="AN33">
        <v>12</v>
      </c>
      <c r="AO33">
        <v>2</v>
      </c>
      <c r="AP33">
        <f t="shared" si="22"/>
        <v>1</v>
      </c>
      <c r="AQ33">
        <f t="shared" si="23"/>
        <v>0</v>
      </c>
      <c r="AR33">
        <f t="shared" si="24"/>
        <v>52117.614030985918</v>
      </c>
      <c r="AS33">
        <v>0</v>
      </c>
      <c r="AT33">
        <v>2.5620576923076901</v>
      </c>
      <c r="AU33">
        <v>3893.11</v>
      </c>
      <c r="AV33">
        <f t="shared" si="25"/>
        <v>3890.5479423076922</v>
      </c>
      <c r="AW33">
        <f t="shared" si="26"/>
        <v>0.99934189948593599</v>
      </c>
      <c r="AX33">
        <v>-0.78829890075014297</v>
      </c>
      <c r="AY33" t="s">
        <v>304</v>
      </c>
      <c r="AZ33">
        <v>901.80288461538498</v>
      </c>
      <c r="BA33">
        <v>1166.99</v>
      </c>
      <c r="BB33">
        <f t="shared" si="27"/>
        <v>0.22724026374229001</v>
      </c>
      <c r="BC33">
        <v>0.5</v>
      </c>
      <c r="BD33">
        <f t="shared" si="28"/>
        <v>1513.1930611452301</v>
      </c>
      <c r="BE33">
        <f t="shared" si="29"/>
        <v>25.319040536460871</v>
      </c>
      <c r="BF33">
        <f t="shared" si="30"/>
        <v>171.92919515382263</v>
      </c>
      <c r="BG33">
        <f t="shared" si="31"/>
        <v>0.47951567708377968</v>
      </c>
      <c r="BH33">
        <f t="shared" si="32"/>
        <v>1.725314509270363E-2</v>
      </c>
      <c r="BI33">
        <f t="shared" si="33"/>
        <v>2.336026872552464</v>
      </c>
      <c r="BJ33" t="s">
        <v>305</v>
      </c>
      <c r="BK33">
        <v>607.4</v>
      </c>
      <c r="BL33">
        <f t="shared" si="34"/>
        <v>559.59</v>
      </c>
      <c r="BM33">
        <f t="shared" si="35"/>
        <v>0.47389537944676463</v>
      </c>
      <c r="BN33">
        <f t="shared" si="36"/>
        <v>0.82968977785623199</v>
      </c>
      <c r="BO33">
        <f t="shared" si="37"/>
        <v>0.22774025403329001</v>
      </c>
      <c r="BP33">
        <f t="shared" si="38"/>
        <v>0.70070335603755396</v>
      </c>
      <c r="BQ33">
        <f t="shared" si="39"/>
        <v>1800.0070967741899</v>
      </c>
      <c r="BR33">
        <f t="shared" si="40"/>
        <v>1513.1930611452301</v>
      </c>
      <c r="BS33">
        <f t="shared" si="41"/>
        <v>0.84065949731922607</v>
      </c>
      <c r="BT33">
        <f t="shared" si="42"/>
        <v>0.19131899463845226</v>
      </c>
      <c r="BU33">
        <v>6</v>
      </c>
      <c r="BV33">
        <v>0.5</v>
      </c>
      <c r="BW33" t="s">
        <v>241</v>
      </c>
      <c r="BX33">
        <v>1579791429.5999999</v>
      </c>
      <c r="BY33">
        <v>1373.0725806451601</v>
      </c>
      <c r="BZ33">
        <v>1400.0667741935499</v>
      </c>
      <c r="CA33">
        <v>28.6154096774194</v>
      </c>
      <c r="CB33">
        <v>27.4294516129032</v>
      </c>
      <c r="CC33">
        <v>600.029</v>
      </c>
      <c r="CD33">
        <v>99.730277419354806</v>
      </c>
      <c r="CE33">
        <v>0.19997532258064499</v>
      </c>
      <c r="CF33">
        <v>30.413745161290301</v>
      </c>
      <c r="CG33">
        <v>30.019967741935499</v>
      </c>
      <c r="CH33">
        <v>999.9</v>
      </c>
      <c r="CI33">
        <v>0</v>
      </c>
      <c r="CJ33">
        <v>0</v>
      </c>
      <c r="CK33">
        <v>9995.2787096774191</v>
      </c>
      <c r="CL33">
        <v>0</v>
      </c>
      <c r="CM33">
        <v>11.6933225806452</v>
      </c>
      <c r="CN33">
        <v>1800.0070967741899</v>
      </c>
      <c r="CO33">
        <v>0.977994419354839</v>
      </c>
      <c r="CP33">
        <v>2.2005916129032198E-2</v>
      </c>
      <c r="CQ33">
        <v>0</v>
      </c>
      <c r="CR33">
        <v>901.84074193548395</v>
      </c>
      <c r="CS33">
        <v>2.0002200000000001</v>
      </c>
      <c r="CT33">
        <v>16304.8064516129</v>
      </c>
      <c r="CU33">
        <v>16706.1967741935</v>
      </c>
      <c r="CV33">
        <v>47.561999999999998</v>
      </c>
      <c r="CW33">
        <v>49.625</v>
      </c>
      <c r="CX33">
        <v>48.753999999999998</v>
      </c>
      <c r="CY33">
        <v>48.441064516129003</v>
      </c>
      <c r="CZ33">
        <v>48.5</v>
      </c>
      <c r="DA33">
        <v>1758.43709677419</v>
      </c>
      <c r="DB33">
        <v>39.57</v>
      </c>
      <c r="DC33">
        <v>0</v>
      </c>
      <c r="DD33">
        <v>147.09999990463299</v>
      </c>
      <c r="DE33">
        <v>901.80288461538498</v>
      </c>
      <c r="DF33">
        <v>-3.5553162433445702</v>
      </c>
      <c r="DG33">
        <v>-42.389743521737103</v>
      </c>
      <c r="DH33">
        <v>16304.257692307699</v>
      </c>
      <c r="DI33">
        <v>15</v>
      </c>
      <c r="DJ33">
        <v>100</v>
      </c>
      <c r="DK33">
        <v>100</v>
      </c>
      <c r="DL33">
        <v>6.5579999999999998</v>
      </c>
      <c r="DM33">
        <v>0.49199999999999999</v>
      </c>
      <c r="DN33">
        <v>2</v>
      </c>
      <c r="DO33">
        <v>630.58399999999995</v>
      </c>
      <c r="DP33">
        <v>361.642</v>
      </c>
      <c r="DQ33">
        <v>28.437100000000001</v>
      </c>
      <c r="DR33">
        <v>28.8355</v>
      </c>
      <c r="DS33">
        <v>30.000299999999999</v>
      </c>
      <c r="DT33">
        <v>28.648800000000001</v>
      </c>
      <c r="DU33">
        <v>28.648599999999998</v>
      </c>
      <c r="DV33">
        <v>57.924500000000002</v>
      </c>
      <c r="DW33">
        <v>16.557300000000001</v>
      </c>
      <c r="DX33">
        <v>100</v>
      </c>
      <c r="DY33">
        <v>28.4053</v>
      </c>
      <c r="DZ33">
        <v>1400</v>
      </c>
      <c r="EA33">
        <v>27.534199999999998</v>
      </c>
      <c r="EB33">
        <v>100.20399999999999</v>
      </c>
      <c r="EC33">
        <v>101.099</v>
      </c>
    </row>
    <row r="34" spans="1:133" x14ac:dyDescent="0.35">
      <c r="A34">
        <v>18</v>
      </c>
      <c r="B34">
        <v>1579791558.0999999</v>
      </c>
      <c r="C34">
        <v>1793.5999999046301</v>
      </c>
      <c r="D34" t="s">
        <v>306</v>
      </c>
      <c r="E34" t="s">
        <v>307</v>
      </c>
      <c r="F34" t="s">
        <v>231</v>
      </c>
      <c r="G34" t="s">
        <v>232</v>
      </c>
      <c r="H34" t="s">
        <v>233</v>
      </c>
      <c r="I34" t="s">
        <v>234</v>
      </c>
      <c r="J34" t="s">
        <v>235</v>
      </c>
      <c r="K34" t="s">
        <v>236</v>
      </c>
      <c r="L34" t="s">
        <v>237</v>
      </c>
      <c r="M34" t="s">
        <v>238</v>
      </c>
      <c r="N34">
        <v>1579791550.0999999</v>
      </c>
      <c r="O34">
        <f t="shared" si="0"/>
        <v>1.0059649959380293E-3</v>
      </c>
      <c r="P34">
        <f t="shared" si="1"/>
        <v>25.323353520232672</v>
      </c>
      <c r="Q34">
        <f t="shared" si="2"/>
        <v>1772.8958709677399</v>
      </c>
      <c r="R34">
        <f t="shared" si="3"/>
        <v>1160.4401083447431</v>
      </c>
      <c r="S34">
        <f t="shared" si="4"/>
        <v>115.96384815585961</v>
      </c>
      <c r="T34">
        <f t="shared" si="5"/>
        <v>177.16711625067026</v>
      </c>
      <c r="U34">
        <f t="shared" si="6"/>
        <v>7.1057286453516666E-2</v>
      </c>
      <c r="V34">
        <f t="shared" si="7"/>
        <v>2.2569388185129755</v>
      </c>
      <c r="W34">
        <f t="shared" si="8"/>
        <v>6.983744071554264E-2</v>
      </c>
      <c r="X34">
        <f t="shared" si="9"/>
        <v>4.3756254433327764E-2</v>
      </c>
      <c r="Y34">
        <f t="shared" si="10"/>
        <v>289.49639712133865</v>
      </c>
      <c r="Z34">
        <f t="shared" si="11"/>
        <v>32.157183069031433</v>
      </c>
      <c r="AA34">
        <f t="shared" si="12"/>
        <v>29.9694741935484</v>
      </c>
      <c r="AB34">
        <f t="shared" si="13"/>
        <v>4.2529853015131787</v>
      </c>
      <c r="AC34">
        <f t="shared" si="14"/>
        <v>66.004457680218849</v>
      </c>
      <c r="AD34">
        <f t="shared" si="15"/>
        <v>2.8648060884789044</v>
      </c>
      <c r="AE34">
        <f t="shared" si="16"/>
        <v>4.340322137572036</v>
      </c>
      <c r="AF34">
        <f t="shared" si="17"/>
        <v>1.3881792130342743</v>
      </c>
      <c r="AG34">
        <f t="shared" si="18"/>
        <v>-44.363056320867095</v>
      </c>
      <c r="AH34">
        <f t="shared" si="19"/>
        <v>43.10708959777709</v>
      </c>
      <c r="AI34">
        <f t="shared" si="20"/>
        <v>4.2530298661064689</v>
      </c>
      <c r="AJ34">
        <f t="shared" si="21"/>
        <v>292.49346026435512</v>
      </c>
      <c r="AK34">
        <v>-4.1370811498605199E-2</v>
      </c>
      <c r="AL34">
        <v>4.6442360189327202E-2</v>
      </c>
      <c r="AM34">
        <v>3.4676338713267998</v>
      </c>
      <c r="AN34">
        <v>12</v>
      </c>
      <c r="AO34">
        <v>2</v>
      </c>
      <c r="AP34">
        <f t="shared" si="22"/>
        <v>1</v>
      </c>
      <c r="AQ34">
        <f t="shared" si="23"/>
        <v>0</v>
      </c>
      <c r="AR34">
        <f t="shared" si="24"/>
        <v>52175.492737708351</v>
      </c>
      <c r="AS34">
        <v>0</v>
      </c>
      <c r="AT34">
        <v>2.5620576923076901</v>
      </c>
      <c r="AU34">
        <v>3893.11</v>
      </c>
      <c r="AV34">
        <f t="shared" si="25"/>
        <v>3890.5479423076922</v>
      </c>
      <c r="AW34">
        <f t="shared" si="26"/>
        <v>0.99934189948593599</v>
      </c>
      <c r="AX34">
        <v>-0.78829890075014297</v>
      </c>
      <c r="AY34" t="s">
        <v>308</v>
      </c>
      <c r="AZ34">
        <v>902.34184615384595</v>
      </c>
      <c r="BA34">
        <v>1164.67</v>
      </c>
      <c r="BB34">
        <f t="shared" si="27"/>
        <v>0.22523818235736659</v>
      </c>
      <c r="BC34">
        <v>0.5</v>
      </c>
      <c r="BD34">
        <f t="shared" si="28"/>
        <v>1513.1605450161942</v>
      </c>
      <c r="BE34">
        <f t="shared" si="29"/>
        <v>25.323353520232672</v>
      </c>
      <c r="BF34">
        <f t="shared" si="30"/>
        <v>170.41076538716487</v>
      </c>
      <c r="BG34">
        <f t="shared" si="31"/>
        <v>0.48208505413550617</v>
      </c>
      <c r="BH34">
        <f t="shared" si="32"/>
        <v>1.7256366158227687E-2</v>
      </c>
      <c r="BI34">
        <f t="shared" si="33"/>
        <v>2.3426721732336198</v>
      </c>
      <c r="BJ34" t="s">
        <v>309</v>
      </c>
      <c r="BK34">
        <v>603.20000000000005</v>
      </c>
      <c r="BL34">
        <f t="shared" si="34"/>
        <v>561.47</v>
      </c>
      <c r="BM34">
        <f t="shared" si="35"/>
        <v>0.46721668806196964</v>
      </c>
      <c r="BN34">
        <f t="shared" si="36"/>
        <v>0.82933575690520411</v>
      </c>
      <c r="BO34">
        <f t="shared" si="37"/>
        <v>0.22573475689807931</v>
      </c>
      <c r="BP34">
        <f t="shared" si="38"/>
        <v>0.70129967306908858</v>
      </c>
      <c r="BQ34">
        <f t="shared" si="39"/>
        <v>1799.9683870967699</v>
      </c>
      <c r="BR34">
        <f t="shared" si="40"/>
        <v>1513.1605450161942</v>
      </c>
      <c r="BS34">
        <f t="shared" si="41"/>
        <v>0.84065951150221152</v>
      </c>
      <c r="BT34">
        <f t="shared" si="42"/>
        <v>0.19131902300442308</v>
      </c>
      <c r="BU34">
        <v>6</v>
      </c>
      <c r="BV34">
        <v>0.5</v>
      </c>
      <c r="BW34" t="s">
        <v>241</v>
      </c>
      <c r="BX34">
        <v>1579791550.0999999</v>
      </c>
      <c r="BY34">
        <v>1772.8958709677399</v>
      </c>
      <c r="BZ34">
        <v>1800.0016129032299</v>
      </c>
      <c r="CA34">
        <v>28.667864516129001</v>
      </c>
      <c r="CB34">
        <v>27.690777419354799</v>
      </c>
      <c r="CC34">
        <v>600.02396774193596</v>
      </c>
      <c r="CD34">
        <v>99.730935483870994</v>
      </c>
      <c r="CE34">
        <v>0.199984967741935</v>
      </c>
      <c r="CF34">
        <v>30.323751612903202</v>
      </c>
      <c r="CG34">
        <v>29.9694741935484</v>
      </c>
      <c r="CH34">
        <v>999.9</v>
      </c>
      <c r="CI34">
        <v>0</v>
      </c>
      <c r="CJ34">
        <v>0</v>
      </c>
      <c r="CK34">
        <v>10003.688709677401</v>
      </c>
      <c r="CL34">
        <v>0</v>
      </c>
      <c r="CM34">
        <v>11.2992387096774</v>
      </c>
      <c r="CN34">
        <v>1799.9683870967699</v>
      </c>
      <c r="CO34">
        <v>0.97799390322580704</v>
      </c>
      <c r="CP34">
        <v>2.2006419354838699E-2</v>
      </c>
      <c r="CQ34">
        <v>0</v>
      </c>
      <c r="CR34">
        <v>902.37038709677404</v>
      </c>
      <c r="CS34">
        <v>2.0002200000000001</v>
      </c>
      <c r="CT34">
        <v>16316.0225806452</v>
      </c>
      <c r="CU34">
        <v>16705.835483871</v>
      </c>
      <c r="CV34">
        <v>47.558064516129001</v>
      </c>
      <c r="CW34">
        <v>49.628999999999998</v>
      </c>
      <c r="CX34">
        <v>48.435258064516098</v>
      </c>
      <c r="CY34">
        <v>48.436999999999998</v>
      </c>
      <c r="CZ34">
        <v>48.55</v>
      </c>
      <c r="DA34">
        <v>1758.39838709677</v>
      </c>
      <c r="DB34">
        <v>39.57</v>
      </c>
      <c r="DC34">
        <v>0</v>
      </c>
      <c r="DD34">
        <v>120.200000047684</v>
      </c>
      <c r="DE34">
        <v>902.34184615384595</v>
      </c>
      <c r="DF34">
        <v>-1.9541880527039399</v>
      </c>
      <c r="DG34">
        <v>-29.442735050516301</v>
      </c>
      <c r="DH34">
        <v>16315.8692307692</v>
      </c>
      <c r="DI34">
        <v>15</v>
      </c>
      <c r="DJ34">
        <v>100</v>
      </c>
      <c r="DK34">
        <v>100</v>
      </c>
      <c r="DL34">
        <v>7.34</v>
      </c>
      <c r="DM34">
        <v>0.50900000000000001</v>
      </c>
      <c r="DN34">
        <v>2</v>
      </c>
      <c r="DO34">
        <v>630.803</v>
      </c>
      <c r="DP34">
        <v>362.52600000000001</v>
      </c>
      <c r="DQ34">
        <v>28.3492</v>
      </c>
      <c r="DR34">
        <v>28.839099999999998</v>
      </c>
      <c r="DS34">
        <v>30</v>
      </c>
      <c r="DT34">
        <v>28.6464</v>
      </c>
      <c r="DU34">
        <v>28.647600000000001</v>
      </c>
      <c r="DV34">
        <v>70.968400000000003</v>
      </c>
      <c r="DW34">
        <v>16.168299999999999</v>
      </c>
      <c r="DX34">
        <v>100</v>
      </c>
      <c r="DY34">
        <v>28.338799999999999</v>
      </c>
      <c r="DZ34">
        <v>1800</v>
      </c>
      <c r="EA34">
        <v>27.663900000000002</v>
      </c>
      <c r="EB34">
        <v>100.206</v>
      </c>
      <c r="EC34">
        <v>101.102</v>
      </c>
    </row>
    <row r="35" spans="1:133" x14ac:dyDescent="0.35">
      <c r="A35">
        <v>19</v>
      </c>
      <c r="B35">
        <v>1579791682.5999999</v>
      </c>
      <c r="C35">
        <v>1918.0999999046301</v>
      </c>
      <c r="D35" t="s">
        <v>310</v>
      </c>
      <c r="E35" t="s">
        <v>311</v>
      </c>
      <c r="F35" t="s">
        <v>231</v>
      </c>
      <c r="G35" t="s">
        <v>232</v>
      </c>
      <c r="H35" t="s">
        <v>233</v>
      </c>
      <c r="I35" t="s">
        <v>234</v>
      </c>
      <c r="J35" t="s">
        <v>235</v>
      </c>
      <c r="K35" t="s">
        <v>236</v>
      </c>
      <c r="L35" t="s">
        <v>237</v>
      </c>
      <c r="M35" t="s">
        <v>238</v>
      </c>
      <c r="N35">
        <v>1579791674.5999999</v>
      </c>
      <c r="O35">
        <f t="shared" si="0"/>
        <v>9.3260252968050317E-4</v>
      </c>
      <c r="P35">
        <f t="shared" si="1"/>
        <v>5.2379292477241925</v>
      </c>
      <c r="Q35">
        <f t="shared" si="2"/>
        <v>394.458096774193</v>
      </c>
      <c r="R35">
        <f t="shared" si="3"/>
        <v>259.27474346475145</v>
      </c>
      <c r="S35">
        <f t="shared" si="4"/>
        <v>25.911156112670948</v>
      </c>
      <c r="T35">
        <f t="shared" si="5"/>
        <v>39.420983273724509</v>
      </c>
      <c r="U35">
        <f t="shared" si="6"/>
        <v>6.652271133556438E-2</v>
      </c>
      <c r="V35">
        <f t="shared" si="7"/>
        <v>2.254539678475652</v>
      </c>
      <c r="W35">
        <f t="shared" si="8"/>
        <v>6.5451205149078803E-2</v>
      </c>
      <c r="X35">
        <f t="shared" si="9"/>
        <v>4.1001836115927295E-2</v>
      </c>
      <c r="Y35">
        <f t="shared" si="10"/>
        <v>289.49804459623232</v>
      </c>
      <c r="Z35">
        <f t="shared" si="11"/>
        <v>32.113881068598999</v>
      </c>
      <c r="AA35">
        <f t="shared" si="12"/>
        <v>29.961564516128998</v>
      </c>
      <c r="AB35">
        <f t="shared" si="13"/>
        <v>4.2510530095588841</v>
      </c>
      <c r="AC35">
        <f t="shared" si="14"/>
        <v>66.569518006613919</v>
      </c>
      <c r="AD35">
        <f t="shared" si="15"/>
        <v>2.8778569485401602</v>
      </c>
      <c r="AE35">
        <f t="shared" si="16"/>
        <v>4.3230851517570468</v>
      </c>
      <c r="AF35">
        <f t="shared" si="17"/>
        <v>1.3731960610187239</v>
      </c>
      <c r="AG35">
        <f t="shared" si="18"/>
        <v>-41.12777155891019</v>
      </c>
      <c r="AH35">
        <f t="shared" si="19"/>
        <v>35.584181357926802</v>
      </c>
      <c r="AI35">
        <f t="shared" si="20"/>
        <v>3.5131958916512098</v>
      </c>
      <c r="AJ35">
        <f t="shared" si="21"/>
        <v>287.46765028690015</v>
      </c>
      <c r="AK35">
        <v>-4.1306073697754603E-2</v>
      </c>
      <c r="AL35">
        <v>4.6369686336529603E-2</v>
      </c>
      <c r="AM35">
        <v>3.4633402135756399</v>
      </c>
      <c r="AN35">
        <v>12</v>
      </c>
      <c r="AO35">
        <v>2</v>
      </c>
      <c r="AP35">
        <f t="shared" si="22"/>
        <v>1</v>
      </c>
      <c r="AQ35">
        <f t="shared" si="23"/>
        <v>0</v>
      </c>
      <c r="AR35">
        <f t="shared" si="24"/>
        <v>52109.231391988571</v>
      </c>
      <c r="AS35">
        <v>0</v>
      </c>
      <c r="AT35">
        <v>2.5620576923076901</v>
      </c>
      <c r="AU35">
        <v>3893.11</v>
      </c>
      <c r="AV35">
        <f t="shared" si="25"/>
        <v>3890.5479423076922</v>
      </c>
      <c r="AW35">
        <f t="shared" si="26"/>
        <v>0.99934189948593599</v>
      </c>
      <c r="AX35">
        <v>-0.78829890075014297</v>
      </c>
      <c r="AY35" t="s">
        <v>312</v>
      </c>
      <c r="AZ35">
        <v>940.53830769230797</v>
      </c>
      <c r="BA35">
        <v>1116.1099999999999</v>
      </c>
      <c r="BB35">
        <f t="shared" si="27"/>
        <v>0.15730679978469142</v>
      </c>
      <c r="BC35">
        <v>0.5</v>
      </c>
      <c r="BD35">
        <f t="shared" si="28"/>
        <v>1513.1692159839411</v>
      </c>
      <c r="BE35">
        <f t="shared" si="29"/>
        <v>5.2379292477241925</v>
      </c>
      <c r="BF35">
        <f t="shared" si="30"/>
        <v>119.01590344957215</v>
      </c>
      <c r="BG35">
        <f t="shared" si="31"/>
        <v>0.44915823709132613</v>
      </c>
      <c r="BH35">
        <f t="shared" si="32"/>
        <v>3.9825209796881637E-3</v>
      </c>
      <c r="BI35">
        <f t="shared" si="33"/>
        <v>2.4881060110562583</v>
      </c>
      <c r="BJ35" t="s">
        <v>313</v>
      </c>
      <c r="BK35">
        <v>614.79999999999995</v>
      </c>
      <c r="BL35">
        <f t="shared" si="34"/>
        <v>501.30999999999995</v>
      </c>
      <c r="BM35">
        <f t="shared" si="35"/>
        <v>0.3502257930376253</v>
      </c>
      <c r="BN35">
        <f t="shared" si="36"/>
        <v>0.84708279570876444</v>
      </c>
      <c r="BO35">
        <f t="shared" si="37"/>
        <v>0.15766873220010719</v>
      </c>
      <c r="BP35">
        <f t="shared" si="38"/>
        <v>0.71378120541879575</v>
      </c>
      <c r="BQ35">
        <f t="shared" si="39"/>
        <v>1799.9787096774201</v>
      </c>
      <c r="BR35">
        <f t="shared" si="40"/>
        <v>1513.1692159839411</v>
      </c>
      <c r="BS35">
        <f t="shared" si="41"/>
        <v>0.8406595077200224</v>
      </c>
      <c r="BT35">
        <f t="shared" si="42"/>
        <v>0.19131901544004493</v>
      </c>
      <c r="BU35">
        <v>6</v>
      </c>
      <c r="BV35">
        <v>0.5</v>
      </c>
      <c r="BW35" t="s">
        <v>241</v>
      </c>
      <c r="BX35">
        <v>1579791674.5999999</v>
      </c>
      <c r="BY35">
        <v>394.458096774193</v>
      </c>
      <c r="BZ35">
        <v>400.06370967741901</v>
      </c>
      <c r="CA35">
        <v>28.7966935483871</v>
      </c>
      <c r="CB35">
        <v>27.890977419354801</v>
      </c>
      <c r="CC35">
        <v>600.020225806452</v>
      </c>
      <c r="CD35">
        <v>99.737090322580599</v>
      </c>
      <c r="CE35">
        <v>0.19997167741935501</v>
      </c>
      <c r="CF35">
        <v>30.2543258064516</v>
      </c>
      <c r="CG35">
        <v>29.961564516128998</v>
      </c>
      <c r="CH35">
        <v>999.9</v>
      </c>
      <c r="CI35">
        <v>0</v>
      </c>
      <c r="CJ35">
        <v>0</v>
      </c>
      <c r="CK35">
        <v>9987.4183870967699</v>
      </c>
      <c r="CL35">
        <v>0</v>
      </c>
      <c r="CM35">
        <v>10.322835483871</v>
      </c>
      <c r="CN35">
        <v>1799.9787096774201</v>
      </c>
      <c r="CO35">
        <v>0.977993</v>
      </c>
      <c r="CP35">
        <v>2.20073E-2</v>
      </c>
      <c r="CQ35">
        <v>0</v>
      </c>
      <c r="CR35">
        <v>940.49748387096804</v>
      </c>
      <c r="CS35">
        <v>2.0002200000000001</v>
      </c>
      <c r="CT35">
        <v>16969.012903225801</v>
      </c>
      <c r="CU35">
        <v>16705.919354838701</v>
      </c>
      <c r="CV35">
        <v>47.56</v>
      </c>
      <c r="CW35">
        <v>49.686999999999998</v>
      </c>
      <c r="CX35">
        <v>48.554129032257997</v>
      </c>
      <c r="CY35">
        <v>48.423000000000002</v>
      </c>
      <c r="CZ35">
        <v>48.499903225806399</v>
      </c>
      <c r="DA35">
        <v>1758.4087096774199</v>
      </c>
      <c r="DB35">
        <v>39.57</v>
      </c>
      <c r="DC35">
        <v>0</v>
      </c>
      <c r="DD35">
        <v>123.700000047684</v>
      </c>
      <c r="DE35">
        <v>940.53830769230797</v>
      </c>
      <c r="DF35">
        <v>-2.1976068305254199</v>
      </c>
      <c r="DG35">
        <v>-60.8136752541226</v>
      </c>
      <c r="DH35">
        <v>16968.6384615385</v>
      </c>
      <c r="DI35">
        <v>15</v>
      </c>
      <c r="DJ35">
        <v>100</v>
      </c>
      <c r="DK35">
        <v>100</v>
      </c>
      <c r="DL35">
        <v>3.536</v>
      </c>
      <c r="DM35">
        <v>0.51</v>
      </c>
      <c r="DN35">
        <v>2</v>
      </c>
      <c r="DO35">
        <v>630.46</v>
      </c>
      <c r="DP35">
        <v>359.53100000000001</v>
      </c>
      <c r="DQ35">
        <v>28.282699999999998</v>
      </c>
      <c r="DR35">
        <v>28.869700000000002</v>
      </c>
      <c r="DS35">
        <v>30.000399999999999</v>
      </c>
      <c r="DT35">
        <v>28.668500000000002</v>
      </c>
      <c r="DU35">
        <v>28.668500000000002</v>
      </c>
      <c r="DV35">
        <v>20.854700000000001</v>
      </c>
      <c r="DW35">
        <v>16.5275</v>
      </c>
      <c r="DX35">
        <v>100</v>
      </c>
      <c r="DY35">
        <v>28.291699999999999</v>
      </c>
      <c r="DZ35">
        <v>400</v>
      </c>
      <c r="EA35">
        <v>27.688400000000001</v>
      </c>
      <c r="EB35">
        <v>100.194</v>
      </c>
      <c r="EC35">
        <v>101.08799999999999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19</v>
      </c>
    </row>
    <row r="12" spans="1:2" x14ac:dyDescent="0.35">
      <c r="A12" t="s">
        <v>21</v>
      </c>
      <c r="B12" t="s">
        <v>17</v>
      </c>
    </row>
    <row r="13" spans="1:2" x14ac:dyDescent="0.35">
      <c r="A13" t="s">
        <v>22</v>
      </c>
      <c r="B13" t="s">
        <v>11</v>
      </c>
    </row>
    <row r="14" spans="1:2" x14ac:dyDescent="0.3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Lamour, Julien</cp:lastModifiedBy>
  <dcterms:created xsi:type="dcterms:W3CDTF">2020-01-23T10:02:28Z</dcterms:created>
  <dcterms:modified xsi:type="dcterms:W3CDTF">2020-04-20T16:50:23Z</dcterms:modified>
</cp:coreProperties>
</file>