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Google Drive\2020\GasEx\Aci_curves\Raw_files\Week_3\"/>
    </mc:Choice>
  </mc:AlternateContent>
  <xr:revisionPtr revIDLastSave="0" documentId="13_ncr:1_{FC5D5633-F38D-479C-A953-B0E3D5A6D57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35" i="1" l="1"/>
  <c r="BS35" i="1"/>
  <c r="BQ35" i="1"/>
  <c r="BR35" i="1" s="1"/>
  <c r="Y35" i="1" s="1"/>
  <c r="BP35" i="1"/>
  <c r="BO35" i="1"/>
  <c r="BN35" i="1"/>
  <c r="BM35" i="1"/>
  <c r="BL35" i="1"/>
  <c r="BG35" i="1" s="1"/>
  <c r="BI35" i="1"/>
  <c r="BD35" i="1"/>
  <c r="BB35" i="1"/>
  <c r="AV35" i="1"/>
  <c r="AW35" i="1" s="1"/>
  <c r="AR35" i="1"/>
  <c r="AP35" i="1"/>
  <c r="Q35" i="1" s="1"/>
  <c r="AE35" i="1"/>
  <c r="AD35" i="1"/>
  <c r="AC35" i="1"/>
  <c r="V35" i="1"/>
  <c r="T35" i="1"/>
  <c r="BT34" i="1"/>
  <c r="BS34" i="1"/>
  <c r="BQ34" i="1"/>
  <c r="BR34" i="1" s="1"/>
  <c r="BP34" i="1"/>
  <c r="BO34" i="1"/>
  <c r="BN34" i="1"/>
  <c r="BM34" i="1"/>
  <c r="BL34" i="1"/>
  <c r="BI34" i="1"/>
  <c r="BG34" i="1"/>
  <c r="BB34" i="1"/>
  <c r="AV34" i="1"/>
  <c r="AW34" i="1" s="1"/>
  <c r="AR34" i="1"/>
  <c r="AP34" i="1"/>
  <c r="AQ34" i="1" s="1"/>
  <c r="AE34" i="1"/>
  <c r="AD34" i="1"/>
  <c r="AC34" i="1" s="1"/>
  <c r="V34" i="1"/>
  <c r="BT33" i="1"/>
  <c r="BS33" i="1"/>
  <c r="BQ33" i="1"/>
  <c r="BR33" i="1" s="1"/>
  <c r="BD33" i="1" s="1"/>
  <c r="BP33" i="1"/>
  <c r="BO33" i="1"/>
  <c r="BN33" i="1"/>
  <c r="BM33" i="1"/>
  <c r="BL33" i="1"/>
  <c r="BG33" i="1" s="1"/>
  <c r="BI33" i="1"/>
  <c r="BB33" i="1"/>
  <c r="AW33" i="1"/>
  <c r="AV33" i="1"/>
  <c r="AR33" i="1"/>
  <c r="AP33" i="1" s="1"/>
  <c r="Q33" i="1" s="1"/>
  <c r="AE33" i="1"/>
  <c r="AD33" i="1"/>
  <c r="AC33" i="1" s="1"/>
  <c r="V33" i="1"/>
  <c r="P33" i="1"/>
  <c r="BE33" i="1" s="1"/>
  <c r="BT32" i="1"/>
  <c r="BS32" i="1"/>
  <c r="BQ32" i="1"/>
  <c r="BR32" i="1" s="1"/>
  <c r="Y32" i="1" s="1"/>
  <c r="BP32" i="1"/>
  <c r="BO32" i="1"/>
  <c r="BN32" i="1"/>
  <c r="BM32" i="1"/>
  <c r="BL32" i="1"/>
  <c r="BI32" i="1"/>
  <c r="BG32" i="1"/>
  <c r="BF32" i="1"/>
  <c r="BD32" i="1"/>
  <c r="BB32" i="1"/>
  <c r="AW32" i="1"/>
  <c r="AV32" i="1"/>
  <c r="AR32" i="1"/>
  <c r="AP32" i="1"/>
  <c r="AE32" i="1"/>
  <c r="AD32" i="1"/>
  <c r="AC32" i="1"/>
  <c r="V32" i="1"/>
  <c r="BT31" i="1"/>
  <c r="BS31" i="1"/>
  <c r="BR31" i="1"/>
  <c r="BQ31" i="1"/>
  <c r="BP31" i="1"/>
  <c r="BO31" i="1"/>
  <c r="BN31" i="1"/>
  <c r="BM31" i="1"/>
  <c r="BL31" i="1"/>
  <c r="BI31" i="1"/>
  <c r="BG31" i="1"/>
  <c r="BB31" i="1"/>
  <c r="AV31" i="1"/>
  <c r="AW31" i="1" s="1"/>
  <c r="AR31" i="1"/>
  <c r="AP31" i="1" s="1"/>
  <c r="AQ31" i="1" s="1"/>
  <c r="AE31" i="1"/>
  <c r="AD31" i="1"/>
  <c r="AC31" i="1" s="1"/>
  <c r="V31" i="1"/>
  <c r="P31" i="1"/>
  <c r="BE31" i="1" s="1"/>
  <c r="BT30" i="1"/>
  <c r="BS30" i="1"/>
  <c r="BQ30" i="1"/>
  <c r="BR30" i="1" s="1"/>
  <c r="Y30" i="1" s="1"/>
  <c r="BP30" i="1"/>
  <c r="BO30" i="1"/>
  <c r="BN30" i="1"/>
  <c r="BM30" i="1"/>
  <c r="BL30" i="1"/>
  <c r="BG30" i="1" s="1"/>
  <c r="BI30" i="1"/>
  <c r="BB30" i="1"/>
  <c r="AW30" i="1"/>
  <c r="AV30" i="1"/>
  <c r="AR30" i="1"/>
  <c r="AP30" i="1" s="1"/>
  <c r="AE30" i="1"/>
  <c r="AD30" i="1"/>
  <c r="AC30" i="1" s="1"/>
  <c r="V30" i="1"/>
  <c r="Q30" i="1"/>
  <c r="BT29" i="1"/>
  <c r="BS29" i="1"/>
  <c r="BQ29" i="1"/>
  <c r="BR29" i="1" s="1"/>
  <c r="BP29" i="1"/>
  <c r="BO29" i="1"/>
  <c r="BN29" i="1"/>
  <c r="BM29" i="1"/>
  <c r="BL29" i="1"/>
  <c r="BI29" i="1"/>
  <c r="BG29" i="1"/>
  <c r="BB29" i="1"/>
  <c r="AW29" i="1"/>
  <c r="AV29" i="1"/>
  <c r="AR29" i="1"/>
  <c r="AQ29" i="1"/>
  <c r="AP29" i="1"/>
  <c r="AE29" i="1"/>
  <c r="AD29" i="1"/>
  <c r="AC29" i="1" s="1"/>
  <c r="V29" i="1"/>
  <c r="T29" i="1"/>
  <c r="BT28" i="1"/>
  <c r="BS28" i="1"/>
  <c r="BR28" i="1"/>
  <c r="BD28" i="1" s="1"/>
  <c r="BQ28" i="1"/>
  <c r="BP28" i="1"/>
  <c r="BO28" i="1"/>
  <c r="BN28" i="1"/>
  <c r="BM28" i="1"/>
  <c r="BL28" i="1"/>
  <c r="BG28" i="1" s="1"/>
  <c r="BI28" i="1"/>
  <c r="BB28" i="1"/>
  <c r="AV28" i="1"/>
  <c r="AW28" i="1" s="1"/>
  <c r="AR28" i="1"/>
  <c r="AP28" i="1" s="1"/>
  <c r="Q28" i="1" s="1"/>
  <c r="AE28" i="1"/>
  <c r="AC28" i="1" s="1"/>
  <c r="AD28" i="1"/>
  <c r="V28" i="1"/>
  <c r="P28" i="1"/>
  <c r="BE28" i="1" s="1"/>
  <c r="BH28" i="1" s="1"/>
  <c r="BT27" i="1"/>
  <c r="BS27" i="1"/>
  <c r="BR27" i="1" s="1"/>
  <c r="Y27" i="1" s="1"/>
  <c r="BQ27" i="1"/>
  <c r="BP27" i="1"/>
  <c r="BO27" i="1"/>
  <c r="BN27" i="1"/>
  <c r="BM27" i="1"/>
  <c r="BL27" i="1"/>
  <c r="BG27" i="1" s="1"/>
  <c r="BI27" i="1"/>
  <c r="BB27" i="1"/>
  <c r="AV27" i="1"/>
  <c r="AW27" i="1" s="1"/>
  <c r="AR27" i="1"/>
  <c r="AP27" i="1"/>
  <c r="Q27" i="1" s="1"/>
  <c r="AE27" i="1"/>
  <c r="AD27" i="1"/>
  <c r="AC27" i="1"/>
  <c r="V27" i="1"/>
  <c r="T27" i="1"/>
  <c r="BT26" i="1"/>
  <c r="BS26" i="1"/>
  <c r="BR26" i="1"/>
  <c r="BQ26" i="1"/>
  <c r="BP26" i="1"/>
  <c r="BO26" i="1"/>
  <c r="BN26" i="1"/>
  <c r="BM26" i="1"/>
  <c r="BL26" i="1"/>
  <c r="BI26" i="1"/>
  <c r="BG26" i="1"/>
  <c r="BB26" i="1"/>
  <c r="AV26" i="1"/>
  <c r="AW26" i="1" s="1"/>
  <c r="AR26" i="1"/>
  <c r="AP26" i="1" s="1"/>
  <c r="AE26" i="1"/>
  <c r="AC26" i="1" s="1"/>
  <c r="AD26" i="1"/>
  <c r="V26" i="1"/>
  <c r="BT25" i="1"/>
  <c r="BS25" i="1"/>
  <c r="BQ25" i="1"/>
  <c r="BP25" i="1"/>
  <c r="BO25" i="1"/>
  <c r="BN25" i="1"/>
  <c r="BM25" i="1"/>
  <c r="BL25" i="1"/>
  <c r="BG25" i="1" s="1"/>
  <c r="BI25" i="1"/>
  <c r="BB25" i="1"/>
  <c r="AV25" i="1"/>
  <c r="AW25" i="1" s="1"/>
  <c r="AR25" i="1"/>
  <c r="AP25" i="1"/>
  <c r="O25" i="1" s="1"/>
  <c r="AG25" i="1"/>
  <c r="AE25" i="1"/>
  <c r="AD25" i="1"/>
  <c r="AC25" i="1"/>
  <c r="V25" i="1"/>
  <c r="Q25" i="1"/>
  <c r="P25" i="1"/>
  <c r="BE25" i="1" s="1"/>
  <c r="BT24" i="1"/>
  <c r="BS24" i="1"/>
  <c r="BQ24" i="1"/>
  <c r="BR24" i="1" s="1"/>
  <c r="Y24" i="1" s="1"/>
  <c r="BP24" i="1"/>
  <c r="BO24" i="1"/>
  <c r="BN24" i="1"/>
  <c r="BM24" i="1"/>
  <c r="BL24" i="1"/>
  <c r="BI24" i="1"/>
  <c r="BG24" i="1"/>
  <c r="BD24" i="1"/>
  <c r="BF24" i="1" s="1"/>
  <c r="BB24" i="1"/>
  <c r="AV24" i="1"/>
  <c r="AW24" i="1" s="1"/>
  <c r="AR24" i="1"/>
  <c r="AP24" i="1"/>
  <c r="T24" i="1" s="1"/>
  <c r="AE24" i="1"/>
  <c r="AD24" i="1"/>
  <c r="AC24" i="1"/>
  <c r="V24" i="1"/>
  <c r="BT23" i="1"/>
  <c r="BS23" i="1"/>
  <c r="BR23" i="1"/>
  <c r="BD23" i="1" s="1"/>
  <c r="BQ23" i="1"/>
  <c r="BP23" i="1"/>
  <c r="BO23" i="1"/>
  <c r="BN23" i="1"/>
  <c r="BM23" i="1"/>
  <c r="BL23" i="1"/>
  <c r="BI23" i="1"/>
  <c r="BH23" i="1"/>
  <c r="BG23" i="1"/>
  <c r="BB23" i="1"/>
  <c r="AV23" i="1"/>
  <c r="AW23" i="1" s="1"/>
  <c r="AR23" i="1"/>
  <c r="AP23" i="1" s="1"/>
  <c r="T23" i="1" s="1"/>
  <c r="AQ23" i="1"/>
  <c r="AE23" i="1"/>
  <c r="AD23" i="1"/>
  <c r="AC23" i="1" s="1"/>
  <c r="V23" i="1"/>
  <c r="Q23" i="1"/>
  <c r="P23" i="1"/>
  <c r="BE23" i="1" s="1"/>
  <c r="O23" i="1"/>
  <c r="AG23" i="1" s="1"/>
  <c r="BT22" i="1"/>
  <c r="BS22" i="1"/>
  <c r="BQ22" i="1"/>
  <c r="BR22" i="1" s="1"/>
  <c r="BP22" i="1"/>
  <c r="BO22" i="1"/>
  <c r="BN22" i="1"/>
  <c r="BM22" i="1"/>
  <c r="BL22" i="1"/>
  <c r="BG22" i="1" s="1"/>
  <c r="BI22" i="1"/>
  <c r="BD22" i="1"/>
  <c r="BB22" i="1"/>
  <c r="AW22" i="1"/>
  <c r="AV22" i="1"/>
  <c r="AR22" i="1"/>
  <c r="AP22" i="1" s="1"/>
  <c r="AE22" i="1"/>
  <c r="AD22" i="1"/>
  <c r="AC22" i="1" s="1"/>
  <c r="Y22" i="1"/>
  <c r="V22" i="1"/>
  <c r="BT21" i="1"/>
  <c r="BS21" i="1"/>
  <c r="BR21" i="1"/>
  <c r="BQ21" i="1"/>
  <c r="BP21" i="1"/>
  <c r="BO21" i="1"/>
  <c r="BN21" i="1"/>
  <c r="BM21" i="1"/>
  <c r="BL21" i="1"/>
  <c r="BI21" i="1"/>
  <c r="BG21" i="1"/>
  <c r="BB21" i="1"/>
  <c r="AW21" i="1"/>
  <c r="AV21" i="1"/>
  <c r="AR21" i="1"/>
  <c r="AP21" i="1" s="1"/>
  <c r="AE21" i="1"/>
  <c r="AD21" i="1"/>
  <c r="AC21" i="1"/>
  <c r="V21" i="1"/>
  <c r="BT20" i="1"/>
  <c r="BS20" i="1"/>
  <c r="BR20" i="1"/>
  <c r="BD20" i="1" s="1"/>
  <c r="BQ20" i="1"/>
  <c r="BP20" i="1"/>
  <c r="BO20" i="1"/>
  <c r="BN20" i="1"/>
  <c r="BM20" i="1"/>
  <c r="BL20" i="1"/>
  <c r="BG20" i="1" s="1"/>
  <c r="BI20" i="1"/>
  <c r="BH20" i="1"/>
  <c r="BB20" i="1"/>
  <c r="AW20" i="1"/>
  <c r="AV20" i="1"/>
  <c r="AR20" i="1"/>
  <c r="AP20" i="1" s="1"/>
  <c r="AE20" i="1"/>
  <c r="AD20" i="1"/>
  <c r="V20" i="1"/>
  <c r="Q20" i="1"/>
  <c r="P20" i="1"/>
  <c r="BE20" i="1" s="1"/>
  <c r="O20" i="1"/>
  <c r="BT19" i="1"/>
  <c r="BS19" i="1"/>
  <c r="BR19" i="1"/>
  <c r="Y19" i="1" s="1"/>
  <c r="BQ19" i="1"/>
  <c r="BP19" i="1"/>
  <c r="BO19" i="1"/>
  <c r="BN19" i="1"/>
  <c r="BM19" i="1"/>
  <c r="BL19" i="1"/>
  <c r="BG19" i="1" s="1"/>
  <c r="BI19" i="1"/>
  <c r="BD19" i="1"/>
  <c r="BB19" i="1"/>
  <c r="BF19" i="1" s="1"/>
  <c r="AW19" i="1"/>
  <c r="AV19" i="1"/>
  <c r="AR19" i="1"/>
  <c r="AP19" i="1"/>
  <c r="AE19" i="1"/>
  <c r="AD19" i="1"/>
  <c r="AC19" i="1"/>
  <c r="V19" i="1"/>
  <c r="T19" i="1"/>
  <c r="BT18" i="1"/>
  <c r="BS18" i="1"/>
  <c r="BQ18" i="1"/>
  <c r="BR18" i="1" s="1"/>
  <c r="BP18" i="1"/>
  <c r="BO18" i="1"/>
  <c r="BN18" i="1"/>
  <c r="BM18" i="1"/>
  <c r="BL18" i="1"/>
  <c r="BI18" i="1"/>
  <c r="BG18" i="1"/>
  <c r="BB18" i="1"/>
  <c r="AV18" i="1"/>
  <c r="AW18" i="1" s="1"/>
  <c r="AR18" i="1"/>
  <c r="AP18" i="1" s="1"/>
  <c r="AE18" i="1"/>
  <c r="AD18" i="1"/>
  <c r="AC18" i="1"/>
  <c r="V18" i="1"/>
  <c r="BT17" i="1"/>
  <c r="BS17" i="1"/>
  <c r="BQ17" i="1"/>
  <c r="BP17" i="1"/>
  <c r="BO17" i="1"/>
  <c r="BN17" i="1"/>
  <c r="BM17" i="1"/>
  <c r="BL17" i="1"/>
  <c r="BG17" i="1" s="1"/>
  <c r="BI17" i="1"/>
  <c r="BB17" i="1"/>
  <c r="AW17" i="1"/>
  <c r="AV17" i="1"/>
  <c r="AR17" i="1"/>
  <c r="AP17" i="1"/>
  <c r="O17" i="1" s="1"/>
  <c r="AG17" i="1"/>
  <c r="AE17" i="1"/>
  <c r="AD17" i="1"/>
  <c r="AC17" i="1"/>
  <c r="V17" i="1"/>
  <c r="Q17" i="1"/>
  <c r="P17" i="1"/>
  <c r="BE17" i="1" s="1"/>
  <c r="BD18" i="1" l="1"/>
  <c r="BF18" i="1" s="1"/>
  <c r="Y18" i="1"/>
  <c r="T18" i="1"/>
  <c r="Q18" i="1"/>
  <c r="AQ18" i="1"/>
  <c r="P18" i="1"/>
  <c r="BE18" i="1" s="1"/>
  <c r="BH18" i="1" s="1"/>
  <c r="O18" i="1"/>
  <c r="BD34" i="1"/>
  <c r="BF34" i="1" s="1"/>
  <c r="Y34" i="1"/>
  <c r="Q21" i="1"/>
  <c r="P21" i="1"/>
  <c r="BE21" i="1" s="1"/>
  <c r="T21" i="1"/>
  <c r="AQ21" i="1"/>
  <c r="O21" i="1"/>
  <c r="T26" i="1"/>
  <c r="P26" i="1"/>
  <c r="BE26" i="1" s="1"/>
  <c r="Q26" i="1"/>
  <c r="AQ26" i="1"/>
  <c r="O26" i="1"/>
  <c r="BD29" i="1"/>
  <c r="BF29" i="1" s="1"/>
  <c r="Y29" i="1"/>
  <c r="BF31" i="1"/>
  <c r="AQ32" i="1"/>
  <c r="Q32" i="1"/>
  <c r="P32" i="1"/>
  <c r="BE32" i="1" s="1"/>
  <c r="BH32" i="1" s="1"/>
  <c r="O32" i="1"/>
  <c r="BR17" i="1"/>
  <c r="AC20" i="1"/>
  <c r="BF20" i="1"/>
  <c r="O29" i="1"/>
  <c r="Q29" i="1"/>
  <c r="P29" i="1"/>
  <c r="BE29" i="1" s="1"/>
  <c r="BF33" i="1"/>
  <c r="BD21" i="1"/>
  <c r="BF21" i="1" s="1"/>
  <c r="Y21" i="1"/>
  <c r="P22" i="1"/>
  <c r="BE22" i="1" s="1"/>
  <c r="BH22" i="1" s="1"/>
  <c r="O22" i="1"/>
  <c r="AQ22" i="1"/>
  <c r="Q22" i="1"/>
  <c r="BF27" i="1"/>
  <c r="BD30" i="1"/>
  <c r="O34" i="1"/>
  <c r="AG20" i="1"/>
  <c r="BD27" i="1"/>
  <c r="BF35" i="1"/>
  <c r="BF22" i="1"/>
  <c r="Y28" i="1"/>
  <c r="BF28" i="1"/>
  <c r="O31" i="1"/>
  <c r="BD26" i="1"/>
  <c r="BF26" i="1" s="1"/>
  <c r="Y26" i="1"/>
  <c r="AQ28" i="1"/>
  <c r="T28" i="1"/>
  <c r="BF30" i="1"/>
  <c r="Y31" i="1"/>
  <c r="BD31" i="1"/>
  <c r="BH31" i="1" s="1"/>
  <c r="BH33" i="1"/>
  <c r="T34" i="1"/>
  <c r="Q34" i="1"/>
  <c r="P34" i="1"/>
  <c r="BE34" i="1" s="1"/>
  <c r="BH34" i="1" s="1"/>
  <c r="Q19" i="1"/>
  <c r="O19" i="1"/>
  <c r="P19" i="1"/>
  <c r="BE19" i="1" s="1"/>
  <c r="BH19" i="1" s="1"/>
  <c r="AQ19" i="1"/>
  <c r="AQ20" i="1"/>
  <c r="T20" i="1"/>
  <c r="T22" i="1"/>
  <c r="BF23" i="1"/>
  <c r="Q24" i="1"/>
  <c r="P24" i="1"/>
  <c r="BE24" i="1" s="1"/>
  <c r="BH24" i="1" s="1"/>
  <c r="O24" i="1"/>
  <c r="Z24" i="1" s="1"/>
  <c r="AA24" i="1" s="1"/>
  <c r="AQ24" i="1"/>
  <c r="T31" i="1"/>
  <c r="Q31" i="1"/>
  <c r="T32" i="1"/>
  <c r="O33" i="1"/>
  <c r="AQ33" i="1"/>
  <c r="T33" i="1"/>
  <c r="Y20" i="1"/>
  <c r="Y23" i="1"/>
  <c r="BR25" i="1"/>
  <c r="O28" i="1"/>
  <c r="P30" i="1"/>
  <c r="BE30" i="1" s="1"/>
  <c r="BH30" i="1" s="1"/>
  <c r="O30" i="1"/>
  <c r="Z30" i="1" s="1"/>
  <c r="AA30" i="1" s="1"/>
  <c r="AQ30" i="1"/>
  <c r="T30" i="1"/>
  <c r="Z32" i="1"/>
  <c r="AA32" i="1" s="1"/>
  <c r="Y33" i="1"/>
  <c r="T17" i="1"/>
  <c r="T25" i="1"/>
  <c r="AQ27" i="1"/>
  <c r="AQ35" i="1"/>
  <c r="O27" i="1"/>
  <c r="O35" i="1"/>
  <c r="AQ17" i="1"/>
  <c r="AQ25" i="1"/>
  <c r="P27" i="1"/>
  <c r="BE27" i="1" s="1"/>
  <c r="BH27" i="1" s="1"/>
  <c r="P35" i="1"/>
  <c r="BE35" i="1" s="1"/>
  <c r="BH35" i="1" s="1"/>
  <c r="AB30" i="1" l="1"/>
  <c r="AF30" i="1" s="1"/>
  <c r="AI30" i="1"/>
  <c r="AJ30" i="1" s="1"/>
  <c r="AH30" i="1"/>
  <c r="AB24" i="1"/>
  <c r="AF24" i="1" s="1"/>
  <c r="AI24" i="1"/>
  <c r="AH24" i="1"/>
  <c r="Z29" i="1"/>
  <c r="AA29" i="1" s="1"/>
  <c r="AG28" i="1"/>
  <c r="Y17" i="1"/>
  <c r="BD17" i="1"/>
  <c r="Z33" i="1"/>
  <c r="AA33" i="1" s="1"/>
  <c r="W33" i="1" s="1"/>
  <c r="U33" i="1" s="1"/>
  <c r="X33" i="1" s="1"/>
  <c r="R33" i="1" s="1"/>
  <c r="S33" i="1" s="1"/>
  <c r="BD25" i="1"/>
  <c r="Y25" i="1"/>
  <c r="AG26" i="1"/>
  <c r="W30" i="1"/>
  <c r="U30" i="1" s="1"/>
  <c r="X30" i="1" s="1"/>
  <c r="R30" i="1" s="1"/>
  <c r="S30" i="1" s="1"/>
  <c r="AG30" i="1"/>
  <c r="AG19" i="1"/>
  <c r="W19" i="1"/>
  <c r="U19" i="1" s="1"/>
  <c r="X19" i="1" s="1"/>
  <c r="R19" i="1" s="1"/>
  <c r="S19" i="1" s="1"/>
  <c r="Z19" i="1"/>
  <c r="AA19" i="1" s="1"/>
  <c r="Z21" i="1"/>
  <c r="AA21" i="1" s="1"/>
  <c r="AG21" i="1"/>
  <c r="W21" i="1"/>
  <c r="U21" i="1" s="1"/>
  <c r="X21" i="1" s="1"/>
  <c r="R21" i="1" s="1"/>
  <c r="S21" i="1" s="1"/>
  <c r="AI32" i="1"/>
  <c r="AB32" i="1"/>
  <c r="AF32" i="1" s="1"/>
  <c r="BH29" i="1"/>
  <c r="BH21" i="1"/>
  <c r="AG35" i="1"/>
  <c r="Z35" i="1"/>
  <c r="AA35" i="1" s="1"/>
  <c r="Z20" i="1"/>
  <c r="AA20" i="1" s="1"/>
  <c r="AG29" i="1"/>
  <c r="W29" i="1"/>
  <c r="U29" i="1" s="1"/>
  <c r="X29" i="1" s="1"/>
  <c r="R29" i="1" s="1"/>
  <c r="S29" i="1" s="1"/>
  <c r="BH26" i="1"/>
  <c r="Z34" i="1"/>
  <c r="AA34" i="1" s="1"/>
  <c r="Z18" i="1"/>
  <c r="AA18" i="1" s="1"/>
  <c r="W18" i="1" s="1"/>
  <c r="U18" i="1" s="1"/>
  <c r="X18" i="1" s="1"/>
  <c r="R18" i="1" s="1"/>
  <c r="S18" i="1" s="1"/>
  <c r="Z31" i="1"/>
  <c r="AA31" i="1" s="1"/>
  <c r="W31" i="1" s="1"/>
  <c r="U31" i="1" s="1"/>
  <c r="X31" i="1" s="1"/>
  <c r="R31" i="1" s="1"/>
  <c r="S31" i="1" s="1"/>
  <c r="AG18" i="1"/>
  <c r="AG34" i="1"/>
  <c r="W34" i="1"/>
  <c r="U34" i="1" s="1"/>
  <c r="X34" i="1" s="1"/>
  <c r="R34" i="1" s="1"/>
  <c r="S34" i="1" s="1"/>
  <c r="AG33" i="1"/>
  <c r="AG31" i="1"/>
  <c r="AH32" i="1"/>
  <c r="Z28" i="1"/>
  <c r="AA28" i="1" s="1"/>
  <c r="AG32" i="1"/>
  <c r="W32" i="1"/>
  <c r="U32" i="1" s="1"/>
  <c r="X32" i="1" s="1"/>
  <c r="R32" i="1" s="1"/>
  <c r="S32" i="1" s="1"/>
  <c r="Z23" i="1"/>
  <c r="AA23" i="1" s="1"/>
  <c r="Z26" i="1"/>
  <c r="AA26" i="1" s="1"/>
  <c r="W26" i="1" s="1"/>
  <c r="U26" i="1" s="1"/>
  <c r="X26" i="1" s="1"/>
  <c r="R26" i="1" s="1"/>
  <c r="S26" i="1" s="1"/>
  <c r="AG27" i="1"/>
  <c r="Z27" i="1"/>
  <c r="AA27" i="1" s="1"/>
  <c r="W27" i="1" s="1"/>
  <c r="U27" i="1" s="1"/>
  <c r="X27" i="1" s="1"/>
  <c r="R27" i="1" s="1"/>
  <c r="S27" i="1" s="1"/>
  <c r="AG24" i="1"/>
  <c r="W24" i="1"/>
  <c r="U24" i="1" s="1"/>
  <c r="X24" i="1" s="1"/>
  <c r="R24" i="1" s="1"/>
  <c r="S24" i="1" s="1"/>
  <c r="AG22" i="1"/>
  <c r="Z22" i="1"/>
  <c r="AA22" i="1" s="1"/>
  <c r="AH28" i="1" l="1"/>
  <c r="AB28" i="1"/>
  <c r="AF28" i="1" s="1"/>
  <c r="AI28" i="1"/>
  <c r="AI21" i="1"/>
  <c r="AB21" i="1"/>
  <c r="AF21" i="1" s="1"/>
  <c r="AH21" i="1"/>
  <c r="Z25" i="1"/>
  <c r="AA25" i="1" s="1"/>
  <c r="AI35" i="1"/>
  <c r="AH35" i="1"/>
  <c r="AB35" i="1"/>
  <c r="AF35" i="1" s="1"/>
  <c r="AI27" i="1"/>
  <c r="AH27" i="1"/>
  <c r="AB27" i="1"/>
  <c r="AF27" i="1" s="1"/>
  <c r="AB19" i="1"/>
  <c r="AF19" i="1" s="1"/>
  <c r="AH19" i="1"/>
  <c r="AI19" i="1"/>
  <c r="BF25" i="1"/>
  <c r="BH25" i="1"/>
  <c r="AI29" i="1"/>
  <c r="AB29" i="1"/>
  <c r="AF29" i="1" s="1"/>
  <c r="AH29" i="1"/>
  <c r="AH22" i="1"/>
  <c r="AB22" i="1"/>
  <c r="AF22" i="1" s="1"/>
  <c r="AI22" i="1"/>
  <c r="AB26" i="1"/>
  <c r="AF26" i="1" s="1"/>
  <c r="AI26" i="1"/>
  <c r="AH26" i="1"/>
  <c r="AB33" i="1"/>
  <c r="AF33" i="1" s="1"/>
  <c r="AI33" i="1"/>
  <c r="AH33" i="1"/>
  <c r="AJ24" i="1"/>
  <c r="W22" i="1"/>
  <c r="U22" i="1" s="1"/>
  <c r="X22" i="1" s="1"/>
  <c r="R22" i="1" s="1"/>
  <c r="S22" i="1" s="1"/>
  <c r="AB23" i="1"/>
  <c r="AF23" i="1" s="1"/>
  <c r="AI23" i="1"/>
  <c r="AH23" i="1"/>
  <c r="W23" i="1"/>
  <c r="U23" i="1" s="1"/>
  <c r="X23" i="1" s="1"/>
  <c r="R23" i="1" s="1"/>
  <c r="S23" i="1" s="1"/>
  <c r="AB20" i="1"/>
  <c r="AF20" i="1" s="1"/>
  <c r="AI20" i="1"/>
  <c r="AH20" i="1"/>
  <c r="W20" i="1"/>
  <c r="U20" i="1" s="1"/>
  <c r="X20" i="1" s="1"/>
  <c r="R20" i="1" s="1"/>
  <c r="S20" i="1" s="1"/>
  <c r="AJ32" i="1"/>
  <c r="BH17" i="1"/>
  <c r="BF17" i="1"/>
  <c r="Z17" i="1"/>
  <c r="AA17" i="1" s="1"/>
  <c r="AB31" i="1"/>
  <c r="AF31" i="1" s="1"/>
  <c r="AI31" i="1"/>
  <c r="AJ31" i="1" s="1"/>
  <c r="AH31" i="1"/>
  <c r="AB18" i="1"/>
  <c r="AF18" i="1" s="1"/>
  <c r="AI18" i="1"/>
  <c r="AH18" i="1"/>
  <c r="AB34" i="1"/>
  <c r="AF34" i="1" s="1"/>
  <c r="AI34" i="1"/>
  <c r="AH34" i="1"/>
  <c r="W35" i="1"/>
  <c r="U35" i="1" s="1"/>
  <c r="X35" i="1" s="1"/>
  <c r="R35" i="1" s="1"/>
  <c r="S35" i="1" s="1"/>
  <c r="W28" i="1"/>
  <c r="U28" i="1" s="1"/>
  <c r="X28" i="1" s="1"/>
  <c r="R28" i="1" s="1"/>
  <c r="S28" i="1" s="1"/>
  <c r="AJ34" i="1" l="1"/>
  <c r="AB17" i="1"/>
  <c r="AF17" i="1" s="1"/>
  <c r="AH17" i="1"/>
  <c r="AI17" i="1"/>
  <c r="AJ17" i="1" s="1"/>
  <c r="W17" i="1"/>
  <c r="U17" i="1" s="1"/>
  <c r="X17" i="1" s="1"/>
  <c r="R17" i="1" s="1"/>
  <c r="S17" i="1" s="1"/>
  <c r="AJ33" i="1"/>
  <c r="AJ29" i="1"/>
  <c r="AJ27" i="1"/>
  <c r="AJ21" i="1"/>
  <c r="AJ18" i="1"/>
  <c r="AJ23" i="1"/>
  <c r="AJ26" i="1"/>
  <c r="AJ28" i="1"/>
  <c r="AI25" i="1"/>
  <c r="AB25" i="1"/>
  <c r="AF25" i="1" s="1"/>
  <c r="AH25" i="1"/>
  <c r="W25" i="1"/>
  <c r="U25" i="1" s="1"/>
  <c r="X25" i="1" s="1"/>
  <c r="R25" i="1" s="1"/>
  <c r="S25" i="1" s="1"/>
  <c r="AJ20" i="1"/>
  <c r="AJ22" i="1"/>
  <c r="AJ19" i="1"/>
  <c r="AJ35" i="1"/>
  <c r="AJ25" i="1" l="1"/>
</calcChain>
</file>

<file path=xl/sharedStrings.xml><?xml version="1.0" encoding="utf-8"?>
<sst xmlns="http://schemas.openxmlformats.org/spreadsheetml/2006/main" count="694" uniqueCount="316">
  <si>
    <t>File opened</t>
  </si>
  <si>
    <t>2020-01-23 11:27:20</t>
  </si>
  <si>
    <t>Console s/n</t>
  </si>
  <si>
    <t>68C-811759</t>
  </si>
  <si>
    <t>Console ver</t>
  </si>
  <si>
    <t>Bluestem v.1.3.17</t>
  </si>
  <si>
    <t>Scripts ver</t>
  </si>
  <si>
    <t>2018.12  1.3.16, Nov 2018</t>
  </si>
  <si>
    <t>Head s/n</t>
  </si>
  <si>
    <t>68H-891759</t>
  </si>
  <si>
    <t>Head ver</t>
  </si>
  <si>
    <t>1.3.1</t>
  </si>
  <si>
    <t>Head cal</t>
  </si>
  <si>
    <t>{"co2aspan2a": "0.295951", "co2bspan1": "1.00109", "h2obzero": "1.05718", "h2obspanconc2": "0", "co2aspanconc1": "2488", "h2oaspan1": "1.00539", "chamberpressurezero": "2.647", "h2obspan2": "0", "co2azero": "0.926417", "ssb_ref": "36084.5", "co2bspanconc1": "2488", "h2oaspanconc1": "12.18", "ssa_ref": "34010.6", "flowazero": "0.28786", "flowbzero": "0.31642", "h2oaspan2": "0", "flowmeterzero": "0.997559", "h2obspan1": "1.00315", "co2aspan1": "1.00127", "oxygen": "21", "co2aspanconc2": "301.4", "co2bspanconc2": "301.4", "tazero": "-0.144751", "co2bspan2": "-0.0333406", "co2bspan2b": "0.294103", "h2oazero": "1.04577", "h2oaspan2a": "0.0719734", "co2aspan2b": "0.293384", "h2oaspanconc2": "0", "co2aspan2": "-0.0336155", "co2bzero": "0.928899", "h2obspan2b": "0.0727663", "h2obspan2a": "0.0725379", "h2oaspan2b": "0.0723615", "co2bspan2a": "0.296716", "tbzero": "-0.0746956", "h2obspanconc1": "12.18"}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</si>
  <si>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</si>
  <si>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</si>
  <si>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</si>
  <si>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</si>
  <si>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</si>
  <si>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</si>
  <si>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</si>
  <si>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</si>
  <si>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</si>
  <si>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11:27:20</t>
  </si>
  <si>
    <t>Stability Definition:	A (GasEx): Std&lt;0.1 Per=20	Qamb_in (Meas): Per=20	Tleaf (Meas): Per=20	CO2_r (Meas): Std&lt;0.75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</si>
  <si>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</si>
  <si>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</si>
  <si>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</si>
  <si>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</si>
  <si>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</si>
  <si>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</si>
  <si>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</si>
  <si>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</si>
  <si>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</si>
  <si>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</si>
  <si>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</si>
  <si>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</si>
  <si>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</si>
  <si>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</si>
  <si>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</si>
  <si>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</si>
  <si>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</si>
  <si>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</si>
  <si>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</si>
  <si>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</si>
  <si>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</si>
  <si>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</si>
  <si>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</si>
  <si>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</si>
  <si>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</si>
  <si>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</si>
  <si>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</si>
  <si>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</si>
  <si>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</si>
  <si>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</si>
  <si>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</si>
  <si>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</si>
  <si>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</si>
  <si>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</si>
  <si>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</si>
  <si>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</si>
  <si>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</si>
  <si>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</si>
  <si>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</si>
  <si>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</si>
  <si>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</si>
  <si>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</si>
  <si>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</si>
  <si>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3.24399 82.4677 394.051 646.402 879.217 1102.61 1294.73 1389.36</t>
  </si>
  <si>
    <t>Fs_true</t>
  </si>
  <si>
    <t>-0.0410526 100.199 401.75 600.762 799.963 1000.63 1200.52 1401.36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</si>
  <si>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</si>
  <si>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</si>
  <si>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</si>
  <si>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</si>
  <si>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</si>
  <si>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</si>
  <si>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</si>
  <si>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</si>
  <si>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</si>
  <si>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</si>
  <si>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Status</t>
  </si>
  <si>
    <t>obs</t>
  </si>
  <si>
    <t>time</t>
  </si>
  <si>
    <t>elapsed</t>
  </si>
  <si>
    <t>date</t>
  </si>
  <si>
    <t>hhmmss</t>
  </si>
  <si>
    <t>Date</t>
  </si>
  <si>
    <t>User</t>
  </si>
  <si>
    <t>Species</t>
  </si>
  <si>
    <t>Barcode</t>
  </si>
  <si>
    <t>Pheno_Age</t>
  </si>
  <si>
    <t>Canopy</t>
  </si>
  <si>
    <t>SunVSShade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</si>
  <si>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</si>
  <si>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</si>
  <si>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</si>
  <si>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</si>
  <si>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</si>
  <si>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</si>
  <si>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</si>
  <si>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</si>
  <si>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</si>
  <si>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</si>
  <si>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</si>
  <si>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</si>
  <si>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</si>
  <si>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</si>
  <si>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</si>
  <si>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</si>
  <si>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</si>
  <si>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</si>
  <si>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</si>
  <si>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</si>
  <si>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</si>
  <si>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</si>
  <si>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</si>
  <si>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</si>
  <si>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</si>
  <si>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</si>
  <si>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</si>
  <si>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</si>
  <si>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</si>
  <si>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</si>
  <si>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</si>
  <si>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</si>
  <si>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</si>
  <si>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</si>
  <si>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</si>
  <si>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</si>
  <si>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</si>
  <si>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</si>
  <si>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</si>
  <si>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</si>
  <si>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</si>
  <si>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</si>
  <si>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</si>
  <si>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</si>
  <si>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</si>
  <si>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</si>
  <si>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</si>
  <si>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</si>
  <si>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</si>
  <si>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</si>
  <si>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</si>
  <si>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</si>
  <si>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</si>
  <si>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</si>
  <si>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</si>
  <si>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</si>
  <si>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</si>
  <si>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</si>
  <si>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</si>
  <si>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</si>
  <si>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</si>
  <si>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</si>
  <si>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</si>
  <si>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</si>
  <si>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</si>
  <si>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</si>
  <si>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</si>
  <si>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</si>
  <si>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</si>
  <si>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</si>
  <si>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</si>
  <si>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</si>
  <si>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</si>
  <si>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</si>
  <si>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</si>
  <si>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</si>
  <si>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</si>
  <si>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</si>
  <si>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</si>
  <si>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</si>
  <si>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</si>
  <si>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</si>
  <si>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</si>
  <si>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</si>
  <si>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</si>
  <si>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</si>
  <si>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</si>
  <si>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</si>
  <si>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</si>
  <si>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</si>
  <si>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</si>
  <si>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</si>
  <si>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</si>
  <si>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</si>
  <si>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</si>
  <si>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</si>
  <si>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</si>
  <si>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</si>
  <si>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</si>
  <si>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</si>
  <si>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</si>
  <si>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</si>
  <si>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</si>
  <si>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</si>
  <si>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</si>
  <si>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</si>
  <si>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</si>
  <si>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</si>
  <si>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</si>
  <si>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</si>
  <si>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</si>
  <si>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</si>
  <si>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</si>
  <si>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</si>
  <si>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</si>
  <si>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</si>
  <si>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</si>
  <si>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</si>
  <si>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</si>
  <si>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</si>
  <si>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</si>
  <si>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</si>
  <si>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</si>
  <si>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</si>
  <si>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</si>
  <si>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</si>
  <si>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</si>
  <si>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</si>
  <si>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</si>
  <si>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</si>
  <si>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</si>
  <si>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</si>
  <si>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</si>
  <si>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µmol/mol</t>
  </si>
  <si>
    <t>mmol/mol</t>
  </si>
  <si>
    <t>20200123 11:45:26</t>
  </si>
  <si>
    <t>11:45:26</t>
  </si>
  <si>
    <t>Lindsey</t>
  </si>
  <si>
    <t>20200123</t>
  </si>
  <si>
    <t>KD</t>
  </si>
  <si>
    <t>CECRIN</t>
  </si>
  <si>
    <t>BNL17195</t>
  </si>
  <si>
    <t>Young</t>
  </si>
  <si>
    <t>CECRIN02</t>
  </si>
  <si>
    <t>Sun</t>
  </si>
  <si>
    <t>MPF-291-20200123-11_18_04</t>
  </si>
  <si>
    <t>MPF-294-20200123-11_45_28</t>
  </si>
  <si>
    <t>DARK-295-20200123-11_45_30</t>
  </si>
  <si>
    <t>0: Broadleaf</t>
  </si>
  <si>
    <t>20200123 11:46:27</t>
  </si>
  <si>
    <t>11:46:27</t>
  </si>
  <si>
    <t>MPF-296-20200123-11_46_28</t>
  </si>
  <si>
    <t>DARK-297-20200123-11_46_31</t>
  </si>
  <si>
    <t>20200123 11:48:54</t>
  </si>
  <si>
    <t>11:48:54</t>
  </si>
  <si>
    <t>MPF-298-20200123-11_48_56</t>
  </si>
  <si>
    <t>DARK-299-20200123-11_48_58</t>
  </si>
  <si>
    <t>20200123 11:49:56</t>
  </si>
  <si>
    <t>11:49:56</t>
  </si>
  <si>
    <t>MPF-300-20200123-11_49_58</t>
  </si>
  <si>
    <t>DARK-301-20200123-11_50_00</t>
  </si>
  <si>
    <t>20200123 11:51:35</t>
  </si>
  <si>
    <t>11:51:35</t>
  </si>
  <si>
    <t>MPF-302-20200123-11_51_37</t>
  </si>
  <si>
    <t>DARK-303-20200123-11_51_39</t>
  </si>
  <si>
    <t>20200123 11:54:06</t>
  </si>
  <si>
    <t>11:54:06</t>
  </si>
  <si>
    <t>MPF-304-20200123-11_54_08</t>
  </si>
  <si>
    <t>DARK-305-20200123-11_54_10</t>
  </si>
  <si>
    <t>20200123 11:55:07</t>
  </si>
  <si>
    <t>11:55:07</t>
  </si>
  <si>
    <t>MPF-306-20200123-11_55_08</t>
  </si>
  <si>
    <t>DARK-307-20200123-11_55_11</t>
  </si>
  <si>
    <t>20200123 11:57:48</t>
  </si>
  <si>
    <t>11:57:48</t>
  </si>
  <si>
    <t>MPF-308-20200123-11_57_49</t>
  </si>
  <si>
    <t>DARK-309-20200123-11_57_52</t>
  </si>
  <si>
    <t>20200123 11:59:02</t>
  </si>
  <si>
    <t>11:59:02</t>
  </si>
  <si>
    <t>MPF-310-20200123-11_59_03</t>
  </si>
  <si>
    <t>DARK-311-20200123-11_59_06</t>
  </si>
  <si>
    <t>20200123 12:01:43</t>
  </si>
  <si>
    <t>12:01:43</t>
  </si>
  <si>
    <t>MPF-312-20200123-12_01_45</t>
  </si>
  <si>
    <t>DARK-313-20200123-12_01_47</t>
  </si>
  <si>
    <t>20200123 12:02:44</t>
  </si>
  <si>
    <t>12:02:44</t>
  </si>
  <si>
    <t>MPF-314-20200123-12_02_45</t>
  </si>
  <si>
    <t>DARK-315-20200123-12_02_48</t>
  </si>
  <si>
    <t>20200123 12:05:18</t>
  </si>
  <si>
    <t>12:05:18</t>
  </si>
  <si>
    <t>MPF-316-20200123-12_05_20</t>
  </si>
  <si>
    <t>DARK-317-20200123-12_05_22</t>
  </si>
  <si>
    <t>20200123 12:07:19</t>
  </si>
  <si>
    <t>12:07:19</t>
  </si>
  <si>
    <t>MPF-318-20200123-12_07_20</t>
  </si>
  <si>
    <t>DARK-319-20200123-12_07_23</t>
  </si>
  <si>
    <t>20200123 12:10:00</t>
  </si>
  <si>
    <t>12:10:00</t>
  </si>
  <si>
    <t>MPF-320-20200123-12_10_02</t>
  </si>
  <si>
    <t>DARK-321-20200123-12_10_04</t>
  </si>
  <si>
    <t>20200123 12:12:01</t>
  </si>
  <si>
    <t>12:12:01</t>
  </si>
  <si>
    <t>MPF-322-20200123-12_12_02</t>
  </si>
  <si>
    <t>DARK-323-20200123-12_12_05</t>
  </si>
  <si>
    <t>20200123 12:14:19</t>
  </si>
  <si>
    <t>12:14:19</t>
  </si>
  <si>
    <t>MPF-324-20200123-12_14_20</t>
  </si>
  <si>
    <t>DARK-325-20200123-12_14_23</t>
  </si>
  <si>
    <t>20200123 12:16:19</t>
  </si>
  <si>
    <t>12:16:19</t>
  </si>
  <si>
    <t>MPF-326-20200123-12_16_21</t>
  </si>
  <si>
    <t>DARK-327-20200123-12_16_23</t>
  </si>
  <si>
    <t>20200123 12:18:55</t>
  </si>
  <si>
    <t>12:18:55</t>
  </si>
  <si>
    <t>MPF-328-20200123-12_18_57</t>
  </si>
  <si>
    <t>DARK-329-20200123-12_18_59</t>
  </si>
  <si>
    <t>20200123 12:20:10</t>
  </si>
  <si>
    <t>12:20:10</t>
  </si>
  <si>
    <t>MPF-330-20200123-12_20_11</t>
  </si>
  <si>
    <t>DARK-331-20200123-12_20_14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</si>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</sst>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35"/>
  <sheetViews>
    <sheetView tabSelected="1" topLeftCell="A4" workbookViewId="0">
      <selection activeCell="I30" sqref="I30"/>
    </sheetView>
  </sheetViews>
  <sheetFormatPr defaultRowHeight="14.5" x14ac:dyDescent="0.35"/>
  <sheetData>
    <row r="2" spans="1:133" x14ac:dyDescent="0.35">
      <c r="A2" t="s">
        <v>25</v>
      </c>
      <c r="B2" t="s">
        <v>26</v>
      </c>
      <c r="C2" t="s">
        <v>27</v>
      </c>
      <c r="D2" t="s">
        <v>28</v>
      </c>
    </row>
    <row r="3" spans="1:133" x14ac:dyDescent="0.35">
      <c r="B3">
        <v>4</v>
      </c>
      <c r="C3">
        <v>21</v>
      </c>
      <c r="D3" t="s">
        <v>29</v>
      </c>
    </row>
    <row r="4" spans="1:133" x14ac:dyDescent="0.35">
      <c r="A4" t="s">
        <v>30</v>
      </c>
      <c r="B4" t="s">
        <v>31</v>
      </c>
    </row>
    <row r="5" spans="1:133" x14ac:dyDescent="0.35">
      <c r="B5">
        <v>2</v>
      </c>
    </row>
    <row r="6" spans="1:133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33" x14ac:dyDescent="0.35">
      <c r="B7">
        <v>0</v>
      </c>
      <c r="C7">
        <v>1</v>
      </c>
      <c r="D7">
        <v>0</v>
      </c>
      <c r="E7">
        <v>0</v>
      </c>
    </row>
    <row r="8" spans="1:133" x14ac:dyDescent="0.3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33" x14ac:dyDescent="0.3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33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33" x14ac:dyDescent="0.35">
      <c r="B11">
        <v>0</v>
      </c>
      <c r="C11">
        <v>0</v>
      </c>
      <c r="D11">
        <v>0</v>
      </c>
      <c r="E11">
        <v>0</v>
      </c>
      <c r="F11">
        <v>1</v>
      </c>
    </row>
    <row r="12" spans="1:133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33" x14ac:dyDescent="0.3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33" x14ac:dyDescent="0.3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77</v>
      </c>
      <c r="BR14" t="s">
        <v>77</v>
      </c>
      <c r="BS14" t="s">
        <v>77</v>
      </c>
      <c r="BT14" t="s">
        <v>77</v>
      </c>
      <c r="BU14" t="s">
        <v>30</v>
      </c>
      <c r="BV14" t="s">
        <v>30</v>
      </c>
      <c r="BW14" t="s">
        <v>30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78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</row>
    <row r="15" spans="1:133" x14ac:dyDescent="0.3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315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  <c r="S15" t="s">
        <v>99</v>
      </c>
      <c r="T15" t="s">
        <v>100</v>
      </c>
      <c r="U15" t="s">
        <v>101</v>
      </c>
      <c r="V15" t="s">
        <v>102</v>
      </c>
      <c r="W15" t="s">
        <v>103</v>
      </c>
      <c r="X15" t="s">
        <v>104</v>
      </c>
      <c r="Y15" t="s">
        <v>105</v>
      </c>
      <c r="Z15" t="s">
        <v>106</v>
      </c>
      <c r="AA15" t="s">
        <v>107</v>
      </c>
      <c r="AB15" t="s">
        <v>108</v>
      </c>
      <c r="AC15" t="s">
        <v>109</v>
      </c>
      <c r="AD15" t="s">
        <v>110</v>
      </c>
      <c r="AE15" t="s">
        <v>111</v>
      </c>
      <c r="AF15" t="s">
        <v>112</v>
      </c>
      <c r="AG15" t="s">
        <v>113</v>
      </c>
      <c r="AH15" t="s">
        <v>114</v>
      </c>
      <c r="AI15" t="s">
        <v>115</v>
      </c>
      <c r="AJ15" t="s">
        <v>116</v>
      </c>
      <c r="AK15" t="s">
        <v>117</v>
      </c>
      <c r="AL15" t="s">
        <v>118</v>
      </c>
      <c r="AM15" t="s">
        <v>119</v>
      </c>
      <c r="AN15" t="s">
        <v>75</v>
      </c>
      <c r="AO15" t="s">
        <v>120</v>
      </c>
      <c r="AP15" t="s">
        <v>121</v>
      </c>
      <c r="AQ15" t="s">
        <v>122</v>
      </c>
      <c r="AR15" t="s">
        <v>123</v>
      </c>
      <c r="AS15" t="s">
        <v>124</v>
      </c>
      <c r="AT15" t="s">
        <v>125</v>
      </c>
      <c r="AU15" t="s">
        <v>126</v>
      </c>
      <c r="AV15" t="s">
        <v>127</v>
      </c>
      <c r="AW15" t="s">
        <v>128</v>
      </c>
      <c r="AX15" t="s">
        <v>129</v>
      </c>
      <c r="AY15" t="s">
        <v>130</v>
      </c>
      <c r="AZ15" t="s">
        <v>131</v>
      </c>
      <c r="BA15" t="s">
        <v>132</v>
      </c>
      <c r="BB15" t="s">
        <v>133</v>
      </c>
      <c r="BC15" t="s">
        <v>134</v>
      </c>
      <c r="BD15" t="s">
        <v>135</v>
      </c>
      <c r="BE15" t="s">
        <v>136</v>
      </c>
      <c r="BF15" t="s">
        <v>137</v>
      </c>
      <c r="BG15" t="s">
        <v>138</v>
      </c>
      <c r="BH15" t="s">
        <v>139</v>
      </c>
      <c r="BI15" t="s">
        <v>140</v>
      </c>
      <c r="BJ15" t="s">
        <v>141</v>
      </c>
      <c r="BK15" t="s">
        <v>142</v>
      </c>
      <c r="BL15" t="s">
        <v>143</v>
      </c>
      <c r="BM15" t="s">
        <v>144</v>
      </c>
      <c r="BN15" t="s">
        <v>145</v>
      </c>
      <c r="BO15" t="s">
        <v>146</v>
      </c>
      <c r="BP15" t="s">
        <v>147</v>
      </c>
      <c r="BQ15" t="s">
        <v>148</v>
      </c>
      <c r="BR15" t="s">
        <v>149</v>
      </c>
      <c r="BS15" t="s">
        <v>150</v>
      </c>
      <c r="BT15" t="s">
        <v>151</v>
      </c>
      <c r="BU15" t="s">
        <v>152</v>
      </c>
      <c r="BV15" t="s">
        <v>153</v>
      </c>
      <c r="BW15" t="s">
        <v>154</v>
      </c>
      <c r="BX15" t="s">
        <v>94</v>
      </c>
      <c r="BY15" t="s">
        <v>155</v>
      </c>
      <c r="BZ15" t="s">
        <v>156</v>
      </c>
      <c r="CA15" t="s">
        <v>157</v>
      </c>
      <c r="CB15" t="s">
        <v>158</v>
      </c>
      <c r="CC15" t="s">
        <v>159</v>
      </c>
      <c r="CD15" t="s">
        <v>160</v>
      </c>
      <c r="CE15" t="s">
        <v>161</v>
      </c>
      <c r="CF15" t="s">
        <v>162</v>
      </c>
      <c r="CG15" t="s">
        <v>163</v>
      </c>
      <c r="CH15" t="s">
        <v>164</v>
      </c>
      <c r="CI15" t="s">
        <v>165</v>
      </c>
      <c r="CJ15" t="s">
        <v>166</v>
      </c>
      <c r="CK15" t="s">
        <v>167</v>
      </c>
      <c r="CL15" t="s">
        <v>168</v>
      </c>
      <c r="CM15" t="s">
        <v>169</v>
      </c>
      <c r="CN15" t="s">
        <v>170</v>
      </c>
      <c r="CO15" t="s">
        <v>171</v>
      </c>
      <c r="CP15" t="s">
        <v>172</v>
      </c>
      <c r="CQ15" t="s">
        <v>173</v>
      </c>
      <c r="CR15" t="s">
        <v>174</v>
      </c>
      <c r="CS15" t="s">
        <v>175</v>
      </c>
      <c r="CT15" t="s">
        <v>176</v>
      </c>
      <c r="CU15" t="s">
        <v>177</v>
      </c>
      <c r="CV15" t="s">
        <v>178</v>
      </c>
      <c r="CW15" t="s">
        <v>179</v>
      </c>
      <c r="CX15" t="s">
        <v>180</v>
      </c>
      <c r="CY15" t="s">
        <v>181</v>
      </c>
      <c r="CZ15" t="s">
        <v>182</v>
      </c>
      <c r="DA15" t="s">
        <v>183</v>
      </c>
      <c r="DB15" t="s">
        <v>184</v>
      </c>
      <c r="DC15" t="s">
        <v>185</v>
      </c>
      <c r="DD15" t="s">
        <v>186</v>
      </c>
      <c r="DE15" t="s">
        <v>187</v>
      </c>
      <c r="DF15" t="s">
        <v>188</v>
      </c>
      <c r="DG15" t="s">
        <v>189</v>
      </c>
      <c r="DH15" t="s">
        <v>190</v>
      </c>
      <c r="DI15" t="s">
        <v>191</v>
      </c>
      <c r="DJ15" t="s">
        <v>192</v>
      </c>
      <c r="DK15" t="s">
        <v>193</v>
      </c>
      <c r="DL15" t="s">
        <v>194</v>
      </c>
      <c r="DM15" t="s">
        <v>195</v>
      </c>
      <c r="DN15" t="s">
        <v>196</v>
      </c>
      <c r="DO15" t="s">
        <v>197</v>
      </c>
      <c r="DP15" t="s">
        <v>198</v>
      </c>
      <c r="DQ15" t="s">
        <v>199</v>
      </c>
      <c r="DR15" t="s">
        <v>200</v>
      </c>
      <c r="DS15" t="s">
        <v>201</v>
      </c>
      <c r="DT15" t="s">
        <v>202</v>
      </c>
      <c r="DU15" t="s">
        <v>203</v>
      </c>
      <c r="DV15" t="s">
        <v>204</v>
      </c>
      <c r="DW15" t="s">
        <v>205</v>
      </c>
      <c r="DX15" t="s">
        <v>206</v>
      </c>
      <c r="DY15" t="s">
        <v>207</v>
      </c>
      <c r="DZ15" t="s">
        <v>208</v>
      </c>
      <c r="EA15" t="s">
        <v>209</v>
      </c>
      <c r="EB15" t="s">
        <v>210</v>
      </c>
      <c r="EC15" t="s">
        <v>211</v>
      </c>
    </row>
    <row r="16" spans="1:133" x14ac:dyDescent="0.35">
      <c r="B16" t="s">
        <v>212</v>
      </c>
      <c r="C16" t="s">
        <v>212</v>
      </c>
      <c r="N16" t="s">
        <v>212</v>
      </c>
      <c r="O16" t="s">
        <v>213</v>
      </c>
      <c r="P16" t="s">
        <v>214</v>
      </c>
      <c r="Q16" t="s">
        <v>215</v>
      </c>
      <c r="R16" t="s">
        <v>215</v>
      </c>
      <c r="S16" t="s">
        <v>160</v>
      </c>
      <c r="T16" t="s">
        <v>160</v>
      </c>
      <c r="U16" t="s">
        <v>213</v>
      </c>
      <c r="V16" t="s">
        <v>213</v>
      </c>
      <c r="W16" t="s">
        <v>213</v>
      </c>
      <c r="X16" t="s">
        <v>213</v>
      </c>
      <c r="Y16" t="s">
        <v>216</v>
      </c>
      <c r="Z16" t="s">
        <v>217</v>
      </c>
      <c r="AA16" t="s">
        <v>217</v>
      </c>
      <c r="AB16" t="s">
        <v>218</v>
      </c>
      <c r="AC16" t="s">
        <v>219</v>
      </c>
      <c r="AD16" t="s">
        <v>218</v>
      </c>
      <c r="AE16" t="s">
        <v>218</v>
      </c>
      <c r="AF16" t="s">
        <v>218</v>
      </c>
      <c r="AG16" t="s">
        <v>216</v>
      </c>
      <c r="AH16" t="s">
        <v>216</v>
      </c>
      <c r="AI16" t="s">
        <v>216</v>
      </c>
      <c r="AJ16" t="s">
        <v>216</v>
      </c>
      <c r="AN16" t="s">
        <v>220</v>
      </c>
      <c r="AO16" t="s">
        <v>219</v>
      </c>
      <c r="AQ16" t="s">
        <v>219</v>
      </c>
      <c r="AR16" t="s">
        <v>220</v>
      </c>
      <c r="AX16" t="s">
        <v>214</v>
      </c>
      <c r="BD16" t="s">
        <v>214</v>
      </c>
      <c r="BE16" t="s">
        <v>214</v>
      </c>
      <c r="BF16" t="s">
        <v>214</v>
      </c>
      <c r="BH16" t="s">
        <v>221</v>
      </c>
      <c r="BQ16" t="s">
        <v>214</v>
      </c>
      <c r="BR16" t="s">
        <v>214</v>
      </c>
      <c r="BT16" t="s">
        <v>222</v>
      </c>
      <c r="BU16" t="s">
        <v>223</v>
      </c>
      <c r="BX16" t="s">
        <v>212</v>
      </c>
      <c r="BY16" t="s">
        <v>215</v>
      </c>
      <c r="BZ16" t="s">
        <v>215</v>
      </c>
      <c r="CA16" t="s">
        <v>224</v>
      </c>
      <c r="CB16" t="s">
        <v>224</v>
      </c>
      <c r="CC16" t="s">
        <v>220</v>
      </c>
      <c r="CD16" t="s">
        <v>218</v>
      </c>
      <c r="CE16" t="s">
        <v>218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225</v>
      </c>
      <c r="CL16" t="s">
        <v>214</v>
      </c>
      <c r="CM16" t="s">
        <v>214</v>
      </c>
      <c r="CN16" t="s">
        <v>214</v>
      </c>
      <c r="CS16" t="s">
        <v>214</v>
      </c>
      <c r="CV16" t="s">
        <v>217</v>
      </c>
      <c r="CW16" t="s">
        <v>217</v>
      </c>
      <c r="CX16" t="s">
        <v>217</v>
      </c>
      <c r="CY16" t="s">
        <v>217</v>
      </c>
      <c r="CZ16" t="s">
        <v>217</v>
      </c>
      <c r="DA16" t="s">
        <v>214</v>
      </c>
      <c r="DB16" t="s">
        <v>214</v>
      </c>
      <c r="DC16" t="s">
        <v>214</v>
      </c>
      <c r="DD16" t="s">
        <v>212</v>
      </c>
      <c r="DF16" t="s">
        <v>226</v>
      </c>
      <c r="DG16" t="s">
        <v>226</v>
      </c>
      <c r="DI16" t="s">
        <v>212</v>
      </c>
      <c r="DJ16" t="s">
        <v>219</v>
      </c>
      <c r="DK16" t="s">
        <v>219</v>
      </c>
      <c r="DL16" t="s">
        <v>227</v>
      </c>
      <c r="DM16" t="s">
        <v>228</v>
      </c>
      <c r="DO16" t="s">
        <v>220</v>
      </c>
      <c r="DP16" t="s">
        <v>220</v>
      </c>
      <c r="DQ16" t="s">
        <v>217</v>
      </c>
      <c r="DR16" t="s">
        <v>217</v>
      </c>
      <c r="DS16" t="s">
        <v>217</v>
      </c>
      <c r="DT16" t="s">
        <v>217</v>
      </c>
      <c r="DU16" t="s">
        <v>217</v>
      </c>
      <c r="DV16" t="s">
        <v>219</v>
      </c>
      <c r="DW16" t="s">
        <v>219</v>
      </c>
      <c r="DX16" t="s">
        <v>219</v>
      </c>
      <c r="DY16" t="s">
        <v>217</v>
      </c>
      <c r="DZ16" t="s">
        <v>215</v>
      </c>
      <c r="EA16" t="s">
        <v>224</v>
      </c>
      <c r="EB16" t="s">
        <v>219</v>
      </c>
      <c r="EC16" t="s">
        <v>219</v>
      </c>
    </row>
    <row r="17" spans="1:133" x14ac:dyDescent="0.35">
      <c r="A17">
        <v>1</v>
      </c>
      <c r="B17">
        <v>1579797926.5999999</v>
      </c>
      <c r="C17">
        <v>0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>
        <v>1579797918.5999999</v>
      </c>
      <c r="O17">
        <f t="shared" ref="O17:O35" si="0">CC17*AP17*(CA17-CB17)/(100*BU17*(1000-AP17*CA17))</f>
        <v>4.7727525341135623E-3</v>
      </c>
      <c r="P17">
        <f t="shared" ref="P17:P35" si="1">CC17*AP17*(BZ17-BY17*(1000-AP17*CB17)/(1000-AP17*CA17))/(100*BU17)</f>
        <v>21.49950831586974</v>
      </c>
      <c r="Q17">
        <f t="shared" ref="Q17:Q35" si="2">BY17 - IF(AP17&gt;1, P17*BU17*100/(AR17*CK17), 0)</f>
        <v>376.696387096774</v>
      </c>
      <c r="R17">
        <f t="shared" ref="R17:R35" si="3">((X17-O17/2)*Q17-P17)/(X17+O17/2)</f>
        <v>259.01464079380872</v>
      </c>
      <c r="S17">
        <f t="shared" ref="S17:S35" si="4">R17*(CD17+CE17)/1000</f>
        <v>25.877702677816846</v>
      </c>
      <c r="T17">
        <f t="shared" ref="T17:T35" si="5">(BY17 - IF(AP17&gt;1, P17*BU17*100/(AR17*CK17), 0))*(CD17+CE17)/1000</f>
        <v>37.635081458032879</v>
      </c>
      <c r="U17">
        <f t="shared" ref="U17:U35" si="6">2/((1/W17-1/V17)+SIGN(W17)*SQRT((1/W17-1/V17)*(1/W17-1/V17) + 4*BV17/((BV17+1)*(BV17+1))*(2*1/W17*1/V17-1/V17*1/V17)))</f>
        <v>0.33491217549290492</v>
      </c>
      <c r="V17">
        <f t="shared" ref="V17:V35" si="7">AM17+AL17*BU17+AK17*BU17*BU17</f>
        <v>2.2561489647733683</v>
      </c>
      <c r="W17">
        <f t="shared" ref="W17:W35" si="8">O17*(1000-(1000*0.61365*EXP(17.502*AA17/(240.97+AA17))/(CD17+CE17)+CA17)/2)/(1000*0.61365*EXP(17.502*AA17/(240.97+AA17))/(CD17+CE17)-CA17)</f>
        <v>0.30954251339613365</v>
      </c>
      <c r="X17">
        <f t="shared" ref="X17:X35" si="9">1/((BV17+1)/(U17/1.6)+1/(V17/1.37)) + BV17/((BV17+1)/(U17/1.6) + BV17/(V17/1.37))</f>
        <v>0.19558304281344724</v>
      </c>
      <c r="Y17">
        <f t="shared" ref="Y17:Y35" si="10">(BR17*BT17)</f>
        <v>289.49706475435596</v>
      </c>
      <c r="Z17">
        <f t="shared" ref="Z17:Z35" si="11">(CF17+(Y17+2*0.95*0.0000000567*(((CF17+$B$7)+273)^4-(CF17+273)^4)-44100*O17)/(1.84*29.3*V17+8*0.95*0.0000000567*(CF17+273)^3))</f>
        <v>30.861525852857234</v>
      </c>
      <c r="AA17">
        <f t="shared" ref="AA17:AA35" si="12">($C$7*CG17+$D$7*CH17+$E$7*Z17)</f>
        <v>29.982787096774199</v>
      </c>
      <c r="AB17">
        <f t="shared" ref="AB17:AB35" si="13">0.61365*EXP(17.502*AA17/(240.97+AA17))</f>
        <v>4.2562393011203721</v>
      </c>
      <c r="AC17">
        <f t="shared" ref="AC17:AC35" si="14">(AD17/AE17*100)</f>
        <v>64.01475123279134</v>
      </c>
      <c r="AD17">
        <f t="shared" ref="AD17:AD35" si="15">CA17*(CD17+CE17)/1000</f>
        <v>2.7699481934909067</v>
      </c>
      <c r="AE17">
        <f t="shared" ref="AE17:AE35" si="16">0.61365*EXP(17.502*CF17/(240.97+CF17))</f>
        <v>4.3270467199316549</v>
      </c>
      <c r="AF17">
        <f t="shared" ref="AF17:AF35" si="17">(AB17-CA17*(CD17+CE17)/1000)</f>
        <v>1.4862911076294654</v>
      </c>
      <c r="AG17">
        <f t="shared" ref="AG17:AG35" si="18">(-O17*44100)</f>
        <v>-210.47838675440809</v>
      </c>
      <c r="AH17">
        <f t="shared" ref="AH17:AH35" si="19">2*29.3*V17*0.92*(CF17-AA17)</f>
        <v>34.971593939996417</v>
      </c>
      <c r="AI17">
        <f t="shared" ref="AI17:AI35" si="20">2*0.95*0.0000000567*(((CF17+$B$7)+273)^4-(AA17+273)^4)</f>
        <v>3.450888051015303</v>
      </c>
      <c r="AJ17">
        <f t="shared" ref="AJ17:AJ35" si="21">Y17+AI17+AG17+AH17</f>
        <v>117.44115999095956</v>
      </c>
      <c r="AK17">
        <v>-4.1349491355936997E-2</v>
      </c>
      <c r="AL17">
        <v>4.6418426461435097E-2</v>
      </c>
      <c r="AM17">
        <v>3.4662200948184898</v>
      </c>
      <c r="AN17">
        <v>13</v>
      </c>
      <c r="AO17">
        <v>2</v>
      </c>
      <c r="AP17">
        <f t="shared" ref="AP17:AP35" si="22">IF(AN17*$H$13&gt;=AR17,1,(AR17/(AR17-AN17*$H$13)))</f>
        <v>1</v>
      </c>
      <c r="AQ17">
        <f t="shared" ref="AQ17:AQ35" si="23">(AP17-1)*100</f>
        <v>0</v>
      </c>
      <c r="AR17">
        <f t="shared" ref="AR17:AR35" si="24">MAX(0,($B$13+$C$13*CK17)/(1+$D$13*CK17)*CD17/(CF17+273)*$E$13)</f>
        <v>52158.410559885779</v>
      </c>
      <c r="AS17" t="s">
        <v>239</v>
      </c>
      <c r="AT17">
        <v>1065.65769230769</v>
      </c>
      <c r="AU17">
        <v>2762.56</v>
      </c>
      <c r="AV17">
        <f t="shared" ref="AV17:AV35" si="25">AU17-AT17</f>
        <v>1696.9023076923099</v>
      </c>
      <c r="AW17">
        <f t="shared" ref="AW17:AW35" si="26">AV17/AU17</f>
        <v>0.61424993762753022</v>
      </c>
      <c r="AX17">
        <v>-2.1660809442964601</v>
      </c>
      <c r="AY17" t="s">
        <v>240</v>
      </c>
      <c r="AZ17">
        <v>1050.95115384615</v>
      </c>
      <c r="BA17">
        <v>1411.29</v>
      </c>
      <c r="BB17">
        <f t="shared" ref="BB17:BB35" si="27">1-AZ17/BA17</f>
        <v>0.25532586934921242</v>
      </c>
      <c r="BC17">
        <v>0.5</v>
      </c>
      <c r="BD17">
        <f t="shared" ref="BD17:BD35" si="28">BR17</f>
        <v>1513.1718579195356</v>
      </c>
      <c r="BE17">
        <f t="shared" ref="BE17:BE35" si="29">P17</f>
        <v>21.49950831586974</v>
      </c>
      <c r="BF17">
        <f t="shared" ref="BF17:BF35" si="30">BB17*BC17*BD17</f>
        <v>193.17596004903419</v>
      </c>
      <c r="BG17">
        <f t="shared" ref="BG17:BG35" si="31">BL17/BA17</f>
        <v>0.52469017707204046</v>
      </c>
      <c r="BH17">
        <f t="shared" ref="BH17:BH35" si="32">(BE17-AX17)/BD17</f>
        <v>1.5639723364075837E-2</v>
      </c>
      <c r="BI17">
        <f t="shared" ref="BI17:BI35" si="33">(AU17-BA17)/BA17</f>
        <v>0.95747153313635047</v>
      </c>
      <c r="BJ17" t="s">
        <v>241</v>
      </c>
      <c r="BK17">
        <v>670.8</v>
      </c>
      <c r="BL17">
        <f t="shared" ref="BL17:BL35" si="34">BA17-BK17</f>
        <v>740.49</v>
      </c>
      <c r="BM17">
        <f t="shared" ref="BM17:BM35" si="35">(BA17-AZ17)/(BA17-BK17)</f>
        <v>0.48662216391018109</v>
      </c>
      <c r="BN17">
        <f t="shared" ref="BN17:BN35" si="36">(AU17-BA17)/(AU17-BK17)</f>
        <v>0.64599667265843108</v>
      </c>
      <c r="BO17">
        <f t="shared" ref="BO17:BO35" si="37">(BA17-AZ17)/(BA17-AT17)</f>
        <v>1.042549663715558</v>
      </c>
      <c r="BP17">
        <f t="shared" ref="BP17:BP35" si="38">(AU17-BA17)/(AU17-AT17)</f>
        <v>0.79631573006559808</v>
      </c>
      <c r="BQ17">
        <f t="shared" ref="BQ17:BQ35" si="39">$B$11*CL17+$C$11*CM17+$F$11*CN17</f>
        <v>1799.9829032258101</v>
      </c>
      <c r="BR17">
        <f t="shared" ref="BR17:BR35" si="40">BQ17*BS17</f>
        <v>1513.1718579195356</v>
      </c>
      <c r="BS17">
        <f t="shared" ref="BS17:BS35" si="41">($B$11*$D$9+$C$11*$D$9+$F$11*((DA17+CS17)/MAX(DA17+CS17+DB17, 0.1)*$I$9+DB17/MAX(DA17+CS17+DB17, 0.1)*$J$9))/($B$11+$C$11+$F$11)</f>
        <v>0.84065901693162148</v>
      </c>
      <c r="BT17">
        <f t="shared" ref="BT17:BT35" si="42">($B$11*$K$9+$C$11*$K$9+$F$11*((DA17+CS17)/MAX(DA17+CS17+DB17, 0.1)*$P$9+DB17/MAX(DA17+CS17+DB17, 0.1)*$Q$9))/($B$11+$C$11+$F$11)</f>
        <v>0.19131803386324295</v>
      </c>
      <c r="BU17">
        <v>6</v>
      </c>
      <c r="BV17">
        <v>0.5</v>
      </c>
      <c r="BW17" t="s">
        <v>242</v>
      </c>
      <c r="BX17">
        <v>1579797918.5999999</v>
      </c>
      <c r="BY17">
        <v>376.696387096774</v>
      </c>
      <c r="BZ17">
        <v>399.99299999999999</v>
      </c>
      <c r="CA17">
        <v>27.724916129032302</v>
      </c>
      <c r="CB17">
        <v>23.084641935483901</v>
      </c>
      <c r="CC17">
        <v>600.019935483871</v>
      </c>
      <c r="CD17">
        <v>99.708280645161295</v>
      </c>
      <c r="CE17">
        <v>0.19998167741935499</v>
      </c>
      <c r="CF17">
        <v>30.270303225806501</v>
      </c>
      <c r="CG17">
        <v>29.982787096774199</v>
      </c>
      <c r="CH17">
        <v>999.9</v>
      </c>
      <c r="CI17">
        <v>0</v>
      </c>
      <c r="CJ17">
        <v>0</v>
      </c>
      <c r="CK17">
        <v>10000.8051612903</v>
      </c>
      <c r="CL17">
        <v>0</v>
      </c>
      <c r="CM17">
        <v>12.335016129032301</v>
      </c>
      <c r="CN17">
        <v>1799.9829032258101</v>
      </c>
      <c r="CO17">
        <v>0.97800806451612898</v>
      </c>
      <c r="CP17">
        <v>2.1992016129032298E-2</v>
      </c>
      <c r="CQ17">
        <v>0</v>
      </c>
      <c r="CR17">
        <v>1050.9803225806399</v>
      </c>
      <c r="CS17">
        <v>2.0002200000000001</v>
      </c>
      <c r="CT17">
        <v>18694.7</v>
      </c>
      <c r="CU17">
        <v>16706.016129032301</v>
      </c>
      <c r="CV17">
        <v>44.643000000000001</v>
      </c>
      <c r="CW17">
        <v>46.271999999999998</v>
      </c>
      <c r="CX17">
        <v>45.631</v>
      </c>
      <c r="CY17">
        <v>45.276000000000003</v>
      </c>
      <c r="CZ17">
        <v>45.820129032258002</v>
      </c>
      <c r="DA17">
        <v>1758.44225806452</v>
      </c>
      <c r="DB17">
        <v>39.5406451612903</v>
      </c>
      <c r="DC17">
        <v>0</v>
      </c>
      <c r="DD17">
        <v>1582.4000000953699</v>
      </c>
      <c r="DE17">
        <v>1050.95115384615</v>
      </c>
      <c r="DF17">
        <v>-4.2184615202605604</v>
      </c>
      <c r="DG17">
        <v>-41.6923075654502</v>
      </c>
      <c r="DH17">
        <v>18694.511538461498</v>
      </c>
      <c r="DI17">
        <v>15</v>
      </c>
      <c r="DJ17">
        <v>100</v>
      </c>
      <c r="DK17">
        <v>100</v>
      </c>
      <c r="DL17">
        <v>3.9239999999999999</v>
      </c>
      <c r="DM17">
        <v>0.34300000000000003</v>
      </c>
      <c r="DN17">
        <v>2</v>
      </c>
      <c r="DO17">
        <v>628.47699999999998</v>
      </c>
      <c r="DP17">
        <v>350.11700000000002</v>
      </c>
      <c r="DQ17">
        <v>29.113800000000001</v>
      </c>
      <c r="DR17">
        <v>27.884699999999999</v>
      </c>
      <c r="DS17">
        <v>30</v>
      </c>
      <c r="DT17">
        <v>27.807700000000001</v>
      </c>
      <c r="DU17">
        <v>27.8156</v>
      </c>
      <c r="DV17">
        <v>20.752800000000001</v>
      </c>
      <c r="DW17">
        <v>28.476099999999999</v>
      </c>
      <c r="DX17">
        <v>59.984900000000003</v>
      </c>
      <c r="DY17">
        <v>29.120799999999999</v>
      </c>
      <c r="DZ17">
        <v>400</v>
      </c>
      <c r="EA17">
        <v>23.168800000000001</v>
      </c>
      <c r="EB17">
        <v>100.304</v>
      </c>
      <c r="EC17">
        <v>101.139</v>
      </c>
    </row>
    <row r="18" spans="1:133" x14ac:dyDescent="0.35">
      <c r="A18">
        <v>2</v>
      </c>
      <c r="B18">
        <v>1579797987.0999999</v>
      </c>
      <c r="C18">
        <v>60.5</v>
      </c>
      <c r="D18" t="s">
        <v>243</v>
      </c>
      <c r="E18" t="s">
        <v>244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>
        <v>1579797979.0999999</v>
      </c>
      <c r="O18">
        <f t="shared" si="0"/>
        <v>4.6841231294819955E-3</v>
      </c>
      <c r="P18">
        <f t="shared" si="1"/>
        <v>21.462556473647062</v>
      </c>
      <c r="Q18">
        <f t="shared" si="2"/>
        <v>376.68758064516101</v>
      </c>
      <c r="R18">
        <f t="shared" si="3"/>
        <v>253.83968065413657</v>
      </c>
      <c r="S18">
        <f t="shared" si="4"/>
        <v>25.360511092624616</v>
      </c>
      <c r="T18">
        <f t="shared" si="5"/>
        <v>37.633948887690821</v>
      </c>
      <c r="U18">
        <f t="shared" si="6"/>
        <v>0.31874513736774962</v>
      </c>
      <c r="V18">
        <f t="shared" si="7"/>
        <v>2.2559064190925699</v>
      </c>
      <c r="W18">
        <f t="shared" si="8"/>
        <v>0.29567299462752472</v>
      </c>
      <c r="X18">
        <f t="shared" si="9"/>
        <v>0.18672920041395549</v>
      </c>
      <c r="Y18">
        <f t="shared" si="10"/>
        <v>289.49809730942781</v>
      </c>
      <c r="Z18">
        <f t="shared" si="11"/>
        <v>31.047239021925108</v>
      </c>
      <c r="AA18">
        <f t="shared" si="12"/>
        <v>30.095548387096802</v>
      </c>
      <c r="AB18">
        <f t="shared" si="13"/>
        <v>4.2838880562405883</v>
      </c>
      <c r="AC18">
        <f t="shared" si="14"/>
        <v>63.144510611838179</v>
      </c>
      <c r="AD18">
        <f t="shared" si="15"/>
        <v>2.7568987414010317</v>
      </c>
      <c r="AE18">
        <f t="shared" si="16"/>
        <v>4.3660148992970029</v>
      </c>
      <c r="AF18">
        <f t="shared" si="17"/>
        <v>1.5269893148395566</v>
      </c>
      <c r="AG18">
        <f t="shared" si="18"/>
        <v>-206.56983001015601</v>
      </c>
      <c r="AH18">
        <f t="shared" si="19"/>
        <v>40.285785589498992</v>
      </c>
      <c r="AI18">
        <f t="shared" si="20"/>
        <v>3.9810030477585041</v>
      </c>
      <c r="AJ18">
        <f t="shared" si="21"/>
        <v>127.19505593652931</v>
      </c>
      <c r="AK18">
        <v>-4.1342945801797801E-2</v>
      </c>
      <c r="AL18">
        <v>4.6411078503491798E-2</v>
      </c>
      <c r="AM18">
        <v>3.46578599693634</v>
      </c>
      <c r="AN18">
        <v>13</v>
      </c>
      <c r="AO18">
        <v>2</v>
      </c>
      <c r="AP18">
        <f t="shared" si="22"/>
        <v>1</v>
      </c>
      <c r="AQ18">
        <f t="shared" si="23"/>
        <v>0</v>
      </c>
      <c r="AR18">
        <f t="shared" si="24"/>
        <v>52123.580207019113</v>
      </c>
      <c r="AS18" t="s">
        <v>239</v>
      </c>
      <c r="AT18">
        <v>1065.65769230769</v>
      </c>
      <c r="AU18">
        <v>2762.56</v>
      </c>
      <c r="AV18">
        <f t="shared" si="25"/>
        <v>1696.9023076923099</v>
      </c>
      <c r="AW18">
        <f t="shared" si="26"/>
        <v>0.61424993762753022</v>
      </c>
      <c r="AX18">
        <v>-2.1660809442964601</v>
      </c>
      <c r="AY18" t="s">
        <v>245</v>
      </c>
      <c r="AZ18">
        <v>1049.61461538462</v>
      </c>
      <c r="BA18">
        <v>1406.22</v>
      </c>
      <c r="BB18">
        <f t="shared" si="27"/>
        <v>0.25359146123322096</v>
      </c>
      <c r="BC18">
        <v>0.5</v>
      </c>
      <c r="BD18">
        <f t="shared" si="28"/>
        <v>1513.1770353388802</v>
      </c>
      <c r="BE18">
        <f t="shared" si="29"/>
        <v>21.462556473647062</v>
      </c>
      <c r="BF18">
        <f t="shared" si="30"/>
        <v>191.86438774806993</v>
      </c>
      <c r="BG18">
        <f t="shared" si="31"/>
        <v>0.52553654477962197</v>
      </c>
      <c r="BH18">
        <f t="shared" si="32"/>
        <v>1.5615249812889094E-2</v>
      </c>
      <c r="BI18">
        <f t="shared" si="33"/>
        <v>0.96452902106356042</v>
      </c>
      <c r="BJ18" t="s">
        <v>246</v>
      </c>
      <c r="BK18">
        <v>667.2</v>
      </c>
      <c r="BL18">
        <f t="shared" si="34"/>
        <v>739.02</v>
      </c>
      <c r="BM18">
        <f t="shared" si="35"/>
        <v>0.48253820548209791</v>
      </c>
      <c r="BN18">
        <f t="shared" si="36"/>
        <v>0.6473064294441051</v>
      </c>
      <c r="BO18">
        <f t="shared" si="37"/>
        <v>1.047107611619676</v>
      </c>
      <c r="BP18">
        <f t="shared" si="38"/>
        <v>0.7993035272870509</v>
      </c>
      <c r="BQ18">
        <f t="shared" si="39"/>
        <v>1799.98903225806</v>
      </c>
      <c r="BR18">
        <f t="shared" si="40"/>
        <v>1513.1770353388802</v>
      </c>
      <c r="BS18">
        <f t="shared" si="41"/>
        <v>0.84065903081677207</v>
      </c>
      <c r="BT18">
        <f t="shared" si="42"/>
        <v>0.19131806163354437</v>
      </c>
      <c r="BU18">
        <v>6</v>
      </c>
      <c r="BV18">
        <v>0.5</v>
      </c>
      <c r="BW18" t="s">
        <v>242</v>
      </c>
      <c r="BX18">
        <v>1579797979.0999999</v>
      </c>
      <c r="BY18">
        <v>376.68758064516101</v>
      </c>
      <c r="BZ18">
        <v>399.91322580645198</v>
      </c>
      <c r="CA18">
        <v>27.594487096774198</v>
      </c>
      <c r="CB18">
        <v>23.039887096774201</v>
      </c>
      <c r="CC18">
        <v>600.03519354838704</v>
      </c>
      <c r="CD18">
        <v>99.707554838709697</v>
      </c>
      <c r="CE18">
        <v>0.200036548387097</v>
      </c>
      <c r="CF18">
        <v>30.426790322580601</v>
      </c>
      <c r="CG18">
        <v>30.095548387096802</v>
      </c>
      <c r="CH18">
        <v>999.9</v>
      </c>
      <c r="CI18">
        <v>0</v>
      </c>
      <c r="CJ18">
        <v>0</v>
      </c>
      <c r="CK18">
        <v>9999.2948387096803</v>
      </c>
      <c r="CL18">
        <v>0</v>
      </c>
      <c r="CM18">
        <v>12.161887096774199</v>
      </c>
      <c r="CN18">
        <v>1799.98903225806</v>
      </c>
      <c r="CO18">
        <v>0.978007870967742</v>
      </c>
      <c r="CP18">
        <v>2.1992267741935499E-2</v>
      </c>
      <c r="CQ18">
        <v>0</v>
      </c>
      <c r="CR18">
        <v>1049.6851612903199</v>
      </c>
      <c r="CS18">
        <v>2.0002200000000001</v>
      </c>
      <c r="CT18">
        <v>18677.461290322601</v>
      </c>
      <c r="CU18">
        <v>16706.061290322599</v>
      </c>
      <c r="CV18">
        <v>44.695129032258002</v>
      </c>
      <c r="CW18">
        <v>46.274000000000001</v>
      </c>
      <c r="CX18">
        <v>45.691064516129003</v>
      </c>
      <c r="CY18">
        <v>45.311999999999998</v>
      </c>
      <c r="CZ18">
        <v>45.889000000000003</v>
      </c>
      <c r="DA18">
        <v>1758.4474193548399</v>
      </c>
      <c r="DB18">
        <v>39.541612903225797</v>
      </c>
      <c r="DC18">
        <v>0</v>
      </c>
      <c r="DD18">
        <v>59.600000143051098</v>
      </c>
      <c r="DE18">
        <v>1049.61461538462</v>
      </c>
      <c r="DF18">
        <v>-13.124786329516899</v>
      </c>
      <c r="DG18">
        <v>-223.85641012321901</v>
      </c>
      <c r="DH18">
        <v>18676.2846153846</v>
      </c>
      <c r="DI18">
        <v>15</v>
      </c>
      <c r="DJ18">
        <v>100</v>
      </c>
      <c r="DK18">
        <v>100</v>
      </c>
      <c r="DL18">
        <v>3.944</v>
      </c>
      <c r="DM18">
        <v>0.35099999999999998</v>
      </c>
      <c r="DN18">
        <v>2</v>
      </c>
      <c r="DO18">
        <v>628.70600000000002</v>
      </c>
      <c r="DP18">
        <v>350.10599999999999</v>
      </c>
      <c r="DQ18">
        <v>29.116399999999999</v>
      </c>
      <c r="DR18">
        <v>27.8752</v>
      </c>
      <c r="DS18">
        <v>30.0002</v>
      </c>
      <c r="DT18">
        <v>27.794499999999999</v>
      </c>
      <c r="DU18">
        <v>27.805199999999999</v>
      </c>
      <c r="DV18">
        <v>20.760899999999999</v>
      </c>
      <c r="DW18">
        <v>28.004999999999999</v>
      </c>
      <c r="DX18">
        <v>58.845799999999997</v>
      </c>
      <c r="DY18">
        <v>29.039200000000001</v>
      </c>
      <c r="DZ18">
        <v>400</v>
      </c>
      <c r="EA18">
        <v>23.267399999999999</v>
      </c>
      <c r="EB18">
        <v>100.30200000000001</v>
      </c>
      <c r="EC18">
        <v>101.139</v>
      </c>
    </row>
    <row r="19" spans="1:133" x14ac:dyDescent="0.35">
      <c r="A19">
        <v>3</v>
      </c>
      <c r="B19">
        <v>1579798134.5999999</v>
      </c>
      <c r="C19">
        <v>208</v>
      </c>
      <c r="D19" t="s">
        <v>247</v>
      </c>
      <c r="E19" t="s">
        <v>248</v>
      </c>
      <c r="F19" t="s">
        <v>231</v>
      </c>
      <c r="G19" t="s">
        <v>232</v>
      </c>
      <c r="H19" t="s">
        <v>233</v>
      </c>
      <c r="I19" t="s">
        <v>234</v>
      </c>
      <c r="J19" t="s">
        <v>235</v>
      </c>
      <c r="K19" t="s">
        <v>236</v>
      </c>
      <c r="L19" t="s">
        <v>237</v>
      </c>
      <c r="M19" t="s">
        <v>238</v>
      </c>
      <c r="N19">
        <v>1579798126.5999999</v>
      </c>
      <c r="O19">
        <f t="shared" si="0"/>
        <v>4.7879705999146621E-3</v>
      </c>
      <c r="P19">
        <f t="shared" si="1"/>
        <v>15.323604686525087</v>
      </c>
      <c r="Q19">
        <f t="shared" si="2"/>
        <v>283.33677419354802</v>
      </c>
      <c r="R19">
        <f t="shared" si="3"/>
        <v>198.50120413215032</v>
      </c>
      <c r="S19">
        <f t="shared" si="4"/>
        <v>19.830885781003197</v>
      </c>
      <c r="T19">
        <f t="shared" si="5"/>
        <v>28.306222277873275</v>
      </c>
      <c r="U19">
        <f t="shared" si="6"/>
        <v>0.33243088160350132</v>
      </c>
      <c r="V19">
        <f t="shared" si="7"/>
        <v>2.2554676617936855</v>
      </c>
      <c r="W19">
        <f t="shared" si="8"/>
        <v>0.30741376118363467</v>
      </c>
      <c r="X19">
        <f t="shared" si="9"/>
        <v>0.19422416460068637</v>
      </c>
      <c r="Y19">
        <f t="shared" si="10"/>
        <v>289.5017526443761</v>
      </c>
      <c r="Z19">
        <f t="shared" si="11"/>
        <v>30.901799777401425</v>
      </c>
      <c r="AA19">
        <f t="shared" si="12"/>
        <v>29.978158064516101</v>
      </c>
      <c r="AB19">
        <f t="shared" si="13"/>
        <v>4.2551076062887345</v>
      </c>
      <c r="AC19">
        <f t="shared" si="14"/>
        <v>63.474818318278949</v>
      </c>
      <c r="AD19">
        <f t="shared" si="15"/>
        <v>2.7536974848018478</v>
      </c>
      <c r="AE19">
        <f t="shared" si="16"/>
        <v>4.3382518576013966</v>
      </c>
      <c r="AF19">
        <f t="shared" si="17"/>
        <v>1.5014101214868867</v>
      </c>
      <c r="AG19">
        <f t="shared" si="18"/>
        <v>-211.1495034562366</v>
      </c>
      <c r="AH19">
        <f t="shared" si="19"/>
        <v>41.010668915584993</v>
      </c>
      <c r="AI19">
        <f t="shared" si="20"/>
        <v>4.0488391200267593</v>
      </c>
      <c r="AJ19">
        <f t="shared" si="21"/>
        <v>123.41175722375124</v>
      </c>
      <c r="AK19">
        <v>-4.13311067343421E-2</v>
      </c>
      <c r="AL19">
        <v>4.63977881131135E-2</v>
      </c>
      <c r="AM19">
        <v>3.4650007755513199</v>
      </c>
      <c r="AN19">
        <v>13</v>
      </c>
      <c r="AO19">
        <v>2</v>
      </c>
      <c r="AP19">
        <f t="shared" si="22"/>
        <v>1</v>
      </c>
      <c r="AQ19">
        <f t="shared" si="23"/>
        <v>0</v>
      </c>
      <c r="AR19">
        <f t="shared" si="24"/>
        <v>52128.300696045801</v>
      </c>
      <c r="AS19" t="s">
        <v>239</v>
      </c>
      <c r="AT19">
        <v>1065.65769230769</v>
      </c>
      <c r="AU19">
        <v>2762.56</v>
      </c>
      <c r="AV19">
        <f t="shared" si="25"/>
        <v>1696.9023076923099</v>
      </c>
      <c r="AW19">
        <f t="shared" si="26"/>
        <v>0.61424993762753022</v>
      </c>
      <c r="AX19">
        <v>-2.1660809442964601</v>
      </c>
      <c r="AY19" t="s">
        <v>249</v>
      </c>
      <c r="AZ19">
        <v>1036.0307692307699</v>
      </c>
      <c r="BA19">
        <v>1343.82</v>
      </c>
      <c r="BB19">
        <f t="shared" si="27"/>
        <v>0.22904051939190517</v>
      </c>
      <c r="BC19">
        <v>0.5</v>
      </c>
      <c r="BD19">
        <f t="shared" si="28"/>
        <v>1513.1962740485626</v>
      </c>
      <c r="BE19">
        <f t="shared" si="29"/>
        <v>15.323604686525087</v>
      </c>
      <c r="BF19">
        <f t="shared" si="30"/>
        <v>173.29163027498922</v>
      </c>
      <c r="BG19">
        <f t="shared" si="31"/>
        <v>0.50186780967689126</v>
      </c>
      <c r="BH19">
        <f t="shared" si="32"/>
        <v>1.1558107782031358E-2</v>
      </c>
      <c r="BI19">
        <f t="shared" si="33"/>
        <v>1.0557515143397183</v>
      </c>
      <c r="BJ19" t="s">
        <v>250</v>
      </c>
      <c r="BK19">
        <v>669.4</v>
      </c>
      <c r="BL19">
        <f t="shared" si="34"/>
        <v>674.42</v>
      </c>
      <c r="BM19">
        <f t="shared" si="35"/>
        <v>0.45637619105191135</v>
      </c>
      <c r="BN19">
        <f t="shared" si="36"/>
        <v>0.67779816163121798</v>
      </c>
      <c r="BO19">
        <f t="shared" si="37"/>
        <v>1.1065094811828065</v>
      </c>
      <c r="BP19">
        <f t="shared" si="38"/>
        <v>0.83607641616647055</v>
      </c>
      <c r="BQ19">
        <f t="shared" si="39"/>
        <v>1800.01193548387</v>
      </c>
      <c r="BR19">
        <f t="shared" si="40"/>
        <v>1513.1962740485626</v>
      </c>
      <c r="BS19">
        <f t="shared" si="41"/>
        <v>0.84065902243131119</v>
      </c>
      <c r="BT19">
        <f t="shared" si="42"/>
        <v>0.19131804486262249</v>
      </c>
      <c r="BU19">
        <v>6</v>
      </c>
      <c r="BV19">
        <v>0.5</v>
      </c>
      <c r="BW19" t="s">
        <v>242</v>
      </c>
      <c r="BX19">
        <v>1579798126.5999999</v>
      </c>
      <c r="BY19">
        <v>283.33677419354802</v>
      </c>
      <c r="BZ19">
        <v>300.016387096774</v>
      </c>
      <c r="CA19">
        <v>27.563683870967701</v>
      </c>
      <c r="CB19">
        <v>22.907854838709699</v>
      </c>
      <c r="CC19">
        <v>600.02158064516095</v>
      </c>
      <c r="CD19">
        <v>99.703109677419405</v>
      </c>
      <c r="CE19">
        <v>0.199991</v>
      </c>
      <c r="CF19">
        <v>30.3154258064516</v>
      </c>
      <c r="CG19">
        <v>29.978158064516101</v>
      </c>
      <c r="CH19">
        <v>999.9</v>
      </c>
      <c r="CI19">
        <v>0</v>
      </c>
      <c r="CJ19">
        <v>0</v>
      </c>
      <c r="CK19">
        <v>9996.8770967741893</v>
      </c>
      <c r="CL19">
        <v>0</v>
      </c>
      <c r="CM19">
        <v>12.0119516129032</v>
      </c>
      <c r="CN19">
        <v>1800.01193548387</v>
      </c>
      <c r="CO19">
        <v>0.97800816129032297</v>
      </c>
      <c r="CP19">
        <v>2.1991890322580601E-2</v>
      </c>
      <c r="CQ19">
        <v>0</v>
      </c>
      <c r="CR19">
        <v>1036.09064516129</v>
      </c>
      <c r="CS19">
        <v>2.0002200000000001</v>
      </c>
      <c r="CT19">
        <v>18435.745161290299</v>
      </c>
      <c r="CU19">
        <v>16706.283870967702</v>
      </c>
      <c r="CV19">
        <v>44.741870967741903</v>
      </c>
      <c r="CW19">
        <v>46.311999999999998</v>
      </c>
      <c r="CX19">
        <v>45.75</v>
      </c>
      <c r="CY19">
        <v>45.25</v>
      </c>
      <c r="CZ19">
        <v>45.936999999999998</v>
      </c>
      <c r="DA19">
        <v>1758.47032258065</v>
      </c>
      <c r="DB19">
        <v>39.541612903225797</v>
      </c>
      <c r="DC19">
        <v>0</v>
      </c>
      <c r="DD19">
        <v>147</v>
      </c>
      <c r="DE19">
        <v>1036.0307692307699</v>
      </c>
      <c r="DF19">
        <v>-3.2068376241302801</v>
      </c>
      <c r="DG19">
        <v>-78.810256582688694</v>
      </c>
      <c r="DH19">
        <v>18434.930769230799</v>
      </c>
      <c r="DI19">
        <v>15</v>
      </c>
      <c r="DJ19">
        <v>100</v>
      </c>
      <c r="DK19">
        <v>100</v>
      </c>
      <c r="DL19">
        <v>3.4510000000000001</v>
      </c>
      <c r="DM19">
        <v>0.35799999999999998</v>
      </c>
      <c r="DN19">
        <v>2</v>
      </c>
      <c r="DO19">
        <v>628.45899999999995</v>
      </c>
      <c r="DP19">
        <v>349.58</v>
      </c>
      <c r="DQ19">
        <v>29.36</v>
      </c>
      <c r="DR19">
        <v>27.8658</v>
      </c>
      <c r="DS19">
        <v>30</v>
      </c>
      <c r="DT19">
        <v>27.775600000000001</v>
      </c>
      <c r="DU19">
        <v>27.781600000000001</v>
      </c>
      <c r="DV19">
        <v>16.4651</v>
      </c>
      <c r="DW19">
        <v>29.157499999999999</v>
      </c>
      <c r="DX19">
        <v>57.476900000000001</v>
      </c>
      <c r="DY19">
        <v>29.360700000000001</v>
      </c>
      <c r="DZ19">
        <v>300</v>
      </c>
      <c r="EA19">
        <v>22.993400000000001</v>
      </c>
      <c r="EB19">
        <v>100.30500000000001</v>
      </c>
      <c r="EC19">
        <v>101.14400000000001</v>
      </c>
    </row>
    <row r="20" spans="1:133" x14ac:dyDescent="0.35">
      <c r="A20">
        <v>4</v>
      </c>
      <c r="B20">
        <v>1579798196.5999999</v>
      </c>
      <c r="C20">
        <v>270</v>
      </c>
      <c r="D20" t="s">
        <v>251</v>
      </c>
      <c r="E20" t="s">
        <v>252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>
        <v>1579798188.5999999</v>
      </c>
      <c r="O20">
        <f t="shared" si="0"/>
        <v>4.5769817153914136E-3</v>
      </c>
      <c r="P20">
        <f t="shared" si="1"/>
        <v>10.882294794158828</v>
      </c>
      <c r="Q20">
        <f t="shared" si="2"/>
        <v>213.094290322581</v>
      </c>
      <c r="R20">
        <f t="shared" si="3"/>
        <v>148.95548854474902</v>
      </c>
      <c r="S20">
        <f t="shared" si="4"/>
        <v>14.880460119961814</v>
      </c>
      <c r="T20">
        <f t="shared" si="5"/>
        <v>21.287843233679308</v>
      </c>
      <c r="U20">
        <f t="shared" si="6"/>
        <v>0.31120904994069704</v>
      </c>
      <c r="V20">
        <f t="shared" si="7"/>
        <v>2.2563675084199382</v>
      </c>
      <c r="W20">
        <f t="shared" si="8"/>
        <v>0.28917874454936948</v>
      </c>
      <c r="X20">
        <f t="shared" si="9"/>
        <v>0.18258592425365561</v>
      </c>
      <c r="Y20">
        <f t="shared" si="10"/>
        <v>289.49752810667223</v>
      </c>
      <c r="Z20">
        <f t="shared" si="11"/>
        <v>31.152948248577406</v>
      </c>
      <c r="AA20">
        <f t="shared" si="12"/>
        <v>30.153780645161302</v>
      </c>
      <c r="AB20">
        <f t="shared" si="13"/>
        <v>4.2982276324882074</v>
      </c>
      <c r="AC20">
        <f t="shared" si="14"/>
        <v>63.258299685956977</v>
      </c>
      <c r="AD20">
        <f t="shared" si="15"/>
        <v>2.7730394380318932</v>
      </c>
      <c r="AE20">
        <f t="shared" si="16"/>
        <v>4.3836768484112358</v>
      </c>
      <c r="AF20">
        <f t="shared" si="17"/>
        <v>1.5251881944563142</v>
      </c>
      <c r="AG20">
        <f t="shared" si="18"/>
        <v>-201.84489364876134</v>
      </c>
      <c r="AH20">
        <f t="shared" si="19"/>
        <v>41.789471882241379</v>
      </c>
      <c r="AI20">
        <f t="shared" si="20"/>
        <v>4.1313821318111144</v>
      </c>
      <c r="AJ20">
        <f t="shared" si="21"/>
        <v>133.57348847196337</v>
      </c>
      <c r="AK20">
        <v>-4.1355389718921803E-2</v>
      </c>
      <c r="AL20">
        <v>4.6425047890610499E-2</v>
      </c>
      <c r="AM20">
        <v>3.46661125095746</v>
      </c>
      <c r="AN20">
        <v>13</v>
      </c>
      <c r="AO20">
        <v>2</v>
      </c>
      <c r="AP20">
        <f t="shared" si="22"/>
        <v>1</v>
      </c>
      <c r="AQ20">
        <f t="shared" si="23"/>
        <v>0</v>
      </c>
      <c r="AR20">
        <f t="shared" si="24"/>
        <v>52126.322859984779</v>
      </c>
      <c r="AS20" t="s">
        <v>239</v>
      </c>
      <c r="AT20">
        <v>1065.65769230769</v>
      </c>
      <c r="AU20">
        <v>2762.56</v>
      </c>
      <c r="AV20">
        <f t="shared" si="25"/>
        <v>1696.9023076923099</v>
      </c>
      <c r="AW20">
        <f t="shared" si="26"/>
        <v>0.61424993762753022</v>
      </c>
      <c r="AX20">
        <v>-2.1660809442964601</v>
      </c>
      <c r="AY20" t="s">
        <v>253</v>
      </c>
      <c r="AZ20">
        <v>1043.2192307692301</v>
      </c>
      <c r="BA20">
        <v>1320.82</v>
      </c>
      <c r="BB20">
        <f t="shared" si="27"/>
        <v>0.21017305100677597</v>
      </c>
      <c r="BC20">
        <v>0.5</v>
      </c>
      <c r="BD20">
        <f t="shared" si="28"/>
        <v>1513.1742966292074</v>
      </c>
      <c r="BE20">
        <f t="shared" si="29"/>
        <v>10.882294794158828</v>
      </c>
      <c r="BF20">
        <f t="shared" si="30"/>
        <v>159.01422931379639</v>
      </c>
      <c r="BG20">
        <f t="shared" si="31"/>
        <v>0.48350267258218371</v>
      </c>
      <c r="BH20">
        <f t="shared" si="32"/>
        <v>8.6231809299974517E-3</v>
      </c>
      <c r="BI20">
        <f t="shared" si="33"/>
        <v>1.0915491891400797</v>
      </c>
      <c r="BJ20" t="s">
        <v>254</v>
      </c>
      <c r="BK20">
        <v>682.2</v>
      </c>
      <c r="BL20">
        <f t="shared" si="34"/>
        <v>638.61999999999989</v>
      </c>
      <c r="BM20">
        <f t="shared" si="35"/>
        <v>0.43468849899904466</v>
      </c>
      <c r="BN20">
        <f t="shared" si="36"/>
        <v>0.69302428425849383</v>
      </c>
      <c r="BO20">
        <f t="shared" si="37"/>
        <v>1.0879379942178513</v>
      </c>
      <c r="BP20">
        <f t="shared" si="38"/>
        <v>0.84963052584958998</v>
      </c>
      <c r="BQ20">
        <f t="shared" si="39"/>
        <v>1799.98580645161</v>
      </c>
      <c r="BR20">
        <f t="shared" si="40"/>
        <v>1513.1742966292074</v>
      </c>
      <c r="BS20">
        <f t="shared" si="41"/>
        <v>0.84065901586868264</v>
      </c>
      <c r="BT20">
        <f t="shared" si="42"/>
        <v>0.19131803173736539</v>
      </c>
      <c r="BU20">
        <v>6</v>
      </c>
      <c r="BV20">
        <v>0.5</v>
      </c>
      <c r="BW20" t="s">
        <v>242</v>
      </c>
      <c r="BX20">
        <v>1579798188.5999999</v>
      </c>
      <c r="BY20">
        <v>213.094290322581</v>
      </c>
      <c r="BZ20">
        <v>224.95145161290301</v>
      </c>
      <c r="CA20">
        <v>27.7585129032258</v>
      </c>
      <c r="CB20">
        <v>23.308754838709699</v>
      </c>
      <c r="CC20">
        <v>600.02338709677394</v>
      </c>
      <c r="CD20">
        <v>99.6987387096774</v>
      </c>
      <c r="CE20">
        <v>0.19996435483871</v>
      </c>
      <c r="CF20">
        <v>30.497316129032299</v>
      </c>
      <c r="CG20">
        <v>30.153780645161302</v>
      </c>
      <c r="CH20">
        <v>999.9</v>
      </c>
      <c r="CI20">
        <v>0</v>
      </c>
      <c r="CJ20">
        <v>0</v>
      </c>
      <c r="CK20">
        <v>10003.1890322581</v>
      </c>
      <c r="CL20">
        <v>0</v>
      </c>
      <c r="CM20">
        <v>10.784122580645199</v>
      </c>
      <c r="CN20">
        <v>1799.98580645161</v>
      </c>
      <c r="CO20">
        <v>0.97800845161290395</v>
      </c>
      <c r="CP20">
        <v>2.1991512903225801E-2</v>
      </c>
      <c r="CQ20">
        <v>0</v>
      </c>
      <c r="CR20">
        <v>1043.4000000000001</v>
      </c>
      <c r="CS20">
        <v>2.0002200000000001</v>
      </c>
      <c r="CT20">
        <v>18557.045161290302</v>
      </c>
      <c r="CU20">
        <v>16706.045161290302</v>
      </c>
      <c r="CV20">
        <v>44.737806451612897</v>
      </c>
      <c r="CW20">
        <v>46.304000000000002</v>
      </c>
      <c r="CX20">
        <v>45.624903225806499</v>
      </c>
      <c r="CY20">
        <v>45.25</v>
      </c>
      <c r="CZ20">
        <v>45.933</v>
      </c>
      <c r="DA20">
        <v>1758.4451612903199</v>
      </c>
      <c r="DB20">
        <v>39.5406451612903</v>
      </c>
      <c r="DC20">
        <v>0</v>
      </c>
      <c r="DD20">
        <v>61.399999856948902</v>
      </c>
      <c r="DE20">
        <v>1043.2192307692301</v>
      </c>
      <c r="DF20">
        <v>-14.3370940323131</v>
      </c>
      <c r="DG20">
        <v>-266.47863258200198</v>
      </c>
      <c r="DH20">
        <v>18554.680769230799</v>
      </c>
      <c r="DI20">
        <v>15</v>
      </c>
      <c r="DJ20">
        <v>100</v>
      </c>
      <c r="DK20">
        <v>100</v>
      </c>
      <c r="DL20">
        <v>3.093</v>
      </c>
      <c r="DM20">
        <v>0.35799999999999998</v>
      </c>
      <c r="DN20">
        <v>2</v>
      </c>
      <c r="DO20">
        <v>628.67999999999995</v>
      </c>
      <c r="DP20">
        <v>349.79300000000001</v>
      </c>
      <c r="DQ20">
        <v>28.914000000000001</v>
      </c>
      <c r="DR20">
        <v>27.856300000000001</v>
      </c>
      <c r="DS20">
        <v>30.000299999999999</v>
      </c>
      <c r="DT20">
        <v>27.7684</v>
      </c>
      <c r="DU20">
        <v>27.776800000000001</v>
      </c>
      <c r="DV20">
        <v>13.155200000000001</v>
      </c>
      <c r="DW20">
        <v>27.404</v>
      </c>
      <c r="DX20">
        <v>56.353700000000003</v>
      </c>
      <c r="DY20">
        <v>28.842600000000001</v>
      </c>
      <c r="DZ20">
        <v>225</v>
      </c>
      <c r="EA20">
        <v>23.273299999999999</v>
      </c>
      <c r="EB20">
        <v>100.30500000000001</v>
      </c>
      <c r="EC20">
        <v>101.145</v>
      </c>
    </row>
    <row r="21" spans="1:133" x14ac:dyDescent="0.35">
      <c r="A21">
        <v>5</v>
      </c>
      <c r="B21">
        <v>1579798295.5999999</v>
      </c>
      <c r="C21">
        <v>369</v>
      </c>
      <c r="D21" t="s">
        <v>255</v>
      </c>
      <c r="E21" t="s">
        <v>256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  <c r="N21">
        <v>1579798287.5999999</v>
      </c>
      <c r="O21">
        <f t="shared" si="0"/>
        <v>4.7272222758929687E-3</v>
      </c>
      <c r="P21">
        <f t="shared" si="1"/>
        <v>5.8955012490554255</v>
      </c>
      <c r="Q21">
        <f t="shared" si="2"/>
        <v>143.47900000000001</v>
      </c>
      <c r="R21">
        <f t="shared" si="3"/>
        <v>110.09527766015442</v>
      </c>
      <c r="S21">
        <f t="shared" si="4"/>
        <v>10.998145732653194</v>
      </c>
      <c r="T21">
        <f t="shared" si="5"/>
        <v>14.333066641117679</v>
      </c>
      <c r="U21">
        <f t="shared" si="6"/>
        <v>0.33300908653802785</v>
      </c>
      <c r="V21">
        <f t="shared" si="7"/>
        <v>2.2575097779001014</v>
      </c>
      <c r="W21">
        <f t="shared" si="8"/>
        <v>0.30792925834251517</v>
      </c>
      <c r="X21">
        <f t="shared" si="9"/>
        <v>0.194551469423099</v>
      </c>
      <c r="Y21">
        <f t="shared" si="10"/>
        <v>289.49705816511101</v>
      </c>
      <c r="Z21">
        <f t="shared" si="11"/>
        <v>30.863349065567821</v>
      </c>
      <c r="AA21">
        <f t="shared" si="12"/>
        <v>29.953464516128999</v>
      </c>
      <c r="AB21">
        <f t="shared" si="13"/>
        <v>4.2490750158136548</v>
      </c>
      <c r="AC21">
        <f t="shared" si="14"/>
        <v>64.048629548869386</v>
      </c>
      <c r="AD21">
        <f t="shared" si="15"/>
        <v>2.7693694502466371</v>
      </c>
      <c r="AE21">
        <f t="shared" si="16"/>
        <v>4.3238543427905762</v>
      </c>
      <c r="AF21">
        <f t="shared" si="17"/>
        <v>1.4797055655670177</v>
      </c>
      <c r="AG21">
        <f t="shared" si="18"/>
        <v>-208.47050236687991</v>
      </c>
      <c r="AH21">
        <f t="shared" si="19"/>
        <v>36.994568981668124</v>
      </c>
      <c r="AI21">
        <f t="shared" si="20"/>
        <v>3.6475467824334711</v>
      </c>
      <c r="AJ21">
        <f t="shared" si="21"/>
        <v>121.66867156233272</v>
      </c>
      <c r="AK21">
        <v>-4.1386227369107201E-2</v>
      </c>
      <c r="AL21">
        <v>4.6459665854470103E-2</v>
      </c>
      <c r="AM21">
        <v>3.4686559680611402</v>
      </c>
      <c r="AN21">
        <v>13</v>
      </c>
      <c r="AO21">
        <v>2</v>
      </c>
      <c r="AP21">
        <f t="shared" si="22"/>
        <v>1</v>
      </c>
      <c r="AQ21">
        <f t="shared" si="23"/>
        <v>0</v>
      </c>
      <c r="AR21">
        <f t="shared" si="24"/>
        <v>52204.813526630292</v>
      </c>
      <c r="AS21" t="s">
        <v>239</v>
      </c>
      <c r="AT21">
        <v>1065.65769230769</v>
      </c>
      <c r="AU21">
        <v>2762.56</v>
      </c>
      <c r="AV21">
        <f t="shared" si="25"/>
        <v>1696.9023076923099</v>
      </c>
      <c r="AW21">
        <f t="shared" si="26"/>
        <v>0.61424993762753022</v>
      </c>
      <c r="AX21">
        <v>-2.1660809442964601</v>
      </c>
      <c r="AY21" t="s">
        <v>257</v>
      </c>
      <c r="AZ21">
        <v>1047.1861538461501</v>
      </c>
      <c r="BA21">
        <v>1290.68</v>
      </c>
      <c r="BB21">
        <f t="shared" si="27"/>
        <v>0.18865547320315645</v>
      </c>
      <c r="BC21">
        <v>0.5</v>
      </c>
      <c r="BD21">
        <f t="shared" si="28"/>
        <v>1513.1708805001681</v>
      </c>
      <c r="BE21">
        <f t="shared" si="29"/>
        <v>5.8955012490554255</v>
      </c>
      <c r="BF21">
        <f t="shared" si="30"/>
        <v>142.73398424899807</v>
      </c>
      <c r="BG21">
        <f t="shared" si="31"/>
        <v>0.47934422165060281</v>
      </c>
      <c r="BH21">
        <f t="shared" si="32"/>
        <v>5.3276085981030681E-3</v>
      </c>
      <c r="BI21">
        <f t="shared" si="33"/>
        <v>1.1403911116620695</v>
      </c>
      <c r="BJ21" t="s">
        <v>258</v>
      </c>
      <c r="BK21">
        <v>672</v>
      </c>
      <c r="BL21">
        <f t="shared" si="34"/>
        <v>618.68000000000006</v>
      </c>
      <c r="BM21">
        <f t="shared" si="35"/>
        <v>0.39356993300874432</v>
      </c>
      <c r="BN21">
        <f t="shared" si="36"/>
        <v>0.70406015613041473</v>
      </c>
      <c r="BO21">
        <f t="shared" si="37"/>
        <v>1.082087587897274</v>
      </c>
      <c r="BP21">
        <f t="shared" si="38"/>
        <v>0.86739230262564293</v>
      </c>
      <c r="BQ21">
        <f t="shared" si="39"/>
        <v>1799.9816129032299</v>
      </c>
      <c r="BR21">
        <f t="shared" si="40"/>
        <v>1513.1708805001681</v>
      </c>
      <c r="BS21">
        <f t="shared" si="41"/>
        <v>0.84065907654442174</v>
      </c>
      <c r="BT21">
        <f t="shared" si="42"/>
        <v>0.19131815308884334</v>
      </c>
      <c r="BU21">
        <v>6</v>
      </c>
      <c r="BV21">
        <v>0.5</v>
      </c>
      <c r="BW21" t="s">
        <v>242</v>
      </c>
      <c r="BX21">
        <v>1579798287.5999999</v>
      </c>
      <c r="BY21">
        <v>143.47900000000001</v>
      </c>
      <c r="BZ21">
        <v>150.05245161290301</v>
      </c>
      <c r="CA21">
        <v>27.722354838709698</v>
      </c>
      <c r="CB21">
        <v>23.126396774193498</v>
      </c>
      <c r="CC21">
        <v>600.02800000000002</v>
      </c>
      <c r="CD21">
        <v>99.696600000000004</v>
      </c>
      <c r="CE21">
        <v>0.20001651612903201</v>
      </c>
      <c r="CF21">
        <v>30.257429032258099</v>
      </c>
      <c r="CG21">
        <v>29.953464516128999</v>
      </c>
      <c r="CH21">
        <v>999.9</v>
      </c>
      <c r="CI21">
        <v>0</v>
      </c>
      <c r="CJ21">
        <v>0</v>
      </c>
      <c r="CK21">
        <v>10010.8629032258</v>
      </c>
      <c r="CL21">
        <v>0</v>
      </c>
      <c r="CM21">
        <v>9.4946245161290292</v>
      </c>
      <c r="CN21">
        <v>1799.9816129032299</v>
      </c>
      <c r="CO21">
        <v>0.97800690322580697</v>
      </c>
      <c r="CP21">
        <v>2.1992967741935501E-2</v>
      </c>
      <c r="CQ21">
        <v>0</v>
      </c>
      <c r="CR21">
        <v>1047.2093548387099</v>
      </c>
      <c r="CS21">
        <v>2.0002200000000001</v>
      </c>
      <c r="CT21">
        <v>18616.7903225806</v>
      </c>
      <c r="CU21">
        <v>16705.993548387101</v>
      </c>
      <c r="CV21">
        <v>44.763935483871002</v>
      </c>
      <c r="CW21">
        <v>46.350612903225802</v>
      </c>
      <c r="CX21">
        <v>45.4533870967742</v>
      </c>
      <c r="CY21">
        <v>45.316064516129003</v>
      </c>
      <c r="CZ21">
        <v>45.981709677419303</v>
      </c>
      <c r="DA21">
        <v>1758.4374193548399</v>
      </c>
      <c r="DB21">
        <v>39.544193548387099</v>
      </c>
      <c r="DC21">
        <v>0</v>
      </c>
      <c r="DD21">
        <v>98.5</v>
      </c>
      <c r="DE21">
        <v>1047.1861538461501</v>
      </c>
      <c r="DF21">
        <v>-8.17230769420466</v>
      </c>
      <c r="DG21">
        <v>-137.80170947484899</v>
      </c>
      <c r="DH21">
        <v>18615.6115384615</v>
      </c>
      <c r="DI21">
        <v>15</v>
      </c>
      <c r="DJ21">
        <v>100</v>
      </c>
      <c r="DK21">
        <v>100</v>
      </c>
      <c r="DL21">
        <v>2.9609999999999999</v>
      </c>
      <c r="DM21">
        <v>0.34300000000000003</v>
      </c>
      <c r="DN21">
        <v>2</v>
      </c>
      <c r="DO21">
        <v>629.00199999999995</v>
      </c>
      <c r="DP21">
        <v>349.12900000000002</v>
      </c>
      <c r="DQ21">
        <v>28.8062</v>
      </c>
      <c r="DR21">
        <v>27.863299999999999</v>
      </c>
      <c r="DS21">
        <v>30</v>
      </c>
      <c r="DT21">
        <v>27.7637</v>
      </c>
      <c r="DU21">
        <v>27.772099999999998</v>
      </c>
      <c r="DV21">
        <v>9.7010299999999994</v>
      </c>
      <c r="DW21">
        <v>28.539300000000001</v>
      </c>
      <c r="DX21">
        <v>55.477200000000003</v>
      </c>
      <c r="DY21">
        <v>28.832100000000001</v>
      </c>
      <c r="DZ21">
        <v>150</v>
      </c>
      <c r="EA21">
        <v>22.9998</v>
      </c>
      <c r="EB21">
        <v>100.307</v>
      </c>
      <c r="EC21">
        <v>101.142</v>
      </c>
    </row>
    <row r="22" spans="1:133" x14ac:dyDescent="0.35">
      <c r="A22">
        <v>6</v>
      </c>
      <c r="B22">
        <v>1579798446.5</v>
      </c>
      <c r="C22">
        <v>519.90000009536698</v>
      </c>
      <c r="D22" t="s">
        <v>259</v>
      </c>
      <c r="E22" t="s">
        <v>260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  <c r="N22">
        <v>1579798438.5</v>
      </c>
      <c r="O22">
        <f t="shared" si="0"/>
        <v>4.9688526035288503E-3</v>
      </c>
      <c r="P22">
        <f t="shared" si="1"/>
        <v>2.7024115282733123</v>
      </c>
      <c r="Q22">
        <f t="shared" si="2"/>
        <v>96.845387096774203</v>
      </c>
      <c r="R22">
        <f t="shared" si="3"/>
        <v>81.406016191717654</v>
      </c>
      <c r="S22">
        <f t="shared" si="4"/>
        <v>8.1318241940439311</v>
      </c>
      <c r="T22">
        <f t="shared" si="5"/>
        <v>9.6740965682487552</v>
      </c>
      <c r="U22">
        <f t="shared" si="6"/>
        <v>0.34986551543581573</v>
      </c>
      <c r="V22">
        <f t="shared" si="7"/>
        <v>2.2553898943649262</v>
      </c>
      <c r="W22">
        <f t="shared" si="8"/>
        <v>0.3222712750679334</v>
      </c>
      <c r="X22">
        <f t="shared" si="9"/>
        <v>0.20371710882983943</v>
      </c>
      <c r="Y22">
        <f t="shared" si="10"/>
        <v>289.50181526287111</v>
      </c>
      <c r="Z22">
        <f t="shared" si="11"/>
        <v>30.815673470156952</v>
      </c>
      <c r="AA22">
        <f t="shared" si="12"/>
        <v>29.978232258064502</v>
      </c>
      <c r="AB22">
        <f t="shared" si="13"/>
        <v>4.2551257428834166</v>
      </c>
      <c r="AC22">
        <f t="shared" si="14"/>
        <v>63.92708607004343</v>
      </c>
      <c r="AD22">
        <f t="shared" si="15"/>
        <v>2.7691158774748028</v>
      </c>
      <c r="AE22">
        <f t="shared" si="16"/>
        <v>4.3316785539712335</v>
      </c>
      <c r="AF22">
        <f t="shared" si="17"/>
        <v>1.4860098654086138</v>
      </c>
      <c r="AG22">
        <f t="shared" si="18"/>
        <v>-219.12639981562231</v>
      </c>
      <c r="AH22">
        <f t="shared" si="19"/>
        <v>37.78312917676277</v>
      </c>
      <c r="AI22">
        <f t="shared" si="20"/>
        <v>3.7298369447513124</v>
      </c>
      <c r="AJ22">
        <f t="shared" si="21"/>
        <v>111.88838156876287</v>
      </c>
      <c r="AK22">
        <v>-4.1329008540524501E-2</v>
      </c>
      <c r="AL22">
        <v>4.6395432706741402E-2</v>
      </c>
      <c r="AM22">
        <v>3.4648616055833599</v>
      </c>
      <c r="AN22">
        <v>13</v>
      </c>
      <c r="AO22">
        <v>2</v>
      </c>
      <c r="AP22">
        <f t="shared" si="22"/>
        <v>1</v>
      </c>
      <c r="AQ22">
        <f t="shared" si="23"/>
        <v>0</v>
      </c>
      <c r="AR22">
        <f t="shared" si="24"/>
        <v>52130.076202096854</v>
      </c>
      <c r="AS22" t="s">
        <v>239</v>
      </c>
      <c r="AT22">
        <v>1065.65769230769</v>
      </c>
      <c r="AU22">
        <v>2762.56</v>
      </c>
      <c r="AV22">
        <f t="shared" si="25"/>
        <v>1696.9023076923099</v>
      </c>
      <c r="AW22">
        <f t="shared" si="26"/>
        <v>0.61424993762753022</v>
      </c>
      <c r="AX22">
        <v>-2.1660809442964601</v>
      </c>
      <c r="AY22" t="s">
        <v>261</v>
      </c>
      <c r="AZ22">
        <v>1048.30269230769</v>
      </c>
      <c r="BA22">
        <v>1259.17</v>
      </c>
      <c r="BB22">
        <f t="shared" si="27"/>
        <v>0.16746532056220376</v>
      </c>
      <c r="BC22">
        <v>0.5</v>
      </c>
      <c r="BD22">
        <f t="shared" si="28"/>
        <v>1513.1955770617506</v>
      </c>
      <c r="BE22">
        <f t="shared" si="29"/>
        <v>2.7024115282733123</v>
      </c>
      <c r="BF22">
        <f t="shared" si="30"/>
        <v>126.70389119297748</v>
      </c>
      <c r="BG22">
        <f t="shared" si="31"/>
        <v>0.46456792966795585</v>
      </c>
      <c r="BH22">
        <f t="shared" si="32"/>
        <v>3.2173583814084192E-3</v>
      </c>
      <c r="BI22">
        <f t="shared" si="33"/>
        <v>1.19395315962102</v>
      </c>
      <c r="BJ22" t="s">
        <v>262</v>
      </c>
      <c r="BK22">
        <v>674.2</v>
      </c>
      <c r="BL22">
        <f t="shared" si="34"/>
        <v>584.97</v>
      </c>
      <c r="BM22">
        <f t="shared" si="35"/>
        <v>0.36047542214525541</v>
      </c>
      <c r="BN22">
        <f t="shared" si="36"/>
        <v>0.71989024880767694</v>
      </c>
      <c r="BO22">
        <f t="shared" si="37"/>
        <v>1.0896842180580832</v>
      </c>
      <c r="BP22">
        <f t="shared" si="38"/>
        <v>0.88596143289151652</v>
      </c>
      <c r="BQ22">
        <f t="shared" si="39"/>
        <v>1800.01096774194</v>
      </c>
      <c r="BR22">
        <f t="shared" si="40"/>
        <v>1513.1955770617506</v>
      </c>
      <c r="BS22">
        <f t="shared" si="41"/>
        <v>0.8406590871832349</v>
      </c>
      <c r="BT22">
        <f t="shared" si="42"/>
        <v>0.19131817436646995</v>
      </c>
      <c r="BU22">
        <v>6</v>
      </c>
      <c r="BV22">
        <v>0.5</v>
      </c>
      <c r="BW22" t="s">
        <v>242</v>
      </c>
      <c r="BX22">
        <v>1579798438.5</v>
      </c>
      <c r="BY22">
        <v>96.845387096774203</v>
      </c>
      <c r="BZ22">
        <v>100.028893548387</v>
      </c>
      <c r="CA22">
        <v>27.721048387096801</v>
      </c>
      <c r="CB22">
        <v>22.890112903225798</v>
      </c>
      <c r="CC22">
        <v>600.02177419354803</v>
      </c>
      <c r="CD22">
        <v>99.692167741935506</v>
      </c>
      <c r="CE22">
        <v>0.20000945161290301</v>
      </c>
      <c r="CF22">
        <v>30.288967741935501</v>
      </c>
      <c r="CG22">
        <v>29.978232258064502</v>
      </c>
      <c r="CH22">
        <v>999.9</v>
      </c>
      <c r="CI22">
        <v>0</v>
      </c>
      <c r="CJ22">
        <v>0</v>
      </c>
      <c r="CK22">
        <v>9997.46677419355</v>
      </c>
      <c r="CL22">
        <v>0</v>
      </c>
      <c r="CM22">
        <v>7.5144551612903197</v>
      </c>
      <c r="CN22">
        <v>1800.01096774194</v>
      </c>
      <c r="CO22">
        <v>0.978006548387097</v>
      </c>
      <c r="CP22">
        <v>2.1993206451612901E-2</v>
      </c>
      <c r="CQ22">
        <v>0</v>
      </c>
      <c r="CR22">
        <v>1048.3222580645199</v>
      </c>
      <c r="CS22">
        <v>2.0002200000000001</v>
      </c>
      <c r="CT22">
        <v>18621.506451612899</v>
      </c>
      <c r="CU22">
        <v>16706.264516128998</v>
      </c>
      <c r="CV22">
        <v>44.816064516129003</v>
      </c>
      <c r="CW22">
        <v>46.436999999999998</v>
      </c>
      <c r="CX22">
        <v>45.6328064516129</v>
      </c>
      <c r="CY22">
        <v>45.441064516129003</v>
      </c>
      <c r="CZ22">
        <v>46.018000000000001</v>
      </c>
      <c r="DA22">
        <v>1758.46580645161</v>
      </c>
      <c r="DB22">
        <v>39.545483870967701</v>
      </c>
      <c r="DC22">
        <v>0</v>
      </c>
      <c r="DD22">
        <v>150.59999990463299</v>
      </c>
      <c r="DE22">
        <v>1048.30269230769</v>
      </c>
      <c r="DF22">
        <v>-2.0618803482533199</v>
      </c>
      <c r="DG22">
        <v>-35.073504259120803</v>
      </c>
      <c r="DH22">
        <v>18620.919230769199</v>
      </c>
      <c r="DI22">
        <v>15</v>
      </c>
      <c r="DJ22">
        <v>100</v>
      </c>
      <c r="DK22">
        <v>100</v>
      </c>
      <c r="DL22">
        <v>2.633</v>
      </c>
      <c r="DM22">
        <v>0.34699999999999998</v>
      </c>
      <c r="DN22">
        <v>2</v>
      </c>
      <c r="DO22">
        <v>628.81899999999996</v>
      </c>
      <c r="DP22">
        <v>348.65899999999999</v>
      </c>
      <c r="DQ22">
        <v>29.022400000000001</v>
      </c>
      <c r="DR22">
        <v>27.877600000000001</v>
      </c>
      <c r="DS22">
        <v>30</v>
      </c>
      <c r="DT22">
        <v>27.770800000000001</v>
      </c>
      <c r="DU22">
        <v>27.7744</v>
      </c>
      <c r="DV22">
        <v>7.3905900000000004</v>
      </c>
      <c r="DW22">
        <v>28.786899999999999</v>
      </c>
      <c r="DX22">
        <v>53.947299999999998</v>
      </c>
      <c r="DY22">
        <v>29.034700000000001</v>
      </c>
      <c r="DZ22">
        <v>100</v>
      </c>
      <c r="EA22">
        <v>22.916399999999999</v>
      </c>
      <c r="EB22">
        <v>100.301</v>
      </c>
      <c r="EC22">
        <v>101.137</v>
      </c>
    </row>
    <row r="23" spans="1:133" x14ac:dyDescent="0.35">
      <c r="A23">
        <v>7</v>
      </c>
      <c r="B23">
        <v>1579798507</v>
      </c>
      <c r="C23">
        <v>580.40000009536698</v>
      </c>
      <c r="D23" t="s">
        <v>263</v>
      </c>
      <c r="E23" t="s">
        <v>264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  <c r="N23">
        <v>1579798499</v>
      </c>
      <c r="O23">
        <f t="shared" si="0"/>
        <v>4.9197147148947904E-3</v>
      </c>
      <c r="P23">
        <f t="shared" si="1"/>
        <v>1.155562251494118</v>
      </c>
      <c r="Q23">
        <f t="shared" si="2"/>
        <v>73.397770967741906</v>
      </c>
      <c r="R23">
        <f t="shared" si="3"/>
        <v>65.771446670448967</v>
      </c>
      <c r="S23">
        <f t="shared" si="4"/>
        <v>6.5698035679298359</v>
      </c>
      <c r="T23">
        <f t="shared" si="5"/>
        <v>7.3315847832585934</v>
      </c>
      <c r="U23">
        <f t="shared" si="6"/>
        <v>0.33644285360431225</v>
      </c>
      <c r="V23">
        <f t="shared" si="7"/>
        <v>2.2549750177160686</v>
      </c>
      <c r="W23">
        <f t="shared" si="8"/>
        <v>0.31083801767697455</v>
      </c>
      <c r="X23">
        <f t="shared" si="9"/>
        <v>0.19641161548340069</v>
      </c>
      <c r="Y23">
        <f t="shared" si="10"/>
        <v>289.50012905827316</v>
      </c>
      <c r="Z23">
        <f t="shared" si="11"/>
        <v>30.92925190750929</v>
      </c>
      <c r="AA23">
        <f t="shared" si="12"/>
        <v>30.0451451612903</v>
      </c>
      <c r="AB23">
        <f t="shared" si="13"/>
        <v>4.2715100405578745</v>
      </c>
      <c r="AC23">
        <f t="shared" si="14"/>
        <v>63.042856397017722</v>
      </c>
      <c r="AD23">
        <f t="shared" si="15"/>
        <v>2.7460850726726536</v>
      </c>
      <c r="AE23">
        <f t="shared" si="16"/>
        <v>4.3559020476149595</v>
      </c>
      <c r="AF23">
        <f t="shared" si="17"/>
        <v>1.525424967885221</v>
      </c>
      <c r="AG23">
        <f t="shared" si="18"/>
        <v>-216.95941892686025</v>
      </c>
      <c r="AH23">
        <f t="shared" si="19"/>
        <v>41.473874298851179</v>
      </c>
      <c r="AI23">
        <f t="shared" si="20"/>
        <v>4.0982586230495697</v>
      </c>
      <c r="AJ23">
        <f t="shared" si="21"/>
        <v>118.11284305331364</v>
      </c>
      <c r="AK23">
        <v>-4.1317816128698198E-2</v>
      </c>
      <c r="AL23">
        <v>4.63828682439573E-2</v>
      </c>
      <c r="AM23">
        <v>3.4641191888854599</v>
      </c>
      <c r="AN23">
        <v>13</v>
      </c>
      <c r="AO23">
        <v>2</v>
      </c>
      <c r="AP23">
        <f t="shared" si="22"/>
        <v>1</v>
      </c>
      <c r="AQ23">
        <f t="shared" si="23"/>
        <v>0</v>
      </c>
      <c r="AR23">
        <f t="shared" si="24"/>
        <v>52099.734039406583</v>
      </c>
      <c r="AS23" t="s">
        <v>239</v>
      </c>
      <c r="AT23">
        <v>1065.65769230769</v>
      </c>
      <c r="AU23">
        <v>2762.56</v>
      </c>
      <c r="AV23">
        <f t="shared" si="25"/>
        <v>1696.9023076923099</v>
      </c>
      <c r="AW23">
        <f t="shared" si="26"/>
        <v>0.61424993762753022</v>
      </c>
      <c r="AX23">
        <v>-2.1660809442964601</v>
      </c>
      <c r="AY23" t="s">
        <v>265</v>
      </c>
      <c r="AZ23">
        <v>1053.07192307692</v>
      </c>
      <c r="BA23">
        <v>1251.8399999999999</v>
      </c>
      <c r="BB23">
        <f t="shared" si="27"/>
        <v>0.15878073629463818</v>
      </c>
      <c r="BC23">
        <v>0.5</v>
      </c>
      <c r="BD23">
        <f t="shared" si="28"/>
        <v>1513.1871288872678</v>
      </c>
      <c r="BE23">
        <f t="shared" si="29"/>
        <v>1.155562251494118</v>
      </c>
      <c r="BF23">
        <f t="shared" si="30"/>
        <v>120.13248323814497</v>
      </c>
      <c r="BG23">
        <f t="shared" si="31"/>
        <v>0.454243353783231</v>
      </c>
      <c r="BH23">
        <f t="shared" si="32"/>
        <v>2.1951304847756476E-3</v>
      </c>
      <c r="BI23">
        <f t="shared" si="33"/>
        <v>1.206799591002045</v>
      </c>
      <c r="BJ23" t="s">
        <v>266</v>
      </c>
      <c r="BK23">
        <v>683.2</v>
      </c>
      <c r="BL23">
        <f t="shared" si="34"/>
        <v>568.63999999999987</v>
      </c>
      <c r="BM23">
        <f t="shared" si="35"/>
        <v>0.34954993831436398</v>
      </c>
      <c r="BN23">
        <f t="shared" si="36"/>
        <v>0.72653124038165606</v>
      </c>
      <c r="BO23">
        <f t="shared" si="37"/>
        <v>1.0675991687221407</v>
      </c>
      <c r="BP23">
        <f t="shared" si="38"/>
        <v>0.89028106871661505</v>
      </c>
      <c r="BQ23">
        <f t="shared" si="39"/>
        <v>1800.00096774194</v>
      </c>
      <c r="BR23">
        <f t="shared" si="40"/>
        <v>1513.1871288872678</v>
      </c>
      <c r="BS23">
        <f t="shared" si="41"/>
        <v>0.84065906408124125</v>
      </c>
      <c r="BT23">
        <f t="shared" si="42"/>
        <v>0.19131812816248245</v>
      </c>
      <c r="BU23">
        <v>6</v>
      </c>
      <c r="BV23">
        <v>0.5</v>
      </c>
      <c r="BW23" t="s">
        <v>242</v>
      </c>
      <c r="BX23">
        <v>1579798499</v>
      </c>
      <c r="BY23">
        <v>73.397770967741906</v>
      </c>
      <c r="BZ23">
        <v>74.914374193548397</v>
      </c>
      <c r="CA23">
        <v>27.491535483871001</v>
      </c>
      <c r="CB23">
        <v>22.707245161290299</v>
      </c>
      <c r="CC23">
        <v>600.02180645161297</v>
      </c>
      <c r="CD23">
        <v>99.688370967741903</v>
      </c>
      <c r="CE23">
        <v>0.20001374193548399</v>
      </c>
      <c r="CF23">
        <v>30.3862967741935</v>
      </c>
      <c r="CG23">
        <v>30.0451451612903</v>
      </c>
      <c r="CH23">
        <v>999.9</v>
      </c>
      <c r="CI23">
        <v>0</v>
      </c>
      <c r="CJ23">
        <v>0</v>
      </c>
      <c r="CK23">
        <v>9995.14</v>
      </c>
      <c r="CL23">
        <v>0</v>
      </c>
      <c r="CM23">
        <v>7.1802474193548402</v>
      </c>
      <c r="CN23">
        <v>1800.00096774194</v>
      </c>
      <c r="CO23">
        <v>0.978007870967742</v>
      </c>
      <c r="CP23">
        <v>2.1991754838709701E-2</v>
      </c>
      <c r="CQ23">
        <v>0</v>
      </c>
      <c r="CR23">
        <v>1053.20483870968</v>
      </c>
      <c r="CS23">
        <v>2.0002200000000001</v>
      </c>
      <c r="CT23">
        <v>18704.5516129032</v>
      </c>
      <c r="CU23">
        <v>16706.1870967742</v>
      </c>
      <c r="CV23">
        <v>44.8648387096774</v>
      </c>
      <c r="CW23">
        <v>46.436999999999998</v>
      </c>
      <c r="CX23">
        <v>45.586419354838696</v>
      </c>
      <c r="CY23">
        <v>45.485774193548401</v>
      </c>
      <c r="CZ23">
        <v>46.054064516129003</v>
      </c>
      <c r="DA23">
        <v>1758.4570967741899</v>
      </c>
      <c r="DB23">
        <v>39.543870967741903</v>
      </c>
      <c r="DC23">
        <v>0</v>
      </c>
      <c r="DD23">
        <v>60.200000047683702</v>
      </c>
      <c r="DE23">
        <v>1053.07192307692</v>
      </c>
      <c r="DF23">
        <v>-8.0557265165532304</v>
      </c>
      <c r="DG23">
        <v>-157.23076932235301</v>
      </c>
      <c r="DH23">
        <v>18702.461538461499</v>
      </c>
      <c r="DI23">
        <v>15</v>
      </c>
      <c r="DJ23">
        <v>100</v>
      </c>
      <c r="DK23">
        <v>100</v>
      </c>
      <c r="DL23">
        <v>2.71</v>
      </c>
      <c r="DM23">
        <v>0.34399999999999997</v>
      </c>
      <c r="DN23">
        <v>2</v>
      </c>
      <c r="DO23">
        <v>628.88599999999997</v>
      </c>
      <c r="DP23">
        <v>348.71300000000002</v>
      </c>
      <c r="DQ23">
        <v>29.198</v>
      </c>
      <c r="DR23">
        <v>27.875800000000002</v>
      </c>
      <c r="DS23">
        <v>30</v>
      </c>
      <c r="DT23">
        <v>27.7684</v>
      </c>
      <c r="DU23">
        <v>27.7744</v>
      </c>
      <c r="DV23">
        <v>6.2386600000000003</v>
      </c>
      <c r="DW23">
        <v>28.029</v>
      </c>
      <c r="DX23">
        <v>52.828600000000002</v>
      </c>
      <c r="DY23">
        <v>29.180099999999999</v>
      </c>
      <c r="DZ23">
        <v>75</v>
      </c>
      <c r="EA23">
        <v>22.9514</v>
      </c>
      <c r="EB23">
        <v>100.30200000000001</v>
      </c>
      <c r="EC23">
        <v>101.134</v>
      </c>
    </row>
    <row r="24" spans="1:133" x14ac:dyDescent="0.35">
      <c r="A24">
        <v>8</v>
      </c>
      <c r="B24">
        <v>1579798668</v>
      </c>
      <c r="C24">
        <v>741.40000009536698</v>
      </c>
      <c r="D24" t="s">
        <v>267</v>
      </c>
      <c r="E24" t="s">
        <v>268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238</v>
      </c>
      <c r="N24">
        <v>1579798660</v>
      </c>
      <c r="O24">
        <f t="shared" si="0"/>
        <v>5.1707179694190104E-3</v>
      </c>
      <c r="P24">
        <f t="shared" si="1"/>
        <v>-0.6092844276800673</v>
      </c>
      <c r="Q24">
        <f t="shared" si="2"/>
        <v>50.472667741935503</v>
      </c>
      <c r="R24">
        <f t="shared" si="3"/>
        <v>52.075902762323935</v>
      </c>
      <c r="S24">
        <f t="shared" si="4"/>
        <v>5.2015035103281031</v>
      </c>
      <c r="T24">
        <f t="shared" si="5"/>
        <v>5.0413673985358241</v>
      </c>
      <c r="U24">
        <f t="shared" si="6"/>
        <v>0.37010734356962949</v>
      </c>
      <c r="V24">
        <f t="shared" si="7"/>
        <v>2.25636113853917</v>
      </c>
      <c r="W24">
        <f t="shared" si="8"/>
        <v>0.33938993793001682</v>
      </c>
      <c r="X24">
        <f t="shared" si="9"/>
        <v>0.21466569478651942</v>
      </c>
      <c r="Y24">
        <f t="shared" si="10"/>
        <v>289.50049891591465</v>
      </c>
      <c r="Z24">
        <f t="shared" si="11"/>
        <v>30.781291931616369</v>
      </c>
      <c r="AA24">
        <f t="shared" si="12"/>
        <v>29.977764516129</v>
      </c>
      <c r="AB24">
        <f t="shared" si="13"/>
        <v>4.2550114046086396</v>
      </c>
      <c r="AC24">
        <f t="shared" si="14"/>
        <v>64.218159786137221</v>
      </c>
      <c r="AD24">
        <f t="shared" si="15"/>
        <v>2.7869020110239133</v>
      </c>
      <c r="AE24">
        <f t="shared" si="16"/>
        <v>4.3397413135240948</v>
      </c>
      <c r="AF24">
        <f t="shared" si="17"/>
        <v>1.4681093935847263</v>
      </c>
      <c r="AG24">
        <f t="shared" si="18"/>
        <v>-228.02866245137835</v>
      </c>
      <c r="AH24">
        <f t="shared" si="19"/>
        <v>41.803480417050451</v>
      </c>
      <c r="AI24">
        <f t="shared" si="20"/>
        <v>4.1255906512234644</v>
      </c>
      <c r="AJ24">
        <f t="shared" si="21"/>
        <v>107.40090753281024</v>
      </c>
      <c r="AK24">
        <v>-4.1355217792263303E-2</v>
      </c>
      <c r="AL24">
        <v>4.6424854887874803E-2</v>
      </c>
      <c r="AM24">
        <v>3.4665998497334001</v>
      </c>
      <c r="AN24">
        <v>13</v>
      </c>
      <c r="AO24">
        <v>2</v>
      </c>
      <c r="AP24">
        <f t="shared" si="22"/>
        <v>1</v>
      </c>
      <c r="AQ24">
        <f t="shared" si="23"/>
        <v>0</v>
      </c>
      <c r="AR24">
        <f t="shared" si="24"/>
        <v>52156.008931041099</v>
      </c>
      <c r="AS24" t="s">
        <v>239</v>
      </c>
      <c r="AT24">
        <v>1065.65769230769</v>
      </c>
      <c r="AU24">
        <v>2762.56</v>
      </c>
      <c r="AV24">
        <f t="shared" si="25"/>
        <v>1696.9023076923099</v>
      </c>
      <c r="AW24">
        <f t="shared" si="26"/>
        <v>0.61424993762753022</v>
      </c>
      <c r="AX24">
        <v>-2.1660809442964601</v>
      </c>
      <c r="AY24" t="s">
        <v>269</v>
      </c>
      <c r="AZ24">
        <v>1060.7453846153801</v>
      </c>
      <c r="BA24">
        <v>1231.3</v>
      </c>
      <c r="BB24">
        <f t="shared" si="27"/>
        <v>0.13851589002243148</v>
      </c>
      <c r="BC24">
        <v>0.5</v>
      </c>
      <c r="BD24">
        <f t="shared" si="28"/>
        <v>1513.1897611453405</v>
      </c>
      <c r="BE24">
        <f t="shared" si="29"/>
        <v>-0.6092844276800673</v>
      </c>
      <c r="BF24">
        <f t="shared" si="30"/>
        <v>104.80041326893867</v>
      </c>
      <c r="BG24">
        <f t="shared" si="31"/>
        <v>0.45878339965889708</v>
      </c>
      <c r="BH24">
        <f t="shared" si="32"/>
        <v>1.0288177706397155E-3</v>
      </c>
      <c r="BI24">
        <f t="shared" si="33"/>
        <v>1.2436124421343295</v>
      </c>
      <c r="BJ24" t="s">
        <v>270</v>
      </c>
      <c r="BK24">
        <v>666.4</v>
      </c>
      <c r="BL24">
        <f t="shared" si="34"/>
        <v>564.9</v>
      </c>
      <c r="BM24">
        <f t="shared" si="35"/>
        <v>0.30192001307243738</v>
      </c>
      <c r="BN24">
        <f t="shared" si="36"/>
        <v>0.73050721318983292</v>
      </c>
      <c r="BO24">
        <f t="shared" si="37"/>
        <v>1.0296561172127281</v>
      </c>
      <c r="BP24">
        <f t="shared" si="38"/>
        <v>0.90238547797275726</v>
      </c>
      <c r="BQ24">
        <f t="shared" si="39"/>
        <v>1800.00419354839</v>
      </c>
      <c r="BR24">
        <f t="shared" si="40"/>
        <v>1513.1897611453405</v>
      </c>
      <c r="BS24">
        <f t="shared" si="41"/>
        <v>0.84065901988947844</v>
      </c>
      <c r="BT24">
        <f t="shared" si="42"/>
        <v>0.19131803977895695</v>
      </c>
      <c r="BU24">
        <v>6</v>
      </c>
      <c r="BV24">
        <v>0.5</v>
      </c>
      <c r="BW24" t="s">
        <v>242</v>
      </c>
      <c r="BX24">
        <v>1579798660</v>
      </c>
      <c r="BY24">
        <v>50.472667741935503</v>
      </c>
      <c r="BZ24">
        <v>50.124377419354801</v>
      </c>
      <c r="CA24">
        <v>27.901632258064499</v>
      </c>
      <c r="CB24">
        <v>22.8753903225806</v>
      </c>
      <c r="CC24">
        <v>600.02441935483898</v>
      </c>
      <c r="CD24">
        <v>99.683122580645104</v>
      </c>
      <c r="CE24">
        <v>0.19999483870967699</v>
      </c>
      <c r="CF24">
        <v>30.321416129032301</v>
      </c>
      <c r="CG24">
        <v>29.977764516129</v>
      </c>
      <c r="CH24">
        <v>999.9</v>
      </c>
      <c r="CI24">
        <v>0</v>
      </c>
      <c r="CJ24">
        <v>0</v>
      </c>
      <c r="CK24">
        <v>10004.714516128999</v>
      </c>
      <c r="CL24">
        <v>0</v>
      </c>
      <c r="CM24">
        <v>6.91858709677419</v>
      </c>
      <c r="CN24">
        <v>1800.00419354839</v>
      </c>
      <c r="CO24">
        <v>0.978009225806452</v>
      </c>
      <c r="CP24">
        <v>2.1990329032258098E-2</v>
      </c>
      <c r="CQ24">
        <v>0</v>
      </c>
      <c r="CR24">
        <v>1060.6874193548399</v>
      </c>
      <c r="CS24">
        <v>2.0002200000000001</v>
      </c>
      <c r="CT24">
        <v>18825.212903225802</v>
      </c>
      <c r="CU24">
        <v>16706.225806451599</v>
      </c>
      <c r="CV24">
        <v>44.883000000000003</v>
      </c>
      <c r="CW24">
        <v>46.436999999999998</v>
      </c>
      <c r="CX24">
        <v>45.525903225806402</v>
      </c>
      <c r="CY24">
        <v>45.455290322580602</v>
      </c>
      <c r="CZ24">
        <v>46.066064516129003</v>
      </c>
      <c r="DA24">
        <v>1758.4629032258099</v>
      </c>
      <c r="DB24">
        <v>39.541290322580601</v>
      </c>
      <c r="DC24">
        <v>0</v>
      </c>
      <c r="DD24">
        <v>160.200000047684</v>
      </c>
      <c r="DE24">
        <v>1060.7453846153801</v>
      </c>
      <c r="DF24">
        <v>2.2748717806333301</v>
      </c>
      <c r="DG24">
        <v>53.688888877950902</v>
      </c>
      <c r="DH24">
        <v>18825.507692307699</v>
      </c>
      <c r="DI24">
        <v>15</v>
      </c>
      <c r="DJ24">
        <v>100</v>
      </c>
      <c r="DK24">
        <v>100</v>
      </c>
      <c r="DL24">
        <v>2.6659999999999999</v>
      </c>
      <c r="DM24">
        <v>0.34</v>
      </c>
      <c r="DN24">
        <v>2</v>
      </c>
      <c r="DO24">
        <v>628.73199999999997</v>
      </c>
      <c r="DP24">
        <v>348.38400000000001</v>
      </c>
      <c r="DQ24">
        <v>29.170500000000001</v>
      </c>
      <c r="DR24">
        <v>27.8657</v>
      </c>
      <c r="DS24">
        <v>30</v>
      </c>
      <c r="DT24">
        <v>27.761199999999999</v>
      </c>
      <c r="DU24">
        <v>27.762599999999999</v>
      </c>
      <c r="DV24">
        <v>5.0971599999999997</v>
      </c>
      <c r="DW24">
        <v>28.747699999999998</v>
      </c>
      <c r="DX24">
        <v>51.305599999999998</v>
      </c>
      <c r="DY24">
        <v>29.174600000000002</v>
      </c>
      <c r="DZ24">
        <v>50</v>
      </c>
      <c r="EA24">
        <v>22.730699999999999</v>
      </c>
      <c r="EB24">
        <v>100.304</v>
      </c>
      <c r="EC24">
        <v>101.134</v>
      </c>
    </row>
    <row r="25" spans="1:133" x14ac:dyDescent="0.35">
      <c r="A25">
        <v>9</v>
      </c>
      <c r="B25">
        <v>1579798742</v>
      </c>
      <c r="C25">
        <v>815.40000009536698</v>
      </c>
      <c r="D25" t="s">
        <v>271</v>
      </c>
      <c r="E25" t="s">
        <v>272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237</v>
      </c>
      <c r="M25" t="s">
        <v>238</v>
      </c>
      <c r="N25">
        <v>1579798734</v>
      </c>
      <c r="O25">
        <f t="shared" si="0"/>
        <v>5.0947270884376585E-3</v>
      </c>
      <c r="P25">
        <f t="shared" si="1"/>
        <v>20.936282390558191</v>
      </c>
      <c r="Q25">
        <f t="shared" si="2"/>
        <v>377.154</v>
      </c>
      <c r="R25">
        <f t="shared" si="3"/>
        <v>266.68651640097255</v>
      </c>
      <c r="S25">
        <f t="shared" si="4"/>
        <v>26.636766075426124</v>
      </c>
      <c r="T25">
        <f t="shared" si="5"/>
        <v>37.670306725618268</v>
      </c>
      <c r="U25">
        <f t="shared" si="6"/>
        <v>0.35107996477042364</v>
      </c>
      <c r="V25">
        <f t="shared" si="7"/>
        <v>2.2546212920969881</v>
      </c>
      <c r="W25">
        <f t="shared" si="8"/>
        <v>0.3232932995633942</v>
      </c>
      <c r="X25">
        <f t="shared" si="9"/>
        <v>0.20437125491403724</v>
      </c>
      <c r="Y25">
        <f t="shared" si="10"/>
        <v>289.50401051045253</v>
      </c>
      <c r="Z25">
        <f t="shared" si="11"/>
        <v>30.966008838376215</v>
      </c>
      <c r="AA25">
        <f t="shared" si="12"/>
        <v>30.045138709677399</v>
      </c>
      <c r="AB25">
        <f t="shared" si="13"/>
        <v>4.2715084581690839</v>
      </c>
      <c r="AC25">
        <f t="shared" si="14"/>
        <v>62.857407304604074</v>
      </c>
      <c r="AD25">
        <f t="shared" si="15"/>
        <v>2.7528566259958493</v>
      </c>
      <c r="AE25">
        <f t="shared" si="16"/>
        <v>4.3795262070795156</v>
      </c>
      <c r="AF25">
        <f t="shared" si="17"/>
        <v>1.5186518321732345</v>
      </c>
      <c r="AG25">
        <f t="shared" si="18"/>
        <v>-224.67746460010073</v>
      </c>
      <c r="AH25">
        <f t="shared" si="19"/>
        <v>52.950814737847892</v>
      </c>
      <c r="AI25">
        <f t="shared" si="20"/>
        <v>5.235625175935823</v>
      </c>
      <c r="AJ25">
        <f t="shared" si="21"/>
        <v>123.0129858241355</v>
      </c>
      <c r="AK25">
        <v>-4.1308274909710001E-2</v>
      </c>
      <c r="AL25">
        <v>4.6372157389786298E-2</v>
      </c>
      <c r="AM25">
        <v>3.46348624450783</v>
      </c>
      <c r="AN25">
        <v>12</v>
      </c>
      <c r="AO25">
        <v>2</v>
      </c>
      <c r="AP25">
        <f t="shared" si="22"/>
        <v>1</v>
      </c>
      <c r="AQ25">
        <f t="shared" si="23"/>
        <v>0</v>
      </c>
      <c r="AR25">
        <f t="shared" si="24"/>
        <v>52071.810030480898</v>
      </c>
      <c r="AS25" t="s">
        <v>239</v>
      </c>
      <c r="AT25">
        <v>1065.65769230769</v>
      </c>
      <c r="AU25">
        <v>2762.56</v>
      </c>
      <c r="AV25">
        <f t="shared" si="25"/>
        <v>1696.9023076923099</v>
      </c>
      <c r="AW25">
        <f t="shared" si="26"/>
        <v>0.61424993762753022</v>
      </c>
      <c r="AX25">
        <v>-2.1660809442964601</v>
      </c>
      <c r="AY25" t="s">
        <v>273</v>
      </c>
      <c r="AZ25">
        <v>1000.4225</v>
      </c>
      <c r="BA25">
        <v>1300.57</v>
      </c>
      <c r="BB25">
        <f t="shared" si="27"/>
        <v>0.23078150349462156</v>
      </c>
      <c r="BC25">
        <v>0.5</v>
      </c>
      <c r="BD25">
        <f t="shared" si="28"/>
        <v>1513.2057579195018</v>
      </c>
      <c r="BE25">
        <f t="shared" si="29"/>
        <v>20.936282390558191</v>
      </c>
      <c r="BF25">
        <f t="shared" si="30"/>
        <v>174.60994995469048</v>
      </c>
      <c r="BG25">
        <f t="shared" si="31"/>
        <v>0.50775429234873937</v>
      </c>
      <c r="BH25">
        <f t="shared" si="32"/>
        <v>1.5267165891978868E-2</v>
      </c>
      <c r="BI25">
        <f t="shared" si="33"/>
        <v>1.1241148111981669</v>
      </c>
      <c r="BJ25" t="s">
        <v>274</v>
      </c>
      <c r="BK25">
        <v>640.20000000000005</v>
      </c>
      <c r="BL25">
        <f t="shared" si="34"/>
        <v>660.36999999999989</v>
      </c>
      <c r="BM25">
        <f t="shared" si="35"/>
        <v>0.4545141360146584</v>
      </c>
      <c r="BN25">
        <f t="shared" si="36"/>
        <v>0.68885109029570868</v>
      </c>
      <c r="BO25">
        <f t="shared" si="37"/>
        <v>1.2777001892686508</v>
      </c>
      <c r="BP25">
        <f t="shared" si="38"/>
        <v>0.86156403546190163</v>
      </c>
      <c r="BQ25">
        <f t="shared" si="39"/>
        <v>1800.0229032258101</v>
      </c>
      <c r="BR25">
        <f t="shared" si="40"/>
        <v>1513.2057579195018</v>
      </c>
      <c r="BS25">
        <f t="shared" si="41"/>
        <v>0.84065916895151449</v>
      </c>
      <c r="BT25">
        <f t="shared" si="42"/>
        <v>0.1913183379030291</v>
      </c>
      <c r="BU25">
        <v>6</v>
      </c>
      <c r="BV25">
        <v>0.5</v>
      </c>
      <c r="BW25" t="s">
        <v>242</v>
      </c>
      <c r="BX25">
        <v>1579798734</v>
      </c>
      <c r="BY25">
        <v>377.154</v>
      </c>
      <c r="BZ25">
        <v>400.01074193548402</v>
      </c>
      <c r="CA25">
        <v>27.561519354838701</v>
      </c>
      <c r="CB25">
        <v>22.607435483871001</v>
      </c>
      <c r="CC25">
        <v>600.02722580645195</v>
      </c>
      <c r="CD25">
        <v>99.680429032258104</v>
      </c>
      <c r="CE25">
        <v>0.20000899999999999</v>
      </c>
      <c r="CF25">
        <v>30.480764516129</v>
      </c>
      <c r="CG25">
        <v>30.045138709677399</v>
      </c>
      <c r="CH25">
        <v>999.9</v>
      </c>
      <c r="CI25">
        <v>0</v>
      </c>
      <c r="CJ25">
        <v>0</v>
      </c>
      <c r="CK25">
        <v>9993.6280645161296</v>
      </c>
      <c r="CL25">
        <v>0</v>
      </c>
      <c r="CM25">
        <v>6.5425661290322603</v>
      </c>
      <c r="CN25">
        <v>1800.0229032258101</v>
      </c>
      <c r="CO25">
        <v>0.97800277419354797</v>
      </c>
      <c r="CP25">
        <v>2.19970129032258E-2</v>
      </c>
      <c r="CQ25">
        <v>0</v>
      </c>
      <c r="CR25">
        <v>1000.40641935484</v>
      </c>
      <c r="CS25">
        <v>2.0002200000000001</v>
      </c>
      <c r="CT25">
        <v>17796.435483870999</v>
      </c>
      <c r="CU25">
        <v>16706.367741935501</v>
      </c>
      <c r="CV25">
        <v>44.917000000000002</v>
      </c>
      <c r="CW25">
        <v>46.401000000000003</v>
      </c>
      <c r="CX25">
        <v>45.671225806451602</v>
      </c>
      <c r="CY25">
        <v>45.441064516129003</v>
      </c>
      <c r="CZ25">
        <v>46.110774193548401</v>
      </c>
      <c r="DA25">
        <v>1758.47225806452</v>
      </c>
      <c r="DB25">
        <v>39.550645161290298</v>
      </c>
      <c r="DC25">
        <v>0</v>
      </c>
      <c r="DD25">
        <v>73.200000047683702</v>
      </c>
      <c r="DE25">
        <v>1000.4225</v>
      </c>
      <c r="DF25">
        <v>10.2977435804269</v>
      </c>
      <c r="DG25">
        <v>183.38119661681401</v>
      </c>
      <c r="DH25">
        <v>17797.519230769201</v>
      </c>
      <c r="DI25">
        <v>15</v>
      </c>
      <c r="DJ25">
        <v>100</v>
      </c>
      <c r="DK25">
        <v>100</v>
      </c>
      <c r="DL25">
        <v>3.8860000000000001</v>
      </c>
      <c r="DM25">
        <v>0.33300000000000002</v>
      </c>
      <c r="DN25">
        <v>2</v>
      </c>
      <c r="DO25">
        <v>630.06600000000003</v>
      </c>
      <c r="DP25">
        <v>349.02600000000001</v>
      </c>
      <c r="DQ25">
        <v>29.306799999999999</v>
      </c>
      <c r="DR25">
        <v>27.841999999999999</v>
      </c>
      <c r="DS25">
        <v>29.9999</v>
      </c>
      <c r="DT25">
        <v>27.744700000000002</v>
      </c>
      <c r="DU25">
        <v>27.749099999999999</v>
      </c>
      <c r="DV25">
        <v>20.767199999999999</v>
      </c>
      <c r="DW25">
        <v>28.310700000000001</v>
      </c>
      <c r="DX25">
        <v>49.710599999999999</v>
      </c>
      <c r="DY25">
        <v>29.287099999999999</v>
      </c>
      <c r="DZ25">
        <v>400</v>
      </c>
      <c r="EA25">
        <v>22.6614</v>
      </c>
      <c r="EB25">
        <v>100.306</v>
      </c>
      <c r="EC25">
        <v>101.13800000000001</v>
      </c>
    </row>
    <row r="26" spans="1:133" x14ac:dyDescent="0.35">
      <c r="A26">
        <v>10</v>
      </c>
      <c r="B26">
        <v>1579798903.5</v>
      </c>
      <c r="C26">
        <v>976.90000009536698</v>
      </c>
      <c r="D26" t="s">
        <v>275</v>
      </c>
      <c r="E26" t="s">
        <v>276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s">
        <v>237</v>
      </c>
      <c r="M26" t="s">
        <v>238</v>
      </c>
      <c r="N26">
        <v>1579798895.5</v>
      </c>
      <c r="O26">
        <f t="shared" si="0"/>
        <v>5.135535505542816E-3</v>
      </c>
      <c r="P26">
        <f t="shared" si="1"/>
        <v>21.480907784578498</v>
      </c>
      <c r="Q26">
        <f t="shared" si="2"/>
        <v>376.66280645161299</v>
      </c>
      <c r="R26">
        <f t="shared" si="3"/>
        <v>266.39739968033257</v>
      </c>
      <c r="S26">
        <f t="shared" si="4"/>
        <v>26.606560876567162</v>
      </c>
      <c r="T26">
        <f t="shared" si="5"/>
        <v>37.619368288951627</v>
      </c>
      <c r="U26">
        <f t="shared" si="6"/>
        <v>0.3610885156557132</v>
      </c>
      <c r="V26">
        <f t="shared" si="7"/>
        <v>2.2541001522404009</v>
      </c>
      <c r="W26">
        <f t="shared" si="8"/>
        <v>0.33175964288522192</v>
      </c>
      <c r="X26">
        <f t="shared" si="9"/>
        <v>0.20978598567143372</v>
      </c>
      <c r="Y26">
        <f t="shared" si="10"/>
        <v>289.49913933701549</v>
      </c>
      <c r="Z26">
        <f t="shared" si="11"/>
        <v>30.935430531991205</v>
      </c>
      <c r="AA26">
        <f t="shared" si="12"/>
        <v>30.021758064516099</v>
      </c>
      <c r="AB26">
        <f t="shared" si="13"/>
        <v>4.2657772356749186</v>
      </c>
      <c r="AC26">
        <f t="shared" si="14"/>
        <v>63.407635605611112</v>
      </c>
      <c r="AD26">
        <f t="shared" si="15"/>
        <v>2.7742249835384269</v>
      </c>
      <c r="AE26">
        <f t="shared" si="16"/>
        <v>4.375222253663293</v>
      </c>
      <c r="AF26">
        <f t="shared" si="17"/>
        <v>1.4915522521364917</v>
      </c>
      <c r="AG26">
        <f t="shared" si="18"/>
        <v>-226.47711579443819</v>
      </c>
      <c r="AH26">
        <f t="shared" si="19"/>
        <v>53.692410433148545</v>
      </c>
      <c r="AI26">
        <f t="shared" si="20"/>
        <v>5.3091143322535412</v>
      </c>
      <c r="AJ26">
        <f t="shared" si="21"/>
        <v>122.02354830797941</v>
      </c>
      <c r="AK26">
        <v>-4.1294220422242102E-2</v>
      </c>
      <c r="AL26">
        <v>4.6356379996362801E-2</v>
      </c>
      <c r="AM26">
        <v>3.4625538074629398</v>
      </c>
      <c r="AN26">
        <v>12</v>
      </c>
      <c r="AO26">
        <v>2</v>
      </c>
      <c r="AP26">
        <f t="shared" si="22"/>
        <v>1</v>
      </c>
      <c r="AQ26">
        <f t="shared" si="23"/>
        <v>0</v>
      </c>
      <c r="AR26">
        <f t="shared" si="24"/>
        <v>52057.654048724929</v>
      </c>
      <c r="AS26" t="s">
        <v>239</v>
      </c>
      <c r="AT26">
        <v>1065.65769230769</v>
      </c>
      <c r="AU26">
        <v>2762.56</v>
      </c>
      <c r="AV26">
        <f t="shared" si="25"/>
        <v>1696.9023076923099</v>
      </c>
      <c r="AW26">
        <f t="shared" si="26"/>
        <v>0.61424993762753022</v>
      </c>
      <c r="AX26">
        <v>-2.1660809442964601</v>
      </c>
      <c r="AY26" t="s">
        <v>277</v>
      </c>
      <c r="AZ26">
        <v>1000.462</v>
      </c>
      <c r="BA26">
        <v>1328.78</v>
      </c>
      <c r="BB26">
        <f t="shared" si="27"/>
        <v>0.24708228600671289</v>
      </c>
      <c r="BC26">
        <v>0.5</v>
      </c>
      <c r="BD26">
        <f t="shared" si="28"/>
        <v>1513.1829482421178</v>
      </c>
      <c r="BE26">
        <f t="shared" si="29"/>
        <v>21.480907784578498</v>
      </c>
      <c r="BF26">
        <f t="shared" si="30"/>
        <v>186.94035099901998</v>
      </c>
      <c r="BG26">
        <f t="shared" si="31"/>
        <v>0.50646457652884602</v>
      </c>
      <c r="BH26">
        <f t="shared" si="32"/>
        <v>1.5627316416924959E-2</v>
      </c>
      <c r="BI26">
        <f t="shared" si="33"/>
        <v>1.0790198527973027</v>
      </c>
      <c r="BJ26" t="s">
        <v>278</v>
      </c>
      <c r="BK26">
        <v>655.8</v>
      </c>
      <c r="BL26">
        <f t="shared" si="34"/>
        <v>672.98</v>
      </c>
      <c r="BM26">
        <f t="shared" si="35"/>
        <v>0.48785699426431689</v>
      </c>
      <c r="BN26">
        <f t="shared" si="36"/>
        <v>0.68056162068769099</v>
      </c>
      <c r="BO26">
        <f t="shared" si="37"/>
        <v>1.2477771378621709</v>
      </c>
      <c r="BP26">
        <f t="shared" si="38"/>
        <v>0.84493962528099731</v>
      </c>
      <c r="BQ26">
        <f t="shared" si="39"/>
        <v>1799.9961290322599</v>
      </c>
      <c r="BR26">
        <f t="shared" si="40"/>
        <v>1513.1829482421178</v>
      </c>
      <c r="BS26">
        <f t="shared" si="41"/>
        <v>0.84065900133666249</v>
      </c>
      <c r="BT26">
        <f t="shared" si="42"/>
        <v>0.19131800267332513</v>
      </c>
      <c r="BU26">
        <v>6</v>
      </c>
      <c r="BV26">
        <v>0.5</v>
      </c>
      <c r="BW26" t="s">
        <v>242</v>
      </c>
      <c r="BX26">
        <v>1579798895.5</v>
      </c>
      <c r="BY26">
        <v>376.66280645161299</v>
      </c>
      <c r="BZ26">
        <v>400.07712903225797</v>
      </c>
      <c r="CA26">
        <v>27.7768451612903</v>
      </c>
      <c r="CB26">
        <v>22.784161290322601</v>
      </c>
      <c r="CC26">
        <v>600.02435483871</v>
      </c>
      <c r="CD26">
        <v>99.675412903225805</v>
      </c>
      <c r="CE26">
        <v>0.20003974193548399</v>
      </c>
      <c r="CF26">
        <v>30.463587096774202</v>
      </c>
      <c r="CG26">
        <v>30.021758064516099</v>
      </c>
      <c r="CH26">
        <v>999.9</v>
      </c>
      <c r="CI26">
        <v>0</v>
      </c>
      <c r="CJ26">
        <v>0</v>
      </c>
      <c r="CK26">
        <v>9990.7306451612894</v>
      </c>
      <c r="CL26">
        <v>0</v>
      </c>
      <c r="CM26">
        <v>6.3755499999999996</v>
      </c>
      <c r="CN26">
        <v>1799.9961290322599</v>
      </c>
      <c r="CO26">
        <v>0.97800738709677504</v>
      </c>
      <c r="CP26">
        <v>2.1992896774193599E-2</v>
      </c>
      <c r="CQ26">
        <v>0</v>
      </c>
      <c r="CR26">
        <v>1000.47232258064</v>
      </c>
      <c r="CS26">
        <v>2.0002200000000001</v>
      </c>
      <c r="CT26">
        <v>17782.606451612901</v>
      </c>
      <c r="CU26">
        <v>16706.138709677401</v>
      </c>
      <c r="CV26">
        <v>44.741870967741903</v>
      </c>
      <c r="CW26">
        <v>46.311999999999998</v>
      </c>
      <c r="CX26">
        <v>45.465483870967702</v>
      </c>
      <c r="CY26">
        <v>45.245935483871001</v>
      </c>
      <c r="CZ26">
        <v>45.9796774193548</v>
      </c>
      <c r="DA26">
        <v>1758.4561290322599</v>
      </c>
      <c r="DB26">
        <v>39.54</v>
      </c>
      <c r="DC26">
        <v>0</v>
      </c>
      <c r="DD26">
        <v>160.59999990463299</v>
      </c>
      <c r="DE26">
        <v>1000.462</v>
      </c>
      <c r="DF26">
        <v>-1.64218803748442</v>
      </c>
      <c r="DG26">
        <v>-25.418803436295899</v>
      </c>
      <c r="DH26">
        <v>17782.434615384602</v>
      </c>
      <c r="DI26">
        <v>15</v>
      </c>
      <c r="DJ26">
        <v>100</v>
      </c>
      <c r="DK26">
        <v>100</v>
      </c>
      <c r="DL26">
        <v>3.911</v>
      </c>
      <c r="DM26">
        <v>0.33500000000000002</v>
      </c>
      <c r="DN26">
        <v>2</v>
      </c>
      <c r="DO26">
        <v>630.16300000000001</v>
      </c>
      <c r="DP26">
        <v>349.22300000000001</v>
      </c>
      <c r="DQ26">
        <v>29.113</v>
      </c>
      <c r="DR26">
        <v>27.7775</v>
      </c>
      <c r="DS26">
        <v>30</v>
      </c>
      <c r="DT26">
        <v>27.692499999999999</v>
      </c>
      <c r="DU26">
        <v>27.698799999999999</v>
      </c>
      <c r="DV26">
        <v>20.765699999999999</v>
      </c>
      <c r="DW26">
        <v>28.108000000000001</v>
      </c>
      <c r="DX26">
        <v>48.335500000000003</v>
      </c>
      <c r="DY26">
        <v>29.108499999999999</v>
      </c>
      <c r="DZ26">
        <v>400</v>
      </c>
      <c r="EA26">
        <v>22.815100000000001</v>
      </c>
      <c r="EB26">
        <v>100.316</v>
      </c>
      <c r="EC26">
        <v>101.152</v>
      </c>
    </row>
    <row r="27" spans="1:133" x14ac:dyDescent="0.35">
      <c r="A27">
        <v>11</v>
      </c>
      <c r="B27">
        <v>1579798964</v>
      </c>
      <c r="C27">
        <v>1037.4000000953699</v>
      </c>
      <c r="D27" t="s">
        <v>279</v>
      </c>
      <c r="E27" t="s">
        <v>280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  <c r="N27">
        <v>1579798956</v>
      </c>
      <c r="O27">
        <f t="shared" si="0"/>
        <v>4.8208275731362153E-3</v>
      </c>
      <c r="P27">
        <f t="shared" si="1"/>
        <v>21.63308166327537</v>
      </c>
      <c r="Q27">
        <f t="shared" si="2"/>
        <v>376.52177419354803</v>
      </c>
      <c r="R27">
        <f t="shared" si="3"/>
        <v>256.59811869837517</v>
      </c>
      <c r="S27">
        <f t="shared" si="4"/>
        <v>25.62726311033348</v>
      </c>
      <c r="T27">
        <f t="shared" si="5"/>
        <v>37.604416676842639</v>
      </c>
      <c r="U27">
        <f t="shared" si="6"/>
        <v>0.33040153621345936</v>
      </c>
      <c r="V27">
        <f t="shared" si="7"/>
        <v>2.2556311952886525</v>
      </c>
      <c r="W27">
        <f t="shared" si="8"/>
        <v>0.30567840039760669</v>
      </c>
      <c r="X27">
        <f t="shared" si="9"/>
        <v>0.19311588265073179</v>
      </c>
      <c r="Y27">
        <f t="shared" si="10"/>
        <v>289.49764631288139</v>
      </c>
      <c r="Z27">
        <f t="shared" si="11"/>
        <v>31.01766080725087</v>
      </c>
      <c r="AA27">
        <f t="shared" si="12"/>
        <v>30.031116129032299</v>
      </c>
      <c r="AB27">
        <f t="shared" si="13"/>
        <v>4.2680703431274551</v>
      </c>
      <c r="AC27">
        <f t="shared" si="14"/>
        <v>62.89197435540683</v>
      </c>
      <c r="AD27">
        <f t="shared" si="15"/>
        <v>2.7483068406685756</v>
      </c>
      <c r="AE27">
        <f t="shared" si="16"/>
        <v>4.3698848204982506</v>
      </c>
      <c r="AF27">
        <f t="shared" si="17"/>
        <v>1.5197635024588796</v>
      </c>
      <c r="AG27">
        <f t="shared" si="18"/>
        <v>-212.59849597530709</v>
      </c>
      <c r="AH27">
        <f t="shared" si="19"/>
        <v>49.99794177945968</v>
      </c>
      <c r="AI27">
        <f t="shared" si="20"/>
        <v>4.9401562508685277</v>
      </c>
      <c r="AJ27">
        <f t="shared" si="21"/>
        <v>131.83724836790253</v>
      </c>
      <c r="AK27">
        <v>-4.1335519143037201E-2</v>
      </c>
      <c r="AL27">
        <v>4.6402741428421997E-2</v>
      </c>
      <c r="AM27">
        <v>3.4652934358674599</v>
      </c>
      <c r="AN27">
        <v>12</v>
      </c>
      <c r="AO27">
        <v>2</v>
      </c>
      <c r="AP27">
        <f t="shared" si="22"/>
        <v>1</v>
      </c>
      <c r="AQ27">
        <f t="shared" si="23"/>
        <v>0</v>
      </c>
      <c r="AR27">
        <f t="shared" si="24"/>
        <v>52111.206744708725</v>
      </c>
      <c r="AS27" t="s">
        <v>239</v>
      </c>
      <c r="AT27">
        <v>1065.65769230769</v>
      </c>
      <c r="AU27">
        <v>2762.56</v>
      </c>
      <c r="AV27">
        <f t="shared" si="25"/>
        <v>1696.9023076923099</v>
      </c>
      <c r="AW27">
        <f t="shared" si="26"/>
        <v>0.61424993762753022</v>
      </c>
      <c r="AX27">
        <v>-2.1660809442964601</v>
      </c>
      <c r="AY27" t="s">
        <v>281</v>
      </c>
      <c r="AZ27">
        <v>1002.21115384615</v>
      </c>
      <c r="BA27">
        <v>1328.85</v>
      </c>
      <c r="BB27">
        <f t="shared" si="27"/>
        <v>0.24580565613413852</v>
      </c>
      <c r="BC27">
        <v>0.5</v>
      </c>
      <c r="BD27">
        <f t="shared" si="28"/>
        <v>1513.1750901776009</v>
      </c>
      <c r="BE27">
        <f t="shared" si="29"/>
        <v>21.63308166327537</v>
      </c>
      <c r="BF27">
        <f t="shared" si="30"/>
        <v>185.97349794346971</v>
      </c>
      <c r="BG27">
        <f t="shared" si="31"/>
        <v>0.50227640440982801</v>
      </c>
      <c r="BH27">
        <f t="shared" si="32"/>
        <v>1.5727963513315919E-2</v>
      </c>
      <c r="BI27">
        <f t="shared" si="33"/>
        <v>1.0789103360048162</v>
      </c>
      <c r="BJ27" t="s">
        <v>282</v>
      </c>
      <c r="BK27">
        <v>661.4</v>
      </c>
      <c r="BL27">
        <f t="shared" si="34"/>
        <v>667.44999999999993</v>
      </c>
      <c r="BM27">
        <f t="shared" si="35"/>
        <v>0.48938324391916993</v>
      </c>
      <c r="BN27">
        <f t="shared" si="36"/>
        <v>0.68234213482076578</v>
      </c>
      <c r="BO27">
        <f t="shared" si="37"/>
        <v>1.2410653222270975</v>
      </c>
      <c r="BP27">
        <f t="shared" si="38"/>
        <v>0.84489837364283138</v>
      </c>
      <c r="BQ27">
        <f t="shared" si="39"/>
        <v>1799.98677419355</v>
      </c>
      <c r="BR27">
        <f t="shared" si="40"/>
        <v>1513.1750901776009</v>
      </c>
      <c r="BS27">
        <f t="shared" si="41"/>
        <v>0.8406590047616046</v>
      </c>
      <c r="BT27">
        <f t="shared" si="42"/>
        <v>0.19131800952320932</v>
      </c>
      <c r="BU27">
        <v>6</v>
      </c>
      <c r="BV27">
        <v>0.5</v>
      </c>
      <c r="BW27" t="s">
        <v>242</v>
      </c>
      <c r="BX27">
        <v>1579798956</v>
      </c>
      <c r="BY27">
        <v>376.52177419354803</v>
      </c>
      <c r="BZ27">
        <v>399.96906451612898</v>
      </c>
      <c r="CA27">
        <v>27.517974193548401</v>
      </c>
      <c r="CB27">
        <v>22.829993548387101</v>
      </c>
      <c r="CC27">
        <v>600.024</v>
      </c>
      <c r="CD27">
        <v>99.673141935483898</v>
      </c>
      <c r="CE27">
        <v>0.20001083870967701</v>
      </c>
      <c r="CF27">
        <v>30.442264516129001</v>
      </c>
      <c r="CG27">
        <v>30.031116129032299</v>
      </c>
      <c r="CH27">
        <v>999.9</v>
      </c>
      <c r="CI27">
        <v>0</v>
      </c>
      <c r="CJ27">
        <v>0</v>
      </c>
      <c r="CK27">
        <v>10000.9503225806</v>
      </c>
      <c r="CL27">
        <v>0</v>
      </c>
      <c r="CM27">
        <v>5.9635567741935498</v>
      </c>
      <c r="CN27">
        <v>1799.98677419355</v>
      </c>
      <c r="CO27">
        <v>0.97800709677419395</v>
      </c>
      <c r="CP27">
        <v>2.19932741935484E-2</v>
      </c>
      <c r="CQ27">
        <v>0</v>
      </c>
      <c r="CR27">
        <v>1002.27548387097</v>
      </c>
      <c r="CS27">
        <v>2.0002200000000001</v>
      </c>
      <c r="CT27">
        <v>17809.606451612901</v>
      </c>
      <c r="CU27">
        <v>16706.0516129032</v>
      </c>
      <c r="CV27">
        <v>44.745935483871001</v>
      </c>
      <c r="CW27">
        <v>46.304000000000002</v>
      </c>
      <c r="CX27">
        <v>45.481677419354803</v>
      </c>
      <c r="CY27">
        <v>45.213419354838699</v>
      </c>
      <c r="CZ27">
        <v>45.945129032258002</v>
      </c>
      <c r="DA27">
        <v>1758.44677419355</v>
      </c>
      <c r="DB27">
        <v>39.54</v>
      </c>
      <c r="DC27">
        <v>0</v>
      </c>
      <c r="DD27">
        <v>60.099999904632597</v>
      </c>
      <c r="DE27">
        <v>1002.21115384615</v>
      </c>
      <c r="DF27">
        <v>-4.0509401462238097</v>
      </c>
      <c r="DG27">
        <v>-107.894017186281</v>
      </c>
      <c r="DH27">
        <v>17808.2961538462</v>
      </c>
      <c r="DI27">
        <v>15</v>
      </c>
      <c r="DJ27">
        <v>100</v>
      </c>
      <c r="DK27">
        <v>100</v>
      </c>
      <c r="DL27">
        <v>3.9430000000000001</v>
      </c>
      <c r="DM27">
        <v>0.34100000000000003</v>
      </c>
      <c r="DN27">
        <v>2</v>
      </c>
      <c r="DO27">
        <v>630.40099999999995</v>
      </c>
      <c r="DP27">
        <v>349.38900000000001</v>
      </c>
      <c r="DQ27">
        <v>29.208500000000001</v>
      </c>
      <c r="DR27">
        <v>27.758299999999998</v>
      </c>
      <c r="DS27">
        <v>30</v>
      </c>
      <c r="DT27">
        <v>27.675000000000001</v>
      </c>
      <c r="DU27">
        <v>27.682300000000001</v>
      </c>
      <c r="DV27">
        <v>20.770399999999999</v>
      </c>
      <c r="DW27">
        <v>27.024000000000001</v>
      </c>
      <c r="DX27">
        <v>47.575099999999999</v>
      </c>
      <c r="DY27">
        <v>29.197399999999998</v>
      </c>
      <c r="DZ27">
        <v>400</v>
      </c>
      <c r="EA27">
        <v>22.940100000000001</v>
      </c>
      <c r="EB27">
        <v>100.31699999999999</v>
      </c>
      <c r="EC27">
        <v>101.158</v>
      </c>
    </row>
    <row r="28" spans="1:133" x14ac:dyDescent="0.35">
      <c r="A28">
        <v>12</v>
      </c>
      <c r="B28">
        <v>1579799118.5</v>
      </c>
      <c r="C28">
        <v>1191.9000000953699</v>
      </c>
      <c r="D28" t="s">
        <v>283</v>
      </c>
      <c r="E28" t="s">
        <v>284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238</v>
      </c>
      <c r="N28">
        <v>1579799110.5</v>
      </c>
      <c r="O28">
        <f t="shared" si="0"/>
        <v>4.4187905924595568E-3</v>
      </c>
      <c r="P28">
        <f t="shared" si="1"/>
        <v>24.39634066783562</v>
      </c>
      <c r="Q28">
        <f t="shared" si="2"/>
        <v>448.67109677419398</v>
      </c>
      <c r="R28">
        <f t="shared" si="3"/>
        <v>303.58057289396925</v>
      </c>
      <c r="S28">
        <f t="shared" si="4"/>
        <v>30.317685166643312</v>
      </c>
      <c r="T28">
        <f t="shared" si="5"/>
        <v>44.807442471371623</v>
      </c>
      <c r="U28">
        <f t="shared" si="6"/>
        <v>0.30580381457798522</v>
      </c>
      <c r="V28">
        <f t="shared" si="7"/>
        <v>2.255480812343003</v>
      </c>
      <c r="W28">
        <f t="shared" si="8"/>
        <v>0.28449631056288699</v>
      </c>
      <c r="X28">
        <f t="shared" si="9"/>
        <v>0.17960071596331931</v>
      </c>
      <c r="Y28">
        <f t="shared" si="10"/>
        <v>289.4987744232165</v>
      </c>
      <c r="Z28">
        <f t="shared" si="11"/>
        <v>31.036169934096936</v>
      </c>
      <c r="AA28">
        <f t="shared" si="12"/>
        <v>29.980767741935502</v>
      </c>
      <c r="AB28">
        <f t="shared" si="13"/>
        <v>4.2557455817852565</v>
      </c>
      <c r="AC28">
        <f t="shared" si="14"/>
        <v>63.553367197295131</v>
      </c>
      <c r="AD28">
        <f t="shared" si="15"/>
        <v>2.7590904118501816</v>
      </c>
      <c r="AE28">
        <f t="shared" si="16"/>
        <v>4.3413756556515075</v>
      </c>
      <c r="AF28">
        <f t="shared" si="17"/>
        <v>1.496655169935075</v>
      </c>
      <c r="AG28">
        <f t="shared" si="18"/>
        <v>-194.86866512746644</v>
      </c>
      <c r="AH28">
        <f t="shared" si="19"/>
        <v>42.220999095550283</v>
      </c>
      <c r="AI28">
        <f t="shared" si="20"/>
        <v>4.1686194480154573</v>
      </c>
      <c r="AJ28">
        <f t="shared" si="21"/>
        <v>141.01972783931581</v>
      </c>
      <c r="AK28">
        <v>-4.13314615475074E-2</v>
      </c>
      <c r="AL28">
        <v>4.63981864219749E-2</v>
      </c>
      <c r="AM28">
        <v>3.4650243095214202</v>
      </c>
      <c r="AN28">
        <v>13</v>
      </c>
      <c r="AO28">
        <v>2</v>
      </c>
      <c r="AP28">
        <f t="shared" si="22"/>
        <v>1</v>
      </c>
      <c r="AQ28">
        <f t="shared" si="23"/>
        <v>0</v>
      </c>
      <c r="AR28">
        <f t="shared" si="24"/>
        <v>52125.800625904703</v>
      </c>
      <c r="AS28" t="s">
        <v>239</v>
      </c>
      <c r="AT28">
        <v>1065.65769230769</v>
      </c>
      <c r="AU28">
        <v>2762.56</v>
      </c>
      <c r="AV28">
        <f t="shared" si="25"/>
        <v>1696.9023076923099</v>
      </c>
      <c r="AW28">
        <f t="shared" si="26"/>
        <v>0.61424993762753022</v>
      </c>
      <c r="AX28">
        <v>-2.1660809442964601</v>
      </c>
      <c r="AY28" t="s">
        <v>285</v>
      </c>
      <c r="AZ28">
        <v>1006.5946153846201</v>
      </c>
      <c r="BA28">
        <v>1364.3</v>
      </c>
      <c r="BB28">
        <f t="shared" si="27"/>
        <v>0.26218968307218349</v>
      </c>
      <c r="BC28">
        <v>0.5</v>
      </c>
      <c r="BD28">
        <f t="shared" si="28"/>
        <v>1513.1783708227283</v>
      </c>
      <c r="BE28">
        <f t="shared" si="29"/>
        <v>24.39634066783562</v>
      </c>
      <c r="BF28">
        <f t="shared" si="30"/>
        <v>198.36987873884704</v>
      </c>
      <c r="BG28">
        <f t="shared" si="31"/>
        <v>0.52063329179799167</v>
      </c>
      <c r="BH28">
        <f t="shared" si="32"/>
        <v>1.7554058480025631E-2</v>
      </c>
      <c r="BI28">
        <f t="shared" si="33"/>
        <v>1.0248918859488383</v>
      </c>
      <c r="BJ28" t="s">
        <v>286</v>
      </c>
      <c r="BK28">
        <v>654</v>
      </c>
      <c r="BL28">
        <f t="shared" si="34"/>
        <v>710.3</v>
      </c>
      <c r="BM28">
        <f t="shared" si="35"/>
        <v>0.5035976131428691</v>
      </c>
      <c r="BN28">
        <f t="shared" si="36"/>
        <v>0.66313503054217093</v>
      </c>
      <c r="BO28">
        <f t="shared" si="37"/>
        <v>1.197771968009042</v>
      </c>
      <c r="BP28">
        <f t="shared" si="38"/>
        <v>0.82400736545732767</v>
      </c>
      <c r="BQ28">
        <f t="shared" si="39"/>
        <v>1799.9903225806499</v>
      </c>
      <c r="BR28">
        <f t="shared" si="40"/>
        <v>1513.1783708227283</v>
      </c>
      <c r="BS28">
        <f t="shared" si="41"/>
        <v>0.84065917013002678</v>
      </c>
      <c r="BT28">
        <f t="shared" si="42"/>
        <v>0.19131834026005373</v>
      </c>
      <c r="BU28">
        <v>6</v>
      </c>
      <c r="BV28">
        <v>0.5</v>
      </c>
      <c r="BW28" t="s">
        <v>242</v>
      </c>
      <c r="BX28">
        <v>1579799110.5</v>
      </c>
      <c r="BY28">
        <v>448.67109677419398</v>
      </c>
      <c r="BZ28">
        <v>475.04912903225801</v>
      </c>
      <c r="CA28">
        <v>27.6276451612903</v>
      </c>
      <c r="CB28">
        <v>23.3310806451613</v>
      </c>
      <c r="CC28">
        <v>600.02029032258099</v>
      </c>
      <c r="CD28">
        <v>99.6670290322581</v>
      </c>
      <c r="CE28">
        <v>0.19998445161290301</v>
      </c>
      <c r="CF28">
        <v>30.327987096774201</v>
      </c>
      <c r="CG28">
        <v>29.980767741935502</v>
      </c>
      <c r="CH28">
        <v>999.9</v>
      </c>
      <c r="CI28">
        <v>0</v>
      </c>
      <c r="CJ28">
        <v>0</v>
      </c>
      <c r="CK28">
        <v>10000.5819354839</v>
      </c>
      <c r="CL28">
        <v>0</v>
      </c>
      <c r="CM28">
        <v>7.41460096774194</v>
      </c>
      <c r="CN28">
        <v>1799.9903225806499</v>
      </c>
      <c r="CO28">
        <v>0.97800429032258096</v>
      </c>
      <c r="CP28">
        <v>2.19960419354839E-2</v>
      </c>
      <c r="CQ28">
        <v>0</v>
      </c>
      <c r="CR28">
        <v>1006.64451612903</v>
      </c>
      <c r="CS28">
        <v>2.0002200000000001</v>
      </c>
      <c r="CT28">
        <v>17884.441935483901</v>
      </c>
      <c r="CU28">
        <v>16706.0741935484</v>
      </c>
      <c r="CV28">
        <v>44.566064516129003</v>
      </c>
      <c r="CW28">
        <v>46.237806451612897</v>
      </c>
      <c r="CX28">
        <v>45.395032258064496</v>
      </c>
      <c r="CY28">
        <v>45.070129032258002</v>
      </c>
      <c r="CZ28">
        <v>45.811999999999998</v>
      </c>
      <c r="DA28">
        <v>1758.44032258064</v>
      </c>
      <c r="DB28">
        <v>39.549999999999997</v>
      </c>
      <c r="DC28">
        <v>0</v>
      </c>
      <c r="DD28">
        <v>153.700000047684</v>
      </c>
      <c r="DE28">
        <v>1006.5946153846201</v>
      </c>
      <c r="DF28">
        <v>-4.84786324851191</v>
      </c>
      <c r="DG28">
        <v>-102.259829073511</v>
      </c>
      <c r="DH28">
        <v>17883.657692307701</v>
      </c>
      <c r="DI28">
        <v>15</v>
      </c>
      <c r="DJ28">
        <v>100</v>
      </c>
      <c r="DK28">
        <v>100</v>
      </c>
      <c r="DL28">
        <v>4.1900000000000004</v>
      </c>
      <c r="DM28">
        <v>0.35199999999999998</v>
      </c>
      <c r="DN28">
        <v>2</v>
      </c>
      <c r="DO28">
        <v>629.44200000000001</v>
      </c>
      <c r="DP28">
        <v>350</v>
      </c>
      <c r="DQ28">
        <v>29.1983</v>
      </c>
      <c r="DR28">
        <v>27.7193</v>
      </c>
      <c r="DS28">
        <v>30.0001</v>
      </c>
      <c r="DT28">
        <v>27.6358</v>
      </c>
      <c r="DU28">
        <v>27.642199999999999</v>
      </c>
      <c r="DV28">
        <v>23.8721</v>
      </c>
      <c r="DW28">
        <v>25.891400000000001</v>
      </c>
      <c r="DX28">
        <v>46.813299999999998</v>
      </c>
      <c r="DY28">
        <v>29.2102</v>
      </c>
      <c r="DZ28">
        <v>475</v>
      </c>
      <c r="EA28">
        <v>23.3734</v>
      </c>
      <c r="EB28">
        <v>100.32299999999999</v>
      </c>
      <c r="EC28">
        <v>101.164</v>
      </c>
    </row>
    <row r="29" spans="1:133" x14ac:dyDescent="0.35">
      <c r="A29">
        <v>13</v>
      </c>
      <c r="B29">
        <v>1579799239</v>
      </c>
      <c r="C29">
        <v>1312.4000000953699</v>
      </c>
      <c r="D29" t="s">
        <v>287</v>
      </c>
      <c r="E29" t="s">
        <v>288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>
        <v>1579799231</v>
      </c>
      <c r="O29">
        <f t="shared" si="0"/>
        <v>3.5173113973336798E-3</v>
      </c>
      <c r="P29">
        <f t="shared" si="1"/>
        <v>26.749542059600621</v>
      </c>
      <c r="Q29">
        <f t="shared" si="2"/>
        <v>546.33883870967702</v>
      </c>
      <c r="R29">
        <f t="shared" si="3"/>
        <v>351.43250789348338</v>
      </c>
      <c r="S29">
        <f t="shared" si="4"/>
        <v>35.0957255283449</v>
      </c>
      <c r="T29">
        <f t="shared" si="5"/>
        <v>54.560000848416287</v>
      </c>
      <c r="U29">
        <f t="shared" si="6"/>
        <v>0.24449923781614591</v>
      </c>
      <c r="V29">
        <f t="shared" si="7"/>
        <v>2.2545281062665619</v>
      </c>
      <c r="W29">
        <f t="shared" si="8"/>
        <v>0.23066577527601215</v>
      </c>
      <c r="X29">
        <f t="shared" si="9"/>
        <v>0.14534372811686233</v>
      </c>
      <c r="Y29">
        <f t="shared" si="10"/>
        <v>289.5021208566107</v>
      </c>
      <c r="Z29">
        <f t="shared" si="11"/>
        <v>31.198835108141441</v>
      </c>
      <c r="AA29">
        <f t="shared" si="12"/>
        <v>29.938880645161301</v>
      </c>
      <c r="AB29">
        <f t="shared" si="13"/>
        <v>4.245515703921467</v>
      </c>
      <c r="AC29">
        <f t="shared" si="14"/>
        <v>64.447160983460321</v>
      </c>
      <c r="AD29">
        <f t="shared" si="15"/>
        <v>2.7762617850278177</v>
      </c>
      <c r="AE29">
        <f t="shared" si="16"/>
        <v>4.3078108370674633</v>
      </c>
      <c r="AF29">
        <f t="shared" si="17"/>
        <v>1.4692539188936493</v>
      </c>
      <c r="AG29">
        <f t="shared" si="18"/>
        <v>-155.11343262241527</v>
      </c>
      <c r="AH29">
        <f t="shared" si="19"/>
        <v>30.838995047335857</v>
      </c>
      <c r="AI29">
        <f t="shared" si="20"/>
        <v>3.0434515250078227</v>
      </c>
      <c r="AJ29">
        <f t="shared" si="21"/>
        <v>168.2711348065391</v>
      </c>
      <c r="AK29">
        <v>-4.1305761588012802E-2</v>
      </c>
      <c r="AL29">
        <v>4.6369335966002102E-2</v>
      </c>
      <c r="AM29">
        <v>3.4633195076390102</v>
      </c>
      <c r="AN29">
        <v>13</v>
      </c>
      <c r="AO29">
        <v>2</v>
      </c>
      <c r="AP29">
        <f t="shared" si="22"/>
        <v>1</v>
      </c>
      <c r="AQ29">
        <f t="shared" si="23"/>
        <v>0</v>
      </c>
      <c r="AR29">
        <f t="shared" si="24"/>
        <v>52117.924610562201</v>
      </c>
      <c r="AS29" t="s">
        <v>239</v>
      </c>
      <c r="AT29">
        <v>1065.65769230769</v>
      </c>
      <c r="AU29">
        <v>2762.56</v>
      </c>
      <c r="AV29">
        <f t="shared" si="25"/>
        <v>1696.9023076923099</v>
      </c>
      <c r="AW29">
        <f t="shared" si="26"/>
        <v>0.61424993762753022</v>
      </c>
      <c r="AX29">
        <v>-2.1660809442964601</v>
      </c>
      <c r="AY29" t="s">
        <v>289</v>
      </c>
      <c r="AZ29">
        <v>1015.57769230769</v>
      </c>
      <c r="BA29">
        <v>1390.17</v>
      </c>
      <c r="BB29">
        <f t="shared" si="27"/>
        <v>0.2694579135589964</v>
      </c>
      <c r="BC29">
        <v>0.5</v>
      </c>
      <c r="BD29">
        <f t="shared" si="28"/>
        <v>1513.1959837259515</v>
      </c>
      <c r="BE29">
        <f t="shared" si="29"/>
        <v>26.749542059600621</v>
      </c>
      <c r="BF29">
        <f t="shared" si="30"/>
        <v>203.87131629032399</v>
      </c>
      <c r="BG29">
        <f t="shared" si="31"/>
        <v>0.52509405324528657</v>
      </c>
      <c r="BH29">
        <f t="shared" si="32"/>
        <v>1.9108974194273216E-2</v>
      </c>
      <c r="BI29">
        <f t="shared" si="33"/>
        <v>0.9872101973139974</v>
      </c>
      <c r="BJ29" t="s">
        <v>290</v>
      </c>
      <c r="BK29">
        <v>660.2</v>
      </c>
      <c r="BL29">
        <f t="shared" si="34"/>
        <v>729.97</v>
      </c>
      <c r="BM29">
        <f t="shared" si="35"/>
        <v>0.51316123634164434</v>
      </c>
      <c r="BN29">
        <f t="shared" si="36"/>
        <v>0.65278544112330905</v>
      </c>
      <c r="BO29">
        <f t="shared" si="37"/>
        <v>1.154323884835468</v>
      </c>
      <c r="BP29">
        <f t="shared" si="38"/>
        <v>0.8087619386094016</v>
      </c>
      <c r="BQ29">
        <f t="shared" si="39"/>
        <v>1800.01129032258</v>
      </c>
      <c r="BR29">
        <f t="shared" si="40"/>
        <v>1513.1959837259515</v>
      </c>
      <c r="BS29">
        <f t="shared" si="41"/>
        <v>0.84065916245157091</v>
      </c>
      <c r="BT29">
        <f t="shared" si="42"/>
        <v>0.19131832490314171</v>
      </c>
      <c r="BU29">
        <v>6</v>
      </c>
      <c r="BV29">
        <v>0.5</v>
      </c>
      <c r="BW29" t="s">
        <v>242</v>
      </c>
      <c r="BX29">
        <v>1579799231</v>
      </c>
      <c r="BY29">
        <v>546.33883870967702</v>
      </c>
      <c r="BZ29">
        <v>575.00912903225799</v>
      </c>
      <c r="CA29">
        <v>27.800212903225798</v>
      </c>
      <c r="CB29">
        <v>24.380790322580602</v>
      </c>
      <c r="CC29">
        <v>600.01874193548394</v>
      </c>
      <c r="CD29">
        <v>99.664764516128997</v>
      </c>
      <c r="CE29">
        <v>0.200002516129032</v>
      </c>
      <c r="CF29">
        <v>30.192603225806501</v>
      </c>
      <c r="CG29">
        <v>29.938880645161301</v>
      </c>
      <c r="CH29">
        <v>999.9</v>
      </c>
      <c r="CI29">
        <v>0</v>
      </c>
      <c r="CJ29">
        <v>0</v>
      </c>
      <c r="CK29">
        <v>9994.59064516129</v>
      </c>
      <c r="CL29">
        <v>0</v>
      </c>
      <c r="CM29">
        <v>7.4701174193548399</v>
      </c>
      <c r="CN29">
        <v>1800.01129032258</v>
      </c>
      <c r="CO29">
        <v>0.97800312903225795</v>
      </c>
      <c r="CP29">
        <v>2.1997174193548401E-2</v>
      </c>
      <c r="CQ29">
        <v>0</v>
      </c>
      <c r="CR29">
        <v>1015.61935483871</v>
      </c>
      <c r="CS29">
        <v>2.0002200000000001</v>
      </c>
      <c r="CT29">
        <v>18040.538709677399</v>
      </c>
      <c r="CU29">
        <v>16706.267741935499</v>
      </c>
      <c r="CV29">
        <v>44.465451612903202</v>
      </c>
      <c r="CW29">
        <v>46.186999999999998</v>
      </c>
      <c r="CX29">
        <v>45.281870967741902</v>
      </c>
      <c r="CY29">
        <v>45</v>
      </c>
      <c r="CZ29">
        <v>45.703258064516099</v>
      </c>
      <c r="DA29">
        <v>1758.46129032258</v>
      </c>
      <c r="DB29">
        <v>39.549999999999997</v>
      </c>
      <c r="DC29">
        <v>0</v>
      </c>
      <c r="DD29">
        <v>119.89999985694899</v>
      </c>
      <c r="DE29">
        <v>1015.57769230769</v>
      </c>
      <c r="DF29">
        <v>-9.2834188063785099</v>
      </c>
      <c r="DG29">
        <v>-186.39658119395301</v>
      </c>
      <c r="DH29">
        <v>18038.642307692298</v>
      </c>
      <c r="DI29">
        <v>15</v>
      </c>
      <c r="DJ29">
        <v>100</v>
      </c>
      <c r="DK29">
        <v>100</v>
      </c>
      <c r="DL29">
        <v>4.4119999999999999</v>
      </c>
      <c r="DM29">
        <v>0.38900000000000001</v>
      </c>
      <c r="DN29">
        <v>2</v>
      </c>
      <c r="DO29">
        <v>629.44799999999998</v>
      </c>
      <c r="DP29">
        <v>351.39100000000002</v>
      </c>
      <c r="DQ29">
        <v>28.892099999999999</v>
      </c>
      <c r="DR29">
        <v>27.690999999999999</v>
      </c>
      <c r="DS29">
        <v>29.999500000000001</v>
      </c>
      <c r="DT29">
        <v>27.607500000000002</v>
      </c>
      <c r="DU29">
        <v>27.616299999999999</v>
      </c>
      <c r="DV29">
        <v>27.898299999999999</v>
      </c>
      <c r="DW29">
        <v>22.4177</v>
      </c>
      <c r="DX29">
        <v>46.3658</v>
      </c>
      <c r="DY29">
        <v>28.882200000000001</v>
      </c>
      <c r="DZ29">
        <v>575</v>
      </c>
      <c r="EA29">
        <v>24.049800000000001</v>
      </c>
      <c r="EB29">
        <v>100.32899999999999</v>
      </c>
      <c r="EC29">
        <v>101.167</v>
      </c>
    </row>
    <row r="30" spans="1:133" x14ac:dyDescent="0.35">
      <c r="A30">
        <v>14</v>
      </c>
      <c r="B30">
        <v>1579799400.5</v>
      </c>
      <c r="C30">
        <v>1473.9000000953699</v>
      </c>
      <c r="D30" t="s">
        <v>291</v>
      </c>
      <c r="E30" t="s">
        <v>292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1579799392.5</v>
      </c>
      <c r="O30">
        <f t="shared" si="0"/>
        <v>2.5247635533823514E-3</v>
      </c>
      <c r="P30">
        <f t="shared" si="1"/>
        <v>25.089693772247792</v>
      </c>
      <c r="Q30">
        <f t="shared" si="2"/>
        <v>648.20919354838702</v>
      </c>
      <c r="R30">
        <f t="shared" si="3"/>
        <v>384.42598664213489</v>
      </c>
      <c r="S30">
        <f t="shared" si="4"/>
        <v>38.388935177439208</v>
      </c>
      <c r="T30">
        <f t="shared" si="5"/>
        <v>64.730433366134363</v>
      </c>
      <c r="U30">
        <f t="shared" si="6"/>
        <v>0.1656685241468345</v>
      </c>
      <c r="V30">
        <f t="shared" si="7"/>
        <v>2.2557283364451468</v>
      </c>
      <c r="W30">
        <f t="shared" si="8"/>
        <v>0.15919364794144492</v>
      </c>
      <c r="X30">
        <f t="shared" si="9"/>
        <v>0.10005668637985216</v>
      </c>
      <c r="Y30">
        <f t="shared" si="10"/>
        <v>289.50097297860106</v>
      </c>
      <c r="Z30">
        <f t="shared" si="11"/>
        <v>31.483703074598463</v>
      </c>
      <c r="AA30">
        <f t="shared" si="12"/>
        <v>30.0132451612903</v>
      </c>
      <c r="AB30">
        <f t="shared" si="13"/>
        <v>4.2636921598993887</v>
      </c>
      <c r="AC30">
        <f t="shared" si="14"/>
        <v>63.65364000608362</v>
      </c>
      <c r="AD30">
        <f t="shared" si="15"/>
        <v>2.7354380954794486</v>
      </c>
      <c r="AE30">
        <f t="shared" si="16"/>
        <v>4.2973789012191794</v>
      </c>
      <c r="AF30">
        <f t="shared" si="17"/>
        <v>1.5282540644199401</v>
      </c>
      <c r="AG30">
        <f t="shared" si="18"/>
        <v>-111.34207270416169</v>
      </c>
      <c r="AH30">
        <f t="shared" si="19"/>
        <v>16.672059668830109</v>
      </c>
      <c r="AI30">
        <f t="shared" si="20"/>
        <v>1.6447247572264974</v>
      </c>
      <c r="AJ30">
        <f t="shared" si="21"/>
        <v>196.47568470049595</v>
      </c>
      <c r="AK30">
        <v>-4.1338140312703303E-2</v>
      </c>
      <c r="AL30">
        <v>4.6405683920999301E-2</v>
      </c>
      <c r="AM30">
        <v>3.4654672841764702</v>
      </c>
      <c r="AN30">
        <v>14</v>
      </c>
      <c r="AO30">
        <v>2</v>
      </c>
      <c r="AP30">
        <f t="shared" si="22"/>
        <v>1</v>
      </c>
      <c r="AQ30">
        <f t="shared" si="23"/>
        <v>0</v>
      </c>
      <c r="AR30">
        <f t="shared" si="24"/>
        <v>52164.288791116975</v>
      </c>
      <c r="AS30" t="s">
        <v>239</v>
      </c>
      <c r="AT30">
        <v>1065.65769230769</v>
      </c>
      <c r="AU30">
        <v>2762.56</v>
      </c>
      <c r="AV30">
        <f t="shared" si="25"/>
        <v>1696.9023076923099</v>
      </c>
      <c r="AW30">
        <f t="shared" si="26"/>
        <v>0.61424993762753022</v>
      </c>
      <c r="AX30">
        <v>-2.1660809442964601</v>
      </c>
      <c r="AY30" t="s">
        <v>293</v>
      </c>
      <c r="AZ30">
        <v>1010.26346153846</v>
      </c>
      <c r="BA30">
        <v>1378.19</v>
      </c>
      <c r="BB30">
        <f t="shared" si="27"/>
        <v>0.26696358155373356</v>
      </c>
      <c r="BC30">
        <v>0.5</v>
      </c>
      <c r="BD30">
        <f t="shared" si="28"/>
        <v>1513.1897708227218</v>
      </c>
      <c r="BE30">
        <f t="shared" si="29"/>
        <v>25.089693772247792</v>
      </c>
      <c r="BF30">
        <f t="shared" si="30"/>
        <v>201.98328039465355</v>
      </c>
      <c r="BG30">
        <f t="shared" si="31"/>
        <v>0.52473896922775531</v>
      </c>
      <c r="BH30">
        <f t="shared" si="32"/>
        <v>1.8012132544172089E-2</v>
      </c>
      <c r="BI30">
        <f t="shared" si="33"/>
        <v>1.0044841422445381</v>
      </c>
      <c r="BJ30" t="s">
        <v>294</v>
      </c>
      <c r="BK30">
        <v>655</v>
      </c>
      <c r="BL30">
        <f t="shared" si="34"/>
        <v>723.19</v>
      </c>
      <c r="BM30">
        <f t="shared" si="35"/>
        <v>0.50875501384358202</v>
      </c>
      <c r="BN30">
        <f t="shared" si="36"/>
        <v>0.65685911670367625</v>
      </c>
      <c r="BO30">
        <f t="shared" si="37"/>
        <v>1.1772432142400011</v>
      </c>
      <c r="BP30">
        <f t="shared" si="38"/>
        <v>0.81582186182695682</v>
      </c>
      <c r="BQ30">
        <f t="shared" si="39"/>
        <v>1800.0038709677401</v>
      </c>
      <c r="BR30">
        <f t="shared" si="40"/>
        <v>1513.1897708227218</v>
      </c>
      <c r="BS30">
        <f t="shared" si="41"/>
        <v>0.84065917592120631</v>
      </c>
      <c r="BT30">
        <f t="shared" si="42"/>
        <v>0.19131835184241253</v>
      </c>
      <c r="BU30">
        <v>6</v>
      </c>
      <c r="BV30">
        <v>0.5</v>
      </c>
      <c r="BW30" t="s">
        <v>242</v>
      </c>
      <c r="BX30">
        <v>1579799392.5</v>
      </c>
      <c r="BY30">
        <v>648.20919354838702</v>
      </c>
      <c r="BZ30">
        <v>674.93419354838704</v>
      </c>
      <c r="CA30">
        <v>27.3926193548387</v>
      </c>
      <c r="CB30">
        <v>24.937132258064501</v>
      </c>
      <c r="CC30">
        <v>600.02848387096799</v>
      </c>
      <c r="CD30">
        <v>99.660441935483902</v>
      </c>
      <c r="CE30">
        <v>0.19996425806451601</v>
      </c>
      <c r="CF30">
        <v>30.150338709677399</v>
      </c>
      <c r="CG30">
        <v>30.0132451612903</v>
      </c>
      <c r="CH30">
        <v>999.9</v>
      </c>
      <c r="CI30">
        <v>0</v>
      </c>
      <c r="CJ30">
        <v>0</v>
      </c>
      <c r="CK30">
        <v>10002.8590322581</v>
      </c>
      <c r="CL30">
        <v>0</v>
      </c>
      <c r="CM30">
        <v>7.5089912903225802</v>
      </c>
      <c r="CN30">
        <v>1800.0038709677401</v>
      </c>
      <c r="CO30">
        <v>0.97800093548387101</v>
      </c>
      <c r="CP30">
        <v>2.1999261290322598E-2</v>
      </c>
      <c r="CQ30">
        <v>0</v>
      </c>
      <c r="CR30">
        <v>1010.34387096774</v>
      </c>
      <c r="CS30">
        <v>2.0002200000000001</v>
      </c>
      <c r="CT30">
        <v>17944.735483871002</v>
      </c>
      <c r="CU30">
        <v>16706.193548387098</v>
      </c>
      <c r="CV30">
        <v>44.311999999999998</v>
      </c>
      <c r="CW30">
        <v>46.125</v>
      </c>
      <c r="CX30">
        <v>45.211354838709703</v>
      </c>
      <c r="CY30">
        <v>44.850612903225802</v>
      </c>
      <c r="CZ30">
        <v>45.554000000000002</v>
      </c>
      <c r="DA30">
        <v>1758.4532258064501</v>
      </c>
      <c r="DB30">
        <v>39.550645161290298</v>
      </c>
      <c r="DC30">
        <v>0</v>
      </c>
      <c r="DD30">
        <v>160.799999952316</v>
      </c>
      <c r="DE30">
        <v>1010.26346153846</v>
      </c>
      <c r="DF30">
        <v>-8.3066666831120504</v>
      </c>
      <c r="DG30">
        <v>-173.70256388434299</v>
      </c>
      <c r="DH30">
        <v>17943.3692307692</v>
      </c>
      <c r="DI30">
        <v>15</v>
      </c>
      <c r="DJ30">
        <v>100</v>
      </c>
      <c r="DK30">
        <v>100</v>
      </c>
      <c r="DL30">
        <v>4.8330000000000002</v>
      </c>
      <c r="DM30">
        <v>0.41699999999999998</v>
      </c>
      <c r="DN30">
        <v>2</v>
      </c>
      <c r="DO30">
        <v>628.22500000000002</v>
      </c>
      <c r="DP30">
        <v>352.61</v>
      </c>
      <c r="DQ30">
        <v>28.878699999999998</v>
      </c>
      <c r="DR30">
        <v>27.669799999999999</v>
      </c>
      <c r="DS30">
        <v>30</v>
      </c>
      <c r="DT30">
        <v>27.581499999999998</v>
      </c>
      <c r="DU30">
        <v>27.5928</v>
      </c>
      <c r="DV30">
        <v>31.789400000000001</v>
      </c>
      <c r="DW30">
        <v>18.461600000000001</v>
      </c>
      <c r="DX30">
        <v>47.944400000000002</v>
      </c>
      <c r="DY30">
        <v>28.872900000000001</v>
      </c>
      <c r="DZ30">
        <v>675</v>
      </c>
      <c r="EA30">
        <v>25.319199999999999</v>
      </c>
      <c r="EB30">
        <v>100.336</v>
      </c>
      <c r="EC30">
        <v>101.173</v>
      </c>
    </row>
    <row r="31" spans="1:133" x14ac:dyDescent="0.35">
      <c r="A31">
        <v>15</v>
      </c>
      <c r="B31">
        <v>1579799521</v>
      </c>
      <c r="C31">
        <v>1594.4000000953699</v>
      </c>
      <c r="D31" t="s">
        <v>295</v>
      </c>
      <c r="E31" t="s">
        <v>296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  <c r="N31">
        <v>1579799513</v>
      </c>
      <c r="O31">
        <f t="shared" si="0"/>
        <v>1.9271245258829777E-3</v>
      </c>
      <c r="P31">
        <f t="shared" si="1"/>
        <v>25.279933634731407</v>
      </c>
      <c r="Q31">
        <f t="shared" si="2"/>
        <v>773.24177419354805</v>
      </c>
      <c r="R31">
        <f t="shared" si="3"/>
        <v>435.28988314075008</v>
      </c>
      <c r="S31">
        <f t="shared" si="4"/>
        <v>43.469569531949979</v>
      </c>
      <c r="T31">
        <f t="shared" si="5"/>
        <v>77.218626874096856</v>
      </c>
      <c r="U31">
        <f t="shared" si="6"/>
        <v>0.12858688497018092</v>
      </c>
      <c r="V31">
        <f t="shared" si="7"/>
        <v>2.2553524021211162</v>
      </c>
      <c r="W31">
        <f t="shared" si="8"/>
        <v>0.12464846453329478</v>
      </c>
      <c r="X31">
        <f t="shared" si="9"/>
        <v>7.824909353496555E-2</v>
      </c>
      <c r="Y31">
        <f t="shared" si="10"/>
        <v>289.49810060807789</v>
      </c>
      <c r="Z31">
        <f t="shared" si="11"/>
        <v>31.555551930280316</v>
      </c>
      <c r="AA31">
        <f t="shared" si="12"/>
        <v>29.9650838709677</v>
      </c>
      <c r="AB31">
        <f t="shared" si="13"/>
        <v>4.2519126746511171</v>
      </c>
      <c r="AC31">
        <f t="shared" si="14"/>
        <v>64.742074009101486</v>
      </c>
      <c r="AD31">
        <f t="shared" si="15"/>
        <v>2.7621962749375553</v>
      </c>
      <c r="AE31">
        <f t="shared" si="16"/>
        <v>4.2664624468923318</v>
      </c>
      <c r="AF31">
        <f t="shared" si="17"/>
        <v>1.4897163997135618</v>
      </c>
      <c r="AG31">
        <f t="shared" si="18"/>
        <v>-84.986191591439322</v>
      </c>
      <c r="AH31">
        <f t="shared" si="19"/>
        <v>7.2311081943671693</v>
      </c>
      <c r="AI31">
        <f t="shared" si="20"/>
        <v>0.71286496291197143</v>
      </c>
      <c r="AJ31">
        <f t="shared" si="21"/>
        <v>212.45588217391773</v>
      </c>
      <c r="AK31">
        <v>-4.13279970095322E-2</v>
      </c>
      <c r="AL31">
        <v>4.6394297174587602E-2</v>
      </c>
      <c r="AM31">
        <v>3.4647945114167502</v>
      </c>
      <c r="AN31">
        <v>13</v>
      </c>
      <c r="AO31">
        <v>2</v>
      </c>
      <c r="AP31">
        <f t="shared" si="22"/>
        <v>1</v>
      </c>
      <c r="AQ31">
        <f t="shared" si="23"/>
        <v>0</v>
      </c>
      <c r="AR31">
        <f t="shared" si="24"/>
        <v>52173.725961932534</v>
      </c>
      <c r="AS31" t="s">
        <v>239</v>
      </c>
      <c r="AT31">
        <v>1065.65769230769</v>
      </c>
      <c r="AU31">
        <v>2762.56</v>
      </c>
      <c r="AV31">
        <f t="shared" si="25"/>
        <v>1696.9023076923099</v>
      </c>
      <c r="AW31">
        <f t="shared" si="26"/>
        <v>0.61424993762753022</v>
      </c>
      <c r="AX31">
        <v>-2.1660809442964601</v>
      </c>
      <c r="AY31" t="s">
        <v>297</v>
      </c>
      <c r="AZ31">
        <v>1009.24961538462</v>
      </c>
      <c r="BA31">
        <v>1377.14</v>
      </c>
      <c r="BB31">
        <f t="shared" si="27"/>
        <v>0.26714087501298345</v>
      </c>
      <c r="BC31">
        <v>0.5</v>
      </c>
      <c r="BD31">
        <f t="shared" si="28"/>
        <v>1513.1721675968797</v>
      </c>
      <c r="BE31">
        <f t="shared" si="29"/>
        <v>25.279933634731407</v>
      </c>
      <c r="BF31">
        <f t="shared" si="30"/>
        <v>202.11506844856163</v>
      </c>
      <c r="BG31">
        <f t="shared" si="31"/>
        <v>0.52916914765383338</v>
      </c>
      <c r="BH31">
        <f t="shared" si="32"/>
        <v>1.8138064634519294E-2</v>
      </c>
      <c r="BI31">
        <f t="shared" si="33"/>
        <v>1.0060124606067646</v>
      </c>
      <c r="BJ31" t="s">
        <v>298</v>
      </c>
      <c r="BK31">
        <v>648.4</v>
      </c>
      <c r="BL31">
        <f t="shared" si="34"/>
        <v>728.74000000000012</v>
      </c>
      <c r="BM31">
        <f t="shared" si="35"/>
        <v>0.50483078274196558</v>
      </c>
      <c r="BN31">
        <f t="shared" si="36"/>
        <v>0.65530518030801832</v>
      </c>
      <c r="BO31">
        <f t="shared" si="37"/>
        <v>1.1810956048867831</v>
      </c>
      <c r="BP31">
        <f t="shared" si="38"/>
        <v>0.81644063639944708</v>
      </c>
      <c r="BQ31">
        <f t="shared" si="39"/>
        <v>1799.9825806451599</v>
      </c>
      <c r="BR31">
        <f t="shared" si="40"/>
        <v>1513.1721675968797</v>
      </c>
      <c r="BS31">
        <f t="shared" si="41"/>
        <v>0.84065933963345352</v>
      </c>
      <c r="BT31">
        <f t="shared" si="42"/>
        <v>0.19131867926690702</v>
      </c>
      <c r="BU31">
        <v>6</v>
      </c>
      <c r="BV31">
        <v>0.5</v>
      </c>
      <c r="BW31" t="s">
        <v>242</v>
      </c>
      <c r="BX31">
        <v>1579799513</v>
      </c>
      <c r="BY31">
        <v>773.24177419354805</v>
      </c>
      <c r="BZ31">
        <v>800.01048387096796</v>
      </c>
      <c r="CA31">
        <v>27.6597193548387</v>
      </c>
      <c r="CB31">
        <v>25.785993548387101</v>
      </c>
      <c r="CC31">
        <v>600.03041935483895</v>
      </c>
      <c r="CD31">
        <v>99.663493548387095</v>
      </c>
      <c r="CE31">
        <v>0.200002516129032</v>
      </c>
      <c r="CF31">
        <v>30.024554838709701</v>
      </c>
      <c r="CG31">
        <v>29.9650838709677</v>
      </c>
      <c r="CH31">
        <v>999.9</v>
      </c>
      <c r="CI31">
        <v>0</v>
      </c>
      <c r="CJ31">
        <v>0</v>
      </c>
      <c r="CK31">
        <v>10000.098387096799</v>
      </c>
      <c r="CL31">
        <v>0</v>
      </c>
      <c r="CM31">
        <v>7.53066935483871</v>
      </c>
      <c r="CN31">
        <v>1799.9825806451599</v>
      </c>
      <c r="CO31">
        <v>0.97799964516129001</v>
      </c>
      <c r="CP31">
        <v>2.2000487096774199E-2</v>
      </c>
      <c r="CQ31">
        <v>0</v>
      </c>
      <c r="CR31">
        <v>1009.36516129032</v>
      </c>
      <c r="CS31">
        <v>2.0002200000000001</v>
      </c>
      <c r="CT31">
        <v>17919.558064516099</v>
      </c>
      <c r="CU31">
        <v>16705.9774193548</v>
      </c>
      <c r="CV31">
        <v>44.311999999999998</v>
      </c>
      <c r="CW31">
        <v>46.120935483871001</v>
      </c>
      <c r="CX31">
        <v>45.424999999999997</v>
      </c>
      <c r="CY31">
        <v>44.856709677419303</v>
      </c>
      <c r="CZ31">
        <v>45.526000000000003</v>
      </c>
      <c r="DA31">
        <v>1758.42258064516</v>
      </c>
      <c r="DB31">
        <v>39.56</v>
      </c>
      <c r="DC31">
        <v>0</v>
      </c>
      <c r="DD31">
        <v>120.200000047684</v>
      </c>
      <c r="DE31">
        <v>1009.24961538462</v>
      </c>
      <c r="DF31">
        <v>-8.7155555544115408</v>
      </c>
      <c r="DG31">
        <v>-144.697435859828</v>
      </c>
      <c r="DH31">
        <v>17917.992307692301</v>
      </c>
      <c r="DI31">
        <v>15</v>
      </c>
      <c r="DJ31">
        <v>100</v>
      </c>
      <c r="DK31">
        <v>100</v>
      </c>
      <c r="DL31">
        <v>4.88</v>
      </c>
      <c r="DM31">
        <v>0.45400000000000001</v>
      </c>
      <c r="DN31">
        <v>2</v>
      </c>
      <c r="DO31">
        <v>628.33100000000002</v>
      </c>
      <c r="DP31">
        <v>353.54500000000002</v>
      </c>
      <c r="DQ31">
        <v>28.702000000000002</v>
      </c>
      <c r="DR31">
        <v>27.674600000000002</v>
      </c>
      <c r="DS31">
        <v>30.0001</v>
      </c>
      <c r="DT31">
        <v>27.5792</v>
      </c>
      <c r="DU31">
        <v>27.590399999999999</v>
      </c>
      <c r="DV31">
        <v>36.525199999999998</v>
      </c>
      <c r="DW31">
        <v>17.714099999999998</v>
      </c>
      <c r="DX31">
        <v>53.798200000000001</v>
      </c>
      <c r="DY31">
        <v>28.711600000000001</v>
      </c>
      <c r="DZ31">
        <v>800</v>
      </c>
      <c r="EA31">
        <v>25.818300000000001</v>
      </c>
      <c r="EB31">
        <v>100.334</v>
      </c>
      <c r="EC31">
        <v>101.169</v>
      </c>
    </row>
    <row r="32" spans="1:133" x14ac:dyDescent="0.35">
      <c r="A32">
        <v>16</v>
      </c>
      <c r="B32">
        <v>1579799659</v>
      </c>
      <c r="C32">
        <v>1732.4000000953699</v>
      </c>
      <c r="D32" t="s">
        <v>299</v>
      </c>
      <c r="E32" t="s">
        <v>300</v>
      </c>
      <c r="F32" t="s">
        <v>231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  <c r="M32" t="s">
        <v>238</v>
      </c>
      <c r="N32">
        <v>1579799651</v>
      </c>
      <c r="O32">
        <f t="shared" si="0"/>
        <v>1.473291534868739E-3</v>
      </c>
      <c r="P32">
        <f t="shared" si="1"/>
        <v>26.062765951091439</v>
      </c>
      <c r="Q32">
        <f t="shared" si="2"/>
        <v>972.510290322581</v>
      </c>
      <c r="R32">
        <f t="shared" si="3"/>
        <v>516.72620380523597</v>
      </c>
      <c r="S32">
        <f t="shared" si="4"/>
        <v>51.601386622977593</v>
      </c>
      <c r="T32">
        <f t="shared" si="5"/>
        <v>97.116962747789302</v>
      </c>
      <c r="U32">
        <f t="shared" si="6"/>
        <v>9.7295269623669453E-2</v>
      </c>
      <c r="V32">
        <f t="shared" si="7"/>
        <v>2.2563207305328636</v>
      </c>
      <c r="W32">
        <f t="shared" si="8"/>
        <v>9.5023154210773703E-2</v>
      </c>
      <c r="X32">
        <f t="shared" si="9"/>
        <v>5.9589192590570876E-2</v>
      </c>
      <c r="Y32">
        <f t="shared" si="10"/>
        <v>289.49727687062961</v>
      </c>
      <c r="Z32">
        <f t="shared" si="11"/>
        <v>31.676075193491737</v>
      </c>
      <c r="AA32">
        <f t="shared" si="12"/>
        <v>29.991035483870998</v>
      </c>
      <c r="AB32">
        <f t="shared" si="13"/>
        <v>4.2582564973935986</v>
      </c>
      <c r="AC32">
        <f t="shared" si="14"/>
        <v>64.900089563533683</v>
      </c>
      <c r="AD32">
        <f t="shared" si="15"/>
        <v>2.7643800072555216</v>
      </c>
      <c r="AE32">
        <f t="shared" si="16"/>
        <v>4.2594394335147152</v>
      </c>
      <c r="AF32">
        <f t="shared" si="17"/>
        <v>1.493876490138077</v>
      </c>
      <c r="AG32">
        <f t="shared" si="18"/>
        <v>-64.97215668771139</v>
      </c>
      <c r="AH32">
        <f t="shared" si="19"/>
        <v>0.58820161958400763</v>
      </c>
      <c r="AI32">
        <f t="shared" si="20"/>
        <v>5.7961060711729337E-2</v>
      </c>
      <c r="AJ32">
        <f t="shared" si="21"/>
        <v>225.17128286321392</v>
      </c>
      <c r="AK32">
        <v>-4.1354127167788399E-2</v>
      </c>
      <c r="AL32">
        <v>4.6423630566357697E-2</v>
      </c>
      <c r="AM32">
        <v>3.4665275251751</v>
      </c>
      <c r="AN32">
        <v>14</v>
      </c>
      <c r="AO32">
        <v>2</v>
      </c>
      <c r="AP32">
        <f t="shared" si="22"/>
        <v>1</v>
      </c>
      <c r="AQ32">
        <f t="shared" si="23"/>
        <v>0</v>
      </c>
      <c r="AR32">
        <f t="shared" si="24"/>
        <v>52210.275841282717</v>
      </c>
      <c r="AS32" t="s">
        <v>239</v>
      </c>
      <c r="AT32">
        <v>1065.65769230769</v>
      </c>
      <c r="AU32">
        <v>2762.56</v>
      </c>
      <c r="AV32">
        <f t="shared" si="25"/>
        <v>1696.9023076923099</v>
      </c>
      <c r="AW32">
        <f t="shared" si="26"/>
        <v>0.61424993762753022</v>
      </c>
      <c r="AX32">
        <v>-2.1660809442964601</v>
      </c>
      <c r="AY32" t="s">
        <v>301</v>
      </c>
      <c r="AZ32">
        <v>1009.01192307692</v>
      </c>
      <c r="BA32">
        <v>1386</v>
      </c>
      <c r="BB32">
        <f t="shared" si="27"/>
        <v>0.27199716949717179</v>
      </c>
      <c r="BC32">
        <v>0.5</v>
      </c>
      <c r="BD32">
        <f t="shared" si="28"/>
        <v>1513.1678321130105</v>
      </c>
      <c r="BE32">
        <f t="shared" si="29"/>
        <v>26.062765951091439</v>
      </c>
      <c r="BF32">
        <f t="shared" si="30"/>
        <v>205.78868365445524</v>
      </c>
      <c r="BG32">
        <f t="shared" si="31"/>
        <v>0.52510822510822508</v>
      </c>
      <c r="BH32">
        <f t="shared" si="32"/>
        <v>1.8655463258142827E-2</v>
      </c>
      <c r="BI32">
        <f t="shared" si="33"/>
        <v>0.99318903318903318</v>
      </c>
      <c r="BJ32" t="s">
        <v>302</v>
      </c>
      <c r="BK32">
        <v>658.2</v>
      </c>
      <c r="BL32">
        <f t="shared" si="34"/>
        <v>727.8</v>
      </c>
      <c r="BM32">
        <f t="shared" si="35"/>
        <v>0.51798306804490257</v>
      </c>
      <c r="BN32">
        <f t="shared" si="36"/>
        <v>0.65414662890379982</v>
      </c>
      <c r="BO32">
        <f t="shared" si="37"/>
        <v>1.1768288729604162</v>
      </c>
      <c r="BP32">
        <f t="shared" si="38"/>
        <v>0.81121935762586284</v>
      </c>
      <c r="BQ32">
        <f t="shared" si="39"/>
        <v>1799.9774193548401</v>
      </c>
      <c r="BR32">
        <f t="shared" si="40"/>
        <v>1513.1678321130105</v>
      </c>
      <c r="BS32">
        <f t="shared" si="41"/>
        <v>0.84065934152405652</v>
      </c>
      <c r="BT32">
        <f t="shared" si="42"/>
        <v>0.1913186830481132</v>
      </c>
      <c r="BU32">
        <v>6</v>
      </c>
      <c r="BV32">
        <v>0.5</v>
      </c>
      <c r="BW32" t="s">
        <v>242</v>
      </c>
      <c r="BX32">
        <v>1579799651</v>
      </c>
      <c r="BY32">
        <v>972.510290322581</v>
      </c>
      <c r="BZ32">
        <v>1000.00458064516</v>
      </c>
      <c r="CA32">
        <v>27.681961290322601</v>
      </c>
      <c r="CB32">
        <v>26.2495193548387</v>
      </c>
      <c r="CC32">
        <v>600.02764516129002</v>
      </c>
      <c r="CD32">
        <v>99.662167741935505</v>
      </c>
      <c r="CE32">
        <v>0.19997635483871001</v>
      </c>
      <c r="CF32">
        <v>29.995870967741901</v>
      </c>
      <c r="CG32">
        <v>29.991035483870998</v>
      </c>
      <c r="CH32">
        <v>999.9</v>
      </c>
      <c r="CI32">
        <v>0</v>
      </c>
      <c r="CJ32">
        <v>0</v>
      </c>
      <c r="CK32">
        <v>10006.5541935484</v>
      </c>
      <c r="CL32">
        <v>0</v>
      </c>
      <c r="CM32">
        <v>8.5602464516128993</v>
      </c>
      <c r="CN32">
        <v>1799.9774193548401</v>
      </c>
      <c r="CO32">
        <v>0.977999774193549</v>
      </c>
      <c r="CP32">
        <v>2.2000364516128999E-2</v>
      </c>
      <c r="CQ32">
        <v>0</v>
      </c>
      <c r="CR32">
        <v>1009.1683870967699</v>
      </c>
      <c r="CS32">
        <v>2.0002200000000001</v>
      </c>
      <c r="CT32">
        <v>17917.9064516129</v>
      </c>
      <c r="CU32">
        <v>16705.938709677401</v>
      </c>
      <c r="CV32">
        <v>44.3</v>
      </c>
      <c r="CW32">
        <v>46.086387096774203</v>
      </c>
      <c r="CX32">
        <v>45.375</v>
      </c>
      <c r="CY32">
        <v>44.870935483871001</v>
      </c>
      <c r="CZ32">
        <v>45.5</v>
      </c>
      <c r="DA32">
        <v>1758.4174193548399</v>
      </c>
      <c r="DB32">
        <v>39.56</v>
      </c>
      <c r="DC32">
        <v>0</v>
      </c>
      <c r="DD32">
        <v>137.5</v>
      </c>
      <c r="DE32">
        <v>1009.01192307692</v>
      </c>
      <c r="DF32">
        <v>-12.4194871769726</v>
      </c>
      <c r="DG32">
        <v>-181.80170947801199</v>
      </c>
      <c r="DH32">
        <v>17915.988461538502</v>
      </c>
      <c r="DI32">
        <v>15</v>
      </c>
      <c r="DJ32">
        <v>100</v>
      </c>
      <c r="DK32">
        <v>100</v>
      </c>
      <c r="DL32">
        <v>5.4130000000000003</v>
      </c>
      <c r="DM32">
        <v>0.45900000000000002</v>
      </c>
      <c r="DN32">
        <v>2</v>
      </c>
      <c r="DO32">
        <v>627.86300000000006</v>
      </c>
      <c r="DP32">
        <v>354.25799999999998</v>
      </c>
      <c r="DQ32">
        <v>28.602499999999999</v>
      </c>
      <c r="DR32">
        <v>27.690999999999999</v>
      </c>
      <c r="DS32">
        <v>30.0001</v>
      </c>
      <c r="DT32">
        <v>27.591000000000001</v>
      </c>
      <c r="DU32">
        <v>27.599900000000002</v>
      </c>
      <c r="DV32">
        <v>43.854999999999997</v>
      </c>
      <c r="DW32">
        <v>17.554099999999998</v>
      </c>
      <c r="DX32">
        <v>59.649299999999997</v>
      </c>
      <c r="DY32">
        <v>28.568200000000001</v>
      </c>
      <c r="DZ32">
        <v>1000</v>
      </c>
      <c r="EA32">
        <v>26.193000000000001</v>
      </c>
      <c r="EB32">
        <v>100.346</v>
      </c>
      <c r="EC32">
        <v>101.175</v>
      </c>
    </row>
    <row r="33" spans="1:133" x14ac:dyDescent="0.35">
      <c r="A33">
        <v>17</v>
      </c>
      <c r="B33">
        <v>1579799779.5</v>
      </c>
      <c r="C33">
        <v>1852.9000000953699</v>
      </c>
      <c r="D33" t="s">
        <v>303</v>
      </c>
      <c r="E33" t="s">
        <v>304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  <c r="N33">
        <v>1579799771.5</v>
      </c>
      <c r="O33">
        <f t="shared" si="0"/>
        <v>1.2674981215190968E-3</v>
      </c>
      <c r="P33">
        <f t="shared" si="1"/>
        <v>29.191292947991109</v>
      </c>
      <c r="Q33">
        <f t="shared" si="2"/>
        <v>1369.2341612903199</v>
      </c>
      <c r="R33">
        <f t="shared" si="3"/>
        <v>779.77484235499378</v>
      </c>
      <c r="S33">
        <f t="shared" si="4"/>
        <v>77.868451413238233</v>
      </c>
      <c r="T33">
        <f t="shared" si="5"/>
        <v>136.73196154902658</v>
      </c>
      <c r="U33">
        <f t="shared" si="6"/>
        <v>8.4406256340938166E-2</v>
      </c>
      <c r="V33">
        <f t="shared" si="7"/>
        <v>2.2558121594747433</v>
      </c>
      <c r="W33">
        <f t="shared" si="8"/>
        <v>8.2690158556791432E-2</v>
      </c>
      <c r="X33">
        <f t="shared" si="9"/>
        <v>5.1832627637137002E-2</v>
      </c>
      <c r="Y33">
        <f t="shared" si="10"/>
        <v>289.49889717510422</v>
      </c>
      <c r="Z33">
        <f t="shared" si="11"/>
        <v>31.639405186625567</v>
      </c>
      <c r="AA33">
        <f t="shared" si="12"/>
        <v>29.939854838709699</v>
      </c>
      <c r="AB33">
        <f t="shared" si="13"/>
        <v>4.2457533827339331</v>
      </c>
      <c r="AC33">
        <f t="shared" si="14"/>
        <v>65.398391679700552</v>
      </c>
      <c r="AD33">
        <f t="shared" si="15"/>
        <v>2.768829164065858</v>
      </c>
      <c r="AE33">
        <f t="shared" si="16"/>
        <v>4.2337878546412231</v>
      </c>
      <c r="AF33">
        <f t="shared" si="17"/>
        <v>1.4769242186680751</v>
      </c>
      <c r="AG33">
        <f t="shared" si="18"/>
        <v>-55.896667158992166</v>
      </c>
      <c r="AH33">
        <f t="shared" si="19"/>
        <v>-5.9717057540236764</v>
      </c>
      <c r="AI33">
        <f t="shared" si="20"/>
        <v>-0.58812592102724948</v>
      </c>
      <c r="AJ33">
        <f t="shared" si="21"/>
        <v>227.04239834106113</v>
      </c>
      <c r="AK33">
        <v>-4.1340402200626999E-2</v>
      </c>
      <c r="AL33">
        <v>4.6408223088345898E-2</v>
      </c>
      <c r="AM33">
        <v>3.4656173001672399</v>
      </c>
      <c r="AN33">
        <v>14</v>
      </c>
      <c r="AO33">
        <v>2</v>
      </c>
      <c r="AP33">
        <f t="shared" si="22"/>
        <v>1</v>
      </c>
      <c r="AQ33">
        <f t="shared" si="23"/>
        <v>0</v>
      </c>
      <c r="AR33">
        <f t="shared" si="24"/>
        <v>52211.729518931577</v>
      </c>
      <c r="AS33" t="s">
        <v>239</v>
      </c>
      <c r="AT33">
        <v>1065.65769230769</v>
      </c>
      <c r="AU33">
        <v>2762.56</v>
      </c>
      <c r="AV33">
        <f t="shared" si="25"/>
        <v>1696.9023076923099</v>
      </c>
      <c r="AW33">
        <f t="shared" si="26"/>
        <v>0.61424993762753022</v>
      </c>
      <c r="AX33">
        <v>-2.1660809442964601</v>
      </c>
      <c r="AY33" t="s">
        <v>305</v>
      </c>
      <c r="AZ33">
        <v>1016.75153846154</v>
      </c>
      <c r="BA33">
        <v>1408.47</v>
      </c>
      <c r="BB33">
        <f t="shared" si="27"/>
        <v>0.27811629749903088</v>
      </c>
      <c r="BC33">
        <v>0.5</v>
      </c>
      <c r="BD33">
        <f t="shared" si="28"/>
        <v>1513.1772189971248</v>
      </c>
      <c r="BE33">
        <f t="shared" si="29"/>
        <v>29.191292947991109</v>
      </c>
      <c r="BF33">
        <f t="shared" si="30"/>
        <v>210.41962280368028</v>
      </c>
      <c r="BG33">
        <f t="shared" si="31"/>
        <v>0.53367838860607619</v>
      </c>
      <c r="BH33">
        <f t="shared" si="32"/>
        <v>2.0722869402613676E-2</v>
      </c>
      <c r="BI33">
        <f t="shared" si="33"/>
        <v>0.96139072894701338</v>
      </c>
      <c r="BJ33" t="s">
        <v>306</v>
      </c>
      <c r="BK33">
        <v>656.8</v>
      </c>
      <c r="BL33">
        <f t="shared" si="34"/>
        <v>751.67000000000007</v>
      </c>
      <c r="BM33">
        <f t="shared" si="35"/>
        <v>0.52113089725339579</v>
      </c>
      <c r="BN33">
        <f t="shared" si="36"/>
        <v>0.64304099232581102</v>
      </c>
      <c r="BO33">
        <f t="shared" si="37"/>
        <v>1.142661604466213</v>
      </c>
      <c r="BP33">
        <f t="shared" si="38"/>
        <v>0.79797758177457179</v>
      </c>
      <c r="BQ33">
        <f t="shared" si="39"/>
        <v>1799.98870967742</v>
      </c>
      <c r="BR33">
        <f t="shared" si="40"/>
        <v>1513.1772189971248</v>
      </c>
      <c r="BS33">
        <f t="shared" si="41"/>
        <v>0.84065928350645303</v>
      </c>
      <c r="BT33">
        <f t="shared" si="42"/>
        <v>0.19131856701290603</v>
      </c>
      <c r="BU33">
        <v>6</v>
      </c>
      <c r="BV33">
        <v>0.5</v>
      </c>
      <c r="BW33" t="s">
        <v>242</v>
      </c>
      <c r="BX33">
        <v>1579799771.5</v>
      </c>
      <c r="BY33">
        <v>1369.2341612903199</v>
      </c>
      <c r="BZ33">
        <v>1400.15935483871</v>
      </c>
      <c r="CA33">
        <v>27.727061290322599</v>
      </c>
      <c r="CB33">
        <v>26.4947709677419</v>
      </c>
      <c r="CC33">
        <v>600.03106451612905</v>
      </c>
      <c r="CD33">
        <v>99.660187096774195</v>
      </c>
      <c r="CE33">
        <v>0.19998687096774201</v>
      </c>
      <c r="CF33">
        <v>29.890751612903198</v>
      </c>
      <c r="CG33">
        <v>29.939854838709699</v>
      </c>
      <c r="CH33">
        <v>999.9</v>
      </c>
      <c r="CI33">
        <v>0</v>
      </c>
      <c r="CJ33">
        <v>0</v>
      </c>
      <c r="CK33">
        <v>10003.431935483901</v>
      </c>
      <c r="CL33">
        <v>0</v>
      </c>
      <c r="CM33">
        <v>9.9090935483870997</v>
      </c>
      <c r="CN33">
        <v>1799.98870967742</v>
      </c>
      <c r="CO33">
        <v>0.97800041935483895</v>
      </c>
      <c r="CP33">
        <v>2.1999751612903198E-2</v>
      </c>
      <c r="CQ33">
        <v>0</v>
      </c>
      <c r="CR33">
        <v>1017.00806451613</v>
      </c>
      <c r="CS33">
        <v>2.0002200000000001</v>
      </c>
      <c r="CT33">
        <v>18067.0903225806</v>
      </c>
      <c r="CU33">
        <v>16706.035483871001</v>
      </c>
      <c r="CV33">
        <v>44.375</v>
      </c>
      <c r="CW33">
        <v>46.170999999999999</v>
      </c>
      <c r="CX33">
        <v>45.436999999999998</v>
      </c>
      <c r="CY33">
        <v>45</v>
      </c>
      <c r="CZ33">
        <v>45.561999999999998</v>
      </c>
      <c r="DA33">
        <v>1758.4322580645201</v>
      </c>
      <c r="DB33">
        <v>39.556774193548399</v>
      </c>
      <c r="DC33">
        <v>0</v>
      </c>
      <c r="DD33">
        <v>120.09999990463299</v>
      </c>
      <c r="DE33">
        <v>1016.75153846154</v>
      </c>
      <c r="DF33">
        <v>-17.855042754292501</v>
      </c>
      <c r="DG33">
        <v>-294.29059842062298</v>
      </c>
      <c r="DH33">
        <v>18063.353846153801</v>
      </c>
      <c r="DI33">
        <v>15</v>
      </c>
      <c r="DJ33">
        <v>100</v>
      </c>
      <c r="DK33">
        <v>100</v>
      </c>
      <c r="DL33">
        <v>5.9420000000000002</v>
      </c>
      <c r="DM33">
        <v>0.47</v>
      </c>
      <c r="DN33">
        <v>2</v>
      </c>
      <c r="DO33">
        <v>627.95500000000004</v>
      </c>
      <c r="DP33">
        <v>355.12299999999999</v>
      </c>
      <c r="DQ33">
        <v>28.410399999999999</v>
      </c>
      <c r="DR33">
        <v>27.729299999999999</v>
      </c>
      <c r="DS33">
        <v>30.0002</v>
      </c>
      <c r="DT33">
        <v>27.614599999999999</v>
      </c>
      <c r="DU33">
        <v>27.624400000000001</v>
      </c>
      <c r="DV33">
        <v>57.750100000000003</v>
      </c>
      <c r="DW33">
        <v>18.904299999999999</v>
      </c>
      <c r="DX33">
        <v>68.440200000000004</v>
      </c>
      <c r="DY33">
        <v>28.409800000000001</v>
      </c>
      <c r="DZ33">
        <v>1400</v>
      </c>
      <c r="EA33">
        <v>26.330100000000002</v>
      </c>
      <c r="EB33">
        <v>100.33799999999999</v>
      </c>
      <c r="EC33">
        <v>101.16800000000001</v>
      </c>
    </row>
    <row r="34" spans="1:133" x14ac:dyDescent="0.35">
      <c r="A34">
        <v>18</v>
      </c>
      <c r="B34">
        <v>1579799935.5</v>
      </c>
      <c r="C34">
        <v>2008.9000000953699</v>
      </c>
      <c r="D34" t="s">
        <v>307</v>
      </c>
      <c r="E34" t="s">
        <v>308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  <c r="N34">
        <v>1579799927.5</v>
      </c>
      <c r="O34">
        <f t="shared" si="0"/>
        <v>8.8530426225644741E-4</v>
      </c>
      <c r="P34">
        <f t="shared" si="1"/>
        <v>29.387473222006459</v>
      </c>
      <c r="Q34">
        <f t="shared" si="2"/>
        <v>1769.0467741935499</v>
      </c>
      <c r="R34">
        <f t="shared" si="3"/>
        <v>905.75326304515863</v>
      </c>
      <c r="S34">
        <f t="shared" si="4"/>
        <v>90.442901233049255</v>
      </c>
      <c r="T34">
        <f t="shared" si="5"/>
        <v>176.64603507705445</v>
      </c>
      <c r="U34">
        <f t="shared" si="6"/>
        <v>5.7345181896903678E-2</v>
      </c>
      <c r="V34">
        <f t="shared" si="7"/>
        <v>2.2542146337900943</v>
      </c>
      <c r="W34">
        <f t="shared" si="8"/>
        <v>5.6546907470494678E-2</v>
      </c>
      <c r="X34">
        <f t="shared" si="9"/>
        <v>3.5412613165787012E-2</v>
      </c>
      <c r="Y34">
        <f t="shared" si="10"/>
        <v>289.50040665910456</v>
      </c>
      <c r="Z34">
        <f t="shared" si="11"/>
        <v>31.754408164553336</v>
      </c>
      <c r="AA34">
        <f t="shared" si="12"/>
        <v>29.997054838709701</v>
      </c>
      <c r="AB34">
        <f t="shared" si="13"/>
        <v>4.2597290952692459</v>
      </c>
      <c r="AC34">
        <f t="shared" si="14"/>
        <v>65.030497384744706</v>
      </c>
      <c r="AD34">
        <f t="shared" si="15"/>
        <v>2.7512903137341849</v>
      </c>
      <c r="AE34">
        <f t="shared" si="16"/>
        <v>4.2307692919162587</v>
      </c>
      <c r="AF34">
        <f t="shared" si="17"/>
        <v>1.5084387815350611</v>
      </c>
      <c r="AG34">
        <f t="shared" si="18"/>
        <v>-39.041917965509334</v>
      </c>
      <c r="AH34">
        <f t="shared" si="19"/>
        <v>-14.426694424513865</v>
      </c>
      <c r="AI34">
        <f t="shared" si="20"/>
        <v>-1.4221413498514082</v>
      </c>
      <c r="AJ34">
        <f t="shared" si="21"/>
        <v>234.60965291922994</v>
      </c>
      <c r="AK34">
        <v>-4.12973075927189E-2</v>
      </c>
      <c r="AL34">
        <v>4.6359845615674099E-2</v>
      </c>
      <c r="AM34">
        <v>3.4627586334339302</v>
      </c>
      <c r="AN34">
        <v>14</v>
      </c>
      <c r="AO34">
        <v>2</v>
      </c>
      <c r="AP34">
        <f t="shared" si="22"/>
        <v>1</v>
      </c>
      <c r="AQ34">
        <f t="shared" si="23"/>
        <v>0</v>
      </c>
      <c r="AR34">
        <f t="shared" si="24"/>
        <v>52161.523109038273</v>
      </c>
      <c r="AS34" t="s">
        <v>239</v>
      </c>
      <c r="AT34">
        <v>1065.65769230769</v>
      </c>
      <c r="AU34">
        <v>2762.56</v>
      </c>
      <c r="AV34">
        <f t="shared" si="25"/>
        <v>1696.9023076923099</v>
      </c>
      <c r="AW34">
        <f t="shared" si="26"/>
        <v>0.61424993762753022</v>
      </c>
      <c r="AX34">
        <v>-2.1660809442964601</v>
      </c>
      <c r="AY34" t="s">
        <v>309</v>
      </c>
      <c r="AZ34">
        <v>1010.31115384615</v>
      </c>
      <c r="BA34">
        <v>1403.56</v>
      </c>
      <c r="BB34">
        <f t="shared" si="27"/>
        <v>0.28017957633008206</v>
      </c>
      <c r="BC34">
        <v>0.5</v>
      </c>
      <c r="BD34">
        <f t="shared" si="28"/>
        <v>1513.1867901775656</v>
      </c>
      <c r="BE34">
        <f t="shared" si="29"/>
        <v>29.387473222006459</v>
      </c>
      <c r="BF34">
        <f t="shared" si="30"/>
        <v>211.98201689011356</v>
      </c>
      <c r="BG34">
        <f t="shared" si="31"/>
        <v>0.53290204907520877</v>
      </c>
      <c r="BH34">
        <f t="shared" si="32"/>
        <v>2.0852385423348992E-2</v>
      </c>
      <c r="BI34">
        <f t="shared" si="33"/>
        <v>0.96825215879620397</v>
      </c>
      <c r="BJ34" t="s">
        <v>310</v>
      </c>
      <c r="BK34">
        <v>655.6</v>
      </c>
      <c r="BL34">
        <f t="shared" si="34"/>
        <v>747.95999999999992</v>
      </c>
      <c r="BM34">
        <f t="shared" si="35"/>
        <v>0.52576186715044926</v>
      </c>
      <c r="BN34">
        <f t="shared" si="36"/>
        <v>0.64500512586854997</v>
      </c>
      <c r="BO34">
        <f t="shared" si="37"/>
        <v>1.1637944968163343</v>
      </c>
      <c r="BP34">
        <f t="shared" si="38"/>
        <v>0.80087108953735953</v>
      </c>
      <c r="BQ34">
        <f t="shared" si="39"/>
        <v>1800.0003225806499</v>
      </c>
      <c r="BR34">
        <f t="shared" si="40"/>
        <v>1513.1867901775656</v>
      </c>
      <c r="BS34">
        <f t="shared" si="41"/>
        <v>0.84065917722065653</v>
      </c>
      <c r="BT34">
        <f t="shared" si="42"/>
        <v>0.19131835444131323</v>
      </c>
      <c r="BU34">
        <v>6</v>
      </c>
      <c r="BV34">
        <v>0.5</v>
      </c>
      <c r="BW34" t="s">
        <v>242</v>
      </c>
      <c r="BX34">
        <v>1579799927.5</v>
      </c>
      <c r="BY34">
        <v>1769.0467741935499</v>
      </c>
      <c r="BZ34">
        <v>1799.99870967742</v>
      </c>
      <c r="CA34">
        <v>27.553187096774199</v>
      </c>
      <c r="CB34">
        <v>26.6923225806452</v>
      </c>
      <c r="CC34">
        <v>600.03261290322598</v>
      </c>
      <c r="CD34">
        <v>99.653764516129002</v>
      </c>
      <c r="CE34">
        <v>0.200031129032258</v>
      </c>
      <c r="CF34">
        <v>29.878345161290301</v>
      </c>
      <c r="CG34">
        <v>29.997054838709701</v>
      </c>
      <c r="CH34">
        <v>999.9</v>
      </c>
      <c r="CI34">
        <v>0</v>
      </c>
      <c r="CJ34">
        <v>0</v>
      </c>
      <c r="CK34">
        <v>9993.64806451613</v>
      </c>
      <c r="CL34">
        <v>0</v>
      </c>
      <c r="CM34">
        <v>11.1645387096774</v>
      </c>
      <c r="CN34">
        <v>1800.0003225806499</v>
      </c>
      <c r="CO34">
        <v>0.97800351612903202</v>
      </c>
      <c r="CP34">
        <v>2.19967967741935E-2</v>
      </c>
      <c r="CQ34">
        <v>0</v>
      </c>
      <c r="CR34">
        <v>1010.41935483871</v>
      </c>
      <c r="CS34">
        <v>2.0002200000000001</v>
      </c>
      <c r="CT34">
        <v>17985.0903225806</v>
      </c>
      <c r="CU34">
        <v>16706.161290322601</v>
      </c>
      <c r="CV34">
        <v>44.588419354838699</v>
      </c>
      <c r="CW34">
        <v>46.25</v>
      </c>
      <c r="CX34">
        <v>45.580290322580602</v>
      </c>
      <c r="CY34">
        <v>45.25</v>
      </c>
      <c r="CZ34">
        <v>45.75</v>
      </c>
      <c r="DA34">
        <v>1758.4496774193501</v>
      </c>
      <c r="DB34">
        <v>39.550645161290298</v>
      </c>
      <c r="DC34">
        <v>0</v>
      </c>
      <c r="DD34">
        <v>155.5</v>
      </c>
      <c r="DE34">
        <v>1010.31115384615</v>
      </c>
      <c r="DF34">
        <v>-12.0584615289364</v>
      </c>
      <c r="DG34">
        <v>-208.46153845082301</v>
      </c>
      <c r="DH34">
        <v>17983.3807692308</v>
      </c>
      <c r="DI34">
        <v>15</v>
      </c>
      <c r="DJ34">
        <v>100</v>
      </c>
      <c r="DK34">
        <v>100</v>
      </c>
      <c r="DL34">
        <v>6.7469999999999999</v>
      </c>
      <c r="DM34">
        <v>0.48899999999999999</v>
      </c>
      <c r="DN34">
        <v>2</v>
      </c>
      <c r="DO34">
        <v>627.63599999999997</v>
      </c>
      <c r="DP34">
        <v>355.89499999999998</v>
      </c>
      <c r="DQ34">
        <v>28.3611</v>
      </c>
      <c r="DR34">
        <v>27.79</v>
      </c>
      <c r="DS34">
        <v>30.0001</v>
      </c>
      <c r="DT34">
        <v>27.661799999999999</v>
      </c>
      <c r="DU34">
        <v>27.668099999999999</v>
      </c>
      <c r="DV34">
        <v>70.774500000000003</v>
      </c>
      <c r="DW34">
        <v>18.833100000000002</v>
      </c>
      <c r="DX34">
        <v>76.287099999999995</v>
      </c>
      <c r="DY34">
        <v>28.314900000000002</v>
      </c>
      <c r="DZ34">
        <v>1800</v>
      </c>
      <c r="EA34">
        <v>26.652799999999999</v>
      </c>
      <c r="EB34">
        <v>100.33199999999999</v>
      </c>
      <c r="EC34">
        <v>101.15600000000001</v>
      </c>
    </row>
    <row r="35" spans="1:133" x14ac:dyDescent="0.35">
      <c r="A35">
        <v>19</v>
      </c>
      <c r="B35">
        <v>1579800010</v>
      </c>
      <c r="C35">
        <v>2083.4000000953702</v>
      </c>
      <c r="D35" t="s">
        <v>311</v>
      </c>
      <c r="E35" t="s">
        <v>312</v>
      </c>
      <c r="F35" t="s">
        <v>231</v>
      </c>
      <c r="G35" t="s">
        <v>232</v>
      </c>
      <c r="H35" t="s">
        <v>233</v>
      </c>
      <c r="I35" t="s">
        <v>234</v>
      </c>
      <c r="J35" t="s">
        <v>235</v>
      </c>
      <c r="K35" t="s">
        <v>236</v>
      </c>
      <c r="L35" t="s">
        <v>237</v>
      </c>
      <c r="M35" t="s">
        <v>238</v>
      </c>
      <c r="N35">
        <v>1579800002</v>
      </c>
      <c r="O35">
        <f t="shared" si="0"/>
        <v>7.4239302380455906E-4</v>
      </c>
      <c r="P35">
        <f t="shared" si="1"/>
        <v>6.0866486973141631</v>
      </c>
      <c r="Q35">
        <f t="shared" si="2"/>
        <v>393.58067741935503</v>
      </c>
      <c r="R35">
        <f t="shared" si="3"/>
        <v>182.65079453719071</v>
      </c>
      <c r="S35">
        <f t="shared" si="4"/>
        <v>18.23738780800301</v>
      </c>
      <c r="T35">
        <f t="shared" si="5"/>
        <v>39.298397064305007</v>
      </c>
      <c r="U35">
        <f t="shared" si="6"/>
        <v>4.8278653149330324E-2</v>
      </c>
      <c r="V35">
        <f t="shared" si="7"/>
        <v>2.2559765900326925</v>
      </c>
      <c r="W35">
        <f t="shared" si="8"/>
        <v>4.771193681697472E-2</v>
      </c>
      <c r="X35">
        <f t="shared" si="9"/>
        <v>2.9870323368417828E-2</v>
      </c>
      <c r="Y35">
        <f t="shared" si="10"/>
        <v>289.49877442321645</v>
      </c>
      <c r="Z35">
        <f t="shared" si="11"/>
        <v>31.850051429377849</v>
      </c>
      <c r="AA35">
        <f t="shared" si="12"/>
        <v>30.086796774193601</v>
      </c>
      <c r="AB35">
        <f t="shared" si="13"/>
        <v>4.2817365967828422</v>
      </c>
      <c r="AC35">
        <f t="shared" si="14"/>
        <v>65.593229572997174</v>
      </c>
      <c r="AD35">
        <f t="shared" si="15"/>
        <v>2.7830693493901801</v>
      </c>
      <c r="AE35">
        <f t="shared" si="16"/>
        <v>4.2429216666225695</v>
      </c>
      <c r="AF35">
        <f t="shared" si="17"/>
        <v>1.4986672473926621</v>
      </c>
      <c r="AG35">
        <f t="shared" si="18"/>
        <v>-32.739532349781058</v>
      </c>
      <c r="AH35">
        <f t="shared" si="19"/>
        <v>-19.283714651197972</v>
      </c>
      <c r="AI35">
        <f t="shared" si="20"/>
        <v>-1.9007612521347532</v>
      </c>
      <c r="AJ35">
        <f t="shared" si="21"/>
        <v>235.57476617010263</v>
      </c>
      <c r="AK35">
        <v>-4.1344839431486299E-2</v>
      </c>
      <c r="AL35">
        <v>4.6413204268708201E-2</v>
      </c>
      <c r="AM35">
        <v>3.4659115839539498</v>
      </c>
      <c r="AN35">
        <v>14</v>
      </c>
      <c r="AO35">
        <v>2</v>
      </c>
      <c r="AP35">
        <f t="shared" si="22"/>
        <v>1</v>
      </c>
      <c r="AQ35">
        <f t="shared" si="23"/>
        <v>0</v>
      </c>
      <c r="AR35">
        <f t="shared" si="24"/>
        <v>52210.388607427449</v>
      </c>
      <c r="AS35" t="s">
        <v>239</v>
      </c>
      <c r="AT35">
        <v>1065.65769230769</v>
      </c>
      <c r="AU35">
        <v>2762.56</v>
      </c>
      <c r="AV35">
        <f t="shared" si="25"/>
        <v>1696.9023076923099</v>
      </c>
      <c r="AW35">
        <f t="shared" si="26"/>
        <v>0.61424993762753022</v>
      </c>
      <c r="AX35">
        <v>-2.1660809442964601</v>
      </c>
      <c r="AY35" t="s">
        <v>313</v>
      </c>
      <c r="AZ35">
        <v>1020.06384615385</v>
      </c>
      <c r="BA35">
        <v>1260.81</v>
      </c>
      <c r="BB35">
        <f t="shared" si="27"/>
        <v>0.19094562530924564</v>
      </c>
      <c r="BC35">
        <v>0.5</v>
      </c>
      <c r="BD35">
        <f t="shared" si="28"/>
        <v>1513.1783708227283</v>
      </c>
      <c r="BE35">
        <f t="shared" si="29"/>
        <v>6.0866486973141631</v>
      </c>
      <c r="BF35">
        <f t="shared" si="30"/>
        <v>144.46739511058573</v>
      </c>
      <c r="BG35">
        <f t="shared" si="31"/>
        <v>0.46304359895622654</v>
      </c>
      <c r="BH35">
        <f t="shared" si="32"/>
        <v>5.453904047758455E-3</v>
      </c>
      <c r="BI35">
        <f t="shared" si="33"/>
        <v>1.1910993726255343</v>
      </c>
      <c r="BJ35" t="s">
        <v>314</v>
      </c>
      <c r="BK35">
        <v>677</v>
      </c>
      <c r="BL35">
        <f t="shared" si="34"/>
        <v>583.80999999999995</v>
      </c>
      <c r="BM35">
        <f t="shared" si="35"/>
        <v>0.4123707265140199</v>
      </c>
      <c r="BN35">
        <f t="shared" si="36"/>
        <v>0.72007038876848428</v>
      </c>
      <c r="BO35">
        <f t="shared" si="37"/>
        <v>1.2336321137730346</v>
      </c>
      <c r="BP35">
        <f t="shared" si="38"/>
        <v>0.88499496594019844</v>
      </c>
      <c r="BQ35">
        <f t="shared" si="39"/>
        <v>1799.9903225806499</v>
      </c>
      <c r="BR35">
        <f t="shared" si="40"/>
        <v>1513.1783708227283</v>
      </c>
      <c r="BS35">
        <f t="shared" si="41"/>
        <v>0.84065917013002678</v>
      </c>
      <c r="BT35">
        <f t="shared" si="42"/>
        <v>0.1913183402600537</v>
      </c>
      <c r="BU35">
        <v>6</v>
      </c>
      <c r="BV35">
        <v>0.5</v>
      </c>
      <c r="BW35" t="s">
        <v>242</v>
      </c>
      <c r="BX35">
        <v>1579800002</v>
      </c>
      <c r="BY35">
        <v>393.58067741935503</v>
      </c>
      <c r="BZ35">
        <v>399.95925806451601</v>
      </c>
      <c r="CA35">
        <v>27.872951612903201</v>
      </c>
      <c r="CB35">
        <v>27.1512806451613</v>
      </c>
      <c r="CC35">
        <v>600.02441935483898</v>
      </c>
      <c r="CD35">
        <v>99.648432258064503</v>
      </c>
      <c r="CE35">
        <v>0.199957967741935</v>
      </c>
      <c r="CF35">
        <v>29.928245161290299</v>
      </c>
      <c r="CG35">
        <v>30.086796774193601</v>
      </c>
      <c r="CH35">
        <v>999.9</v>
      </c>
      <c r="CI35">
        <v>0</v>
      </c>
      <c r="CJ35">
        <v>0</v>
      </c>
      <c r="CK35">
        <v>10005.6858064516</v>
      </c>
      <c r="CL35">
        <v>0</v>
      </c>
      <c r="CM35">
        <v>12.308080645161301</v>
      </c>
      <c r="CN35">
        <v>1799.9903225806499</v>
      </c>
      <c r="CO35">
        <v>0.97800338709677404</v>
      </c>
      <c r="CP35">
        <v>2.1996922580645201E-2</v>
      </c>
      <c r="CQ35">
        <v>0</v>
      </c>
      <c r="CR35">
        <v>1020.1935483871</v>
      </c>
      <c r="CS35">
        <v>2.0002200000000001</v>
      </c>
      <c r="CT35">
        <v>18153.435483870999</v>
      </c>
      <c r="CU35">
        <v>16706.067741935502</v>
      </c>
      <c r="CV35">
        <v>44.664999999999999</v>
      </c>
      <c r="CW35">
        <v>46.25</v>
      </c>
      <c r="CX35">
        <v>45.655000000000001</v>
      </c>
      <c r="CY35">
        <v>45.29</v>
      </c>
      <c r="CZ35">
        <v>45.811999999999998</v>
      </c>
      <c r="DA35">
        <v>1758.44032258065</v>
      </c>
      <c r="DB35">
        <v>39.549999999999997</v>
      </c>
      <c r="DC35">
        <v>0</v>
      </c>
      <c r="DD35">
        <v>74</v>
      </c>
      <c r="DE35">
        <v>1020.06384615385</v>
      </c>
      <c r="DF35">
        <v>-12.2495726233062</v>
      </c>
      <c r="DG35">
        <v>-251.022222381511</v>
      </c>
      <c r="DH35">
        <v>18150.761538461498</v>
      </c>
      <c r="DI35">
        <v>15</v>
      </c>
      <c r="DJ35">
        <v>100</v>
      </c>
      <c r="DK35">
        <v>100</v>
      </c>
      <c r="DL35">
        <v>3.5470000000000002</v>
      </c>
      <c r="DM35">
        <v>0.5</v>
      </c>
      <c r="DN35">
        <v>2</v>
      </c>
      <c r="DO35">
        <v>627.51900000000001</v>
      </c>
      <c r="DP35">
        <v>353.54700000000003</v>
      </c>
      <c r="DQ35">
        <v>27.761399999999998</v>
      </c>
      <c r="DR35">
        <v>27.8065</v>
      </c>
      <c r="DS35">
        <v>30.0001</v>
      </c>
      <c r="DT35">
        <v>27.6784</v>
      </c>
      <c r="DU35">
        <v>27.684899999999999</v>
      </c>
      <c r="DV35">
        <v>20.797799999999999</v>
      </c>
      <c r="DW35">
        <v>18.569700000000001</v>
      </c>
      <c r="DX35">
        <v>82.074799999999996</v>
      </c>
      <c r="DY35">
        <v>27.723600000000001</v>
      </c>
      <c r="DZ35">
        <v>400</v>
      </c>
      <c r="EA35">
        <v>27.040800000000001</v>
      </c>
      <c r="EB35">
        <v>100.32599999999999</v>
      </c>
      <c r="EC35">
        <v>101.149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17</v>
      </c>
    </row>
    <row r="13" spans="1:2" x14ac:dyDescent="0.35">
      <c r="A13" t="s">
        <v>22</v>
      </c>
      <c r="B13" t="s">
        <v>11</v>
      </c>
    </row>
    <row r="14" spans="1:2" x14ac:dyDescent="0.3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Lamour, Julien</cp:lastModifiedBy>
  <dcterms:created xsi:type="dcterms:W3CDTF">2020-01-23T12:22:08Z</dcterms:created>
  <dcterms:modified xsi:type="dcterms:W3CDTF">2020-04-20T16:50:56Z</dcterms:modified>
</cp:coreProperties>
</file>