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Aci_curves\Raw_files\Week_3\"/>
    </mc:Choice>
  </mc:AlternateContent>
  <xr:revisionPtr revIDLastSave="0" documentId="13_ncr:1_{5F6380EA-42A6-434E-A484-F13B9D30619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W35" i="1"/>
  <c r="AV35" i="1"/>
  <c r="AR35" i="1"/>
  <c r="AP35" i="1"/>
  <c r="Q35" i="1" s="1"/>
  <c r="AE35" i="1"/>
  <c r="AD35" i="1"/>
  <c r="AC35" i="1"/>
  <c r="V35" i="1"/>
  <c r="T35" i="1"/>
  <c r="BT34" i="1"/>
  <c r="BS34" i="1"/>
  <c r="BR34" i="1"/>
  <c r="BQ34" i="1"/>
  <c r="BP34" i="1"/>
  <c r="BO34" i="1"/>
  <c r="BN34" i="1"/>
  <c r="BM34" i="1"/>
  <c r="BL34" i="1"/>
  <c r="BG34" i="1" s="1"/>
  <c r="BI34" i="1"/>
  <c r="BB34" i="1"/>
  <c r="AV34" i="1"/>
  <c r="AW34" i="1" s="1"/>
  <c r="AR34" i="1"/>
  <c r="AP34" i="1" s="1"/>
  <c r="AE34" i="1"/>
  <c r="AD34" i="1"/>
  <c r="AC34" i="1" s="1"/>
  <c r="V34" i="1"/>
  <c r="O34" i="1"/>
  <c r="AG34" i="1" s="1"/>
  <c r="BT33" i="1"/>
  <c r="BS33" i="1"/>
  <c r="BR33" i="1"/>
  <c r="Y33" i="1" s="1"/>
  <c r="BQ33" i="1"/>
  <c r="BP33" i="1"/>
  <c r="BO33" i="1"/>
  <c r="BN33" i="1"/>
  <c r="BM33" i="1"/>
  <c r="BL33" i="1"/>
  <c r="BG33" i="1" s="1"/>
  <c r="BI33" i="1"/>
  <c r="BD33" i="1"/>
  <c r="BB33" i="1"/>
  <c r="BF33" i="1" s="1"/>
  <c r="AW33" i="1"/>
  <c r="AV33" i="1"/>
  <c r="AR33" i="1"/>
  <c r="AP33" i="1" s="1"/>
  <c r="AE33" i="1"/>
  <c r="AC33" i="1" s="1"/>
  <c r="AD33" i="1"/>
  <c r="V33" i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AE32" i="1"/>
  <c r="AD32" i="1"/>
  <c r="AC32" i="1"/>
  <c r="V32" i="1"/>
  <c r="BT31" i="1"/>
  <c r="BS31" i="1"/>
  <c r="BR31" i="1" s="1"/>
  <c r="BQ31" i="1"/>
  <c r="BP31" i="1"/>
  <c r="BO31" i="1"/>
  <c r="BN31" i="1"/>
  <c r="BM31" i="1"/>
  <c r="BL31" i="1"/>
  <c r="BG31" i="1" s="1"/>
  <c r="BI31" i="1"/>
  <c r="BB31" i="1"/>
  <c r="AV31" i="1"/>
  <c r="AW31" i="1" s="1"/>
  <c r="AR31" i="1"/>
  <c r="AP31" i="1"/>
  <c r="T31" i="1" s="1"/>
  <c r="AE31" i="1"/>
  <c r="AD31" i="1"/>
  <c r="AC31" i="1"/>
  <c r="V31" i="1"/>
  <c r="Q31" i="1"/>
  <c r="P31" i="1"/>
  <c r="BE31" i="1" s="1"/>
  <c r="BT30" i="1"/>
  <c r="BS30" i="1"/>
  <c r="BQ30" i="1"/>
  <c r="BR30" i="1" s="1"/>
  <c r="Y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 s="1"/>
  <c r="AQ29" i="1"/>
  <c r="AE29" i="1"/>
  <c r="AD29" i="1"/>
  <c r="AC29" i="1" s="1"/>
  <c r="V29" i="1"/>
  <c r="BT28" i="1"/>
  <c r="Y28" i="1" s="1"/>
  <c r="BS28" i="1"/>
  <c r="BQ28" i="1"/>
  <c r="BR28" i="1" s="1"/>
  <c r="BD28" i="1" s="1"/>
  <c r="BP28" i="1"/>
  <c r="BO28" i="1"/>
  <c r="BN28" i="1"/>
  <c r="BM28" i="1"/>
  <c r="BL28" i="1"/>
  <c r="BG28" i="1" s="1"/>
  <c r="BI28" i="1"/>
  <c r="BB28" i="1"/>
  <c r="AW28" i="1"/>
  <c r="AV28" i="1"/>
  <c r="AR28" i="1"/>
  <c r="AQ28" i="1"/>
  <c r="AP28" i="1"/>
  <c r="T28" i="1" s="1"/>
  <c r="AE28" i="1"/>
  <c r="AD28" i="1"/>
  <c r="AC28" i="1" s="1"/>
  <c r="V28" i="1"/>
  <c r="Q28" i="1"/>
  <c r="BT27" i="1"/>
  <c r="BS27" i="1"/>
  <c r="BR27" i="1" s="1"/>
  <c r="BQ27" i="1"/>
  <c r="BP27" i="1"/>
  <c r="BO27" i="1"/>
  <c r="BN27" i="1"/>
  <c r="BM27" i="1"/>
  <c r="BL27" i="1"/>
  <c r="BG27" i="1" s="1"/>
  <c r="BI27" i="1"/>
  <c r="BB27" i="1"/>
  <c r="AW27" i="1"/>
  <c r="AV27" i="1"/>
  <c r="AR27" i="1"/>
  <c r="AP27" i="1"/>
  <c r="AE27" i="1"/>
  <c r="AD27" i="1"/>
  <c r="AC27" i="1"/>
  <c r="V27" i="1"/>
  <c r="BT26" i="1"/>
  <c r="BS26" i="1"/>
  <c r="BR26" i="1"/>
  <c r="BQ26" i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E26" i="1"/>
  <c r="AD26" i="1"/>
  <c r="V26" i="1"/>
  <c r="O26" i="1"/>
  <c r="AG26" i="1" s="1"/>
  <c r="BT25" i="1"/>
  <c r="BS25" i="1"/>
  <c r="BR25" i="1"/>
  <c r="Y25" i="1" s="1"/>
  <c r="BQ25" i="1"/>
  <c r="BP25" i="1"/>
  <c r="BO25" i="1"/>
  <c r="BN25" i="1"/>
  <c r="BM25" i="1"/>
  <c r="BL25" i="1"/>
  <c r="BI25" i="1"/>
  <c r="BG25" i="1"/>
  <c r="BD25" i="1"/>
  <c r="BB25" i="1"/>
  <c r="BF25" i="1" s="1"/>
  <c r="AW25" i="1"/>
  <c r="AV25" i="1"/>
  <c r="AR25" i="1"/>
  <c r="AP25" i="1" s="1"/>
  <c r="AE25" i="1"/>
  <c r="AD25" i="1"/>
  <c r="AC25" i="1" s="1"/>
  <c r="V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W24" i="1"/>
  <c r="AV24" i="1"/>
  <c r="AR24" i="1"/>
  <c r="AP24" i="1"/>
  <c r="AE24" i="1"/>
  <c r="AD24" i="1"/>
  <c r="AC24" i="1"/>
  <c r="V24" i="1"/>
  <c r="BT23" i="1"/>
  <c r="BS23" i="1"/>
  <c r="BR23" i="1" s="1"/>
  <c r="BD23" i="1" s="1"/>
  <c r="BF23" i="1" s="1"/>
  <c r="BQ23" i="1"/>
  <c r="BP23" i="1"/>
  <c r="BO23" i="1"/>
  <c r="BN23" i="1"/>
  <c r="BM23" i="1"/>
  <c r="BL23" i="1"/>
  <c r="BG23" i="1" s="1"/>
  <c r="BI23" i="1"/>
  <c r="BB23" i="1"/>
  <c r="AW23" i="1"/>
  <c r="AV23" i="1"/>
  <c r="AR23" i="1"/>
  <c r="AP23" i="1"/>
  <c r="T23" i="1" s="1"/>
  <c r="AE23" i="1"/>
  <c r="AD23" i="1"/>
  <c r="AC23" i="1"/>
  <c r="V23" i="1"/>
  <c r="Q23" i="1"/>
  <c r="P23" i="1"/>
  <c r="BE23" i="1" s="1"/>
  <c r="BT22" i="1"/>
  <c r="BS22" i="1"/>
  <c r="BR22" i="1" s="1"/>
  <c r="Y22" i="1" s="1"/>
  <c r="BQ22" i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D22" i="1"/>
  <c r="AC22" i="1" s="1"/>
  <c r="V22" i="1"/>
  <c r="BT21" i="1"/>
  <c r="BS21" i="1"/>
  <c r="BR21" i="1"/>
  <c r="BQ21" i="1"/>
  <c r="BP21" i="1"/>
  <c r="BO21" i="1"/>
  <c r="BN21" i="1"/>
  <c r="BM21" i="1"/>
  <c r="BL21" i="1"/>
  <c r="BI21" i="1"/>
  <c r="BG21" i="1"/>
  <c r="BB21" i="1"/>
  <c r="AW21" i="1"/>
  <c r="AV21" i="1"/>
  <c r="AR21" i="1"/>
  <c r="AP21" i="1" s="1"/>
  <c r="AQ21" i="1"/>
  <c r="AE21" i="1"/>
  <c r="AD21" i="1"/>
  <c r="AC21" i="1" s="1"/>
  <c r="V21" i="1"/>
  <c r="O21" i="1"/>
  <c r="AG21" i="1" s="1"/>
  <c r="BT20" i="1"/>
  <c r="BS20" i="1"/>
  <c r="BQ20" i="1"/>
  <c r="BR20" i="1" s="1"/>
  <c r="BD20" i="1" s="1"/>
  <c r="BP20" i="1"/>
  <c r="BO20" i="1"/>
  <c r="BN20" i="1"/>
  <c r="BM20" i="1"/>
  <c r="BL20" i="1"/>
  <c r="BG20" i="1" s="1"/>
  <c r="BI20" i="1"/>
  <c r="BB20" i="1"/>
  <c r="AW20" i="1"/>
  <c r="AV20" i="1"/>
  <c r="AR20" i="1"/>
  <c r="AQ20" i="1"/>
  <c r="AP20" i="1"/>
  <c r="T20" i="1" s="1"/>
  <c r="AE20" i="1"/>
  <c r="AD20" i="1"/>
  <c r="AC20" i="1" s="1"/>
  <c r="Y20" i="1"/>
  <c r="V20" i="1"/>
  <c r="Q20" i="1"/>
  <c r="BT19" i="1"/>
  <c r="BS19" i="1"/>
  <c r="BR19" i="1" s="1"/>
  <c r="BQ19" i="1"/>
  <c r="BP19" i="1"/>
  <c r="BO19" i="1"/>
  <c r="BN19" i="1"/>
  <c r="BM19" i="1"/>
  <c r="BL19" i="1"/>
  <c r="BG19" i="1" s="1"/>
  <c r="BI19" i="1"/>
  <c r="BE19" i="1"/>
  <c r="BB19" i="1"/>
  <c r="AV19" i="1"/>
  <c r="AW19" i="1" s="1"/>
  <c r="AR19" i="1"/>
  <c r="AP19" i="1"/>
  <c r="AE19" i="1"/>
  <c r="AD19" i="1"/>
  <c r="AC19" i="1"/>
  <c r="V19" i="1"/>
  <c r="T19" i="1"/>
  <c r="P19" i="1"/>
  <c r="BT18" i="1"/>
  <c r="BS18" i="1"/>
  <c r="BR18" i="1"/>
  <c r="Y18" i="1" s="1"/>
  <c r="Z18" i="1" s="1"/>
  <c r="AA18" i="1" s="1"/>
  <c r="BQ18" i="1"/>
  <c r="BP18" i="1"/>
  <c r="BO18" i="1"/>
  <c r="BN18" i="1"/>
  <c r="BM18" i="1"/>
  <c r="BL18" i="1"/>
  <c r="BI18" i="1"/>
  <c r="BG18" i="1"/>
  <c r="BB18" i="1"/>
  <c r="AV18" i="1"/>
  <c r="AW18" i="1" s="1"/>
  <c r="AR18" i="1"/>
  <c r="AP18" i="1" s="1"/>
  <c r="AE18" i="1"/>
  <c r="AD18" i="1"/>
  <c r="AC18" i="1" s="1"/>
  <c r="V18" i="1"/>
  <c r="O18" i="1"/>
  <c r="AG18" i="1" s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W17" i="1"/>
  <c r="AV17" i="1"/>
  <c r="AR17" i="1"/>
  <c r="AP17" i="1" s="1"/>
  <c r="AQ17" i="1"/>
  <c r="AE17" i="1"/>
  <c r="AD17" i="1"/>
  <c r="AC17" i="1" s="1"/>
  <c r="V17" i="1"/>
  <c r="Y17" i="1" l="1"/>
  <c r="BD17" i="1"/>
  <c r="AH18" i="1"/>
  <c r="W18" i="1"/>
  <c r="U18" i="1" s="1"/>
  <c r="X18" i="1" s="1"/>
  <c r="R18" i="1" s="1"/>
  <c r="S18" i="1" s="1"/>
  <c r="AB18" i="1"/>
  <c r="AF18" i="1" s="1"/>
  <c r="AI18" i="1"/>
  <c r="AJ18" i="1" s="1"/>
  <c r="P27" i="1"/>
  <c r="BE27" i="1" s="1"/>
  <c r="O27" i="1"/>
  <c r="AQ27" i="1"/>
  <c r="Q27" i="1"/>
  <c r="Y32" i="1"/>
  <c r="BD32" i="1"/>
  <c r="BF32" i="1" s="1"/>
  <c r="Q18" i="1"/>
  <c r="AQ18" i="1"/>
  <c r="AQ25" i="1"/>
  <c r="T25" i="1"/>
  <c r="Q25" i="1"/>
  <c r="O25" i="1"/>
  <c r="P25" i="1"/>
  <c r="BE25" i="1" s="1"/>
  <c r="BH25" i="1" s="1"/>
  <c r="Q26" i="1"/>
  <c r="AQ26" i="1"/>
  <c r="T26" i="1"/>
  <c r="O33" i="1"/>
  <c r="AQ33" i="1"/>
  <c r="T33" i="1"/>
  <c r="Q33" i="1"/>
  <c r="P33" i="1"/>
  <c r="BE33" i="1" s="1"/>
  <c r="BH33" i="1" s="1"/>
  <c r="Q24" i="1"/>
  <c r="P24" i="1"/>
  <c r="BE24" i="1" s="1"/>
  <c r="O24" i="1"/>
  <c r="T24" i="1"/>
  <c r="Q29" i="1"/>
  <c r="P29" i="1"/>
  <c r="BE29" i="1" s="1"/>
  <c r="BH29" i="1" s="1"/>
  <c r="O29" i="1"/>
  <c r="T29" i="1"/>
  <c r="T17" i="1"/>
  <c r="Q17" i="1"/>
  <c r="P17" i="1"/>
  <c r="BE17" i="1" s="1"/>
  <c r="BH17" i="1" s="1"/>
  <c r="BD19" i="1"/>
  <c r="BF19" i="1" s="1"/>
  <c r="Y19" i="1"/>
  <c r="BF20" i="1"/>
  <c r="Q21" i="1"/>
  <c r="P21" i="1"/>
  <c r="BE21" i="1" s="1"/>
  <c r="T21" i="1"/>
  <c r="BH23" i="1"/>
  <c r="P26" i="1"/>
  <c r="BE26" i="1" s="1"/>
  <c r="BH26" i="1" s="1"/>
  <c r="BF28" i="1"/>
  <c r="BD30" i="1"/>
  <c r="BF30" i="1" s="1"/>
  <c r="T27" i="1"/>
  <c r="O22" i="1"/>
  <c r="Z22" i="1" s="1"/>
  <c r="AA22" i="1" s="1"/>
  <c r="AQ22" i="1"/>
  <c r="P22" i="1"/>
  <c r="BE22" i="1" s="1"/>
  <c r="BH22" i="1" s="1"/>
  <c r="Q22" i="1"/>
  <c r="BF26" i="1"/>
  <c r="BD29" i="1"/>
  <c r="BF29" i="1" s="1"/>
  <c r="Y29" i="1"/>
  <c r="P18" i="1"/>
  <c r="BE18" i="1" s="1"/>
  <c r="BD18" i="1"/>
  <c r="BF18" i="1" s="1"/>
  <c r="Q32" i="1"/>
  <c r="P32" i="1"/>
  <c r="BE32" i="1" s="1"/>
  <c r="AQ32" i="1"/>
  <c r="O32" i="1"/>
  <c r="T32" i="1"/>
  <c r="Y21" i="1"/>
  <c r="BD21" i="1"/>
  <c r="AQ24" i="1"/>
  <c r="BD34" i="1"/>
  <c r="BF34" i="1" s="1"/>
  <c r="Y34" i="1"/>
  <c r="T22" i="1"/>
  <c r="O30" i="1"/>
  <c r="Z30" i="1" s="1"/>
  <c r="AA30" i="1" s="1"/>
  <c r="AQ30" i="1"/>
  <c r="T30" i="1"/>
  <c r="Q30" i="1"/>
  <c r="P30" i="1"/>
  <c r="BE30" i="1" s="1"/>
  <c r="BF17" i="1"/>
  <c r="O19" i="1"/>
  <c r="AQ19" i="1"/>
  <c r="Q19" i="1"/>
  <c r="BF21" i="1"/>
  <c r="Y24" i="1"/>
  <c r="BD24" i="1"/>
  <c r="BF24" i="1" s="1"/>
  <c r="BD26" i="1"/>
  <c r="Y26" i="1"/>
  <c r="Y27" i="1"/>
  <c r="BD27" i="1"/>
  <c r="BF27" i="1" s="1"/>
  <c r="BD31" i="1"/>
  <c r="BF31" i="1" s="1"/>
  <c r="Y31" i="1"/>
  <c r="T34" i="1"/>
  <c r="Q34" i="1"/>
  <c r="P34" i="1"/>
  <c r="BE34" i="1" s="1"/>
  <c r="AQ34" i="1"/>
  <c r="O17" i="1"/>
  <c r="T18" i="1"/>
  <c r="BD22" i="1"/>
  <c r="BF22" i="1" s="1"/>
  <c r="Y23" i="1"/>
  <c r="AC26" i="1"/>
  <c r="Y35" i="1"/>
  <c r="BD35" i="1"/>
  <c r="BF35" i="1" s="1"/>
  <c r="O20" i="1"/>
  <c r="Z20" i="1" s="1"/>
  <c r="AA20" i="1" s="1"/>
  <c r="AQ23" i="1"/>
  <c r="O28" i="1"/>
  <c r="Z28" i="1" s="1"/>
  <c r="AA28" i="1" s="1"/>
  <c r="AQ31" i="1"/>
  <c r="P20" i="1"/>
  <c r="BE20" i="1" s="1"/>
  <c r="BH20" i="1" s="1"/>
  <c r="O23" i="1"/>
  <c r="P28" i="1"/>
  <c r="BE28" i="1" s="1"/>
  <c r="BH28" i="1" s="1"/>
  <c r="O31" i="1"/>
  <c r="AQ35" i="1"/>
  <c r="O35" i="1"/>
  <c r="P35" i="1"/>
  <c r="BE35" i="1" s="1"/>
  <c r="AB28" i="1" l="1"/>
  <c r="AF28" i="1" s="1"/>
  <c r="AI28" i="1"/>
  <c r="AH28" i="1"/>
  <c r="AB30" i="1"/>
  <c r="AF30" i="1" s="1"/>
  <c r="AI30" i="1"/>
  <c r="AH30" i="1"/>
  <c r="AB20" i="1"/>
  <c r="AF20" i="1" s="1"/>
  <c r="AI20" i="1"/>
  <c r="AH20" i="1"/>
  <c r="AB22" i="1"/>
  <c r="AF22" i="1" s="1"/>
  <c r="AI22" i="1"/>
  <c r="AH22" i="1"/>
  <c r="W23" i="1"/>
  <c r="U23" i="1" s="1"/>
  <c r="X23" i="1" s="1"/>
  <c r="R23" i="1" s="1"/>
  <c r="S23" i="1" s="1"/>
  <c r="AG23" i="1"/>
  <c r="Z26" i="1"/>
  <c r="AA26" i="1" s="1"/>
  <c r="Z21" i="1"/>
  <c r="AA21" i="1" s="1"/>
  <c r="AG31" i="1"/>
  <c r="AG17" i="1"/>
  <c r="W17" i="1"/>
  <c r="U17" i="1" s="1"/>
  <c r="X17" i="1" s="1"/>
  <c r="R17" i="1" s="1"/>
  <c r="S17" i="1" s="1"/>
  <c r="BH34" i="1"/>
  <c r="AG19" i="1"/>
  <c r="AG27" i="1"/>
  <c r="BH32" i="1"/>
  <c r="Z32" i="1"/>
  <c r="AA32" i="1" s="1"/>
  <c r="AG33" i="1"/>
  <c r="Z33" i="1"/>
  <c r="AA33" i="1" s="1"/>
  <c r="W33" i="1" s="1"/>
  <c r="U33" i="1" s="1"/>
  <c r="X33" i="1" s="1"/>
  <c r="R33" i="1" s="1"/>
  <c r="S33" i="1" s="1"/>
  <c r="BH27" i="1"/>
  <c r="Z17" i="1"/>
  <c r="AA17" i="1" s="1"/>
  <c r="W30" i="1"/>
  <c r="U30" i="1" s="1"/>
  <c r="X30" i="1" s="1"/>
  <c r="R30" i="1" s="1"/>
  <c r="S30" i="1" s="1"/>
  <c r="AG30" i="1"/>
  <c r="AG25" i="1"/>
  <c r="Z25" i="1"/>
  <c r="AA25" i="1" s="1"/>
  <c r="W25" i="1" s="1"/>
  <c r="U25" i="1" s="1"/>
  <c r="X25" i="1" s="1"/>
  <c r="R25" i="1" s="1"/>
  <c r="S25" i="1" s="1"/>
  <c r="BH18" i="1"/>
  <c r="BH31" i="1"/>
  <c r="AG24" i="1"/>
  <c r="W20" i="1"/>
  <c r="U20" i="1" s="1"/>
  <c r="X20" i="1" s="1"/>
  <c r="R20" i="1" s="1"/>
  <c r="S20" i="1" s="1"/>
  <c r="AG20" i="1"/>
  <c r="Z19" i="1"/>
  <c r="AA19" i="1" s="1"/>
  <c r="Z35" i="1"/>
  <c r="AA35" i="1" s="1"/>
  <c r="W35" i="1" s="1"/>
  <c r="U35" i="1" s="1"/>
  <c r="X35" i="1" s="1"/>
  <c r="R35" i="1" s="1"/>
  <c r="S35" i="1" s="1"/>
  <c r="Z27" i="1"/>
  <c r="AA27" i="1" s="1"/>
  <c r="BH21" i="1"/>
  <c r="BH19" i="1"/>
  <c r="BH35" i="1"/>
  <c r="W28" i="1"/>
  <c r="U28" i="1" s="1"/>
  <c r="X28" i="1" s="1"/>
  <c r="R28" i="1" s="1"/>
  <c r="S28" i="1" s="1"/>
  <c r="AG28" i="1"/>
  <c r="Z23" i="1"/>
  <c r="AA23" i="1" s="1"/>
  <c r="Z24" i="1"/>
  <c r="AA24" i="1" s="1"/>
  <c r="W24" i="1" s="1"/>
  <c r="U24" i="1" s="1"/>
  <c r="X24" i="1" s="1"/>
  <c r="R24" i="1" s="1"/>
  <c r="S24" i="1" s="1"/>
  <c r="BH30" i="1"/>
  <c r="W22" i="1"/>
  <c r="U22" i="1" s="1"/>
  <c r="X22" i="1" s="1"/>
  <c r="R22" i="1" s="1"/>
  <c r="S22" i="1" s="1"/>
  <c r="AG22" i="1"/>
  <c r="AG35" i="1"/>
  <c r="Z31" i="1"/>
  <c r="AA31" i="1" s="1"/>
  <c r="Z34" i="1"/>
  <c r="AA34" i="1" s="1"/>
  <c r="AG32" i="1"/>
  <c r="W32" i="1"/>
  <c r="U32" i="1" s="1"/>
  <c r="X32" i="1" s="1"/>
  <c r="R32" i="1" s="1"/>
  <c r="S32" i="1" s="1"/>
  <c r="Z29" i="1"/>
  <c r="AA29" i="1" s="1"/>
  <c r="AG29" i="1"/>
  <c r="W29" i="1"/>
  <c r="U29" i="1" s="1"/>
  <c r="X29" i="1" s="1"/>
  <c r="R29" i="1" s="1"/>
  <c r="S29" i="1" s="1"/>
  <c r="BH24" i="1"/>
  <c r="AI19" i="1" l="1"/>
  <c r="AB19" i="1"/>
  <c r="AF19" i="1" s="1"/>
  <c r="AH19" i="1"/>
  <c r="W19" i="1"/>
  <c r="U19" i="1" s="1"/>
  <c r="X19" i="1" s="1"/>
  <c r="R19" i="1" s="1"/>
  <c r="S19" i="1" s="1"/>
  <c r="AI26" i="1"/>
  <c r="AH26" i="1"/>
  <c r="AB26" i="1"/>
  <c r="AF26" i="1" s="1"/>
  <c r="W26" i="1"/>
  <c r="U26" i="1" s="1"/>
  <c r="X26" i="1" s="1"/>
  <c r="R26" i="1" s="1"/>
  <c r="S26" i="1" s="1"/>
  <c r="AJ20" i="1"/>
  <c r="AB34" i="1"/>
  <c r="AF34" i="1" s="1"/>
  <c r="AI34" i="1"/>
  <c r="AH34" i="1"/>
  <c r="W34" i="1"/>
  <c r="U34" i="1" s="1"/>
  <c r="X34" i="1" s="1"/>
  <c r="R34" i="1" s="1"/>
  <c r="S34" i="1" s="1"/>
  <c r="AB31" i="1"/>
  <c r="AF31" i="1" s="1"/>
  <c r="AI31" i="1"/>
  <c r="AH31" i="1"/>
  <c r="AB32" i="1"/>
  <c r="AF32" i="1" s="1"/>
  <c r="AI32" i="1"/>
  <c r="AJ32" i="1" s="1"/>
  <c r="AH32" i="1"/>
  <c r="AI27" i="1"/>
  <c r="AB27" i="1"/>
  <c r="AF27" i="1" s="1"/>
  <c r="AH27" i="1"/>
  <c r="AB17" i="1"/>
  <c r="AF17" i="1" s="1"/>
  <c r="AH17" i="1"/>
  <c r="AI17" i="1"/>
  <c r="W31" i="1"/>
  <c r="U31" i="1" s="1"/>
  <c r="X31" i="1" s="1"/>
  <c r="R31" i="1" s="1"/>
  <c r="S31" i="1" s="1"/>
  <c r="AJ22" i="1"/>
  <c r="AB25" i="1"/>
  <c r="AF25" i="1" s="1"/>
  <c r="AI25" i="1"/>
  <c r="AH25" i="1"/>
  <c r="AB24" i="1"/>
  <c r="AF24" i="1" s="1"/>
  <c r="AI24" i="1"/>
  <c r="AJ24" i="1" s="1"/>
  <c r="AH24" i="1"/>
  <c r="AJ30" i="1"/>
  <c r="AB23" i="1"/>
  <c r="AF23" i="1" s="1"/>
  <c r="AI23" i="1"/>
  <c r="AH23" i="1"/>
  <c r="AB29" i="1"/>
  <c r="AF29" i="1" s="1"/>
  <c r="AI29" i="1"/>
  <c r="AH29" i="1"/>
  <c r="AI35" i="1"/>
  <c r="AH35" i="1"/>
  <c r="AB35" i="1"/>
  <c r="AF35" i="1" s="1"/>
  <c r="W27" i="1"/>
  <c r="U27" i="1" s="1"/>
  <c r="X27" i="1" s="1"/>
  <c r="R27" i="1" s="1"/>
  <c r="S27" i="1" s="1"/>
  <c r="AJ28" i="1"/>
  <c r="AB33" i="1"/>
  <c r="AF33" i="1" s="1"/>
  <c r="AI33" i="1"/>
  <c r="AH33" i="1"/>
  <c r="AI21" i="1"/>
  <c r="AB21" i="1"/>
  <c r="AF21" i="1" s="1"/>
  <c r="W21" i="1"/>
  <c r="U21" i="1" s="1"/>
  <c r="X21" i="1" s="1"/>
  <c r="R21" i="1" s="1"/>
  <c r="S21" i="1" s="1"/>
  <c r="AH21" i="1"/>
  <c r="AJ33" i="1" l="1"/>
  <c r="AJ31" i="1"/>
  <c r="AJ27" i="1"/>
  <c r="AJ26" i="1"/>
  <c r="AJ23" i="1"/>
  <c r="AJ34" i="1"/>
  <c r="AJ25" i="1"/>
  <c r="AJ29" i="1"/>
  <c r="AJ21" i="1"/>
  <c r="AJ35" i="1"/>
  <c r="AJ17" i="1"/>
  <c r="AJ19" i="1"/>
</calcChain>
</file>

<file path=xl/sharedStrings.xml><?xml version="1.0" encoding="utf-8"?>
<sst xmlns="http://schemas.openxmlformats.org/spreadsheetml/2006/main" count="700" uniqueCount="321">
  <si>
    <t>File opened</t>
  </si>
  <si>
    <t>2020-01-23 13:30:32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</si>
  <si>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</si>
  <si>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</si>
  <si>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</si>
  <si>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</si>
  <si>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</si>
  <si>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</si>
  <si>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</si>
  <si>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</si>
  <si>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</si>
  <si>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</si>
  <si>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</si>
  <si>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{"co2aspan2a": "0.295951", "co2bspan1": "1.00109", "h2obzero": "1.05718", "h2obspanconc2": "0", "co2aspanconc1": "2488", "h2oaspan1": "1.00539", "chamberpressurezero": "2.647", "h2obspan2": "0", "co2azero": "0.926417", "ssb_ref": "36084.5", "co2bspanconc1": "2488", "h2oaspanconc1": "12.18", "ssa_ref": "34010.6", "flowazero": "0.28786", "flowbzero": "0.31642", "h2oaspan2": "0", "flowmeterzero": "0.997559", "h2obspan1": "1.00315", "co2aspan1": "1.00127", "oxygen": "21", "co2aspanconc2": "301.4", "co2bspanconc2": "301.4", "tazero": "-0.144751", "co2bspan2": "-0.0333406", "co2bspan2b": "0.294103", "h2oazero": "1.04577", "h2oaspan2a": "0.0719734", "co2aspan2b": "0.293384", "h2oaspanconc2": "0", "co2aspan2": "-0.0336155", "co2bzero": "0.928899", "h2obspan2b": "0.0727663", "h2obspan2a": "0.0725379", "h2oaspan2b": "0.0723615", "co2bspan2a": "0.296716", "tbzero": "-0.0746956", "h2obspanconc1": "12.18"}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</si>
  <si>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</si>
  <si>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</si>
  <si>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</si>
  <si>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</si>
  <si>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</si>
  <si>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</si>
  <si>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</si>
  <si>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</si>
  <si>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</si>
  <si>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13:30:32</t>
  </si>
  <si>
    <t>Stability Definition:	A (GasEx): Std&lt;0.2 Per=20	Qamb_in (Meas): Std&lt;1 Per=20	Tleaf (Meas): Std&lt;0.2 Per=20	CO2_r (Meas): Per=20</t>
  </si>
  <si>
    <t>13:32:14</t>
  </si>
  <si>
    <t>Stability Definition:	A (GasEx): Std&lt;0.2 Per=20	Qamb_in (Meas): Per=20	Tleaf (Meas): Std&lt;0.2 Per=20	CO2_r (Meas): Per=20</t>
  </si>
  <si>
    <t>13:32:15</t>
  </si>
  <si>
    <t>Stability Definition:	A (GasEx): Std&lt;0.2 Per=20	Qamb_in (Meas): Per=20	Tleaf (Meas): Per=20	CO2_r (Meas): Per=20</t>
  </si>
  <si>
    <t>Stability Definition:	A (GasEx): Std&lt;0.2 Per=20	Qamb_in (Meas): Per=20	Tleaf (Meas): Per=20	CO2_r (Meas): Std&lt;0.75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</si>
  <si>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</si>
  <si>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</si>
  <si>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</si>
  <si>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</si>
  <si>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</si>
  <si>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</si>
  <si>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</si>
  <si>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</si>
  <si>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</si>
  <si>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</si>
  <si>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</si>
  <si>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</si>
  <si>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</si>
  <si>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</si>
  <si>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</si>
  <si>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</si>
  <si>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</si>
  <si>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</si>
  <si>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</si>
  <si>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</si>
  <si>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</si>
  <si>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</si>
  <si>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</si>
  <si>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</si>
  <si>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</si>
  <si>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</si>
  <si>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</si>
  <si>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</si>
  <si>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</si>
  <si>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</si>
  <si>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</si>
  <si>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</si>
  <si>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</si>
  <si>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</si>
  <si>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</si>
  <si>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</si>
  <si>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</si>
  <si>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</si>
  <si>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</si>
  <si>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</si>
  <si>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</si>
  <si>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</si>
  <si>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</si>
  <si>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3.24399 82.4677 394.051 646.402 879.217 1102.61 1294.73 1389.36</t>
  </si>
  <si>
    <t>Fs_true</t>
  </si>
  <si>
    <t>-0.0410526 100.199 401.75 600.762 799.963 1000.63 1200.52 1401.36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</si>
  <si>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</si>
  <si>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</si>
  <si>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</si>
  <si>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</si>
  <si>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</si>
  <si>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</si>
  <si>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</si>
  <si>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</si>
  <si>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</si>
  <si>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</si>
  <si>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</si>
  <si>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</si>
  <si>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</si>
  <si>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</si>
  <si>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</si>
  <si>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</si>
  <si>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</si>
  <si>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</si>
  <si>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</si>
  <si>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</si>
  <si>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</si>
  <si>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</si>
  <si>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</si>
  <si>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</si>
  <si>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</si>
  <si>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</si>
  <si>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</si>
  <si>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</si>
  <si>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</si>
  <si>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</si>
  <si>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</si>
  <si>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</si>
  <si>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</si>
  <si>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</si>
  <si>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</si>
  <si>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</si>
  <si>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</si>
  <si>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</si>
  <si>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</si>
  <si>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</si>
  <si>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</si>
  <si>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</si>
  <si>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</si>
  <si>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</si>
  <si>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</si>
  <si>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</si>
  <si>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</si>
  <si>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</si>
  <si>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</si>
  <si>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</si>
  <si>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</si>
  <si>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</si>
  <si>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</si>
  <si>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</si>
  <si>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</si>
  <si>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</si>
  <si>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</si>
  <si>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</si>
  <si>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</si>
  <si>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</si>
  <si>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</si>
  <si>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</si>
  <si>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</si>
  <si>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</si>
  <si>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</si>
  <si>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</si>
  <si>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</si>
  <si>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</si>
  <si>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</si>
  <si>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</si>
  <si>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</si>
  <si>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</si>
  <si>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</si>
  <si>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</si>
  <si>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</si>
  <si>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</si>
  <si>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</si>
  <si>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</si>
  <si>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</si>
  <si>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</si>
  <si>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</si>
  <si>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</si>
  <si>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</si>
  <si>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</si>
  <si>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</si>
  <si>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</si>
  <si>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</si>
  <si>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</si>
  <si>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</si>
  <si>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</si>
  <si>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</si>
  <si>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</si>
  <si>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</si>
  <si>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</si>
  <si>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</si>
  <si>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</si>
  <si>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</si>
  <si>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</si>
  <si>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</si>
  <si>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</si>
  <si>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</si>
  <si>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</si>
  <si>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</si>
  <si>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</si>
  <si>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</si>
  <si>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</si>
  <si>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</si>
  <si>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</si>
  <si>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</si>
  <si>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</si>
  <si>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</si>
  <si>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</si>
  <si>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</si>
  <si>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</si>
  <si>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</si>
  <si>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</si>
  <si>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</si>
  <si>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</si>
  <si>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</si>
  <si>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</si>
  <si>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</si>
  <si>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</si>
  <si>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</si>
  <si>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</si>
  <si>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</si>
  <si>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</si>
  <si>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</si>
  <si>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</si>
  <si>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</si>
  <si>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</si>
  <si>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</si>
  <si>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</si>
  <si>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</si>
  <si>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</si>
  <si>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</si>
  <si>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</si>
  <si>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</si>
  <si>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</si>
  <si>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</si>
  <si>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</si>
  <si>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</si>
  <si>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</si>
  <si>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</si>
  <si>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</si>
  <si>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</si>
  <si>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</si>
  <si>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</si>
  <si>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</si>
  <si>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</si>
  <si>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</si>
  <si>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</si>
  <si>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</si>
  <si>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</si>
  <si>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</si>
  <si>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</si>
  <si>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</si>
  <si>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</si>
  <si>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</si>
  <si>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20200123 14:03:32</t>
  </si>
  <si>
    <t>14:03:32</t>
  </si>
  <si>
    <t>Lindsey</t>
  </si>
  <si>
    <t>20200123</t>
  </si>
  <si>
    <t>KD</t>
  </si>
  <si>
    <t>CECRIN</t>
  </si>
  <si>
    <t>BNL17197</t>
  </si>
  <si>
    <t>Old</t>
  </si>
  <si>
    <t>CECRIN02</t>
  </si>
  <si>
    <t>Sun</t>
  </si>
  <si>
    <t>MPF-366-20200123-13_16_05</t>
  </si>
  <si>
    <t>MPF-369-20200123-14_03_33</t>
  </si>
  <si>
    <t>DARK-370-20200123-14_03_36</t>
  </si>
  <si>
    <t>0: Broadleaf</t>
  </si>
  <si>
    <t>20200123 14:04:32</t>
  </si>
  <si>
    <t>14:04:32</t>
  </si>
  <si>
    <t>MPF-371-20200123-14_04_34</t>
  </si>
  <si>
    <t>DARK-372-20200123-14_04_36</t>
  </si>
  <si>
    <t>20200123 14:06:36</t>
  </si>
  <si>
    <t>14:06:36</t>
  </si>
  <si>
    <t>MPF-373-20200123-14_06_37</t>
  </si>
  <si>
    <t>DARK-374-20200123-14_06_40</t>
  </si>
  <si>
    <t>20200123 14:07:36</t>
  </si>
  <si>
    <t>14:07:36</t>
  </si>
  <si>
    <t>MPF-375-20200123-14_07_38</t>
  </si>
  <si>
    <t>DARK-376-20200123-14_07_40</t>
  </si>
  <si>
    <t>20200123 14:09:21</t>
  </si>
  <si>
    <t>14:09:21</t>
  </si>
  <si>
    <t>MPF-377-20200123-14_09_22</t>
  </si>
  <si>
    <t>DARK-378-20200123-14_09_25</t>
  </si>
  <si>
    <t>20200123 14:10:21</t>
  </si>
  <si>
    <t>14:10:21</t>
  </si>
  <si>
    <t>MPF-379-20200123-14_10_23</t>
  </si>
  <si>
    <t>DARK-380-20200123-14_10_26</t>
  </si>
  <si>
    <t>20200123 14:11:51</t>
  </si>
  <si>
    <t>14:11:51</t>
  </si>
  <si>
    <t>MPF-381-20200123-14_11_52</t>
  </si>
  <si>
    <t>DARK-382-20200123-14_11_55</t>
  </si>
  <si>
    <t>20200123 14:13:31</t>
  </si>
  <si>
    <t>14:13:31</t>
  </si>
  <si>
    <t>MPF-383-20200123-14_13_32</t>
  </si>
  <si>
    <t>DARK-384-20200123-14_13_35</t>
  </si>
  <si>
    <t>20200123 14:14:38</t>
  </si>
  <si>
    <t>14:14:38</t>
  </si>
  <si>
    <t>MPF-385-20200123-14_14_39</t>
  </si>
  <si>
    <t>DARK-386-20200123-14_14_42</t>
  </si>
  <si>
    <t>20200123 14:16:49</t>
  </si>
  <si>
    <t>14:16:49</t>
  </si>
  <si>
    <t>MPF-387-20200123-14_16_50</t>
  </si>
  <si>
    <t>DARK-388-20200123-14_16_53</t>
  </si>
  <si>
    <t>20200123 14:17:49</t>
  </si>
  <si>
    <t>14:17:49</t>
  </si>
  <si>
    <t>MPF-389-20200123-14_17_51</t>
  </si>
  <si>
    <t>DARK-390-20200123-14_17_54</t>
  </si>
  <si>
    <t>20200123 14:19:57</t>
  </si>
  <si>
    <t>14:19:57</t>
  </si>
  <si>
    <t>MPF-391-20200123-14_19_58</t>
  </si>
  <si>
    <t>DARK-392-20200123-14_20_01</t>
  </si>
  <si>
    <t>20200123 14:20:57</t>
  </si>
  <si>
    <t>14:20:57</t>
  </si>
  <si>
    <t>MPF-393-20200123-14_20_59</t>
  </si>
  <si>
    <t>DARK-394-20200123-14_21_02</t>
  </si>
  <si>
    <t>20200123 14:23:16</t>
  </si>
  <si>
    <t>14:23:16</t>
  </si>
  <si>
    <t>MPF-395-20200123-14_23_17</t>
  </si>
  <si>
    <t>DARK-396-20200123-14_23_20</t>
  </si>
  <si>
    <t>20200123 14:24:41</t>
  </si>
  <si>
    <t>14:24:41</t>
  </si>
  <si>
    <t>MPF-397-20200123-14_24_42</t>
  </si>
  <si>
    <t>DARK-398-20200123-14_24_45</t>
  </si>
  <si>
    <t>20200123 14:26:27</t>
  </si>
  <si>
    <t>14:26:27</t>
  </si>
  <si>
    <t>MPF-399-20200123-14_26_28</t>
  </si>
  <si>
    <t>DARK-400-20200123-14_26_31</t>
  </si>
  <si>
    <t>20200123 14:28:40</t>
  </si>
  <si>
    <t>14:28:40</t>
  </si>
  <si>
    <t>MPF-401-20200123-14_28_41</t>
  </si>
  <si>
    <t>DARK-402-20200123-14_28_44</t>
  </si>
  <si>
    <t>20200123 14:30:41</t>
  </si>
  <si>
    <t>14:30:41</t>
  </si>
  <si>
    <t>MPF-403-20200123-14_30_42</t>
  </si>
  <si>
    <t>DARK-404-20200123-14_30_45</t>
  </si>
  <si>
    <t>20200123 14:32:52</t>
  </si>
  <si>
    <t>14:32:52</t>
  </si>
  <si>
    <t>MPF-405-20200123-14_32_53</t>
  </si>
  <si>
    <t>DARK-406-20200123-14_32_56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</si>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</sst>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7" workbookViewId="0">
      <selection activeCell="H39" sqref="H39"/>
    </sheetView>
  </sheetViews>
  <sheetFormatPr defaultRowHeight="14.5" x14ac:dyDescent="0.35"/>
  <sheetData>
    <row r="2" spans="1:133" x14ac:dyDescent="0.35">
      <c r="A2" t="s">
        <v>30</v>
      </c>
      <c r="B2" t="s">
        <v>31</v>
      </c>
      <c r="C2" t="s">
        <v>32</v>
      </c>
      <c r="D2" t="s">
        <v>33</v>
      </c>
    </row>
    <row r="3" spans="1:133" x14ac:dyDescent="0.35">
      <c r="B3">
        <v>4</v>
      </c>
      <c r="C3">
        <v>21</v>
      </c>
      <c r="D3" t="s">
        <v>34</v>
      </c>
    </row>
    <row r="4" spans="1:133" x14ac:dyDescent="0.35">
      <c r="A4" t="s">
        <v>35</v>
      </c>
      <c r="B4" t="s">
        <v>36</v>
      </c>
    </row>
    <row r="5" spans="1:133" x14ac:dyDescent="0.35">
      <c r="B5">
        <v>2</v>
      </c>
    </row>
    <row r="6" spans="1:133" x14ac:dyDescent="0.35">
      <c r="A6" t="s">
        <v>37</v>
      </c>
      <c r="B6" t="s">
        <v>38</v>
      </c>
      <c r="C6" t="s">
        <v>39</v>
      </c>
      <c r="D6" t="s">
        <v>40</v>
      </c>
      <c r="E6" t="s">
        <v>41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42</v>
      </c>
      <c r="B8" t="s">
        <v>43</v>
      </c>
      <c r="C8" t="s">
        <v>45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 t="s">
        <v>54</v>
      </c>
      <c r="L8" t="s">
        <v>55</v>
      </c>
      <c r="M8" t="s">
        <v>56</v>
      </c>
      <c r="N8" t="s">
        <v>57</v>
      </c>
      <c r="O8" t="s">
        <v>58</v>
      </c>
      <c r="P8" t="s">
        <v>59</v>
      </c>
      <c r="Q8" t="s">
        <v>60</v>
      </c>
    </row>
    <row r="9" spans="1:133" x14ac:dyDescent="0.35">
      <c r="B9" t="s">
        <v>44</v>
      </c>
      <c r="C9" t="s">
        <v>46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 t="s">
        <v>74</v>
      </c>
      <c r="H12" t="s">
        <v>76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73</v>
      </c>
      <c r="G13" t="s">
        <v>75</v>
      </c>
      <c r="H13">
        <v>0</v>
      </c>
    </row>
    <row r="14" spans="1:133" x14ac:dyDescent="0.35">
      <c r="A14" t="s">
        <v>77</v>
      </c>
      <c r="B14" t="s">
        <v>77</v>
      </c>
      <c r="C14" t="s">
        <v>77</v>
      </c>
      <c r="D14" t="s">
        <v>77</v>
      </c>
      <c r="E14" t="s">
        <v>77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  <c r="V14" t="s">
        <v>79</v>
      </c>
      <c r="W14" t="s">
        <v>79</v>
      </c>
      <c r="X14" t="s">
        <v>79</v>
      </c>
      <c r="Y14" t="s">
        <v>79</v>
      </c>
      <c r="Z14" t="s">
        <v>79</v>
      </c>
      <c r="AA14" t="s">
        <v>79</v>
      </c>
      <c r="AB14" t="s">
        <v>79</v>
      </c>
      <c r="AC14" t="s">
        <v>79</v>
      </c>
      <c r="AD14" t="s">
        <v>79</v>
      </c>
      <c r="AE14" t="s">
        <v>79</v>
      </c>
      <c r="AF14" t="s">
        <v>79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82</v>
      </c>
      <c r="BR14" t="s">
        <v>82</v>
      </c>
      <c r="BS14" t="s">
        <v>82</v>
      </c>
      <c r="BT14" t="s">
        <v>82</v>
      </c>
      <c r="BU14" t="s">
        <v>35</v>
      </c>
      <c r="BV14" t="s">
        <v>35</v>
      </c>
      <c r="BW14" t="s">
        <v>35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84</v>
      </c>
      <c r="CO14" t="s">
        <v>84</v>
      </c>
      <c r="CP14" t="s">
        <v>84</v>
      </c>
      <c r="CQ14" t="s">
        <v>84</v>
      </c>
      <c r="CR14" t="s">
        <v>84</v>
      </c>
      <c r="CS14" t="s">
        <v>84</v>
      </c>
      <c r="CT14" t="s">
        <v>84</v>
      </c>
      <c r="CU14" t="s">
        <v>84</v>
      </c>
      <c r="CV14" t="s">
        <v>84</v>
      </c>
      <c r="CW14" t="s">
        <v>84</v>
      </c>
      <c r="CX14" t="s">
        <v>84</v>
      </c>
      <c r="CY14" t="s">
        <v>84</v>
      </c>
      <c r="CZ14" t="s">
        <v>84</v>
      </c>
      <c r="DA14" t="s">
        <v>84</v>
      </c>
      <c r="DB14" t="s">
        <v>84</v>
      </c>
      <c r="DC14" t="s">
        <v>84</v>
      </c>
      <c r="DD14" t="s">
        <v>84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t="s">
        <v>86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86</v>
      </c>
      <c r="EB14" t="s">
        <v>86</v>
      </c>
      <c r="EC14" t="s">
        <v>86</v>
      </c>
    </row>
    <row r="15" spans="1:133" x14ac:dyDescent="0.35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320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80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130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99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167</v>
      </c>
      <c r="CG15" t="s">
        <v>168</v>
      </c>
      <c r="CH15" t="s">
        <v>169</v>
      </c>
      <c r="CI15" t="s">
        <v>170</v>
      </c>
      <c r="CJ15" t="s">
        <v>171</v>
      </c>
      <c r="CK15" t="s">
        <v>172</v>
      </c>
      <c r="CL15" t="s">
        <v>173</v>
      </c>
      <c r="CM15" t="s">
        <v>174</v>
      </c>
      <c r="CN15" t="s">
        <v>175</v>
      </c>
      <c r="CO15" t="s">
        <v>176</v>
      </c>
      <c r="CP15" t="s">
        <v>177</v>
      </c>
      <c r="CQ15" t="s">
        <v>178</v>
      </c>
      <c r="CR15" t="s">
        <v>179</v>
      </c>
      <c r="CS15" t="s">
        <v>180</v>
      </c>
      <c r="CT15" t="s">
        <v>181</v>
      </c>
      <c r="CU15" t="s">
        <v>182</v>
      </c>
      <c r="CV15" t="s">
        <v>183</v>
      </c>
      <c r="CW15" t="s">
        <v>184</v>
      </c>
      <c r="CX15" t="s">
        <v>185</v>
      </c>
      <c r="CY15" t="s">
        <v>186</v>
      </c>
      <c r="CZ15" t="s">
        <v>187</v>
      </c>
      <c r="DA15" t="s">
        <v>188</v>
      </c>
      <c r="DB15" t="s">
        <v>189</v>
      </c>
      <c r="DC15" t="s">
        <v>190</v>
      </c>
      <c r="DD15" t="s">
        <v>191</v>
      </c>
      <c r="DE15" t="s">
        <v>192</v>
      </c>
      <c r="DF15" t="s">
        <v>193</v>
      </c>
      <c r="DG15" t="s">
        <v>194</v>
      </c>
      <c r="DH15" t="s">
        <v>195</v>
      </c>
      <c r="DI15" t="s">
        <v>196</v>
      </c>
      <c r="DJ15" t="s">
        <v>197</v>
      </c>
      <c r="DK15" t="s">
        <v>198</v>
      </c>
      <c r="DL15" t="s">
        <v>199</v>
      </c>
      <c r="DM15" t="s">
        <v>200</v>
      </c>
      <c r="DN15" t="s">
        <v>201</v>
      </c>
      <c r="DO15" t="s">
        <v>202</v>
      </c>
      <c r="DP15" t="s">
        <v>203</v>
      </c>
      <c r="DQ15" t="s">
        <v>204</v>
      </c>
      <c r="DR15" t="s">
        <v>205</v>
      </c>
      <c r="DS15" t="s">
        <v>206</v>
      </c>
      <c r="DT15" t="s">
        <v>207</v>
      </c>
      <c r="DU15" t="s">
        <v>208</v>
      </c>
      <c r="DV15" t="s">
        <v>209</v>
      </c>
      <c r="DW15" t="s">
        <v>210</v>
      </c>
      <c r="DX15" t="s">
        <v>211</v>
      </c>
      <c r="DY15" t="s">
        <v>212</v>
      </c>
      <c r="DZ15" t="s">
        <v>213</v>
      </c>
      <c r="EA15" t="s">
        <v>214</v>
      </c>
      <c r="EB15" t="s">
        <v>215</v>
      </c>
      <c r="EC15" t="s">
        <v>216</v>
      </c>
    </row>
    <row r="16" spans="1:133" x14ac:dyDescent="0.35">
      <c r="B16" t="s">
        <v>217</v>
      </c>
      <c r="C16" t="s">
        <v>217</v>
      </c>
      <c r="N16" t="s">
        <v>217</v>
      </c>
      <c r="O16" t="s">
        <v>218</v>
      </c>
      <c r="P16" t="s">
        <v>219</v>
      </c>
      <c r="Q16" t="s">
        <v>220</v>
      </c>
      <c r="R16" t="s">
        <v>220</v>
      </c>
      <c r="S16" t="s">
        <v>165</v>
      </c>
      <c r="T16" t="s">
        <v>165</v>
      </c>
      <c r="U16" t="s">
        <v>218</v>
      </c>
      <c r="V16" t="s">
        <v>218</v>
      </c>
      <c r="W16" t="s">
        <v>218</v>
      </c>
      <c r="X16" t="s">
        <v>218</v>
      </c>
      <c r="Y16" t="s">
        <v>221</v>
      </c>
      <c r="Z16" t="s">
        <v>222</v>
      </c>
      <c r="AA16" t="s">
        <v>222</v>
      </c>
      <c r="AB16" t="s">
        <v>223</v>
      </c>
      <c r="AC16" t="s">
        <v>224</v>
      </c>
      <c r="AD16" t="s">
        <v>223</v>
      </c>
      <c r="AE16" t="s">
        <v>223</v>
      </c>
      <c r="AF16" t="s">
        <v>223</v>
      </c>
      <c r="AG16" t="s">
        <v>221</v>
      </c>
      <c r="AH16" t="s">
        <v>221</v>
      </c>
      <c r="AI16" t="s">
        <v>221</v>
      </c>
      <c r="AJ16" t="s">
        <v>221</v>
      </c>
      <c r="AN16" t="s">
        <v>225</v>
      </c>
      <c r="AO16" t="s">
        <v>224</v>
      </c>
      <c r="AQ16" t="s">
        <v>224</v>
      </c>
      <c r="AR16" t="s">
        <v>225</v>
      </c>
      <c r="AX16" t="s">
        <v>219</v>
      </c>
      <c r="BD16" t="s">
        <v>219</v>
      </c>
      <c r="BE16" t="s">
        <v>219</v>
      </c>
      <c r="BF16" t="s">
        <v>219</v>
      </c>
      <c r="BH16" t="s">
        <v>226</v>
      </c>
      <c r="BQ16" t="s">
        <v>219</v>
      </c>
      <c r="BR16" t="s">
        <v>219</v>
      </c>
      <c r="BT16" t="s">
        <v>227</v>
      </c>
      <c r="BU16" t="s">
        <v>228</v>
      </c>
      <c r="BX16" t="s">
        <v>217</v>
      </c>
      <c r="BY16" t="s">
        <v>220</v>
      </c>
      <c r="BZ16" t="s">
        <v>220</v>
      </c>
      <c r="CA16" t="s">
        <v>229</v>
      </c>
      <c r="CB16" t="s">
        <v>229</v>
      </c>
      <c r="CC16" t="s">
        <v>225</v>
      </c>
      <c r="CD16" t="s">
        <v>223</v>
      </c>
      <c r="CE16" t="s">
        <v>223</v>
      </c>
      <c r="CF16" t="s">
        <v>222</v>
      </c>
      <c r="CG16" t="s">
        <v>222</v>
      </c>
      <c r="CH16" t="s">
        <v>222</v>
      </c>
      <c r="CI16" t="s">
        <v>222</v>
      </c>
      <c r="CJ16" t="s">
        <v>222</v>
      </c>
      <c r="CK16" t="s">
        <v>230</v>
      </c>
      <c r="CL16" t="s">
        <v>219</v>
      </c>
      <c r="CM16" t="s">
        <v>219</v>
      </c>
      <c r="CN16" t="s">
        <v>219</v>
      </c>
      <c r="CS16" t="s">
        <v>219</v>
      </c>
      <c r="CV16" t="s">
        <v>222</v>
      </c>
      <c r="CW16" t="s">
        <v>222</v>
      </c>
      <c r="CX16" t="s">
        <v>222</v>
      </c>
      <c r="CY16" t="s">
        <v>222</v>
      </c>
      <c r="CZ16" t="s">
        <v>222</v>
      </c>
      <c r="DA16" t="s">
        <v>219</v>
      </c>
      <c r="DB16" t="s">
        <v>219</v>
      </c>
      <c r="DC16" t="s">
        <v>219</v>
      </c>
      <c r="DD16" t="s">
        <v>217</v>
      </c>
      <c r="DF16" t="s">
        <v>231</v>
      </c>
      <c r="DG16" t="s">
        <v>231</v>
      </c>
      <c r="DI16" t="s">
        <v>217</v>
      </c>
      <c r="DJ16" t="s">
        <v>224</v>
      </c>
      <c r="DK16" t="s">
        <v>224</v>
      </c>
      <c r="DL16" t="s">
        <v>232</v>
      </c>
      <c r="DM16" t="s">
        <v>233</v>
      </c>
      <c r="DO16" t="s">
        <v>225</v>
      </c>
      <c r="DP16" t="s">
        <v>225</v>
      </c>
      <c r="DQ16" t="s">
        <v>222</v>
      </c>
      <c r="DR16" t="s">
        <v>222</v>
      </c>
      <c r="DS16" t="s">
        <v>222</v>
      </c>
      <c r="DT16" t="s">
        <v>222</v>
      </c>
      <c r="DU16" t="s">
        <v>222</v>
      </c>
      <c r="DV16" t="s">
        <v>224</v>
      </c>
      <c r="DW16" t="s">
        <v>224</v>
      </c>
      <c r="DX16" t="s">
        <v>224</v>
      </c>
      <c r="DY16" t="s">
        <v>222</v>
      </c>
      <c r="DZ16" t="s">
        <v>220</v>
      </c>
      <c r="EA16" t="s">
        <v>229</v>
      </c>
      <c r="EB16" t="s">
        <v>224</v>
      </c>
      <c r="EC16" t="s">
        <v>224</v>
      </c>
    </row>
    <row r="17" spans="1:133" x14ac:dyDescent="0.35">
      <c r="A17">
        <v>1</v>
      </c>
      <c r="B17">
        <v>1579806212</v>
      </c>
      <c r="C17">
        <v>0</v>
      </c>
      <c r="D17" t="s">
        <v>234</v>
      </c>
      <c r="E17" t="s">
        <v>235</v>
      </c>
      <c r="F17" t="s">
        <v>236</v>
      </c>
      <c r="G17" t="s">
        <v>237</v>
      </c>
      <c r="H17" t="s">
        <v>238</v>
      </c>
      <c r="I17" t="s">
        <v>239</v>
      </c>
      <c r="J17" t="s">
        <v>240</v>
      </c>
      <c r="K17" t="s">
        <v>241</v>
      </c>
      <c r="L17" t="s">
        <v>242</v>
      </c>
      <c r="M17" t="s">
        <v>243</v>
      </c>
      <c r="N17">
        <v>1579806204</v>
      </c>
      <c r="O17">
        <f t="shared" ref="O17:O35" si="0">CC17*AP17*(CA17-CB17)/(100*BU17*(1000-AP17*CA17))</f>
        <v>3.4213532749504949E-3</v>
      </c>
      <c r="P17">
        <f t="shared" ref="P17:P35" si="1">CC17*AP17*(BZ17-BY17*(1000-AP17*CB17)/(1000-AP17*CA17))/(100*BU17)</f>
        <v>13.616006392369382</v>
      </c>
      <c r="Q17">
        <f t="shared" ref="Q17:Q35" si="2">BY17 - IF(AP17&gt;1, P17*BU17*100/(AR17*CK17), 0)</f>
        <v>385.13454838709703</v>
      </c>
      <c r="R17">
        <f t="shared" ref="R17:R35" si="3">((X17-O17/2)*Q17-P17)/(X17+O17/2)</f>
        <v>286.09131186993648</v>
      </c>
      <c r="S17">
        <f t="shared" ref="S17:S35" si="4">R17*(CD17+CE17)/1000</f>
        <v>28.519989831649749</v>
      </c>
      <c r="T17">
        <f t="shared" ref="T17:T35" si="5">(BY17 - IF(AP17&gt;1, P17*BU17*100/(AR17*CK17), 0))*(CD17+CE17)/1000</f>
        <v>38.393453237093105</v>
      </c>
      <c r="U17">
        <f t="shared" ref="U17:U35" si="6">2/((1/W17-1/V17)+SIGN(W17)*SQRT((1/W17-1/V17)*(1/W17-1/V17) + 4*BV17/((BV17+1)*(BV17+1))*(2*1/W17*1/V17-1/V17*1/V17)))</f>
        <v>0.25110633145109235</v>
      </c>
      <c r="V17">
        <f t="shared" ref="V17:V35" si="7">AM17+AL17*BU17+AK17*BU17*BU17</f>
        <v>2.2525807482209377</v>
      </c>
      <c r="W17">
        <f t="shared" ref="W17:W35" si="8">O17*(1000-(1000*0.61365*EXP(17.502*AA17/(240.97+AA17))/(CD17+CE17)+CA17)/2)/(1000*0.61365*EXP(17.502*AA17/(240.97+AA17))/(CD17+CE17)-CA17)</f>
        <v>0.23652722340992277</v>
      </c>
      <c r="X17">
        <f t="shared" ref="X17:X35" si="9">1/((BV17+1)/(U17/1.6)+1/(V17/1.37)) + BV17/((BV17+1)/(U17/1.6) + BV17/(V17/1.37))</f>
        <v>0.14906880377866291</v>
      </c>
      <c r="Y17">
        <f t="shared" ref="Y17:Y35" si="10">(BR17*BT17)</f>
        <v>289.50029916347103</v>
      </c>
      <c r="Z17">
        <f t="shared" ref="Z17:Z35" si="11">(CF17+(Y17+2*0.95*0.0000000567*(((CF17+$B$7)+273)^4-(CF17+273)^4)-44100*O17)/(1.84*29.3*V17+8*0.95*0.0000000567*(CF17+273)^3))</f>
        <v>31.437786722145603</v>
      </c>
      <c r="AA17">
        <f t="shared" ref="AA17:AA35" si="12">($C$7*CG17+$D$7*CH17+$E$7*Z17)</f>
        <v>30.026038709677401</v>
      </c>
      <c r="AB17">
        <f t="shared" ref="AB17:AB35" si="13">0.61365*EXP(17.502*AA17/(240.97+AA17))</f>
        <v>4.2668260350418921</v>
      </c>
      <c r="AC17">
        <f t="shared" ref="AC17:AC35" si="14">(AD17/AE17*100)</f>
        <v>65.987892817197903</v>
      </c>
      <c r="AD17">
        <f t="shared" ref="AD17:AD35" si="15">CA17*(CD17+CE17)/1000</f>
        <v>2.8765025026942093</v>
      </c>
      <c r="AE17">
        <f t="shared" ref="AE17:AE35" si="16">0.61365*EXP(17.502*CF17/(240.97+CF17))</f>
        <v>4.3591367747759469</v>
      </c>
      <c r="AF17">
        <f t="shared" ref="AF17:AF35" si="17">(AB17-CA17*(CD17+CE17)/1000)</f>
        <v>1.3903235323476828</v>
      </c>
      <c r="AG17">
        <f t="shared" ref="AG17:AG35" si="18">(-O17*44100)</f>
        <v>-150.88167942531683</v>
      </c>
      <c r="AH17">
        <f t="shared" ref="AH17:AH35" si="19">2*29.3*V17*0.92*(CF17-AA17)</f>
        <v>45.324181420392613</v>
      </c>
      <c r="AI17">
        <f t="shared" ref="AI17:AI35" si="20">2*0.95*0.0000000567*(((CF17+$B$7)+273)^4-(AA17+273)^4)</f>
        <v>4.4833527937223474</v>
      </c>
      <c r="AJ17">
        <f t="shared" ref="AJ17:AJ35" si="21">Y17+AI17+AG17+AH17</f>
        <v>188.42615395226917</v>
      </c>
      <c r="AK17">
        <v>-4.12532608517788E-2</v>
      </c>
      <c r="AL17">
        <v>4.63103992902624E-2</v>
      </c>
      <c r="AM17">
        <v>3.4598357431434001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52015.168726354488</v>
      </c>
      <c r="AS17" t="s">
        <v>244</v>
      </c>
      <c r="AT17">
        <v>1088.4653846153799</v>
      </c>
      <c r="AU17">
        <v>3048.2</v>
      </c>
      <c r="AV17">
        <f t="shared" ref="AV17:AV35" si="25">AU17-AT17</f>
        <v>1959.7346153846199</v>
      </c>
      <c r="AW17">
        <f t="shared" ref="AW17:AW35" si="26">AV17/AU17</f>
        <v>0.64291536493163837</v>
      </c>
      <c r="AX17">
        <v>-1.5944504640088899</v>
      </c>
      <c r="AY17" t="s">
        <v>245</v>
      </c>
      <c r="AZ17">
        <v>1011.34269230769</v>
      </c>
      <c r="BA17">
        <v>1223.3800000000001</v>
      </c>
      <c r="BB17">
        <f t="shared" ref="BB17:BB35" si="27">1-AZ17/BA17</f>
        <v>0.1733208877800112</v>
      </c>
      <c r="BC17">
        <v>0.5</v>
      </c>
      <c r="BD17">
        <f t="shared" ref="BD17:BD35" si="28">BR17</f>
        <v>1513.1835675968809</v>
      </c>
      <c r="BE17">
        <f t="shared" ref="BE17:BE35" si="29">P17</f>
        <v>13.616006392369382</v>
      </c>
      <c r="BF17">
        <f t="shared" ref="BF17:BF35" si="30">BB17*BC17*BD17</f>
        <v>131.133159655008</v>
      </c>
      <c r="BG17">
        <f t="shared" ref="BG17:BG35" si="31">BL17/BA17</f>
        <v>0.49484215860975334</v>
      </c>
      <c r="BH17">
        <f t="shared" ref="BH17:BH35" si="32">(BE17-AX17)/BD17</f>
        <v>1.005195746378235E-2</v>
      </c>
      <c r="BI17">
        <f t="shared" ref="BI17:BI35" si="33">(AU17-BA17)/BA17</f>
        <v>1.4916215730190125</v>
      </c>
      <c r="BJ17" t="s">
        <v>246</v>
      </c>
      <c r="BK17">
        <v>618</v>
      </c>
      <c r="BL17">
        <f t="shared" ref="BL17:BL35" si="34">BA17-BK17</f>
        <v>605.38000000000011</v>
      </c>
      <c r="BM17">
        <f t="shared" ref="BM17:BM35" si="35">(BA17-AZ17)/(BA17-BK17)</f>
        <v>0.3502548939382043</v>
      </c>
      <c r="BN17">
        <f t="shared" ref="BN17:BN35" si="36">(AU17-BA17)/(AU17-BK17)</f>
        <v>0.75089293062299389</v>
      </c>
      <c r="BO17">
        <f t="shared" ref="BO17:BO35" si="37">(BA17-AZ17)/(BA17-AT17)</f>
        <v>1.5716407528407901</v>
      </c>
      <c r="BP17">
        <f t="shared" ref="BP17:BP35" si="38">(AU17-BA17)/(AU17-AT17)</f>
        <v>0.93115669115323474</v>
      </c>
      <c r="BQ17">
        <f t="shared" ref="BQ17:BQ35" si="39">$B$11*CL17+$C$11*CM17+$F$11*CN17</f>
        <v>1799.9961290322599</v>
      </c>
      <c r="BR17">
        <f t="shared" ref="BR17:BR35" si="40">BQ17*BS17</f>
        <v>1513.1835675968809</v>
      </c>
      <c r="BS17">
        <f t="shared" ref="BS17:BS35" si="41">($B$11*$D$9+$C$11*$D$9+$F$11*((DA17+CS17)/MAX(DA17+CS17+DB17, 0.1)*$I$9+DB17/MAX(DA17+CS17+DB17, 0.1)*$J$9))/($B$11+$C$11+$F$11)</f>
        <v>0.84065934542338194</v>
      </c>
      <c r="BT17">
        <f t="shared" ref="BT17:BT35" si="42">($B$11*$K$9+$C$11*$K$9+$F$11*((DA17+CS17)/MAX(DA17+CS17+DB17, 0.1)*$P$9+DB17/MAX(DA17+CS17+DB17, 0.1)*$Q$9))/($B$11+$C$11+$F$11)</f>
        <v>0.19131869084676398</v>
      </c>
      <c r="BU17">
        <v>6</v>
      </c>
      <c r="BV17">
        <v>0.5</v>
      </c>
      <c r="BW17" t="s">
        <v>247</v>
      </c>
      <c r="BX17">
        <v>1579806204</v>
      </c>
      <c r="BY17">
        <v>385.13454838709703</v>
      </c>
      <c r="BZ17">
        <v>400.06783870967701</v>
      </c>
      <c r="CA17">
        <v>28.854932258064501</v>
      </c>
      <c r="CB17">
        <v>25.5323903225806</v>
      </c>
      <c r="CC17">
        <v>600.01596774193501</v>
      </c>
      <c r="CD17">
        <v>99.4884548387097</v>
      </c>
      <c r="CE17">
        <v>0.19996158064516101</v>
      </c>
      <c r="CF17">
        <v>30.399258064516101</v>
      </c>
      <c r="CG17">
        <v>30.026038709677401</v>
      </c>
      <c r="CH17">
        <v>999.9</v>
      </c>
      <c r="CI17">
        <v>0</v>
      </c>
      <c r="CJ17">
        <v>0</v>
      </c>
      <c r="CK17">
        <v>9999.5767741935506</v>
      </c>
      <c r="CL17">
        <v>0</v>
      </c>
      <c r="CM17">
        <v>23.851622580645198</v>
      </c>
      <c r="CN17">
        <v>1799.9961290322599</v>
      </c>
      <c r="CO17">
        <v>0.97799525806451604</v>
      </c>
      <c r="CP17">
        <v>2.2004648387096801E-2</v>
      </c>
      <c r="CQ17">
        <v>0</v>
      </c>
      <c r="CR17">
        <v>1011.3177419354799</v>
      </c>
      <c r="CS17">
        <v>2.0002200000000001</v>
      </c>
      <c r="CT17">
        <v>18246.206451612899</v>
      </c>
      <c r="CU17">
        <v>16706.099999999999</v>
      </c>
      <c r="CV17">
        <v>44.499935483870999</v>
      </c>
      <c r="CW17">
        <v>46.3</v>
      </c>
      <c r="CX17">
        <v>45.352548387096803</v>
      </c>
      <c r="CY17">
        <v>45.162999999999997</v>
      </c>
      <c r="CZ17">
        <v>45.758000000000003</v>
      </c>
      <c r="DA17">
        <v>1758.4354838709701</v>
      </c>
      <c r="DB17">
        <v>39.560645161290303</v>
      </c>
      <c r="DC17">
        <v>0</v>
      </c>
      <c r="DD17">
        <v>2787.1000001430498</v>
      </c>
      <c r="DE17">
        <v>1011.34269230769</v>
      </c>
      <c r="DF17">
        <v>0.64649573314924902</v>
      </c>
      <c r="DG17">
        <v>10.540170911172901</v>
      </c>
      <c r="DH17">
        <v>18246.319230769201</v>
      </c>
      <c r="DI17">
        <v>15</v>
      </c>
      <c r="DJ17">
        <v>100</v>
      </c>
      <c r="DK17">
        <v>100</v>
      </c>
      <c r="DL17">
        <v>3.702</v>
      </c>
      <c r="DM17">
        <v>0.41699999999999998</v>
      </c>
      <c r="DN17">
        <v>2</v>
      </c>
      <c r="DO17">
        <v>660.84400000000005</v>
      </c>
      <c r="DP17">
        <v>349.85500000000002</v>
      </c>
      <c r="DQ17">
        <v>28.829799999999999</v>
      </c>
      <c r="DR17">
        <v>28.256900000000002</v>
      </c>
      <c r="DS17">
        <v>30.000299999999999</v>
      </c>
      <c r="DT17">
        <v>28.1309</v>
      </c>
      <c r="DU17">
        <v>28.139600000000002</v>
      </c>
      <c r="DV17">
        <v>20.7912</v>
      </c>
      <c r="DW17">
        <v>27.001200000000001</v>
      </c>
      <c r="DX17">
        <v>83.829499999999996</v>
      </c>
      <c r="DY17">
        <v>28.811800000000002</v>
      </c>
      <c r="DZ17">
        <v>400</v>
      </c>
      <c r="EA17">
        <v>25.515599999999999</v>
      </c>
      <c r="EB17">
        <v>100.256</v>
      </c>
      <c r="EC17">
        <v>101.024</v>
      </c>
    </row>
    <row r="18" spans="1:133" x14ac:dyDescent="0.35">
      <c r="A18">
        <v>2</v>
      </c>
      <c r="B18">
        <v>1579806272.5</v>
      </c>
      <c r="C18">
        <v>60.5</v>
      </c>
      <c r="D18" t="s">
        <v>248</v>
      </c>
      <c r="E18" t="s">
        <v>249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  <c r="L18" t="s">
        <v>242</v>
      </c>
      <c r="M18" t="s">
        <v>243</v>
      </c>
      <c r="N18">
        <v>1579806264.5</v>
      </c>
      <c r="O18">
        <f t="shared" si="0"/>
        <v>3.2411617751765889E-3</v>
      </c>
      <c r="P18">
        <f t="shared" si="1"/>
        <v>13.622992675820743</v>
      </c>
      <c r="Q18">
        <f t="shared" si="2"/>
        <v>385.07038709677403</v>
      </c>
      <c r="R18">
        <f t="shared" si="3"/>
        <v>278.4253697794893</v>
      </c>
      <c r="S18">
        <f t="shared" si="4"/>
        <v>27.754613991442884</v>
      </c>
      <c r="T18">
        <f t="shared" si="5"/>
        <v>38.385438661250063</v>
      </c>
      <c r="U18">
        <f t="shared" si="6"/>
        <v>0.23124327748121923</v>
      </c>
      <c r="V18">
        <f t="shared" si="7"/>
        <v>2.2532697600866891</v>
      </c>
      <c r="W18">
        <f t="shared" si="8"/>
        <v>0.21882174208426425</v>
      </c>
      <c r="X18">
        <f t="shared" si="9"/>
        <v>0.13782398454379638</v>
      </c>
      <c r="Y18">
        <f t="shared" si="10"/>
        <v>289.50774904509871</v>
      </c>
      <c r="Z18">
        <f t="shared" si="11"/>
        <v>31.522308239074778</v>
      </c>
      <c r="AA18">
        <f t="shared" si="12"/>
        <v>30.0562838709677</v>
      </c>
      <c r="AB18">
        <f t="shared" si="13"/>
        <v>4.2742427967524881</v>
      </c>
      <c r="AC18">
        <f t="shared" si="14"/>
        <v>65.296801933398228</v>
      </c>
      <c r="AD18">
        <f t="shared" si="15"/>
        <v>2.8504974164170784</v>
      </c>
      <c r="AE18">
        <f t="shared" si="16"/>
        <v>4.36544720723772</v>
      </c>
      <c r="AF18">
        <f t="shared" si="17"/>
        <v>1.4237453803354096</v>
      </c>
      <c r="AG18">
        <f t="shared" si="18"/>
        <v>-142.93523428528758</v>
      </c>
      <c r="AH18">
        <f t="shared" si="19"/>
        <v>44.732612959985438</v>
      </c>
      <c r="AI18">
        <f t="shared" si="20"/>
        <v>4.4246980235789746</v>
      </c>
      <c r="AJ18">
        <f t="shared" si="21"/>
        <v>195.72982574337553</v>
      </c>
      <c r="AK18">
        <v>-4.12718318890401E-2</v>
      </c>
      <c r="AL18">
        <v>4.6331246906500402E-2</v>
      </c>
      <c r="AM18">
        <v>3.4610682266531301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52033.203884689327</v>
      </c>
      <c r="AS18" t="s">
        <v>244</v>
      </c>
      <c r="AT18">
        <v>1088.4653846153799</v>
      </c>
      <c r="AU18">
        <v>3048.2</v>
      </c>
      <c r="AV18">
        <f t="shared" si="25"/>
        <v>1959.7346153846199</v>
      </c>
      <c r="AW18">
        <f t="shared" si="26"/>
        <v>0.64291536493163837</v>
      </c>
      <c r="AX18">
        <v>-1.5944504640088899</v>
      </c>
      <c r="AY18" t="s">
        <v>250</v>
      </c>
      <c r="AZ18">
        <v>1011.2623076923099</v>
      </c>
      <c r="BA18">
        <v>1221.6300000000001</v>
      </c>
      <c r="BB18">
        <f t="shared" si="27"/>
        <v>0.17220246089870928</v>
      </c>
      <c r="BC18">
        <v>0.5</v>
      </c>
      <c r="BD18">
        <f t="shared" si="28"/>
        <v>1513.2226063065571</v>
      </c>
      <c r="BE18">
        <f t="shared" si="29"/>
        <v>13.622992675820743</v>
      </c>
      <c r="BF18">
        <f t="shared" si="30"/>
        <v>130.29032834677392</v>
      </c>
      <c r="BG18">
        <f t="shared" si="31"/>
        <v>0.48887961166638022</v>
      </c>
      <c r="BH18">
        <f t="shared" si="32"/>
        <v>1.0056314964109648E-2</v>
      </c>
      <c r="BI18">
        <f t="shared" si="33"/>
        <v>1.4951908515671681</v>
      </c>
      <c r="BJ18" t="s">
        <v>251</v>
      </c>
      <c r="BK18">
        <v>624.4</v>
      </c>
      <c r="BL18">
        <f t="shared" si="34"/>
        <v>597.23000000000013</v>
      </c>
      <c r="BM18">
        <f t="shared" si="35"/>
        <v>0.35223899051904645</v>
      </c>
      <c r="BN18">
        <f t="shared" si="36"/>
        <v>0.75359765657232436</v>
      </c>
      <c r="BO18">
        <f t="shared" si="37"/>
        <v>1.5797566921218809</v>
      </c>
      <c r="BP18">
        <f t="shared" si="38"/>
        <v>0.93204966920560051</v>
      </c>
      <c r="BQ18">
        <f t="shared" si="39"/>
        <v>1800.0425806451599</v>
      </c>
      <c r="BR18">
        <f t="shared" si="40"/>
        <v>1513.2226063065571</v>
      </c>
      <c r="BS18">
        <f t="shared" si="41"/>
        <v>0.84065933916085323</v>
      </c>
      <c r="BT18">
        <f t="shared" si="42"/>
        <v>0.19131867832170663</v>
      </c>
      <c r="BU18">
        <v>6</v>
      </c>
      <c r="BV18">
        <v>0.5</v>
      </c>
      <c r="BW18" t="s">
        <v>247</v>
      </c>
      <c r="BX18">
        <v>1579806264.5</v>
      </c>
      <c r="BY18">
        <v>385.07038709677403</v>
      </c>
      <c r="BZ18">
        <v>399.94103225806498</v>
      </c>
      <c r="CA18">
        <v>28.595274193548399</v>
      </c>
      <c r="CB18">
        <v>25.446883870967699</v>
      </c>
      <c r="CC18">
        <v>600.01706451612904</v>
      </c>
      <c r="CD18">
        <v>99.484258064516197</v>
      </c>
      <c r="CE18">
        <v>0.19995538709677399</v>
      </c>
      <c r="CF18">
        <v>30.424519354838701</v>
      </c>
      <c r="CG18">
        <v>30.0562838709677</v>
      </c>
      <c r="CH18">
        <v>999.9</v>
      </c>
      <c r="CI18">
        <v>0</v>
      </c>
      <c r="CJ18">
        <v>0</v>
      </c>
      <c r="CK18">
        <v>10004.500322580599</v>
      </c>
      <c r="CL18">
        <v>0</v>
      </c>
      <c r="CM18">
        <v>23.496093548387101</v>
      </c>
      <c r="CN18">
        <v>1800.0425806451599</v>
      </c>
      <c r="CO18">
        <v>0.97799616129032296</v>
      </c>
      <c r="CP18">
        <v>2.20037677419355E-2</v>
      </c>
      <c r="CQ18">
        <v>0</v>
      </c>
      <c r="CR18">
        <v>1011.30290322581</v>
      </c>
      <c r="CS18">
        <v>2.0002200000000001</v>
      </c>
      <c r="CT18">
        <v>18223.016129032301</v>
      </c>
      <c r="CU18">
        <v>16706.529032258099</v>
      </c>
      <c r="CV18">
        <v>44.537999999999997</v>
      </c>
      <c r="CW18">
        <v>46.370935483871001</v>
      </c>
      <c r="CX18">
        <v>45.413129032258098</v>
      </c>
      <c r="CY18">
        <v>45.197161290322597</v>
      </c>
      <c r="CZ18">
        <v>45.808</v>
      </c>
      <c r="DA18">
        <v>1758.48129032258</v>
      </c>
      <c r="DB18">
        <v>39.561290322580597</v>
      </c>
      <c r="DC18">
        <v>0</v>
      </c>
      <c r="DD18">
        <v>59.5</v>
      </c>
      <c r="DE18">
        <v>1011.2623076923099</v>
      </c>
      <c r="DF18">
        <v>-6.4369230679838703</v>
      </c>
      <c r="DG18">
        <v>-29.391452910339002</v>
      </c>
      <c r="DH18">
        <v>18222.634615384599</v>
      </c>
      <c r="DI18">
        <v>15</v>
      </c>
      <c r="DJ18">
        <v>100</v>
      </c>
      <c r="DK18">
        <v>100</v>
      </c>
      <c r="DL18">
        <v>3.6829999999999998</v>
      </c>
      <c r="DM18">
        <v>0.42399999999999999</v>
      </c>
      <c r="DN18">
        <v>2</v>
      </c>
      <c r="DO18">
        <v>661</v>
      </c>
      <c r="DP18">
        <v>349.786</v>
      </c>
      <c r="DQ18">
        <v>28.8766</v>
      </c>
      <c r="DR18">
        <v>28.2898</v>
      </c>
      <c r="DS18">
        <v>30.000299999999999</v>
      </c>
      <c r="DT18">
        <v>28.159500000000001</v>
      </c>
      <c r="DU18">
        <v>28.169799999999999</v>
      </c>
      <c r="DV18">
        <v>20.786000000000001</v>
      </c>
      <c r="DW18">
        <v>26.442799999999998</v>
      </c>
      <c r="DX18">
        <v>83.087199999999996</v>
      </c>
      <c r="DY18">
        <v>28.855899999999998</v>
      </c>
      <c r="DZ18">
        <v>400</v>
      </c>
      <c r="EA18">
        <v>25.6556</v>
      </c>
      <c r="EB18">
        <v>100.25</v>
      </c>
      <c r="EC18">
        <v>101.017</v>
      </c>
    </row>
    <row r="19" spans="1:133" x14ac:dyDescent="0.35">
      <c r="A19">
        <v>3</v>
      </c>
      <c r="B19">
        <v>1579806396</v>
      </c>
      <c r="C19">
        <v>184</v>
      </c>
      <c r="D19" t="s">
        <v>252</v>
      </c>
      <c r="E19" t="s">
        <v>253</v>
      </c>
      <c r="F19" t="s">
        <v>236</v>
      </c>
      <c r="G19" t="s">
        <v>237</v>
      </c>
      <c r="H19" t="s">
        <v>238</v>
      </c>
      <c r="I19" t="s">
        <v>239</v>
      </c>
      <c r="J19" t="s">
        <v>240</v>
      </c>
      <c r="K19" t="s">
        <v>241</v>
      </c>
      <c r="L19" t="s">
        <v>242</v>
      </c>
      <c r="M19" t="s">
        <v>243</v>
      </c>
      <c r="N19">
        <v>1579806388</v>
      </c>
      <c r="O19">
        <f t="shared" si="0"/>
        <v>3.2947886367403353E-3</v>
      </c>
      <c r="P19">
        <f t="shared" si="1"/>
        <v>9.3241430902011899</v>
      </c>
      <c r="Q19">
        <f t="shared" si="2"/>
        <v>289.910161290323</v>
      </c>
      <c r="R19">
        <f t="shared" si="3"/>
        <v>219.5709135700738</v>
      </c>
      <c r="S19">
        <f t="shared" si="4"/>
        <v>21.883963852126289</v>
      </c>
      <c r="T19">
        <f t="shared" si="5"/>
        <v>28.894462326025646</v>
      </c>
      <c r="U19">
        <f t="shared" si="6"/>
        <v>0.24301469983792784</v>
      </c>
      <c r="V19">
        <f t="shared" si="7"/>
        <v>2.2506845511487463</v>
      </c>
      <c r="W19">
        <f t="shared" si="8"/>
        <v>0.22932173809529316</v>
      </c>
      <c r="X19">
        <f t="shared" si="9"/>
        <v>0.144492010472803</v>
      </c>
      <c r="Y19">
        <f t="shared" si="10"/>
        <v>289.49961175449857</v>
      </c>
      <c r="Z19">
        <f t="shared" si="11"/>
        <v>31.386204201808901</v>
      </c>
      <c r="AA19">
        <f t="shared" si="12"/>
        <v>29.9650258064516</v>
      </c>
      <c r="AB19">
        <f t="shared" si="13"/>
        <v>4.2518984901299115</v>
      </c>
      <c r="AC19">
        <f t="shared" si="14"/>
        <v>66.220792620253135</v>
      </c>
      <c r="AD19">
        <f t="shared" si="15"/>
        <v>2.8710997971587382</v>
      </c>
      <c r="AE19">
        <f t="shared" si="16"/>
        <v>4.3356469826980506</v>
      </c>
      <c r="AF19">
        <f t="shared" si="17"/>
        <v>1.3807986929711733</v>
      </c>
      <c r="AG19">
        <f t="shared" si="18"/>
        <v>-145.30017888024878</v>
      </c>
      <c r="AH19">
        <f t="shared" si="19"/>
        <v>41.245442481712736</v>
      </c>
      <c r="AI19">
        <f t="shared" si="20"/>
        <v>4.0801945174764951</v>
      </c>
      <c r="AJ19">
        <f t="shared" si="21"/>
        <v>189.52506987343904</v>
      </c>
      <c r="AK19">
        <v>-4.1202178962695103E-2</v>
      </c>
      <c r="AL19">
        <v>4.6253055394746702E-2</v>
      </c>
      <c r="AM19">
        <v>3.4564446614372901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51969.080353205558</v>
      </c>
      <c r="AS19" t="s">
        <v>244</v>
      </c>
      <c r="AT19">
        <v>1088.4653846153799</v>
      </c>
      <c r="AU19">
        <v>3048.2</v>
      </c>
      <c r="AV19">
        <f t="shared" si="25"/>
        <v>1959.7346153846199</v>
      </c>
      <c r="AW19">
        <f t="shared" si="26"/>
        <v>0.64291536493163837</v>
      </c>
      <c r="AX19">
        <v>-1.5944504640088899</v>
      </c>
      <c r="AY19" t="s">
        <v>254</v>
      </c>
      <c r="AZ19">
        <v>1017.57192307692</v>
      </c>
      <c r="BA19">
        <v>1205.78</v>
      </c>
      <c r="BB19">
        <f t="shared" si="27"/>
        <v>0.15608823908431058</v>
      </c>
      <c r="BC19">
        <v>0.5</v>
      </c>
      <c r="BD19">
        <f t="shared" si="28"/>
        <v>1513.1800353388148</v>
      </c>
      <c r="BE19">
        <f t="shared" si="29"/>
        <v>9.3241430902011899</v>
      </c>
      <c r="BF19">
        <f t="shared" si="30"/>
        <v>118.09480356678523</v>
      </c>
      <c r="BG19">
        <f t="shared" si="31"/>
        <v>0.4869710892534293</v>
      </c>
      <c r="BH19">
        <f t="shared" si="32"/>
        <v>7.2156605950496212E-3</v>
      </c>
      <c r="BI19">
        <f t="shared" si="33"/>
        <v>1.5279901806299656</v>
      </c>
      <c r="BJ19" t="s">
        <v>255</v>
      </c>
      <c r="BK19">
        <v>618.6</v>
      </c>
      <c r="BL19">
        <f t="shared" si="34"/>
        <v>587.17999999999995</v>
      </c>
      <c r="BM19">
        <f t="shared" si="35"/>
        <v>0.32052875936353409</v>
      </c>
      <c r="BN19">
        <f t="shared" si="36"/>
        <v>0.75832235758972666</v>
      </c>
      <c r="BO19">
        <f t="shared" si="37"/>
        <v>1.6043020411909732</v>
      </c>
      <c r="BP19">
        <f t="shared" si="38"/>
        <v>0.94013749899417076</v>
      </c>
      <c r="BQ19">
        <f t="shared" si="39"/>
        <v>1799.9919354838701</v>
      </c>
      <c r="BR19">
        <f t="shared" si="40"/>
        <v>1513.1800353388148</v>
      </c>
      <c r="BS19">
        <f t="shared" si="41"/>
        <v>0.84065934158313049</v>
      </c>
      <c r="BT19">
        <f t="shared" si="42"/>
        <v>0.19131868316626116</v>
      </c>
      <c r="BU19">
        <v>6</v>
      </c>
      <c r="BV19">
        <v>0.5</v>
      </c>
      <c r="BW19" t="s">
        <v>247</v>
      </c>
      <c r="BX19">
        <v>1579806388</v>
      </c>
      <c r="BY19">
        <v>289.910161290323</v>
      </c>
      <c r="BZ19">
        <v>300.18912903225799</v>
      </c>
      <c r="CA19">
        <v>28.8069387096774</v>
      </c>
      <c r="CB19">
        <v>25.607177419354802</v>
      </c>
      <c r="CC19">
        <v>600.02148387096804</v>
      </c>
      <c r="CD19">
        <v>99.466941935483902</v>
      </c>
      <c r="CE19">
        <v>0.20001074193548399</v>
      </c>
      <c r="CF19">
        <v>30.304945161290298</v>
      </c>
      <c r="CG19">
        <v>29.9650258064516</v>
      </c>
      <c r="CH19">
        <v>999.9</v>
      </c>
      <c r="CI19">
        <v>0</v>
      </c>
      <c r="CJ19">
        <v>0</v>
      </c>
      <c r="CK19">
        <v>9989.3548387096798</v>
      </c>
      <c r="CL19">
        <v>0</v>
      </c>
      <c r="CM19">
        <v>24.7531483870968</v>
      </c>
      <c r="CN19">
        <v>1799.9919354838701</v>
      </c>
      <c r="CO19">
        <v>0.97799693548387101</v>
      </c>
      <c r="CP19">
        <v>2.2003012903225799E-2</v>
      </c>
      <c r="CQ19">
        <v>0</v>
      </c>
      <c r="CR19">
        <v>1017.58419354839</v>
      </c>
      <c r="CS19">
        <v>2.0002200000000001</v>
      </c>
      <c r="CT19">
        <v>18371.435483870999</v>
      </c>
      <c r="CU19">
        <v>16706.0516129032</v>
      </c>
      <c r="CV19">
        <v>44.649000000000001</v>
      </c>
      <c r="CW19">
        <v>46.5</v>
      </c>
      <c r="CX19">
        <v>45.408999999999999</v>
      </c>
      <c r="CY19">
        <v>45.28</v>
      </c>
      <c r="CZ19">
        <v>45.895000000000003</v>
      </c>
      <c r="DA19">
        <v>1758.43161290323</v>
      </c>
      <c r="DB19">
        <v>39.560322580645099</v>
      </c>
      <c r="DC19">
        <v>0</v>
      </c>
      <c r="DD19">
        <v>123.10000014305101</v>
      </c>
      <c r="DE19">
        <v>1017.57192307692</v>
      </c>
      <c r="DF19">
        <v>-1.9347008398319001</v>
      </c>
      <c r="DG19">
        <v>-49.538461626455899</v>
      </c>
      <c r="DH19">
        <v>18371.0461538462</v>
      </c>
      <c r="DI19">
        <v>15</v>
      </c>
      <c r="DJ19">
        <v>100</v>
      </c>
      <c r="DK19">
        <v>100</v>
      </c>
      <c r="DL19">
        <v>3.3149999999999999</v>
      </c>
      <c r="DM19">
        <v>0.41899999999999998</v>
      </c>
      <c r="DN19">
        <v>2</v>
      </c>
      <c r="DO19">
        <v>660.56399999999996</v>
      </c>
      <c r="DP19">
        <v>349.12200000000001</v>
      </c>
      <c r="DQ19">
        <v>28.890999999999998</v>
      </c>
      <c r="DR19">
        <v>28.3704</v>
      </c>
      <c r="DS19">
        <v>30.000399999999999</v>
      </c>
      <c r="DT19">
        <v>28.2317</v>
      </c>
      <c r="DU19">
        <v>28.2394</v>
      </c>
      <c r="DV19">
        <v>16.490100000000002</v>
      </c>
      <c r="DW19">
        <v>27.326899999999998</v>
      </c>
      <c r="DX19">
        <v>82.704499999999996</v>
      </c>
      <c r="DY19">
        <v>28.908999999999999</v>
      </c>
      <c r="DZ19">
        <v>300</v>
      </c>
      <c r="EA19">
        <v>25.515599999999999</v>
      </c>
      <c r="EB19">
        <v>100.239</v>
      </c>
      <c r="EC19">
        <v>101.009</v>
      </c>
    </row>
    <row r="20" spans="1:133" x14ac:dyDescent="0.35">
      <c r="A20">
        <v>4</v>
      </c>
      <c r="B20">
        <v>1579806456.5</v>
      </c>
      <c r="C20">
        <v>244.5</v>
      </c>
      <c r="D20" t="s">
        <v>256</v>
      </c>
      <c r="E20" t="s">
        <v>257</v>
      </c>
      <c r="F20" t="s">
        <v>236</v>
      </c>
      <c r="G20" t="s">
        <v>237</v>
      </c>
      <c r="H20" t="s">
        <v>238</v>
      </c>
      <c r="I20" t="s">
        <v>239</v>
      </c>
      <c r="J20" t="s">
        <v>240</v>
      </c>
      <c r="K20" t="s">
        <v>241</v>
      </c>
      <c r="L20" t="s">
        <v>242</v>
      </c>
      <c r="M20" t="s">
        <v>243</v>
      </c>
      <c r="N20">
        <v>1579806448.5</v>
      </c>
      <c r="O20">
        <f t="shared" si="0"/>
        <v>3.0043554823355311E-3</v>
      </c>
      <c r="P20">
        <f t="shared" si="1"/>
        <v>6.3976311570678295</v>
      </c>
      <c r="Q20">
        <f t="shared" si="2"/>
        <v>217.89758064516101</v>
      </c>
      <c r="R20">
        <f t="shared" si="3"/>
        <v>163.20205360734451</v>
      </c>
      <c r="S20">
        <f t="shared" si="4"/>
        <v>16.264680436916635</v>
      </c>
      <c r="T20">
        <f t="shared" si="5"/>
        <v>21.715624520862796</v>
      </c>
      <c r="U20">
        <f t="shared" si="6"/>
        <v>0.21303905132516679</v>
      </c>
      <c r="V20">
        <f t="shared" si="7"/>
        <v>2.2520230867904432</v>
      </c>
      <c r="W20">
        <f t="shared" si="8"/>
        <v>0.20244261122504861</v>
      </c>
      <c r="X20">
        <f t="shared" si="9"/>
        <v>0.12743474507504016</v>
      </c>
      <c r="Y20">
        <f t="shared" si="10"/>
        <v>289.49861832727862</v>
      </c>
      <c r="Z20">
        <f t="shared" si="11"/>
        <v>31.593707881935192</v>
      </c>
      <c r="AA20">
        <f t="shared" si="12"/>
        <v>30.0845387096774</v>
      </c>
      <c r="AB20">
        <f t="shared" si="13"/>
        <v>4.2811816366076707</v>
      </c>
      <c r="AC20">
        <f t="shared" si="14"/>
        <v>65.430472790807016</v>
      </c>
      <c r="AD20">
        <f t="shared" si="15"/>
        <v>2.8551311199916261</v>
      </c>
      <c r="AE20">
        <f t="shared" si="16"/>
        <v>4.3636107125803498</v>
      </c>
      <c r="AF20">
        <f t="shared" si="17"/>
        <v>1.4260505166160446</v>
      </c>
      <c r="AG20">
        <f t="shared" si="18"/>
        <v>-132.49207677099693</v>
      </c>
      <c r="AH20">
        <f t="shared" si="19"/>
        <v>40.385237920752083</v>
      </c>
      <c r="AI20">
        <f t="shared" si="20"/>
        <v>3.9973046350242902</v>
      </c>
      <c r="AJ20">
        <f t="shared" si="21"/>
        <v>201.38908411205807</v>
      </c>
      <c r="AK20">
        <v>-4.1238233894609198E-2</v>
      </c>
      <c r="AL20">
        <v>4.6293530214405701E-2</v>
      </c>
      <c r="AM20">
        <v>3.45883832570994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51993.313905795148</v>
      </c>
      <c r="AS20" t="s">
        <v>244</v>
      </c>
      <c r="AT20">
        <v>1088.4653846153799</v>
      </c>
      <c r="AU20">
        <v>3048.2</v>
      </c>
      <c r="AV20">
        <f t="shared" si="25"/>
        <v>1959.7346153846199</v>
      </c>
      <c r="AW20">
        <f t="shared" si="26"/>
        <v>0.64291536493163837</v>
      </c>
      <c r="AX20">
        <v>-1.5944504640088899</v>
      </c>
      <c r="AY20" t="s">
        <v>258</v>
      </c>
      <c r="AZ20">
        <v>1025.39423076923</v>
      </c>
      <c r="BA20">
        <v>1198.5899999999999</v>
      </c>
      <c r="BB20">
        <f t="shared" si="27"/>
        <v>0.14449959471609963</v>
      </c>
      <c r="BC20">
        <v>0.5</v>
      </c>
      <c r="BD20">
        <f t="shared" si="28"/>
        <v>1513.1746353388148</v>
      </c>
      <c r="BE20">
        <f t="shared" si="29"/>
        <v>6.3976311570678295</v>
      </c>
      <c r="BF20">
        <f t="shared" si="30"/>
        <v>109.3265607705703</v>
      </c>
      <c r="BG20">
        <f t="shared" si="31"/>
        <v>0.46403691003595893</v>
      </c>
      <c r="BH20">
        <f t="shared" si="32"/>
        <v>5.281665073170628E-3</v>
      </c>
      <c r="BI20">
        <f t="shared" si="33"/>
        <v>1.5431548736431975</v>
      </c>
      <c r="BJ20" t="s">
        <v>259</v>
      </c>
      <c r="BK20">
        <v>642.4</v>
      </c>
      <c r="BL20">
        <f t="shared" si="34"/>
        <v>556.18999999999994</v>
      </c>
      <c r="BM20">
        <f t="shared" si="35"/>
        <v>0.31139676950461154</v>
      </c>
      <c r="BN20">
        <f t="shared" si="36"/>
        <v>0.76881286890015799</v>
      </c>
      <c r="BO20">
        <f t="shared" si="37"/>
        <v>1.5727253042007749</v>
      </c>
      <c r="BP20">
        <f t="shared" si="38"/>
        <v>0.94380636310646238</v>
      </c>
      <c r="BQ20">
        <f t="shared" si="39"/>
        <v>1799.98548387097</v>
      </c>
      <c r="BR20">
        <f t="shared" si="40"/>
        <v>1513.1746353388148</v>
      </c>
      <c r="BS20">
        <f t="shared" si="41"/>
        <v>0.84065935469915443</v>
      </c>
      <c r="BT20">
        <f t="shared" si="42"/>
        <v>0.19131870939830881</v>
      </c>
      <c r="BU20">
        <v>6</v>
      </c>
      <c r="BV20">
        <v>0.5</v>
      </c>
      <c r="BW20" t="s">
        <v>247</v>
      </c>
      <c r="BX20">
        <v>1579806448.5</v>
      </c>
      <c r="BY20">
        <v>217.89758064516101</v>
      </c>
      <c r="BZ20">
        <v>224.949548387097</v>
      </c>
      <c r="CA20">
        <v>28.648780645161299</v>
      </c>
      <c r="CB20">
        <v>25.7306225806452</v>
      </c>
      <c r="CC20">
        <v>600.02596774193603</v>
      </c>
      <c r="CD20">
        <v>99.459800000000001</v>
      </c>
      <c r="CE20">
        <v>0.19997803225806399</v>
      </c>
      <c r="CF20">
        <v>30.4171709677419</v>
      </c>
      <c r="CG20">
        <v>30.0845387096774</v>
      </c>
      <c r="CH20">
        <v>999.9</v>
      </c>
      <c r="CI20">
        <v>0</v>
      </c>
      <c r="CJ20">
        <v>0</v>
      </c>
      <c r="CK20">
        <v>9998.8141935483909</v>
      </c>
      <c r="CL20">
        <v>0</v>
      </c>
      <c r="CM20">
        <v>27.9491612903226</v>
      </c>
      <c r="CN20">
        <v>1799.98548387097</v>
      </c>
      <c r="CO20">
        <v>0.97799680645161302</v>
      </c>
      <c r="CP20">
        <v>2.2003138709677399E-2</v>
      </c>
      <c r="CQ20">
        <v>0</v>
      </c>
      <c r="CR20">
        <v>1025.4132258064501</v>
      </c>
      <c r="CS20">
        <v>2.0002200000000001</v>
      </c>
      <c r="CT20">
        <v>18533.935483870999</v>
      </c>
      <c r="CU20">
        <v>16705.987096774199</v>
      </c>
      <c r="CV20">
        <v>44.686999999999998</v>
      </c>
      <c r="CW20">
        <v>46.503999999999998</v>
      </c>
      <c r="CX20">
        <v>45.489677419354798</v>
      </c>
      <c r="CY20">
        <v>45.332322580645098</v>
      </c>
      <c r="CZ20">
        <v>45.936999999999998</v>
      </c>
      <c r="DA20">
        <v>1758.4245161290301</v>
      </c>
      <c r="DB20">
        <v>39.560967741935499</v>
      </c>
      <c r="DC20">
        <v>0</v>
      </c>
      <c r="DD20">
        <v>59.600000143051098</v>
      </c>
      <c r="DE20">
        <v>1025.39423076923</v>
      </c>
      <c r="DF20">
        <v>-7.37948716501639</v>
      </c>
      <c r="DG20">
        <v>-259.77094030808598</v>
      </c>
      <c r="DH20">
        <v>18533.0884615385</v>
      </c>
      <c r="DI20">
        <v>15</v>
      </c>
      <c r="DJ20">
        <v>100</v>
      </c>
      <c r="DK20">
        <v>100</v>
      </c>
      <c r="DL20">
        <v>3.0190000000000001</v>
      </c>
      <c r="DM20">
        <v>0.42299999999999999</v>
      </c>
      <c r="DN20">
        <v>2</v>
      </c>
      <c r="DO20">
        <v>660.53099999999995</v>
      </c>
      <c r="DP20">
        <v>349.32900000000001</v>
      </c>
      <c r="DQ20">
        <v>28.8156</v>
      </c>
      <c r="DR20">
        <v>28.409800000000001</v>
      </c>
      <c r="DS20">
        <v>30.000599999999999</v>
      </c>
      <c r="DT20">
        <v>28.267800000000001</v>
      </c>
      <c r="DU20">
        <v>28.277100000000001</v>
      </c>
      <c r="DV20">
        <v>13.16</v>
      </c>
      <c r="DW20">
        <v>26.348099999999999</v>
      </c>
      <c r="DX20">
        <v>82.332099999999997</v>
      </c>
      <c r="DY20">
        <v>28.774100000000001</v>
      </c>
      <c r="DZ20">
        <v>225</v>
      </c>
      <c r="EA20">
        <v>25.7254</v>
      </c>
      <c r="EB20">
        <v>100.232</v>
      </c>
      <c r="EC20">
        <v>100.999</v>
      </c>
    </row>
    <row r="21" spans="1:133" x14ac:dyDescent="0.35">
      <c r="A21">
        <v>5</v>
      </c>
      <c r="B21">
        <v>1579806561</v>
      </c>
      <c r="C21">
        <v>349</v>
      </c>
      <c r="D21" t="s">
        <v>260</v>
      </c>
      <c r="E21" t="s">
        <v>261</v>
      </c>
      <c r="F21" t="s">
        <v>236</v>
      </c>
      <c r="G21" t="s">
        <v>237</v>
      </c>
      <c r="H21" t="s">
        <v>238</v>
      </c>
      <c r="I21" t="s">
        <v>239</v>
      </c>
      <c r="J21" t="s">
        <v>240</v>
      </c>
      <c r="K21" t="s">
        <v>241</v>
      </c>
      <c r="L21" t="s">
        <v>242</v>
      </c>
      <c r="M21" t="s">
        <v>243</v>
      </c>
      <c r="N21">
        <v>1579806534.9354801</v>
      </c>
      <c r="O21">
        <f t="shared" si="0"/>
        <v>2.1190512127899613E-3</v>
      </c>
      <c r="P21">
        <f t="shared" si="1"/>
        <v>1.7962449788249772</v>
      </c>
      <c r="Q21">
        <f t="shared" si="2"/>
        <v>147.86074193548399</v>
      </c>
      <c r="R21">
        <f t="shared" si="3"/>
        <v>123.49350384011024</v>
      </c>
      <c r="S21">
        <f t="shared" si="4"/>
        <v>12.306192344361028</v>
      </c>
      <c r="T21">
        <f t="shared" si="5"/>
        <v>14.734400384281546</v>
      </c>
      <c r="U21">
        <f t="shared" si="6"/>
        <v>0.14088342056155392</v>
      </c>
      <c r="V21">
        <f t="shared" si="7"/>
        <v>2.2531203267767452</v>
      </c>
      <c r="W21">
        <f t="shared" si="8"/>
        <v>0.13616609230761506</v>
      </c>
      <c r="X21">
        <f t="shared" si="9"/>
        <v>8.5514482292674249E-2</v>
      </c>
      <c r="Y21">
        <f t="shared" si="10"/>
        <v>289.50304303277153</v>
      </c>
      <c r="Z21">
        <f t="shared" si="11"/>
        <v>31.835917980958637</v>
      </c>
      <c r="AA21">
        <f t="shared" si="12"/>
        <v>30.033135483871</v>
      </c>
      <c r="AB21">
        <f t="shared" si="13"/>
        <v>4.2685653083108468</v>
      </c>
      <c r="AC21">
        <f t="shared" si="14"/>
        <v>63.719840392514094</v>
      </c>
      <c r="AD21">
        <f t="shared" si="15"/>
        <v>2.7725665588145225</v>
      </c>
      <c r="AE21">
        <f t="shared" si="16"/>
        <v>4.3511825229559866</v>
      </c>
      <c r="AF21">
        <f t="shared" si="17"/>
        <v>1.4959987494963243</v>
      </c>
      <c r="AG21">
        <f t="shared" si="18"/>
        <v>-93.450158484037289</v>
      </c>
      <c r="AH21">
        <f t="shared" si="19"/>
        <v>40.59965877942517</v>
      </c>
      <c r="AI21">
        <f t="shared" si="20"/>
        <v>4.0145605879775967</v>
      </c>
      <c r="AJ21">
        <f t="shared" si="21"/>
        <v>240.66710391613702</v>
      </c>
      <c r="AK21">
        <v>-4.12678037535106E-2</v>
      </c>
      <c r="AL21">
        <v>4.63267249714844E-2</v>
      </c>
      <c r="AM21">
        <v>3.46080091207422</v>
      </c>
      <c r="AN21">
        <v>121</v>
      </c>
      <c r="AO21">
        <v>20</v>
      </c>
      <c r="AP21">
        <f t="shared" si="22"/>
        <v>1</v>
      </c>
      <c r="AQ21">
        <f t="shared" si="23"/>
        <v>0</v>
      </c>
      <c r="AR21">
        <f t="shared" si="24"/>
        <v>52037.416823572086</v>
      </c>
      <c r="AS21" t="s">
        <v>244</v>
      </c>
      <c r="AT21">
        <v>1088.4653846153799</v>
      </c>
      <c r="AU21">
        <v>3048.2</v>
      </c>
      <c r="AV21">
        <f t="shared" si="25"/>
        <v>1959.7346153846199</v>
      </c>
      <c r="AW21">
        <f t="shared" si="26"/>
        <v>0.64291536493163837</v>
      </c>
      <c r="AX21">
        <v>-1.5944504640088899</v>
      </c>
      <c r="AY21" t="s">
        <v>262</v>
      </c>
      <c r="AZ21">
        <v>1029.24615384615</v>
      </c>
      <c r="BA21">
        <v>1188.3800000000001</v>
      </c>
      <c r="BB21">
        <f t="shared" si="27"/>
        <v>0.13390821635659478</v>
      </c>
      <c r="BC21">
        <v>0.5</v>
      </c>
      <c r="BD21">
        <f t="shared" si="28"/>
        <v>1513.1981805001117</v>
      </c>
      <c r="BE21">
        <f t="shared" si="29"/>
        <v>1.7962449788249772</v>
      </c>
      <c r="BF21">
        <f t="shared" si="30"/>
        <v>101.31483467240726</v>
      </c>
      <c r="BG21">
        <f t="shared" si="31"/>
        <v>0.45505646342079137</v>
      </c>
      <c r="BH21">
        <f t="shared" si="32"/>
        <v>2.2407477662398745E-3</v>
      </c>
      <c r="BI21">
        <f t="shared" si="33"/>
        <v>1.5650044598529087</v>
      </c>
      <c r="BJ21" t="s">
        <v>263</v>
      </c>
      <c r="BK21">
        <v>647.6</v>
      </c>
      <c r="BL21">
        <f t="shared" si="34"/>
        <v>540.78000000000009</v>
      </c>
      <c r="BM21">
        <f t="shared" si="35"/>
        <v>0.2942672549906617</v>
      </c>
      <c r="BN21">
        <f t="shared" si="36"/>
        <v>0.7747313171707072</v>
      </c>
      <c r="BO21">
        <f t="shared" si="37"/>
        <v>1.5926983809252138</v>
      </c>
      <c r="BP21">
        <f t="shared" si="38"/>
        <v>0.94901625220055075</v>
      </c>
      <c r="BQ21">
        <f t="shared" si="39"/>
        <v>1800.0135483870999</v>
      </c>
      <c r="BR21">
        <f t="shared" si="40"/>
        <v>1513.1981805001117</v>
      </c>
      <c r="BS21">
        <f t="shared" si="41"/>
        <v>0.84065932829006274</v>
      </c>
      <c r="BT21">
        <f t="shared" si="42"/>
        <v>0.19131865658012542</v>
      </c>
      <c r="BU21">
        <v>6</v>
      </c>
      <c r="BV21">
        <v>0.5</v>
      </c>
      <c r="BW21" t="s">
        <v>247</v>
      </c>
      <c r="BX21">
        <v>1579806534.9354801</v>
      </c>
      <c r="BY21">
        <v>147.86074193548399</v>
      </c>
      <c r="BZ21">
        <v>149.97035483870999</v>
      </c>
      <c r="CA21">
        <v>27.822900000000001</v>
      </c>
      <c r="CB21">
        <v>25.762764516129</v>
      </c>
      <c r="CC21">
        <v>599.98764516128995</v>
      </c>
      <c r="CD21">
        <v>99.450793548387097</v>
      </c>
      <c r="CE21">
        <v>0.199730258064516</v>
      </c>
      <c r="CF21">
        <v>30.367370967741898</v>
      </c>
      <c r="CG21">
        <v>30.033135483871</v>
      </c>
      <c r="CH21">
        <v>999.9</v>
      </c>
      <c r="CI21">
        <v>0</v>
      </c>
      <c r="CJ21">
        <v>0</v>
      </c>
      <c r="CK21">
        <v>10006.89</v>
      </c>
      <c r="CL21">
        <v>0</v>
      </c>
      <c r="CM21">
        <v>30.932200000000002</v>
      </c>
      <c r="CN21">
        <v>1800.0135483870999</v>
      </c>
      <c r="CO21">
        <v>0.97799848387096799</v>
      </c>
      <c r="CP21">
        <v>2.2001503225806501E-2</v>
      </c>
      <c r="CQ21">
        <v>0</v>
      </c>
      <c r="CR21">
        <v>1030.7867741935499</v>
      </c>
      <c r="CS21">
        <v>2.0002200000000001</v>
      </c>
      <c r="CT21">
        <v>18684.287096774198</v>
      </c>
      <c r="CU21">
        <v>16706.270967741901</v>
      </c>
      <c r="CV21">
        <v>44.753999999999998</v>
      </c>
      <c r="CW21">
        <v>46.5843548387097</v>
      </c>
      <c r="CX21">
        <v>45.642935483871</v>
      </c>
      <c r="CY21">
        <v>45.393000000000001</v>
      </c>
      <c r="CZ21">
        <v>45.995935483871001</v>
      </c>
      <c r="DA21">
        <v>1758.4535483871</v>
      </c>
      <c r="DB21">
        <v>39.56</v>
      </c>
      <c r="DC21">
        <v>0</v>
      </c>
      <c r="DD21">
        <v>104</v>
      </c>
      <c r="DE21">
        <v>1029.24615384615</v>
      </c>
      <c r="DF21">
        <v>-3.6068375807873698</v>
      </c>
      <c r="DG21">
        <v>-326.30085498424501</v>
      </c>
      <c r="DH21">
        <v>18715.0346153846</v>
      </c>
      <c r="DI21">
        <v>15</v>
      </c>
      <c r="DJ21">
        <v>100</v>
      </c>
      <c r="DK21">
        <v>100</v>
      </c>
      <c r="DL21">
        <v>2.843</v>
      </c>
      <c r="DM21">
        <v>0.42099999999999999</v>
      </c>
      <c r="DN21">
        <v>2</v>
      </c>
      <c r="DO21">
        <v>492.661</v>
      </c>
      <c r="DP21">
        <v>293.74700000000001</v>
      </c>
      <c r="DQ21">
        <v>28.672000000000001</v>
      </c>
      <c r="DR21">
        <v>28.481400000000001</v>
      </c>
      <c r="DS21">
        <v>29.9999</v>
      </c>
      <c r="DT21">
        <v>28.3687</v>
      </c>
      <c r="DU21">
        <v>28.372699999999998</v>
      </c>
      <c r="DV21">
        <v>9.7165999999999997</v>
      </c>
      <c r="DW21">
        <v>24.192900000000002</v>
      </c>
      <c r="DX21">
        <v>81.927000000000007</v>
      </c>
      <c r="DY21">
        <v>28.697500000000002</v>
      </c>
      <c r="DZ21">
        <v>150</v>
      </c>
      <c r="EA21">
        <v>26.101299999999998</v>
      </c>
      <c r="EB21">
        <v>100.22</v>
      </c>
      <c r="EC21">
        <v>100.98399999999999</v>
      </c>
    </row>
    <row r="22" spans="1:133" x14ac:dyDescent="0.35">
      <c r="A22">
        <v>6</v>
      </c>
      <c r="B22">
        <v>1579806621.5</v>
      </c>
      <c r="C22">
        <v>409.5</v>
      </c>
      <c r="D22" t="s">
        <v>264</v>
      </c>
      <c r="E22" t="s">
        <v>265</v>
      </c>
      <c r="F22" t="s">
        <v>236</v>
      </c>
      <c r="G22" t="s">
        <v>237</v>
      </c>
      <c r="H22" t="s">
        <v>238</v>
      </c>
      <c r="I22" t="s">
        <v>239</v>
      </c>
      <c r="J22" t="s">
        <v>240</v>
      </c>
      <c r="K22" t="s">
        <v>241</v>
      </c>
      <c r="L22" t="s">
        <v>242</v>
      </c>
      <c r="M22" t="s">
        <v>243</v>
      </c>
      <c r="N22">
        <v>1579806613.5</v>
      </c>
      <c r="O22">
        <f t="shared" si="0"/>
        <v>2.9385540835611458E-3</v>
      </c>
      <c r="P22">
        <f t="shared" si="1"/>
        <v>1.5222177077996006</v>
      </c>
      <c r="Q22">
        <f t="shared" si="2"/>
        <v>98.121200000000002</v>
      </c>
      <c r="R22">
        <f t="shared" si="3"/>
        <v>83.731755532551929</v>
      </c>
      <c r="S22">
        <f t="shared" si="4"/>
        <v>8.3439557608567032</v>
      </c>
      <c r="T22">
        <f t="shared" si="5"/>
        <v>9.7778787366267963</v>
      </c>
      <c r="U22">
        <f t="shared" si="6"/>
        <v>0.20766297475810591</v>
      </c>
      <c r="V22">
        <f t="shared" si="7"/>
        <v>2.2531496177071126</v>
      </c>
      <c r="W22">
        <f t="shared" si="8"/>
        <v>0.19758577510793798</v>
      </c>
      <c r="X22">
        <f t="shared" si="9"/>
        <v>0.12435574454535354</v>
      </c>
      <c r="Y22">
        <f t="shared" si="10"/>
        <v>289.49763725576247</v>
      </c>
      <c r="Z22">
        <f t="shared" si="11"/>
        <v>31.600335459338112</v>
      </c>
      <c r="AA22">
        <f t="shared" si="12"/>
        <v>30.100158064516101</v>
      </c>
      <c r="AB22">
        <f t="shared" si="13"/>
        <v>4.2850216585664338</v>
      </c>
      <c r="AC22">
        <f t="shared" si="14"/>
        <v>65.506992047992981</v>
      </c>
      <c r="AD22">
        <f t="shared" si="15"/>
        <v>2.8560843750795488</v>
      </c>
      <c r="AE22">
        <f t="shared" si="16"/>
        <v>4.359968738889842</v>
      </c>
      <c r="AF22">
        <f t="shared" si="17"/>
        <v>1.428937283486885</v>
      </c>
      <c r="AG22">
        <f t="shared" si="18"/>
        <v>-129.59023508504652</v>
      </c>
      <c r="AH22">
        <f t="shared" si="19"/>
        <v>36.736991427433203</v>
      </c>
      <c r="AI22">
        <f t="shared" si="20"/>
        <v>3.6344040178207688</v>
      </c>
      <c r="AJ22">
        <f t="shared" si="21"/>
        <v>200.27879761596992</v>
      </c>
      <c r="AK22">
        <v>-4.1268593302920598E-2</v>
      </c>
      <c r="AL22">
        <v>4.6327611309865603E-2</v>
      </c>
      <c r="AM22">
        <v>3.4608533087530602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52032.336560644435</v>
      </c>
      <c r="AS22" t="s">
        <v>244</v>
      </c>
      <c r="AT22">
        <v>1088.4653846153799</v>
      </c>
      <c r="AU22">
        <v>3048.2</v>
      </c>
      <c r="AV22">
        <f t="shared" si="25"/>
        <v>1959.7346153846199</v>
      </c>
      <c r="AW22">
        <f t="shared" si="26"/>
        <v>0.64291536493163837</v>
      </c>
      <c r="AX22">
        <v>-1.5944504640088899</v>
      </c>
      <c r="AY22" t="s">
        <v>266</v>
      </c>
      <c r="AZ22">
        <v>1033.73384615385</v>
      </c>
      <c r="BA22">
        <v>1182</v>
      </c>
      <c r="BB22">
        <f t="shared" si="27"/>
        <v>0.12543667838083761</v>
      </c>
      <c r="BC22">
        <v>0.5</v>
      </c>
      <c r="BD22">
        <f t="shared" si="28"/>
        <v>1513.1697288871992</v>
      </c>
      <c r="BE22">
        <f t="shared" si="29"/>
        <v>1.5222177077996006</v>
      </c>
      <c r="BF22">
        <f t="shared" si="30"/>
        <v>94.903492309021416</v>
      </c>
      <c r="BG22">
        <f t="shared" si="31"/>
        <v>0.45279187817258887</v>
      </c>
      <c r="BH22">
        <f t="shared" si="32"/>
        <v>2.0596950311056786E-3</v>
      </c>
      <c r="BI22">
        <f t="shared" si="33"/>
        <v>1.5788494077834179</v>
      </c>
      <c r="BJ22" t="s">
        <v>267</v>
      </c>
      <c r="BK22">
        <v>646.79999999999995</v>
      </c>
      <c r="BL22">
        <f t="shared" si="34"/>
        <v>535.20000000000005</v>
      </c>
      <c r="BM22">
        <f t="shared" si="35"/>
        <v>0.27702943543750003</v>
      </c>
      <c r="BN22">
        <f t="shared" si="36"/>
        <v>0.77713000749562755</v>
      </c>
      <c r="BO22">
        <f t="shared" si="37"/>
        <v>1.5851474156008494</v>
      </c>
      <c r="BP22">
        <f t="shared" si="38"/>
        <v>0.95227179504289006</v>
      </c>
      <c r="BQ22">
        <f t="shared" si="39"/>
        <v>1799.9796774193501</v>
      </c>
      <c r="BR22">
        <f t="shared" si="40"/>
        <v>1513.1697288871992</v>
      </c>
      <c r="BS22">
        <f t="shared" si="41"/>
        <v>0.8406593406969165</v>
      </c>
      <c r="BT22">
        <f t="shared" si="42"/>
        <v>0.19131868139383285</v>
      </c>
      <c r="BU22">
        <v>6</v>
      </c>
      <c r="BV22">
        <v>0.5</v>
      </c>
      <c r="BW22" t="s">
        <v>247</v>
      </c>
      <c r="BX22">
        <v>1579806613.5</v>
      </c>
      <c r="BY22">
        <v>98.121200000000002</v>
      </c>
      <c r="BZ22">
        <v>99.931674193548403</v>
      </c>
      <c r="CA22">
        <v>28.6608612903226</v>
      </c>
      <c r="CB22">
        <v>25.806651612903199</v>
      </c>
      <c r="CC22">
        <v>600.02583870967703</v>
      </c>
      <c r="CD22">
        <v>99.451058064516104</v>
      </c>
      <c r="CE22">
        <v>0.19997287096774199</v>
      </c>
      <c r="CF22">
        <v>30.4025903225806</v>
      </c>
      <c r="CG22">
        <v>30.100158064516101</v>
      </c>
      <c r="CH22">
        <v>999.9</v>
      </c>
      <c r="CI22">
        <v>0</v>
      </c>
      <c r="CJ22">
        <v>0</v>
      </c>
      <c r="CK22">
        <v>10007.054838709701</v>
      </c>
      <c r="CL22">
        <v>0</v>
      </c>
      <c r="CM22">
        <v>30.817748387096799</v>
      </c>
      <c r="CN22">
        <v>1799.9796774193501</v>
      </c>
      <c r="CO22">
        <v>0.97799912903225805</v>
      </c>
      <c r="CP22">
        <v>2.20008774193549E-2</v>
      </c>
      <c r="CQ22">
        <v>0</v>
      </c>
      <c r="CR22">
        <v>1033.76419354839</v>
      </c>
      <c r="CS22">
        <v>2.0002200000000001</v>
      </c>
      <c r="CT22">
        <v>18745.3516129032</v>
      </c>
      <c r="CU22">
        <v>16705.964516128999</v>
      </c>
      <c r="CV22">
        <v>44.858741935483899</v>
      </c>
      <c r="CW22">
        <v>46.686999999999998</v>
      </c>
      <c r="CX22">
        <v>45.681161290322599</v>
      </c>
      <c r="CY22">
        <v>45.5</v>
      </c>
      <c r="CZ22">
        <v>46.0741935483871</v>
      </c>
      <c r="DA22">
        <v>1758.4196774193499</v>
      </c>
      <c r="DB22">
        <v>39.56</v>
      </c>
      <c r="DC22">
        <v>0</v>
      </c>
      <c r="DD22">
        <v>59.600000143051098</v>
      </c>
      <c r="DE22">
        <v>1033.73384615385</v>
      </c>
      <c r="DF22">
        <v>-7.8673504272825898</v>
      </c>
      <c r="DG22">
        <v>50.529914541417298</v>
      </c>
      <c r="DH22">
        <v>18745.492307692301</v>
      </c>
      <c r="DI22">
        <v>15</v>
      </c>
      <c r="DJ22">
        <v>100</v>
      </c>
      <c r="DK22">
        <v>100</v>
      </c>
      <c r="DL22">
        <v>2.6160000000000001</v>
      </c>
      <c r="DM22">
        <v>0.42499999999999999</v>
      </c>
      <c r="DN22">
        <v>2</v>
      </c>
      <c r="DO22">
        <v>660.62599999999998</v>
      </c>
      <c r="DP22">
        <v>348.57100000000003</v>
      </c>
      <c r="DQ22">
        <v>28.713899999999999</v>
      </c>
      <c r="DR22">
        <v>28.538599999999999</v>
      </c>
      <c r="DS22">
        <v>30.000599999999999</v>
      </c>
      <c r="DT22">
        <v>28.388100000000001</v>
      </c>
      <c r="DU22">
        <v>28.397200000000002</v>
      </c>
      <c r="DV22">
        <v>7.3953199999999999</v>
      </c>
      <c r="DW22">
        <v>26.509</v>
      </c>
      <c r="DX22">
        <v>81.479900000000001</v>
      </c>
      <c r="DY22">
        <v>28.650600000000001</v>
      </c>
      <c r="DZ22">
        <v>100</v>
      </c>
      <c r="EA22">
        <v>25.797999999999998</v>
      </c>
      <c r="EB22">
        <v>100.206</v>
      </c>
      <c r="EC22">
        <v>100.968</v>
      </c>
    </row>
    <row r="23" spans="1:133" x14ac:dyDescent="0.35">
      <c r="A23">
        <v>7</v>
      </c>
      <c r="B23">
        <v>1579806711</v>
      </c>
      <c r="C23">
        <v>499</v>
      </c>
      <c r="D23" t="s">
        <v>268</v>
      </c>
      <c r="E23" t="s">
        <v>269</v>
      </c>
      <c r="F23" t="s">
        <v>236</v>
      </c>
      <c r="G23" t="s">
        <v>237</v>
      </c>
      <c r="H23" t="s">
        <v>238</v>
      </c>
      <c r="I23" t="s">
        <v>239</v>
      </c>
      <c r="J23" t="s">
        <v>240</v>
      </c>
      <c r="K23" t="s">
        <v>241</v>
      </c>
      <c r="L23" t="s">
        <v>242</v>
      </c>
      <c r="M23" t="s">
        <v>243</v>
      </c>
      <c r="N23">
        <v>1579806703</v>
      </c>
      <c r="O23">
        <f t="shared" si="0"/>
        <v>3.0775062077274683E-3</v>
      </c>
      <c r="P23">
        <f t="shared" si="1"/>
        <v>0.52946721785801132</v>
      </c>
      <c r="Q23">
        <f t="shared" si="2"/>
        <v>74.293432258064499</v>
      </c>
      <c r="R23">
        <f t="shared" si="3"/>
        <v>68.725534102932613</v>
      </c>
      <c r="S23">
        <f t="shared" si="4"/>
        <v>6.8486728035881494</v>
      </c>
      <c r="T23">
        <f t="shared" si="5"/>
        <v>7.4035278973454082</v>
      </c>
      <c r="U23">
        <f t="shared" si="6"/>
        <v>0.22561310438312365</v>
      </c>
      <c r="V23">
        <f t="shared" si="7"/>
        <v>2.2525199423008839</v>
      </c>
      <c r="W23">
        <f t="shared" si="8"/>
        <v>0.21376872046538631</v>
      </c>
      <c r="X23">
        <f t="shared" si="9"/>
        <v>0.13461778131960528</v>
      </c>
      <c r="Y23">
        <f t="shared" si="10"/>
        <v>289.50082923837647</v>
      </c>
      <c r="Z23">
        <f t="shared" si="11"/>
        <v>31.445627187102446</v>
      </c>
      <c r="AA23">
        <f t="shared" si="12"/>
        <v>29.962674193548398</v>
      </c>
      <c r="AB23">
        <f t="shared" si="13"/>
        <v>4.2513240516770479</v>
      </c>
      <c r="AC23">
        <f t="shared" si="14"/>
        <v>66.191637936727517</v>
      </c>
      <c r="AD23">
        <f t="shared" si="15"/>
        <v>2.8679295067915862</v>
      </c>
      <c r="AE23">
        <f t="shared" si="16"/>
        <v>4.3327670929265043</v>
      </c>
      <c r="AF23">
        <f t="shared" si="17"/>
        <v>1.3833945448854617</v>
      </c>
      <c r="AG23">
        <f t="shared" si="18"/>
        <v>-135.71802376078136</v>
      </c>
      <c r="AH23">
        <f t="shared" si="19"/>
        <v>40.156756546147705</v>
      </c>
      <c r="AI23">
        <f t="shared" si="20"/>
        <v>3.9689857332654106</v>
      </c>
      <c r="AJ23">
        <f t="shared" si="21"/>
        <v>197.90854775700822</v>
      </c>
      <c r="AK23">
        <v>-4.1251622188415903E-2</v>
      </c>
      <c r="AL23">
        <v>4.63085597470827E-2</v>
      </c>
      <c r="AM23">
        <v>3.4597269826013601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52030.581547395188</v>
      </c>
      <c r="AS23" t="s">
        <v>244</v>
      </c>
      <c r="AT23">
        <v>1088.4653846153799</v>
      </c>
      <c r="AU23">
        <v>3048.2</v>
      </c>
      <c r="AV23">
        <f t="shared" si="25"/>
        <v>1959.7346153846199</v>
      </c>
      <c r="AW23">
        <f t="shared" si="26"/>
        <v>0.64291536493163837</v>
      </c>
      <c r="AX23">
        <v>-1.5944504640088899</v>
      </c>
      <c r="AY23" t="s">
        <v>270</v>
      </c>
      <c r="AZ23">
        <v>1033.59923076923</v>
      </c>
      <c r="BA23">
        <v>1170.29</v>
      </c>
      <c r="BB23">
        <f t="shared" si="27"/>
        <v>0.11680076667387573</v>
      </c>
      <c r="BC23">
        <v>0.5</v>
      </c>
      <c r="BD23">
        <f t="shared" si="28"/>
        <v>1513.1865288872007</v>
      </c>
      <c r="BE23">
        <f t="shared" si="29"/>
        <v>0.52946721785801132</v>
      </c>
      <c r="BF23">
        <f t="shared" si="30"/>
        <v>88.370673347302926</v>
      </c>
      <c r="BG23">
        <f t="shared" si="31"/>
        <v>0.45415238957865145</v>
      </c>
      <c r="BH23">
        <f t="shared" si="32"/>
        <v>1.4036059939212075E-3</v>
      </c>
      <c r="BI23">
        <f t="shared" si="33"/>
        <v>1.6046535474113253</v>
      </c>
      <c r="BJ23" t="s">
        <v>271</v>
      </c>
      <c r="BK23">
        <v>638.79999999999995</v>
      </c>
      <c r="BL23">
        <f t="shared" si="34"/>
        <v>531.49</v>
      </c>
      <c r="BM23">
        <f t="shared" si="35"/>
        <v>0.25718408480078647</v>
      </c>
      <c r="BN23">
        <f t="shared" si="36"/>
        <v>0.77940981157134559</v>
      </c>
      <c r="BO23">
        <f t="shared" si="37"/>
        <v>1.6705335990673373</v>
      </c>
      <c r="BP23">
        <f t="shared" si="38"/>
        <v>0.95824709389614926</v>
      </c>
      <c r="BQ23">
        <f t="shared" si="39"/>
        <v>1799.9996774193501</v>
      </c>
      <c r="BR23">
        <f t="shared" si="40"/>
        <v>1513.1865288872007</v>
      </c>
      <c r="BS23">
        <f t="shared" si="41"/>
        <v>0.84065933337090826</v>
      </c>
      <c r="BT23">
        <f t="shared" si="42"/>
        <v>0.19131866674181652</v>
      </c>
      <c r="BU23">
        <v>6</v>
      </c>
      <c r="BV23">
        <v>0.5</v>
      </c>
      <c r="BW23" t="s">
        <v>247</v>
      </c>
      <c r="BX23">
        <v>1579806703</v>
      </c>
      <c r="BY23">
        <v>74.293432258064499</v>
      </c>
      <c r="BZ23">
        <v>75.051516129032294</v>
      </c>
      <c r="CA23">
        <v>28.7792967741936</v>
      </c>
      <c r="CB23">
        <v>25.7904451612903</v>
      </c>
      <c r="CC23">
        <v>600.01729032258095</v>
      </c>
      <c r="CD23">
        <v>99.452561290322606</v>
      </c>
      <c r="CE23">
        <v>0.19996077419354799</v>
      </c>
      <c r="CF23">
        <v>30.293351612903201</v>
      </c>
      <c r="CG23">
        <v>29.962674193548398</v>
      </c>
      <c r="CH23">
        <v>999.9</v>
      </c>
      <c r="CI23">
        <v>0</v>
      </c>
      <c r="CJ23">
        <v>0</v>
      </c>
      <c r="CK23">
        <v>10002.7883870968</v>
      </c>
      <c r="CL23">
        <v>0</v>
      </c>
      <c r="CM23">
        <v>33.510199999999998</v>
      </c>
      <c r="CN23">
        <v>1799.9996774193501</v>
      </c>
      <c r="CO23">
        <v>0.97799951612903202</v>
      </c>
      <c r="CP23">
        <v>2.20005096774194E-2</v>
      </c>
      <c r="CQ23">
        <v>0</v>
      </c>
      <c r="CR23">
        <v>1033.68</v>
      </c>
      <c r="CS23">
        <v>2.0002200000000001</v>
      </c>
      <c r="CT23">
        <v>18844.609677419401</v>
      </c>
      <c r="CU23">
        <v>16706.1451612903</v>
      </c>
      <c r="CV23">
        <v>44.973580645161299</v>
      </c>
      <c r="CW23">
        <v>46.75</v>
      </c>
      <c r="CX23">
        <v>46.061999999999998</v>
      </c>
      <c r="CY23">
        <v>45.561999999999998</v>
      </c>
      <c r="CZ23">
        <v>46.186999999999998</v>
      </c>
      <c r="DA23">
        <v>1758.4396774193499</v>
      </c>
      <c r="DB23">
        <v>39.56</v>
      </c>
      <c r="DC23">
        <v>0</v>
      </c>
      <c r="DD23">
        <v>89.200000047683702</v>
      </c>
      <c r="DE23">
        <v>1033.59923076923</v>
      </c>
      <c r="DF23">
        <v>-3.7873504236884599</v>
      </c>
      <c r="DG23">
        <v>575.774358019072</v>
      </c>
      <c r="DH23">
        <v>18849.553846153802</v>
      </c>
      <c r="DI23">
        <v>15</v>
      </c>
      <c r="DJ23">
        <v>100</v>
      </c>
      <c r="DK23">
        <v>100</v>
      </c>
      <c r="DL23">
        <v>2.6</v>
      </c>
      <c r="DM23">
        <v>0.41299999999999998</v>
      </c>
      <c r="DN23">
        <v>2</v>
      </c>
      <c r="DO23">
        <v>660.91700000000003</v>
      </c>
      <c r="DP23">
        <v>348.10399999999998</v>
      </c>
      <c r="DQ23">
        <v>28.771000000000001</v>
      </c>
      <c r="DR23">
        <v>28.622199999999999</v>
      </c>
      <c r="DS23">
        <v>30.000399999999999</v>
      </c>
      <c r="DT23">
        <v>28.462800000000001</v>
      </c>
      <c r="DU23">
        <v>28.470500000000001</v>
      </c>
      <c r="DV23">
        <v>6.2283299999999997</v>
      </c>
      <c r="DW23">
        <v>27.048200000000001</v>
      </c>
      <c r="DX23">
        <v>81.044399999999996</v>
      </c>
      <c r="DY23">
        <v>28.785299999999999</v>
      </c>
      <c r="DZ23">
        <v>75</v>
      </c>
      <c r="EA23">
        <v>25.765899999999998</v>
      </c>
      <c r="EB23">
        <v>100.199</v>
      </c>
      <c r="EC23">
        <v>100.95399999999999</v>
      </c>
    </row>
    <row r="24" spans="1:133" x14ac:dyDescent="0.35">
      <c r="A24">
        <v>8</v>
      </c>
      <c r="B24">
        <v>1579806811.0999999</v>
      </c>
      <c r="C24">
        <v>599.09999990463302</v>
      </c>
      <c r="D24" t="s">
        <v>272</v>
      </c>
      <c r="E24" t="s">
        <v>273</v>
      </c>
      <c r="F24" t="s">
        <v>236</v>
      </c>
      <c r="G24" t="s">
        <v>237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>
        <v>1579806781.4870999</v>
      </c>
      <c r="O24">
        <f t="shared" si="0"/>
        <v>2.2579708191261595E-3</v>
      </c>
      <c r="P24">
        <f t="shared" si="1"/>
        <v>-0.78962637416279913</v>
      </c>
      <c r="Q24">
        <f t="shared" si="2"/>
        <v>50.650874193548397</v>
      </c>
      <c r="R24">
        <f t="shared" si="3"/>
        <v>57.864160908242432</v>
      </c>
      <c r="S24">
        <f t="shared" si="4"/>
        <v>5.7663177566322315</v>
      </c>
      <c r="T24">
        <f t="shared" si="5"/>
        <v>5.0474945228074617</v>
      </c>
      <c r="U24">
        <f t="shared" si="6"/>
        <v>0.15273719523352927</v>
      </c>
      <c r="V24">
        <f t="shared" si="7"/>
        <v>2.2517574162765297</v>
      </c>
      <c r="W24">
        <f t="shared" si="8"/>
        <v>0.14720619120850714</v>
      </c>
      <c r="X24">
        <f t="shared" si="9"/>
        <v>9.2484121205897385E-2</v>
      </c>
      <c r="Y24">
        <f t="shared" si="10"/>
        <v>289.50395939898004</v>
      </c>
      <c r="Z24">
        <f t="shared" si="11"/>
        <v>31.787351866480652</v>
      </c>
      <c r="AA24">
        <f t="shared" si="12"/>
        <v>30.056138709677398</v>
      </c>
      <c r="AB24">
        <f t="shared" si="13"/>
        <v>4.2742071732786542</v>
      </c>
      <c r="AC24">
        <f t="shared" si="14"/>
        <v>64.360962158559275</v>
      </c>
      <c r="AD24">
        <f t="shared" si="15"/>
        <v>2.7999061691105469</v>
      </c>
      <c r="AE24">
        <f t="shared" si="16"/>
        <v>4.3503174520802146</v>
      </c>
      <c r="AF24">
        <f t="shared" si="17"/>
        <v>1.4743010041681073</v>
      </c>
      <c r="AG24">
        <f t="shared" si="18"/>
        <v>-99.576513123463627</v>
      </c>
      <c r="AH24">
        <f t="shared" si="19"/>
        <v>37.361219136467192</v>
      </c>
      <c r="AI24">
        <f t="shared" si="20"/>
        <v>3.6969314823933259</v>
      </c>
      <c r="AJ24">
        <f t="shared" si="21"/>
        <v>230.98559689437693</v>
      </c>
      <c r="AK24">
        <v>-4.1231076222074899E-2</v>
      </c>
      <c r="AL24">
        <v>4.62854950999394E-2</v>
      </c>
      <c r="AM24">
        <v>3.4583631896715898</v>
      </c>
      <c r="AN24">
        <v>5</v>
      </c>
      <c r="AO24">
        <v>1</v>
      </c>
      <c r="AP24">
        <f t="shared" si="22"/>
        <v>1</v>
      </c>
      <c r="AQ24">
        <f t="shared" si="23"/>
        <v>0</v>
      </c>
      <c r="AR24">
        <f t="shared" si="24"/>
        <v>51993.64106090222</v>
      </c>
      <c r="AS24" t="s">
        <v>244</v>
      </c>
      <c r="AT24">
        <v>1088.4653846153799</v>
      </c>
      <c r="AU24">
        <v>3048.2</v>
      </c>
      <c r="AV24">
        <f t="shared" si="25"/>
        <v>1959.7346153846199</v>
      </c>
      <c r="AW24">
        <f t="shared" si="26"/>
        <v>0.64291536493163837</v>
      </c>
      <c r="AX24">
        <v>-1.5944504640088899</v>
      </c>
      <c r="AY24" t="s">
        <v>274</v>
      </c>
      <c r="AZ24">
        <v>1034.5384615384601</v>
      </c>
      <c r="BA24">
        <v>1162.67</v>
      </c>
      <c r="BB24">
        <f t="shared" si="27"/>
        <v>0.11020456231049225</v>
      </c>
      <c r="BC24">
        <v>0.5</v>
      </c>
      <c r="BD24">
        <f t="shared" si="28"/>
        <v>1513.204026299409</v>
      </c>
      <c r="BE24">
        <f t="shared" si="29"/>
        <v>-0.78962637416279913</v>
      </c>
      <c r="BF24">
        <f t="shared" si="30"/>
        <v>83.380993702400488</v>
      </c>
      <c r="BG24">
        <f t="shared" si="31"/>
        <v>0.46794877308264599</v>
      </c>
      <c r="BH24">
        <f t="shared" si="32"/>
        <v>5.3186753131652376E-4</v>
      </c>
      <c r="BI24">
        <f t="shared" si="33"/>
        <v>1.6217241349652092</v>
      </c>
      <c r="BJ24" t="s">
        <v>275</v>
      </c>
      <c r="BK24">
        <v>618.6</v>
      </c>
      <c r="BL24">
        <f t="shared" si="34"/>
        <v>544.07000000000005</v>
      </c>
      <c r="BM24">
        <f t="shared" si="35"/>
        <v>0.23550561225860642</v>
      </c>
      <c r="BN24">
        <f t="shared" si="36"/>
        <v>0.77606601909779382</v>
      </c>
      <c r="BO24">
        <f t="shared" si="37"/>
        <v>1.7267327348494934</v>
      </c>
      <c r="BP24">
        <f t="shared" si="38"/>
        <v>0.96213537547273631</v>
      </c>
      <c r="BQ24">
        <f t="shared" si="39"/>
        <v>1800.0206451612901</v>
      </c>
      <c r="BR24">
        <f t="shared" si="40"/>
        <v>1513.204026299409</v>
      </c>
      <c r="BS24">
        <f t="shared" si="41"/>
        <v>0.84065926152964698</v>
      </c>
      <c r="BT24">
        <f t="shared" si="42"/>
        <v>0.19131852305929403</v>
      </c>
      <c r="BU24">
        <v>6</v>
      </c>
      <c r="BV24">
        <v>0.5</v>
      </c>
      <c r="BW24" t="s">
        <v>247</v>
      </c>
      <c r="BX24">
        <v>1579806781.4870999</v>
      </c>
      <c r="BY24">
        <v>50.650874193548397</v>
      </c>
      <c r="BZ24">
        <v>49.9756419354839</v>
      </c>
      <c r="CA24">
        <v>28.096651612903202</v>
      </c>
      <c r="CB24">
        <v>25.902206451612901</v>
      </c>
      <c r="CC24">
        <v>600.02303225806395</v>
      </c>
      <c r="CD24">
        <v>99.452987096774194</v>
      </c>
      <c r="CE24">
        <v>0.19967641935483901</v>
      </c>
      <c r="CF24">
        <v>30.363900000000001</v>
      </c>
      <c r="CG24">
        <v>30.056138709677398</v>
      </c>
      <c r="CH24">
        <v>999.9</v>
      </c>
      <c r="CI24">
        <v>0</v>
      </c>
      <c r="CJ24">
        <v>0</v>
      </c>
      <c r="CK24">
        <v>9997.7635483870999</v>
      </c>
      <c r="CL24">
        <v>0</v>
      </c>
      <c r="CM24">
        <v>32.308177419354799</v>
      </c>
      <c r="CN24">
        <v>1800.0206451612901</v>
      </c>
      <c r="CO24">
        <v>0.97800029032258096</v>
      </c>
      <c r="CP24">
        <v>2.1999774193548399E-2</v>
      </c>
      <c r="CQ24">
        <v>0</v>
      </c>
      <c r="CR24">
        <v>1034.9938709677399</v>
      </c>
      <c r="CS24">
        <v>2.0002200000000001</v>
      </c>
      <c r="CT24">
        <v>18851.712903225802</v>
      </c>
      <c r="CU24">
        <v>16706.3516129032</v>
      </c>
      <c r="CV24">
        <v>45.054000000000002</v>
      </c>
      <c r="CW24">
        <v>46.811999999999998</v>
      </c>
      <c r="CX24">
        <v>46.146999999999998</v>
      </c>
      <c r="CY24">
        <v>45.646999999999998</v>
      </c>
      <c r="CZ24">
        <v>46.235774193548401</v>
      </c>
      <c r="DA24">
        <v>1758.4635483871</v>
      </c>
      <c r="DB24">
        <v>39.556129032257999</v>
      </c>
      <c r="DC24">
        <v>0</v>
      </c>
      <c r="DD24">
        <v>99.700000047683702</v>
      </c>
      <c r="DE24">
        <v>1034.5384615384601</v>
      </c>
      <c r="DF24">
        <v>-0.31658119104608901</v>
      </c>
      <c r="DG24">
        <v>-198.721367214412</v>
      </c>
      <c r="DH24">
        <v>18783.8615384615</v>
      </c>
      <c r="DI24">
        <v>15</v>
      </c>
      <c r="DJ24">
        <v>100</v>
      </c>
      <c r="DK24">
        <v>100</v>
      </c>
      <c r="DL24">
        <v>2.5379999999999998</v>
      </c>
      <c r="DM24">
        <v>0.42299999999999999</v>
      </c>
      <c r="DN24">
        <v>2</v>
      </c>
      <c r="DO24">
        <v>639.596</v>
      </c>
      <c r="DP24">
        <v>345.74099999999999</v>
      </c>
      <c r="DQ24">
        <v>28.185099999999998</v>
      </c>
      <c r="DR24">
        <v>28.717199999999998</v>
      </c>
      <c r="DS24">
        <v>30.0001</v>
      </c>
      <c r="DT24">
        <v>28.589700000000001</v>
      </c>
      <c r="DU24">
        <v>28.5855</v>
      </c>
      <c r="DV24">
        <v>5.1008300000000002</v>
      </c>
      <c r="DW24">
        <v>25.43</v>
      </c>
      <c r="DX24">
        <v>80.800399999999996</v>
      </c>
      <c r="DY24">
        <v>28.5365</v>
      </c>
      <c r="DZ24">
        <v>50</v>
      </c>
      <c r="EA24">
        <v>26.0381</v>
      </c>
      <c r="EB24">
        <v>100.185</v>
      </c>
      <c r="EC24">
        <v>100.93600000000001</v>
      </c>
    </row>
    <row r="25" spans="1:133" x14ac:dyDescent="0.35">
      <c r="A25">
        <v>9</v>
      </c>
      <c r="B25">
        <v>1579806878.0999999</v>
      </c>
      <c r="C25">
        <v>666.09999990463302</v>
      </c>
      <c r="D25" t="s">
        <v>276</v>
      </c>
      <c r="E25" t="s">
        <v>277</v>
      </c>
      <c r="F25" t="s">
        <v>236</v>
      </c>
      <c r="G25" t="s">
        <v>237</v>
      </c>
      <c r="H25" t="s">
        <v>238</v>
      </c>
      <c r="I25" t="s">
        <v>239</v>
      </c>
      <c r="J25" t="s">
        <v>240</v>
      </c>
      <c r="K25" t="s">
        <v>241</v>
      </c>
      <c r="L25" t="s">
        <v>242</v>
      </c>
      <c r="M25" t="s">
        <v>243</v>
      </c>
      <c r="N25">
        <v>1579806870.0999999</v>
      </c>
      <c r="O25">
        <f t="shared" si="0"/>
        <v>3.0226997242904135E-3</v>
      </c>
      <c r="P25">
        <f t="shared" si="1"/>
        <v>12.204849614052623</v>
      </c>
      <c r="Q25">
        <f t="shared" si="2"/>
        <v>386.57754838709701</v>
      </c>
      <c r="R25">
        <f t="shared" si="3"/>
        <v>283.1022889426377</v>
      </c>
      <c r="S25">
        <f t="shared" si="4"/>
        <v>28.210377429294905</v>
      </c>
      <c r="T25">
        <f t="shared" si="5"/>
        <v>38.521407179089245</v>
      </c>
      <c r="U25">
        <f t="shared" si="6"/>
        <v>0.21355203357902255</v>
      </c>
      <c r="V25">
        <f t="shared" si="7"/>
        <v>2.2529629549867525</v>
      </c>
      <c r="W25">
        <f t="shared" si="8"/>
        <v>0.20291007442881753</v>
      </c>
      <c r="X25">
        <f t="shared" si="9"/>
        <v>0.12773072727569815</v>
      </c>
      <c r="Y25">
        <f t="shared" si="10"/>
        <v>289.50143633091778</v>
      </c>
      <c r="Z25">
        <f t="shared" si="11"/>
        <v>31.501006143701918</v>
      </c>
      <c r="AA25">
        <f t="shared" si="12"/>
        <v>30.007183870967701</v>
      </c>
      <c r="AB25">
        <f t="shared" si="13"/>
        <v>4.2622081020619476</v>
      </c>
      <c r="AC25">
        <f t="shared" si="14"/>
        <v>65.190190450916475</v>
      </c>
      <c r="AD25">
        <f t="shared" si="15"/>
        <v>2.830617719087813</v>
      </c>
      <c r="AE25">
        <f t="shared" si="16"/>
        <v>4.3420915010503993</v>
      </c>
      <c r="AF25">
        <f t="shared" si="17"/>
        <v>1.4315903829741345</v>
      </c>
      <c r="AG25">
        <f t="shared" si="18"/>
        <v>-133.30105784120724</v>
      </c>
      <c r="AH25">
        <f t="shared" si="19"/>
        <v>39.314813986663594</v>
      </c>
      <c r="AI25">
        <f t="shared" si="20"/>
        <v>3.8865833305799464</v>
      </c>
      <c r="AJ25">
        <f t="shared" si="21"/>
        <v>199.40177580695405</v>
      </c>
      <c r="AK25">
        <v>-4.1263561889880201E-2</v>
      </c>
      <c r="AL25">
        <v>4.6321963107951697E-2</v>
      </c>
      <c r="AM25">
        <v>3.4605194043747298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52038.474738454453</v>
      </c>
      <c r="AS25" t="s">
        <v>244</v>
      </c>
      <c r="AT25">
        <v>1088.4653846153799</v>
      </c>
      <c r="AU25">
        <v>3048.2</v>
      </c>
      <c r="AV25">
        <f t="shared" si="25"/>
        <v>1959.7346153846199</v>
      </c>
      <c r="AW25">
        <f t="shared" si="26"/>
        <v>0.64291536493163837</v>
      </c>
      <c r="AX25">
        <v>-1.5944504640088899</v>
      </c>
      <c r="AY25" t="s">
        <v>278</v>
      </c>
      <c r="AZ25">
        <v>993.01476923076905</v>
      </c>
      <c r="BA25">
        <v>1174.24</v>
      </c>
      <c r="BB25">
        <f t="shared" si="27"/>
        <v>0.15433406353831491</v>
      </c>
      <c r="BC25">
        <v>0.5</v>
      </c>
      <c r="BD25">
        <f t="shared" si="28"/>
        <v>1513.1922095324023</v>
      </c>
      <c r="BE25">
        <f t="shared" si="29"/>
        <v>12.204849614052623</v>
      </c>
      <c r="BF25">
        <f t="shared" si="30"/>
        <v>116.76855130582845</v>
      </c>
      <c r="BG25">
        <f t="shared" si="31"/>
        <v>0.48324022346368717</v>
      </c>
      <c r="BH25">
        <f t="shared" si="32"/>
        <v>9.1193306383236614E-3</v>
      </c>
      <c r="BI25">
        <f t="shared" si="33"/>
        <v>1.5958918108734159</v>
      </c>
      <c r="BJ25" t="s">
        <v>279</v>
      </c>
      <c r="BK25">
        <v>606.79999999999995</v>
      </c>
      <c r="BL25">
        <f t="shared" si="34"/>
        <v>567.44000000000005</v>
      </c>
      <c r="BM25">
        <f t="shared" si="35"/>
        <v>0.31937338003882515</v>
      </c>
      <c r="BN25">
        <f t="shared" si="36"/>
        <v>0.76757598099451141</v>
      </c>
      <c r="BO25">
        <f t="shared" si="37"/>
        <v>2.112807267705052</v>
      </c>
      <c r="BP25">
        <f t="shared" si="38"/>
        <v>0.95623151486366642</v>
      </c>
      <c r="BQ25">
        <f t="shared" si="39"/>
        <v>1800.00677419355</v>
      </c>
      <c r="BR25">
        <f t="shared" si="40"/>
        <v>1513.1922095324023</v>
      </c>
      <c r="BS25">
        <f t="shared" si="41"/>
        <v>0.84065917485802344</v>
      </c>
      <c r="BT25">
        <f t="shared" si="42"/>
        <v>0.19131834971604686</v>
      </c>
      <c r="BU25">
        <v>6</v>
      </c>
      <c r="BV25">
        <v>0.5</v>
      </c>
      <c r="BW25" t="s">
        <v>247</v>
      </c>
      <c r="BX25">
        <v>1579806870.0999999</v>
      </c>
      <c r="BY25">
        <v>386.57754838709701</v>
      </c>
      <c r="BZ25">
        <v>399.95025806451599</v>
      </c>
      <c r="CA25">
        <v>28.406367741935501</v>
      </c>
      <c r="CB25">
        <v>25.4696741935484</v>
      </c>
      <c r="CC25">
        <v>600.02906451612898</v>
      </c>
      <c r="CD25">
        <v>99.447306451612903</v>
      </c>
      <c r="CE25">
        <v>0.199989</v>
      </c>
      <c r="CF25">
        <v>30.330864516129001</v>
      </c>
      <c r="CG25">
        <v>30.007183870967701</v>
      </c>
      <c r="CH25">
        <v>999.9</v>
      </c>
      <c r="CI25">
        <v>0</v>
      </c>
      <c r="CJ25">
        <v>0</v>
      </c>
      <c r="CK25">
        <v>10006.212258064499</v>
      </c>
      <c r="CL25">
        <v>0</v>
      </c>
      <c r="CM25">
        <v>29.7696516129032</v>
      </c>
      <c r="CN25">
        <v>1800.00677419355</v>
      </c>
      <c r="CO25">
        <v>0.97800222580645202</v>
      </c>
      <c r="CP25">
        <v>2.1997935483870999E-2</v>
      </c>
      <c r="CQ25">
        <v>0</v>
      </c>
      <c r="CR25">
        <v>993.05464516128995</v>
      </c>
      <c r="CS25">
        <v>2.0002200000000001</v>
      </c>
      <c r="CT25">
        <v>18009.025806451598</v>
      </c>
      <c r="CU25">
        <v>16706.229032258099</v>
      </c>
      <c r="CV25">
        <v>45.125</v>
      </c>
      <c r="CW25">
        <v>46.936999999999998</v>
      </c>
      <c r="CX25">
        <v>46.237806451612897</v>
      </c>
      <c r="CY25">
        <v>45.75</v>
      </c>
      <c r="CZ25">
        <v>46.311999999999998</v>
      </c>
      <c r="DA25">
        <v>1758.4561290322599</v>
      </c>
      <c r="DB25">
        <v>39.550645161290298</v>
      </c>
      <c r="DC25">
        <v>0</v>
      </c>
      <c r="DD25">
        <v>66.199999809265094</v>
      </c>
      <c r="DE25">
        <v>993.01476923076905</v>
      </c>
      <c r="DF25">
        <v>-2.12608546038908</v>
      </c>
      <c r="DG25">
        <v>136.088888798498</v>
      </c>
      <c r="DH25">
        <v>18009.830769230801</v>
      </c>
      <c r="DI25">
        <v>15</v>
      </c>
      <c r="DJ25">
        <v>100</v>
      </c>
      <c r="DK25">
        <v>100</v>
      </c>
      <c r="DL25">
        <v>3.7080000000000002</v>
      </c>
      <c r="DM25">
        <v>0.40899999999999997</v>
      </c>
      <c r="DN25">
        <v>2</v>
      </c>
      <c r="DO25">
        <v>660.74099999999999</v>
      </c>
      <c r="DP25">
        <v>348.12400000000002</v>
      </c>
      <c r="DQ25">
        <v>28.998899999999999</v>
      </c>
      <c r="DR25">
        <v>28.7879</v>
      </c>
      <c r="DS25">
        <v>30.001999999999999</v>
      </c>
      <c r="DT25">
        <v>28.616099999999999</v>
      </c>
      <c r="DU25">
        <v>28.6234</v>
      </c>
      <c r="DV25">
        <v>20.781300000000002</v>
      </c>
      <c r="DW25">
        <v>27.6418</v>
      </c>
      <c r="DX25">
        <v>79.6096</v>
      </c>
      <c r="DY25">
        <v>28.770399999999999</v>
      </c>
      <c r="DZ25">
        <v>400</v>
      </c>
      <c r="EA25">
        <v>25.583100000000002</v>
      </c>
      <c r="EB25">
        <v>100.175</v>
      </c>
      <c r="EC25">
        <v>100.926</v>
      </c>
    </row>
    <row r="26" spans="1:133" x14ac:dyDescent="0.35">
      <c r="A26">
        <v>10</v>
      </c>
      <c r="B26">
        <v>1579807009.0999999</v>
      </c>
      <c r="C26">
        <v>797.09999990463302</v>
      </c>
      <c r="D26" t="s">
        <v>280</v>
      </c>
      <c r="E26" t="s">
        <v>281</v>
      </c>
      <c r="F26" t="s">
        <v>236</v>
      </c>
      <c r="G26" t="s">
        <v>237</v>
      </c>
      <c r="H26" t="s">
        <v>238</v>
      </c>
      <c r="I26" t="s">
        <v>239</v>
      </c>
      <c r="J26" t="s">
        <v>240</v>
      </c>
      <c r="K26" t="s">
        <v>241</v>
      </c>
      <c r="L26" t="s">
        <v>242</v>
      </c>
      <c r="M26" t="s">
        <v>243</v>
      </c>
      <c r="N26">
        <v>1579807001.0999999</v>
      </c>
      <c r="O26">
        <f t="shared" si="0"/>
        <v>3.0047766257054612E-3</v>
      </c>
      <c r="P26">
        <f t="shared" si="1"/>
        <v>11.679432427470564</v>
      </c>
      <c r="Q26">
        <f t="shared" si="2"/>
        <v>387.24551612903201</v>
      </c>
      <c r="R26">
        <f t="shared" si="3"/>
        <v>290.91129446169089</v>
      </c>
      <c r="S26">
        <f t="shared" si="4"/>
        <v>28.983882069584375</v>
      </c>
      <c r="T26">
        <f t="shared" si="5"/>
        <v>38.581789655943496</v>
      </c>
      <c r="U26">
        <f t="shared" si="6"/>
        <v>0.22069912658760288</v>
      </c>
      <c r="V26">
        <f t="shared" si="7"/>
        <v>2.2523357737799432</v>
      </c>
      <c r="W26">
        <f t="shared" si="8"/>
        <v>0.20935026526902056</v>
      </c>
      <c r="X26">
        <f t="shared" si="9"/>
        <v>0.13181491555340488</v>
      </c>
      <c r="Y26">
        <f t="shared" si="10"/>
        <v>289.50208749530901</v>
      </c>
      <c r="Z26">
        <f t="shared" si="11"/>
        <v>31.52851106043131</v>
      </c>
      <c r="AA26">
        <f t="shared" si="12"/>
        <v>29.996790322580601</v>
      </c>
      <c r="AB26">
        <f t="shared" si="13"/>
        <v>4.2596643737148865</v>
      </c>
      <c r="AC26">
        <f t="shared" si="14"/>
        <v>66.267572725256613</v>
      </c>
      <c r="AD26">
        <f t="shared" si="15"/>
        <v>2.880912828695247</v>
      </c>
      <c r="AE26">
        <f t="shared" si="16"/>
        <v>4.3473945252822608</v>
      </c>
      <c r="AF26">
        <f t="shared" si="17"/>
        <v>1.3787515450196395</v>
      </c>
      <c r="AG26">
        <f t="shared" si="18"/>
        <v>-132.51064919361085</v>
      </c>
      <c r="AH26">
        <f t="shared" si="19"/>
        <v>43.152743063375247</v>
      </c>
      <c r="AI26">
        <f t="shared" si="20"/>
        <v>4.2674117586690015</v>
      </c>
      <c r="AJ26">
        <f t="shared" si="21"/>
        <v>204.41159312374245</v>
      </c>
      <c r="AK26">
        <v>-4.1246659261726798E-2</v>
      </c>
      <c r="AL26">
        <v>4.6302988427097902E-2</v>
      </c>
      <c r="AM26">
        <v>3.4593975766395202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52014.037416378036</v>
      </c>
      <c r="AS26" t="s">
        <v>244</v>
      </c>
      <c r="AT26">
        <v>1088.4653846153799</v>
      </c>
      <c r="AU26">
        <v>3048.2</v>
      </c>
      <c r="AV26">
        <f t="shared" si="25"/>
        <v>1959.7346153846199</v>
      </c>
      <c r="AW26">
        <f t="shared" si="26"/>
        <v>0.64291536493163837</v>
      </c>
      <c r="AX26">
        <v>-1.5944504640088899</v>
      </c>
      <c r="AY26" t="s">
        <v>282</v>
      </c>
      <c r="AZ26">
        <v>992.69592307692301</v>
      </c>
      <c r="BA26">
        <v>1178.0999999999999</v>
      </c>
      <c r="BB26">
        <f t="shared" si="27"/>
        <v>0.1573755003166768</v>
      </c>
      <c r="BC26">
        <v>0.5</v>
      </c>
      <c r="BD26">
        <f t="shared" si="28"/>
        <v>1513.1957224356322</v>
      </c>
      <c r="BE26">
        <f t="shared" si="29"/>
        <v>11.679432427470564</v>
      </c>
      <c r="BF26">
        <f t="shared" si="30"/>
        <v>119.06996694768141</v>
      </c>
      <c r="BG26">
        <f t="shared" si="31"/>
        <v>0.48425430778371947</v>
      </c>
      <c r="BH26">
        <f t="shared" si="32"/>
        <v>8.772085920328852E-3</v>
      </c>
      <c r="BI26">
        <f t="shared" si="33"/>
        <v>1.5873864697394109</v>
      </c>
      <c r="BJ26" t="s">
        <v>283</v>
      </c>
      <c r="BK26">
        <v>607.6</v>
      </c>
      <c r="BL26">
        <f t="shared" si="34"/>
        <v>570.49999999999989</v>
      </c>
      <c r="BM26">
        <f t="shared" si="35"/>
        <v>0.32498523562327247</v>
      </c>
      <c r="BN26">
        <f t="shared" si="36"/>
        <v>0.76624600508071783</v>
      </c>
      <c r="BO26">
        <f t="shared" si="37"/>
        <v>2.0684428234283416</v>
      </c>
      <c r="BP26">
        <f t="shared" si="38"/>
        <v>0.95426186041673389</v>
      </c>
      <c r="BQ26">
        <f t="shared" si="39"/>
        <v>1800.01096774194</v>
      </c>
      <c r="BR26">
        <f t="shared" si="40"/>
        <v>1513.1957224356322</v>
      </c>
      <c r="BS26">
        <f t="shared" si="41"/>
        <v>0.84065916794601037</v>
      </c>
      <c r="BT26">
        <f t="shared" si="42"/>
        <v>0.19131833589202057</v>
      </c>
      <c r="BU26">
        <v>6</v>
      </c>
      <c r="BV26">
        <v>0.5</v>
      </c>
      <c r="BW26" t="s">
        <v>247</v>
      </c>
      <c r="BX26">
        <v>1579807001.0999999</v>
      </c>
      <c r="BY26">
        <v>387.24551612903201</v>
      </c>
      <c r="BZ26">
        <v>400.088161290323</v>
      </c>
      <c r="CA26">
        <v>28.915729032258099</v>
      </c>
      <c r="CB26">
        <v>25.997922580645199</v>
      </c>
      <c r="CC26">
        <v>600.01745161290296</v>
      </c>
      <c r="CD26">
        <v>99.431374193548393</v>
      </c>
      <c r="CE26">
        <v>0.199965741935484</v>
      </c>
      <c r="CF26">
        <v>30.352167741935499</v>
      </c>
      <c r="CG26">
        <v>29.996790322580601</v>
      </c>
      <c r="CH26">
        <v>999.9</v>
      </c>
      <c r="CI26">
        <v>0</v>
      </c>
      <c r="CJ26">
        <v>0</v>
      </c>
      <c r="CK26">
        <v>10003.7161290323</v>
      </c>
      <c r="CL26">
        <v>0</v>
      </c>
      <c r="CM26">
        <v>27.315135483871</v>
      </c>
      <c r="CN26">
        <v>1800.01096774194</v>
      </c>
      <c r="CO26">
        <v>0.97800196774193604</v>
      </c>
      <c r="CP26">
        <v>2.1998180645161299E-2</v>
      </c>
      <c r="CQ26">
        <v>0</v>
      </c>
      <c r="CR26">
        <v>992.70303225806401</v>
      </c>
      <c r="CS26">
        <v>2.0002200000000001</v>
      </c>
      <c r="CT26">
        <v>17999.316129032301</v>
      </c>
      <c r="CU26">
        <v>16706.254838709701</v>
      </c>
      <c r="CV26">
        <v>45.131</v>
      </c>
      <c r="CW26">
        <v>46.875</v>
      </c>
      <c r="CX26">
        <v>46.25</v>
      </c>
      <c r="CY26">
        <v>45.691064516129003</v>
      </c>
      <c r="CZ26">
        <v>46.311999999999998</v>
      </c>
      <c r="DA26">
        <v>1758.4606451612899</v>
      </c>
      <c r="DB26">
        <v>39.550322580645201</v>
      </c>
      <c r="DC26">
        <v>0</v>
      </c>
      <c r="DD26">
        <v>130.5</v>
      </c>
      <c r="DE26">
        <v>992.69592307692301</v>
      </c>
      <c r="DF26">
        <v>-1.9151452710038801</v>
      </c>
      <c r="DG26">
        <v>74.294017092726506</v>
      </c>
      <c r="DH26">
        <v>18000.026923076901</v>
      </c>
      <c r="DI26">
        <v>15</v>
      </c>
      <c r="DJ26">
        <v>100</v>
      </c>
      <c r="DK26">
        <v>100</v>
      </c>
      <c r="DL26">
        <v>3.7690000000000001</v>
      </c>
      <c r="DM26">
        <v>0.41799999999999998</v>
      </c>
      <c r="DN26">
        <v>2</v>
      </c>
      <c r="DO26">
        <v>660.22500000000002</v>
      </c>
      <c r="DP26">
        <v>348.15300000000002</v>
      </c>
      <c r="DQ26">
        <v>28.8447</v>
      </c>
      <c r="DR26">
        <v>28.880500000000001</v>
      </c>
      <c r="DS26">
        <v>30.000299999999999</v>
      </c>
      <c r="DT26">
        <v>28.721499999999999</v>
      </c>
      <c r="DU26">
        <v>28.7255</v>
      </c>
      <c r="DV26">
        <v>20.776499999999999</v>
      </c>
      <c r="DW26">
        <v>26.921900000000001</v>
      </c>
      <c r="DX26">
        <v>79.176900000000003</v>
      </c>
      <c r="DY26">
        <v>28.855599999999999</v>
      </c>
      <c r="DZ26">
        <v>400</v>
      </c>
      <c r="EA26">
        <v>25.9419</v>
      </c>
      <c r="EB26">
        <v>100.157</v>
      </c>
      <c r="EC26">
        <v>100.90600000000001</v>
      </c>
    </row>
    <row r="27" spans="1:133" x14ac:dyDescent="0.35">
      <c r="A27">
        <v>11</v>
      </c>
      <c r="B27">
        <v>1579807069.5999999</v>
      </c>
      <c r="C27">
        <v>857.59999990463302</v>
      </c>
      <c r="D27" t="s">
        <v>284</v>
      </c>
      <c r="E27" t="s">
        <v>285</v>
      </c>
      <c r="F27" t="s">
        <v>236</v>
      </c>
      <c r="G27" t="s">
        <v>237</v>
      </c>
      <c r="H27" t="s">
        <v>238</v>
      </c>
      <c r="I27" t="s">
        <v>239</v>
      </c>
      <c r="J27" t="s">
        <v>240</v>
      </c>
      <c r="K27" t="s">
        <v>241</v>
      </c>
      <c r="L27" t="s">
        <v>242</v>
      </c>
      <c r="M27" t="s">
        <v>243</v>
      </c>
      <c r="N27">
        <v>1579807061.5999999</v>
      </c>
      <c r="O27">
        <f t="shared" si="0"/>
        <v>2.8676736341349527E-3</v>
      </c>
      <c r="P27">
        <f t="shared" si="1"/>
        <v>11.71580495005179</v>
      </c>
      <c r="Q27">
        <f t="shared" si="2"/>
        <v>387.08470967741903</v>
      </c>
      <c r="R27">
        <f t="shared" si="3"/>
        <v>282.08664974724888</v>
      </c>
      <c r="S27">
        <f t="shared" si="4"/>
        <v>28.103327786694777</v>
      </c>
      <c r="T27">
        <f t="shared" si="5"/>
        <v>38.56392525853019</v>
      </c>
      <c r="U27">
        <f t="shared" si="6"/>
        <v>0.20133482404000116</v>
      </c>
      <c r="V27">
        <f t="shared" si="7"/>
        <v>2.2529222471887573</v>
      </c>
      <c r="W27">
        <f t="shared" si="8"/>
        <v>0.19184645131280495</v>
      </c>
      <c r="X27">
        <f t="shared" si="9"/>
        <v>0.12071925415147459</v>
      </c>
      <c r="Y27">
        <f t="shared" si="10"/>
        <v>289.49817762569194</v>
      </c>
      <c r="Z27">
        <f t="shared" si="11"/>
        <v>31.676739469128055</v>
      </c>
      <c r="AA27">
        <f t="shared" si="12"/>
        <v>30.087677419354801</v>
      </c>
      <c r="AB27">
        <f t="shared" si="13"/>
        <v>4.2819530482429933</v>
      </c>
      <c r="AC27">
        <f t="shared" si="14"/>
        <v>65.078917802421657</v>
      </c>
      <c r="AD27">
        <f t="shared" si="15"/>
        <v>2.846033113986925</v>
      </c>
      <c r="AE27">
        <f t="shared" si="16"/>
        <v>4.3732028898013136</v>
      </c>
      <c r="AF27">
        <f t="shared" si="17"/>
        <v>1.4359199342560682</v>
      </c>
      <c r="AG27">
        <f t="shared" si="18"/>
        <v>-126.46440726535141</v>
      </c>
      <c r="AH27">
        <f t="shared" si="19"/>
        <v>44.67830562299104</v>
      </c>
      <c r="AI27">
        <f t="shared" si="20"/>
        <v>4.4213723003596233</v>
      </c>
      <c r="AJ27">
        <f t="shared" si="21"/>
        <v>212.13344828369119</v>
      </c>
      <c r="AK27">
        <v>-4.1262464679010201E-2</v>
      </c>
      <c r="AL27">
        <v>4.63207313926291E-2</v>
      </c>
      <c r="AM27">
        <v>3.46044658727735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52015.327116243527</v>
      </c>
      <c r="AS27" t="s">
        <v>244</v>
      </c>
      <c r="AT27">
        <v>1088.4653846153799</v>
      </c>
      <c r="AU27">
        <v>3048.2</v>
      </c>
      <c r="AV27">
        <f t="shared" si="25"/>
        <v>1959.7346153846199</v>
      </c>
      <c r="AW27">
        <f t="shared" si="26"/>
        <v>0.64291536493163837</v>
      </c>
      <c r="AX27">
        <v>-1.5944504640088899</v>
      </c>
      <c r="AY27" t="s">
        <v>286</v>
      </c>
      <c r="AZ27">
        <v>991.53223076923098</v>
      </c>
      <c r="BA27">
        <v>1175.8900000000001</v>
      </c>
      <c r="BB27">
        <f t="shared" si="27"/>
        <v>0.15678147550431509</v>
      </c>
      <c r="BC27">
        <v>0.5</v>
      </c>
      <c r="BD27">
        <f t="shared" si="28"/>
        <v>1513.1748869517533</v>
      </c>
      <c r="BE27">
        <f t="shared" si="29"/>
        <v>11.71580495005179</v>
      </c>
      <c r="BF27">
        <f t="shared" si="30"/>
        <v>118.61889573618554</v>
      </c>
      <c r="BG27">
        <f t="shared" si="31"/>
        <v>0.48566617625798342</v>
      </c>
      <c r="BH27">
        <f t="shared" si="32"/>
        <v>8.7962439297904309E-3</v>
      </c>
      <c r="BI27">
        <f t="shared" si="33"/>
        <v>1.5922492750172206</v>
      </c>
      <c r="BJ27" t="s">
        <v>287</v>
      </c>
      <c r="BK27">
        <v>604.79999999999995</v>
      </c>
      <c r="BL27">
        <f t="shared" si="34"/>
        <v>571.09000000000015</v>
      </c>
      <c r="BM27">
        <f t="shared" si="35"/>
        <v>0.32281736544287076</v>
      </c>
      <c r="BN27">
        <f t="shared" si="36"/>
        <v>0.76627240730130142</v>
      </c>
      <c r="BO27">
        <f t="shared" si="37"/>
        <v>2.1087627142504015</v>
      </c>
      <c r="BP27">
        <f t="shared" si="38"/>
        <v>0.95538956412857867</v>
      </c>
      <c r="BQ27">
        <f t="shared" si="39"/>
        <v>1799.9861290322599</v>
      </c>
      <c r="BR27">
        <f t="shared" si="40"/>
        <v>1513.1748869517533</v>
      </c>
      <c r="BS27">
        <f t="shared" si="41"/>
        <v>0.84065919317127902</v>
      </c>
      <c r="BT27">
        <f t="shared" si="42"/>
        <v>0.19131838634255793</v>
      </c>
      <c r="BU27">
        <v>6</v>
      </c>
      <c r="BV27">
        <v>0.5</v>
      </c>
      <c r="BW27" t="s">
        <v>247</v>
      </c>
      <c r="BX27">
        <v>1579807061.5999999</v>
      </c>
      <c r="BY27">
        <v>387.08470967741903</v>
      </c>
      <c r="BZ27">
        <v>399.90990322580598</v>
      </c>
      <c r="CA27">
        <v>28.567006451612901</v>
      </c>
      <c r="CB27">
        <v>25.781393548387101</v>
      </c>
      <c r="CC27">
        <v>600.03012903225795</v>
      </c>
      <c r="CD27">
        <v>99.426622580645102</v>
      </c>
      <c r="CE27">
        <v>0.19995603225806499</v>
      </c>
      <c r="CF27">
        <v>30.455522580645201</v>
      </c>
      <c r="CG27">
        <v>30.087677419354801</v>
      </c>
      <c r="CH27">
        <v>999.9</v>
      </c>
      <c r="CI27">
        <v>0</v>
      </c>
      <c r="CJ27">
        <v>0</v>
      </c>
      <c r="CK27">
        <v>10008.027741935501</v>
      </c>
      <c r="CL27">
        <v>0</v>
      </c>
      <c r="CM27">
        <v>41.571232258064498</v>
      </c>
      <c r="CN27">
        <v>1799.9861290322599</v>
      </c>
      <c r="CO27">
        <v>0.97800080645161303</v>
      </c>
      <c r="CP27">
        <v>2.1999283870967799E-2</v>
      </c>
      <c r="CQ27">
        <v>0</v>
      </c>
      <c r="CR27">
        <v>991.60035483871002</v>
      </c>
      <c r="CS27">
        <v>2.0002200000000001</v>
      </c>
      <c r="CT27">
        <v>18330.935483870999</v>
      </c>
      <c r="CU27">
        <v>16706.035483871001</v>
      </c>
      <c r="CV27">
        <v>45.137</v>
      </c>
      <c r="CW27">
        <v>46.846548387096803</v>
      </c>
      <c r="CX27">
        <v>46.25</v>
      </c>
      <c r="CY27">
        <v>45.686999999999998</v>
      </c>
      <c r="CZ27">
        <v>46.311999999999998</v>
      </c>
      <c r="DA27">
        <v>1758.43483870968</v>
      </c>
      <c r="DB27">
        <v>39.551290322580599</v>
      </c>
      <c r="DC27">
        <v>0</v>
      </c>
      <c r="DD27">
        <v>60.199999809265101</v>
      </c>
      <c r="DE27">
        <v>991.53223076923098</v>
      </c>
      <c r="DF27">
        <v>-6.0486153886035003</v>
      </c>
      <c r="DG27">
        <v>-1369.3606836225799</v>
      </c>
      <c r="DH27">
        <v>18314.900000000001</v>
      </c>
      <c r="DI27">
        <v>15</v>
      </c>
      <c r="DJ27">
        <v>100</v>
      </c>
      <c r="DK27">
        <v>100</v>
      </c>
      <c r="DL27">
        <v>3.72</v>
      </c>
      <c r="DM27">
        <v>0.42499999999999999</v>
      </c>
      <c r="DN27">
        <v>2</v>
      </c>
      <c r="DO27">
        <v>660.57</v>
      </c>
      <c r="DP27">
        <v>348.31400000000002</v>
      </c>
      <c r="DQ27">
        <v>28.945599999999999</v>
      </c>
      <c r="DR27">
        <v>28.909300000000002</v>
      </c>
      <c r="DS27">
        <v>30.000399999999999</v>
      </c>
      <c r="DT27">
        <v>28.755199999999999</v>
      </c>
      <c r="DU27">
        <v>28.762799999999999</v>
      </c>
      <c r="DV27">
        <v>20.774999999999999</v>
      </c>
      <c r="DW27">
        <v>26.326899999999998</v>
      </c>
      <c r="DX27">
        <v>78.677300000000002</v>
      </c>
      <c r="DY27">
        <v>28.905100000000001</v>
      </c>
      <c r="DZ27">
        <v>400</v>
      </c>
      <c r="EA27">
        <v>26.084299999999999</v>
      </c>
      <c r="EB27">
        <v>100.152</v>
      </c>
      <c r="EC27">
        <v>100.9</v>
      </c>
    </row>
    <row r="28" spans="1:133" x14ac:dyDescent="0.35">
      <c r="A28">
        <v>12</v>
      </c>
      <c r="B28">
        <v>1579807197.0999999</v>
      </c>
      <c r="C28">
        <v>985.09999990463302</v>
      </c>
      <c r="D28" t="s">
        <v>288</v>
      </c>
      <c r="E28" t="s">
        <v>289</v>
      </c>
      <c r="F28" t="s">
        <v>236</v>
      </c>
      <c r="G28" t="s">
        <v>237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>
        <v>1579807189.0999999</v>
      </c>
      <c r="O28">
        <f t="shared" si="0"/>
        <v>2.9342913024721956E-3</v>
      </c>
      <c r="P28">
        <f t="shared" si="1"/>
        <v>13.399694875504752</v>
      </c>
      <c r="Q28">
        <f t="shared" si="2"/>
        <v>460.45867741935501</v>
      </c>
      <c r="R28">
        <f t="shared" si="3"/>
        <v>346.80480712387708</v>
      </c>
      <c r="S28">
        <f t="shared" si="4"/>
        <v>34.550160214301506</v>
      </c>
      <c r="T28">
        <f t="shared" si="5"/>
        <v>45.87283898640279</v>
      </c>
      <c r="U28">
        <f t="shared" si="6"/>
        <v>0.21458393848368074</v>
      </c>
      <c r="V28">
        <f t="shared" si="7"/>
        <v>2.2524195461111307</v>
      </c>
      <c r="W28">
        <f t="shared" si="8"/>
        <v>0.20383921137230862</v>
      </c>
      <c r="X28">
        <f t="shared" si="9"/>
        <v>0.12832002947491633</v>
      </c>
      <c r="Y28">
        <f t="shared" si="10"/>
        <v>289.49841403808108</v>
      </c>
      <c r="Z28">
        <f t="shared" si="11"/>
        <v>31.442976520279611</v>
      </c>
      <c r="AA28">
        <f t="shared" si="12"/>
        <v>29.939725806451602</v>
      </c>
      <c r="AB28">
        <f t="shared" si="13"/>
        <v>4.245721901430259</v>
      </c>
      <c r="AC28">
        <f t="shared" si="14"/>
        <v>66.262719756013738</v>
      </c>
      <c r="AD28">
        <f t="shared" si="15"/>
        <v>2.8627824539806661</v>
      </c>
      <c r="AE28">
        <f t="shared" si="16"/>
        <v>4.32035157102173</v>
      </c>
      <c r="AF28">
        <f t="shared" si="17"/>
        <v>1.3829394474495929</v>
      </c>
      <c r="AG28">
        <f t="shared" si="18"/>
        <v>-129.40224643902383</v>
      </c>
      <c r="AH28">
        <f t="shared" si="19"/>
        <v>36.862972388669846</v>
      </c>
      <c r="AI28">
        <f t="shared" si="20"/>
        <v>3.6422830517383606</v>
      </c>
      <c r="AJ28">
        <f t="shared" si="21"/>
        <v>200.60142303946549</v>
      </c>
      <c r="AK28">
        <v>-4.1248916691676303E-2</v>
      </c>
      <c r="AL28">
        <v>4.6305522589977999E-2</v>
      </c>
      <c r="AM28">
        <v>3.4595474114716098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52035.290383702188</v>
      </c>
      <c r="AS28" t="s">
        <v>244</v>
      </c>
      <c r="AT28">
        <v>1088.4653846153799</v>
      </c>
      <c r="AU28">
        <v>3048.2</v>
      </c>
      <c r="AV28">
        <f t="shared" si="25"/>
        <v>1959.7346153846199</v>
      </c>
      <c r="AW28">
        <f t="shared" si="26"/>
        <v>0.64291536493163837</v>
      </c>
      <c r="AX28">
        <v>-1.5944504640088899</v>
      </c>
      <c r="AY28" t="s">
        <v>290</v>
      </c>
      <c r="AZ28">
        <v>986.42203846153802</v>
      </c>
      <c r="BA28">
        <v>1183.1600000000001</v>
      </c>
      <c r="BB28">
        <f t="shared" si="27"/>
        <v>0.16628178905512525</v>
      </c>
      <c r="BC28">
        <v>0.5</v>
      </c>
      <c r="BD28">
        <f t="shared" si="28"/>
        <v>1513.1764740485316</v>
      </c>
      <c r="BE28">
        <f t="shared" si="29"/>
        <v>13.399694875504752</v>
      </c>
      <c r="BF28">
        <f t="shared" si="30"/>
        <v>125.80684563045807</v>
      </c>
      <c r="BG28">
        <f t="shared" si="31"/>
        <v>0.47868420162953457</v>
      </c>
      <c r="BH28">
        <f t="shared" si="32"/>
        <v>9.9090526430116437E-3</v>
      </c>
      <c r="BI28">
        <f t="shared" si="33"/>
        <v>1.5763210385746642</v>
      </c>
      <c r="BJ28" t="s">
        <v>291</v>
      </c>
      <c r="BK28">
        <v>616.79999999999995</v>
      </c>
      <c r="BL28">
        <f t="shared" si="34"/>
        <v>566.36000000000013</v>
      </c>
      <c r="BM28">
        <f t="shared" si="35"/>
        <v>0.34737262790179746</v>
      </c>
      <c r="BN28">
        <f t="shared" si="36"/>
        <v>0.76706424282306496</v>
      </c>
      <c r="BO28">
        <f t="shared" si="37"/>
        <v>2.0776045262908922</v>
      </c>
      <c r="BP28">
        <f t="shared" si="38"/>
        <v>0.95167987816246469</v>
      </c>
      <c r="BQ28">
        <f t="shared" si="39"/>
        <v>1799.98806451613</v>
      </c>
      <c r="BR28">
        <f t="shared" si="40"/>
        <v>1513.1764740485316</v>
      </c>
      <c r="BS28">
        <f t="shared" si="41"/>
        <v>0.8406591709569482</v>
      </c>
      <c r="BT28">
        <f t="shared" si="42"/>
        <v>0.19131834191389635</v>
      </c>
      <c r="BU28">
        <v>6</v>
      </c>
      <c r="BV28">
        <v>0.5</v>
      </c>
      <c r="BW28" t="s">
        <v>247</v>
      </c>
      <c r="BX28">
        <v>1579807189.0999999</v>
      </c>
      <c r="BY28">
        <v>460.45867741935501</v>
      </c>
      <c r="BZ28">
        <v>475.20893548387102</v>
      </c>
      <c r="CA28">
        <v>28.735806451612898</v>
      </c>
      <c r="CB28">
        <v>25.885941935483899</v>
      </c>
      <c r="CC28">
        <v>600.02264516129003</v>
      </c>
      <c r="CD28">
        <v>99.424248387096796</v>
      </c>
      <c r="CE28">
        <v>0.199976838709677</v>
      </c>
      <c r="CF28">
        <v>30.243293548387101</v>
      </c>
      <c r="CG28">
        <v>29.939725806451602</v>
      </c>
      <c r="CH28">
        <v>999.9</v>
      </c>
      <c r="CI28">
        <v>0</v>
      </c>
      <c r="CJ28">
        <v>0</v>
      </c>
      <c r="CK28">
        <v>10004.9806451613</v>
      </c>
      <c r="CL28">
        <v>0</v>
      </c>
      <c r="CM28">
        <v>18.6362129032258</v>
      </c>
      <c r="CN28">
        <v>1799.98806451613</v>
      </c>
      <c r="CO28">
        <v>0.97800312903225795</v>
      </c>
      <c r="CP28">
        <v>2.1997074193548401E-2</v>
      </c>
      <c r="CQ28">
        <v>0</v>
      </c>
      <c r="CR28">
        <v>986.39064516128997</v>
      </c>
      <c r="CS28">
        <v>2.0002200000000001</v>
      </c>
      <c r="CT28">
        <v>17767.067741935502</v>
      </c>
      <c r="CU28">
        <v>16706.048387096798</v>
      </c>
      <c r="CV28">
        <v>45.174999999999997</v>
      </c>
      <c r="CW28">
        <v>46.933</v>
      </c>
      <c r="CX28">
        <v>46.106483870967701</v>
      </c>
      <c r="CY28">
        <v>45.756</v>
      </c>
      <c r="CZ28">
        <v>46.358741935483899</v>
      </c>
      <c r="DA28">
        <v>1758.43806451613</v>
      </c>
      <c r="DB28">
        <v>39.549999999999997</v>
      </c>
      <c r="DC28">
        <v>0</v>
      </c>
      <c r="DD28">
        <v>126.799999952316</v>
      </c>
      <c r="DE28">
        <v>986.42203846153802</v>
      </c>
      <c r="DF28">
        <v>-2.3508717724474102</v>
      </c>
      <c r="DG28">
        <v>15.357264941280899</v>
      </c>
      <c r="DH28">
        <v>17767.0769230769</v>
      </c>
      <c r="DI28">
        <v>15</v>
      </c>
      <c r="DJ28">
        <v>100</v>
      </c>
      <c r="DK28">
        <v>100</v>
      </c>
      <c r="DL28">
        <v>3.9279999999999999</v>
      </c>
      <c r="DM28">
        <v>0.42399999999999999</v>
      </c>
      <c r="DN28">
        <v>2</v>
      </c>
      <c r="DO28">
        <v>660.37599999999998</v>
      </c>
      <c r="DP28">
        <v>347.90899999999999</v>
      </c>
      <c r="DQ28">
        <v>28.808499999999999</v>
      </c>
      <c r="DR28">
        <v>28.995100000000001</v>
      </c>
      <c r="DS28">
        <v>30.000299999999999</v>
      </c>
      <c r="DT28">
        <v>28.839300000000001</v>
      </c>
      <c r="DU28">
        <v>28.844899999999999</v>
      </c>
      <c r="DV28">
        <v>23.8507</v>
      </c>
      <c r="DW28">
        <v>27.4331</v>
      </c>
      <c r="DX28">
        <v>77.964299999999994</v>
      </c>
      <c r="DY28">
        <v>28.8492</v>
      </c>
      <c r="DZ28">
        <v>475</v>
      </c>
      <c r="EA28">
        <v>25.892199999999999</v>
      </c>
      <c r="EB28">
        <v>100.143</v>
      </c>
      <c r="EC28">
        <v>100.886</v>
      </c>
    </row>
    <row r="29" spans="1:133" x14ac:dyDescent="0.35">
      <c r="A29">
        <v>13</v>
      </c>
      <c r="B29">
        <v>1579807257.5999999</v>
      </c>
      <c r="C29">
        <v>1045.5999999046301</v>
      </c>
      <c r="D29" t="s">
        <v>292</v>
      </c>
      <c r="E29" t="s">
        <v>293</v>
      </c>
      <c r="F29" t="s">
        <v>236</v>
      </c>
      <c r="G29" t="s">
        <v>237</v>
      </c>
      <c r="H29" t="s">
        <v>238</v>
      </c>
      <c r="I29" t="s">
        <v>239</v>
      </c>
      <c r="J29" t="s">
        <v>240</v>
      </c>
      <c r="K29" t="s">
        <v>241</v>
      </c>
      <c r="L29" t="s">
        <v>242</v>
      </c>
      <c r="M29" t="s">
        <v>243</v>
      </c>
      <c r="N29">
        <v>1579807249.5999999</v>
      </c>
      <c r="O29">
        <f t="shared" si="0"/>
        <v>2.487523136110057E-3</v>
      </c>
      <c r="P29">
        <f t="shared" si="1"/>
        <v>15.763636823662786</v>
      </c>
      <c r="Q29">
        <f t="shared" si="2"/>
        <v>557.74332258064499</v>
      </c>
      <c r="R29">
        <f t="shared" si="3"/>
        <v>395.54632984502393</v>
      </c>
      <c r="S29">
        <f t="shared" si="4"/>
        <v>39.406023995456785</v>
      </c>
      <c r="T29">
        <f t="shared" si="5"/>
        <v>55.564784943219934</v>
      </c>
      <c r="U29">
        <f t="shared" si="6"/>
        <v>0.17330129938472785</v>
      </c>
      <c r="V29">
        <f t="shared" si="7"/>
        <v>2.2516436496396288</v>
      </c>
      <c r="W29">
        <f t="shared" si="8"/>
        <v>0.16621747970487366</v>
      </c>
      <c r="X29">
        <f t="shared" si="9"/>
        <v>0.10449824975609447</v>
      </c>
      <c r="Y29">
        <f t="shared" si="10"/>
        <v>289.4974873334491</v>
      </c>
      <c r="Z29">
        <f t="shared" si="11"/>
        <v>31.771928123507212</v>
      </c>
      <c r="AA29">
        <f t="shared" si="12"/>
        <v>30.115090322580599</v>
      </c>
      <c r="AB29">
        <f t="shared" si="13"/>
        <v>4.2886955636868311</v>
      </c>
      <c r="AC29">
        <f t="shared" si="14"/>
        <v>65.313246196140383</v>
      </c>
      <c r="AD29">
        <f t="shared" si="15"/>
        <v>2.8511968495509241</v>
      </c>
      <c r="AE29">
        <f t="shared" si="16"/>
        <v>4.3654189855891934</v>
      </c>
      <c r="AF29">
        <f t="shared" si="17"/>
        <v>1.437498714135907</v>
      </c>
      <c r="AG29">
        <f t="shared" si="18"/>
        <v>-109.69977030245352</v>
      </c>
      <c r="AH29">
        <f t="shared" si="19"/>
        <v>37.548074340606654</v>
      </c>
      <c r="AI29">
        <f t="shared" si="20"/>
        <v>3.717804968455348</v>
      </c>
      <c r="AJ29">
        <f t="shared" si="21"/>
        <v>221.06359634005761</v>
      </c>
      <c r="AK29">
        <v>-4.1228011364976801E-2</v>
      </c>
      <c r="AL29">
        <v>4.6282054529350601E-2</v>
      </c>
      <c r="AM29">
        <v>3.4581597316026902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51978.954136215318</v>
      </c>
      <c r="AS29" t="s">
        <v>244</v>
      </c>
      <c r="AT29">
        <v>1088.4653846153799</v>
      </c>
      <c r="AU29">
        <v>3048.2</v>
      </c>
      <c r="AV29">
        <f t="shared" si="25"/>
        <v>1959.7346153846199</v>
      </c>
      <c r="AW29">
        <f t="shared" si="26"/>
        <v>0.64291536493163837</v>
      </c>
      <c r="AX29">
        <v>-1.5944504640088899</v>
      </c>
      <c r="AY29" t="s">
        <v>294</v>
      </c>
      <c r="AZ29">
        <v>983.37792307692303</v>
      </c>
      <c r="BA29">
        <v>1190.99</v>
      </c>
      <c r="BB29">
        <f t="shared" si="27"/>
        <v>0.17431890857444399</v>
      </c>
      <c r="BC29">
        <v>0.5</v>
      </c>
      <c r="BD29">
        <f t="shared" si="28"/>
        <v>1513.1715966291786</v>
      </c>
      <c r="BE29">
        <f t="shared" si="29"/>
        <v>15.763636823662786</v>
      </c>
      <c r="BF29">
        <f t="shared" si="30"/>
        <v>131.88721060512361</v>
      </c>
      <c r="BG29">
        <f t="shared" si="31"/>
        <v>0.49218717201655771</v>
      </c>
      <c r="BH29">
        <f t="shared" si="32"/>
        <v>1.1471327724059502E-2</v>
      </c>
      <c r="BI29">
        <f t="shared" si="33"/>
        <v>1.5593833701374484</v>
      </c>
      <c r="BJ29" t="s">
        <v>295</v>
      </c>
      <c r="BK29">
        <v>604.79999999999995</v>
      </c>
      <c r="BL29">
        <f t="shared" si="34"/>
        <v>586.19000000000005</v>
      </c>
      <c r="BM29">
        <f t="shared" si="35"/>
        <v>0.35417198676722045</v>
      </c>
      <c r="BN29">
        <f t="shared" si="36"/>
        <v>0.76009249406564627</v>
      </c>
      <c r="BO29">
        <f t="shared" si="37"/>
        <v>2.0249973739888927</v>
      </c>
      <c r="BP29">
        <f t="shared" si="38"/>
        <v>0.94768443921959378</v>
      </c>
      <c r="BQ29">
        <f t="shared" si="39"/>
        <v>1799.98225806452</v>
      </c>
      <c r="BR29">
        <f t="shared" si="40"/>
        <v>1513.1715966291786</v>
      </c>
      <c r="BS29">
        <f t="shared" si="41"/>
        <v>0.84065917308332672</v>
      </c>
      <c r="BT29">
        <f t="shared" si="42"/>
        <v>0.19131834616665361</v>
      </c>
      <c r="BU29">
        <v>6</v>
      </c>
      <c r="BV29">
        <v>0.5</v>
      </c>
      <c r="BW29" t="s">
        <v>247</v>
      </c>
      <c r="BX29">
        <v>1579807249.5999999</v>
      </c>
      <c r="BY29">
        <v>557.74332258064499</v>
      </c>
      <c r="BZ29">
        <v>574.89367741935496</v>
      </c>
      <c r="CA29">
        <v>28.619493548387101</v>
      </c>
      <c r="CB29">
        <v>26.203258064516099</v>
      </c>
      <c r="CC29">
        <v>600.02383870967799</v>
      </c>
      <c r="CD29">
        <v>99.424300000000002</v>
      </c>
      <c r="CE29">
        <v>0.19999435483871</v>
      </c>
      <c r="CF29">
        <v>30.424406451612899</v>
      </c>
      <c r="CG29">
        <v>30.115090322580599</v>
      </c>
      <c r="CH29">
        <v>999.9</v>
      </c>
      <c r="CI29">
        <v>0</v>
      </c>
      <c r="CJ29">
        <v>0</v>
      </c>
      <c r="CK29">
        <v>9999.9048387096791</v>
      </c>
      <c r="CL29">
        <v>0</v>
      </c>
      <c r="CM29">
        <v>16.344087096774199</v>
      </c>
      <c r="CN29">
        <v>1799.98225806452</v>
      </c>
      <c r="CO29">
        <v>0.97800299999999996</v>
      </c>
      <c r="CP29">
        <v>2.1997200000000001E-2</v>
      </c>
      <c r="CQ29">
        <v>0</v>
      </c>
      <c r="CR29">
        <v>983.402193548387</v>
      </c>
      <c r="CS29">
        <v>2.0002200000000001</v>
      </c>
      <c r="CT29">
        <v>17694.754838709701</v>
      </c>
      <c r="CU29">
        <v>16705.990322580601</v>
      </c>
      <c r="CV29">
        <v>45.174999999999997</v>
      </c>
      <c r="CW29">
        <v>46.9491935483871</v>
      </c>
      <c r="CX29">
        <v>45.981580645161301</v>
      </c>
      <c r="CY29">
        <v>45.777999999999999</v>
      </c>
      <c r="CZ29">
        <v>46.358741935483899</v>
      </c>
      <c r="DA29">
        <v>1758.4322580645201</v>
      </c>
      <c r="DB29">
        <v>39.549999999999997</v>
      </c>
      <c r="DC29">
        <v>0</v>
      </c>
      <c r="DD29">
        <v>60</v>
      </c>
      <c r="DE29">
        <v>983.37792307692303</v>
      </c>
      <c r="DF29">
        <v>-3.0369230564319301</v>
      </c>
      <c r="DG29">
        <v>-39.709401703345499</v>
      </c>
      <c r="DH29">
        <v>17694.242307692301</v>
      </c>
      <c r="DI29">
        <v>15</v>
      </c>
      <c r="DJ29">
        <v>100</v>
      </c>
      <c r="DK29">
        <v>100</v>
      </c>
      <c r="DL29">
        <v>4.3929999999999998</v>
      </c>
      <c r="DM29">
        <v>0.437</v>
      </c>
      <c r="DN29">
        <v>2</v>
      </c>
      <c r="DO29">
        <v>660.524</v>
      </c>
      <c r="DP29">
        <v>348.57100000000003</v>
      </c>
      <c r="DQ29">
        <v>28.7636</v>
      </c>
      <c r="DR29">
        <v>29.008900000000001</v>
      </c>
      <c r="DS29">
        <v>30.000399999999999</v>
      </c>
      <c r="DT29">
        <v>28.859200000000001</v>
      </c>
      <c r="DU29">
        <v>28.864699999999999</v>
      </c>
      <c r="DV29">
        <v>27.860199999999999</v>
      </c>
      <c r="DW29">
        <v>25.204999999999998</v>
      </c>
      <c r="DX29">
        <v>77.556100000000001</v>
      </c>
      <c r="DY29">
        <v>28.701599999999999</v>
      </c>
      <c r="DZ29">
        <v>575</v>
      </c>
      <c r="EA29">
        <v>26.4513</v>
      </c>
      <c r="EB29">
        <v>100.13500000000001</v>
      </c>
      <c r="EC29">
        <v>100.886</v>
      </c>
    </row>
    <row r="30" spans="1:133" x14ac:dyDescent="0.35">
      <c r="A30">
        <v>14</v>
      </c>
      <c r="B30">
        <v>1579807396.0999999</v>
      </c>
      <c r="C30">
        <v>1184.0999999046301</v>
      </c>
      <c r="D30" t="s">
        <v>296</v>
      </c>
      <c r="E30" t="s">
        <v>297</v>
      </c>
      <c r="F30" t="s">
        <v>236</v>
      </c>
      <c r="G30" t="s">
        <v>237</v>
      </c>
      <c r="H30" t="s">
        <v>238</v>
      </c>
      <c r="I30" t="s">
        <v>239</v>
      </c>
      <c r="J30" t="s">
        <v>240</v>
      </c>
      <c r="K30" t="s">
        <v>241</v>
      </c>
      <c r="L30" t="s">
        <v>242</v>
      </c>
      <c r="M30" t="s">
        <v>243</v>
      </c>
      <c r="N30">
        <v>1579807388.0999999</v>
      </c>
      <c r="O30">
        <f t="shared" si="0"/>
        <v>2.3416786729140151E-3</v>
      </c>
      <c r="P30">
        <f t="shared" si="1"/>
        <v>16.266356411772421</v>
      </c>
      <c r="Q30">
        <f t="shared" si="2"/>
        <v>657.19429032258097</v>
      </c>
      <c r="R30">
        <f t="shared" si="3"/>
        <v>482.3622996174891</v>
      </c>
      <c r="S30">
        <f t="shared" si="4"/>
        <v>48.0549287698923</v>
      </c>
      <c r="T30">
        <f t="shared" si="5"/>
        <v>65.472415307903347</v>
      </c>
      <c r="U30">
        <f t="shared" si="6"/>
        <v>0.16673555116673486</v>
      </c>
      <c r="V30">
        <f t="shared" si="7"/>
        <v>2.2505162007010071</v>
      </c>
      <c r="W30">
        <f t="shared" si="8"/>
        <v>0.16016423386277154</v>
      </c>
      <c r="X30">
        <f t="shared" si="9"/>
        <v>0.10067147335227628</v>
      </c>
      <c r="Y30">
        <f t="shared" si="10"/>
        <v>289.50064595476869</v>
      </c>
      <c r="Z30">
        <f t="shared" si="11"/>
        <v>31.626337323744963</v>
      </c>
      <c r="AA30">
        <f t="shared" si="12"/>
        <v>29.977106451612901</v>
      </c>
      <c r="AB30">
        <f t="shared" si="13"/>
        <v>4.2548505470176448</v>
      </c>
      <c r="AC30">
        <f t="shared" si="14"/>
        <v>66.023751183213506</v>
      </c>
      <c r="AD30">
        <f t="shared" si="15"/>
        <v>2.8502372961895799</v>
      </c>
      <c r="AE30">
        <f t="shared" si="16"/>
        <v>4.3169878189445416</v>
      </c>
      <c r="AF30">
        <f t="shared" si="17"/>
        <v>1.4046132508280649</v>
      </c>
      <c r="AG30">
        <f t="shared" si="18"/>
        <v>-103.26802947550807</v>
      </c>
      <c r="AH30">
        <f t="shared" si="19"/>
        <v>30.648306296072167</v>
      </c>
      <c r="AI30">
        <f t="shared" si="20"/>
        <v>3.0311545303413205</v>
      </c>
      <c r="AJ30">
        <f t="shared" si="21"/>
        <v>219.91207730567413</v>
      </c>
      <c r="AK30">
        <v>-4.1197645632009297E-2</v>
      </c>
      <c r="AL30">
        <v>4.62479663339102E-2</v>
      </c>
      <c r="AM30">
        <v>3.4561436454498802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51975.578070748401</v>
      </c>
      <c r="AS30" t="s">
        <v>244</v>
      </c>
      <c r="AT30">
        <v>1088.4653846153799</v>
      </c>
      <c r="AU30">
        <v>3048.2</v>
      </c>
      <c r="AV30">
        <f t="shared" si="25"/>
        <v>1959.7346153846199</v>
      </c>
      <c r="AW30">
        <f t="shared" si="26"/>
        <v>0.64291536493163837</v>
      </c>
      <c r="AX30">
        <v>-1.5944504640088899</v>
      </c>
      <c r="AY30" t="s">
        <v>298</v>
      </c>
      <c r="AZ30">
        <v>980.08865384615399</v>
      </c>
      <c r="BA30">
        <v>1189.93</v>
      </c>
      <c r="BB30">
        <f t="shared" si="27"/>
        <v>0.17634763906603423</v>
      </c>
      <c r="BC30">
        <v>0.5</v>
      </c>
      <c r="BD30">
        <f t="shared" si="28"/>
        <v>1513.1881353388526</v>
      </c>
      <c r="BE30">
        <f t="shared" si="29"/>
        <v>16.266356411772421</v>
      </c>
      <c r="BF30">
        <f t="shared" si="30"/>
        <v>133.42357756487067</v>
      </c>
      <c r="BG30">
        <f t="shared" si="31"/>
        <v>0.48904557410940142</v>
      </c>
      <c r="BH30">
        <f t="shared" si="32"/>
        <v>1.1803427781821517E-2</v>
      </c>
      <c r="BI30">
        <f t="shared" si="33"/>
        <v>1.5616632911179646</v>
      </c>
      <c r="BJ30" t="s">
        <v>299</v>
      </c>
      <c r="BK30">
        <v>608</v>
      </c>
      <c r="BL30">
        <f t="shared" si="34"/>
        <v>581.93000000000006</v>
      </c>
      <c r="BM30">
        <f t="shared" si="35"/>
        <v>0.36059551175200805</v>
      </c>
      <c r="BN30">
        <f t="shared" si="36"/>
        <v>0.76152364560281938</v>
      </c>
      <c r="BO30">
        <f t="shared" si="37"/>
        <v>2.0681234079329438</v>
      </c>
      <c r="BP30">
        <f t="shared" si="38"/>
        <v>0.94822532878274102</v>
      </c>
      <c r="BQ30">
        <f t="shared" si="39"/>
        <v>1800.0019354838701</v>
      </c>
      <c r="BR30">
        <f t="shared" si="40"/>
        <v>1513.1881353388526</v>
      </c>
      <c r="BS30">
        <f t="shared" si="41"/>
        <v>0.84065917125365908</v>
      </c>
      <c r="BT30">
        <f t="shared" si="42"/>
        <v>0.19131834250731816</v>
      </c>
      <c r="BU30">
        <v>6</v>
      </c>
      <c r="BV30">
        <v>0.5</v>
      </c>
      <c r="BW30" t="s">
        <v>247</v>
      </c>
      <c r="BX30">
        <v>1579807388.0999999</v>
      </c>
      <c r="BY30">
        <v>657.19429032258097</v>
      </c>
      <c r="BZ30">
        <v>674.99903225806497</v>
      </c>
      <c r="CA30">
        <v>28.6099064516129</v>
      </c>
      <c r="CB30">
        <v>26.335293548387099</v>
      </c>
      <c r="CC30">
        <v>600.01861290322597</v>
      </c>
      <c r="CD30">
        <v>99.424132258064503</v>
      </c>
      <c r="CE30">
        <v>0.20000670967741899</v>
      </c>
      <c r="CF30">
        <v>30.2297096774194</v>
      </c>
      <c r="CG30">
        <v>29.977106451612901</v>
      </c>
      <c r="CH30">
        <v>999.9</v>
      </c>
      <c r="CI30">
        <v>0</v>
      </c>
      <c r="CJ30">
        <v>0</v>
      </c>
      <c r="CK30">
        <v>9992.5564516128998</v>
      </c>
      <c r="CL30">
        <v>0</v>
      </c>
      <c r="CM30">
        <v>13.8914903225806</v>
      </c>
      <c r="CN30">
        <v>1800.0019354838701</v>
      </c>
      <c r="CO30">
        <v>0.97800364516129101</v>
      </c>
      <c r="CP30">
        <v>2.1996570967741901E-2</v>
      </c>
      <c r="CQ30">
        <v>0</v>
      </c>
      <c r="CR30">
        <v>980.130645161291</v>
      </c>
      <c r="CS30">
        <v>2.0002200000000001</v>
      </c>
      <c r="CT30">
        <v>17594.161290322601</v>
      </c>
      <c r="CU30">
        <v>16706.180645161301</v>
      </c>
      <c r="CV30">
        <v>45.156999999999996</v>
      </c>
      <c r="CW30">
        <v>46.993903225806399</v>
      </c>
      <c r="CX30">
        <v>45.939387096774198</v>
      </c>
      <c r="CY30">
        <v>45.836387096774203</v>
      </c>
      <c r="CZ30">
        <v>46.390999999999998</v>
      </c>
      <c r="DA30">
        <v>1758.4516129032299</v>
      </c>
      <c r="DB30">
        <v>39.550322580645201</v>
      </c>
      <c r="DC30">
        <v>0</v>
      </c>
      <c r="DD30">
        <v>138.19999980926499</v>
      </c>
      <c r="DE30">
        <v>980.08865384615399</v>
      </c>
      <c r="DF30">
        <v>-5.4097435997632299</v>
      </c>
      <c r="DG30">
        <v>-40.499145379551599</v>
      </c>
      <c r="DH30">
        <v>17593.7076923077</v>
      </c>
      <c r="DI30">
        <v>15</v>
      </c>
      <c r="DJ30">
        <v>100</v>
      </c>
      <c r="DK30">
        <v>100</v>
      </c>
      <c r="DL30">
        <v>4.7009999999999996</v>
      </c>
      <c r="DM30">
        <v>0.44400000000000001</v>
      </c>
      <c r="DN30">
        <v>2</v>
      </c>
      <c r="DO30">
        <v>660.63900000000001</v>
      </c>
      <c r="DP30">
        <v>348.65600000000001</v>
      </c>
      <c r="DQ30">
        <v>28.7151</v>
      </c>
      <c r="DR30">
        <v>29.0014</v>
      </c>
      <c r="DS30">
        <v>30.0001</v>
      </c>
      <c r="DT30">
        <v>28.864100000000001</v>
      </c>
      <c r="DU30">
        <v>28.869599999999998</v>
      </c>
      <c r="DV30">
        <v>31.723099999999999</v>
      </c>
      <c r="DW30">
        <v>25.920100000000001</v>
      </c>
      <c r="DX30">
        <v>76.907300000000006</v>
      </c>
      <c r="DY30">
        <v>28.7165</v>
      </c>
      <c r="DZ30">
        <v>675</v>
      </c>
      <c r="EA30">
        <v>26.332999999999998</v>
      </c>
      <c r="EB30">
        <v>100.146</v>
      </c>
      <c r="EC30">
        <v>100.893</v>
      </c>
    </row>
    <row r="31" spans="1:133" x14ac:dyDescent="0.35">
      <c r="A31">
        <v>15</v>
      </c>
      <c r="B31">
        <v>1579807481.0999999</v>
      </c>
      <c r="C31">
        <v>1269.0999999046301</v>
      </c>
      <c r="D31" t="s">
        <v>300</v>
      </c>
      <c r="E31" t="s">
        <v>301</v>
      </c>
      <c r="F31" t="s">
        <v>236</v>
      </c>
      <c r="G31" t="s">
        <v>237</v>
      </c>
      <c r="H31" t="s">
        <v>238</v>
      </c>
      <c r="I31" t="s">
        <v>239</v>
      </c>
      <c r="J31" t="s">
        <v>240</v>
      </c>
      <c r="K31" t="s">
        <v>241</v>
      </c>
      <c r="L31" t="s">
        <v>242</v>
      </c>
      <c r="M31" t="s">
        <v>243</v>
      </c>
      <c r="N31">
        <v>1579807473.0999999</v>
      </c>
      <c r="O31">
        <f t="shared" si="0"/>
        <v>1.8771286765336946E-3</v>
      </c>
      <c r="P31">
        <f t="shared" si="1"/>
        <v>17.633863154061039</v>
      </c>
      <c r="Q31">
        <f t="shared" si="2"/>
        <v>780.86974193548394</v>
      </c>
      <c r="R31">
        <f t="shared" si="3"/>
        <v>546.6875683635659</v>
      </c>
      <c r="S31">
        <f t="shared" si="4"/>
        <v>54.460598102697169</v>
      </c>
      <c r="T31">
        <f t="shared" si="5"/>
        <v>77.789647409402178</v>
      </c>
      <c r="U31">
        <f t="shared" si="6"/>
        <v>0.13260103773617624</v>
      </c>
      <c r="V31">
        <f t="shared" si="7"/>
        <v>2.2499471436878347</v>
      </c>
      <c r="W31">
        <f t="shared" si="8"/>
        <v>0.12840748138430932</v>
      </c>
      <c r="X31">
        <f t="shared" si="9"/>
        <v>8.0620402546204589E-2</v>
      </c>
      <c r="Y31">
        <f t="shared" si="10"/>
        <v>289.50365012531711</v>
      </c>
      <c r="Z31">
        <f t="shared" si="11"/>
        <v>31.876104928761333</v>
      </c>
      <c r="AA31">
        <f t="shared" si="12"/>
        <v>30.073012903225798</v>
      </c>
      <c r="AB31">
        <f t="shared" si="13"/>
        <v>4.2783499377457899</v>
      </c>
      <c r="AC31">
        <f t="shared" si="14"/>
        <v>66.217220369041655</v>
      </c>
      <c r="AD31">
        <f t="shared" si="15"/>
        <v>2.8743440346001981</v>
      </c>
      <c r="AE31">
        <f t="shared" si="16"/>
        <v>4.3407802661919526</v>
      </c>
      <c r="AF31">
        <f t="shared" si="17"/>
        <v>1.4040059031455918</v>
      </c>
      <c r="AG31">
        <f t="shared" si="18"/>
        <v>-82.781374635135933</v>
      </c>
      <c r="AH31">
        <f t="shared" si="19"/>
        <v>30.637817668201553</v>
      </c>
      <c r="AI31">
        <f t="shared" si="20"/>
        <v>3.0337611919041305</v>
      </c>
      <c r="AJ31">
        <f t="shared" si="21"/>
        <v>240.39385435028689</v>
      </c>
      <c r="AK31">
        <v>-4.1182324370114702E-2</v>
      </c>
      <c r="AL31">
        <v>4.6230766875217301E-2</v>
      </c>
      <c r="AM31">
        <v>3.4551262197606598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51940.505466779068</v>
      </c>
      <c r="AS31" t="s">
        <v>244</v>
      </c>
      <c r="AT31">
        <v>1088.4653846153799</v>
      </c>
      <c r="AU31">
        <v>3048.2</v>
      </c>
      <c r="AV31">
        <f t="shared" si="25"/>
        <v>1959.7346153846199</v>
      </c>
      <c r="AW31">
        <f t="shared" si="26"/>
        <v>0.64291536493163837</v>
      </c>
      <c r="AX31">
        <v>-1.5944504640088899</v>
      </c>
      <c r="AY31" t="s">
        <v>302</v>
      </c>
      <c r="AZ31">
        <v>977.49842307692302</v>
      </c>
      <c r="BA31">
        <v>1193.25</v>
      </c>
      <c r="BB31">
        <f t="shared" si="27"/>
        <v>0.18081003722864197</v>
      </c>
      <c r="BC31">
        <v>0.5</v>
      </c>
      <c r="BD31">
        <f t="shared" si="28"/>
        <v>1513.2038611453052</v>
      </c>
      <c r="BE31">
        <f t="shared" si="29"/>
        <v>17.633863154061039</v>
      </c>
      <c r="BF31">
        <f t="shared" si="30"/>
        <v>136.8012232341037</v>
      </c>
      <c r="BG31">
        <f t="shared" si="31"/>
        <v>0.48510370835952232</v>
      </c>
      <c r="BH31">
        <f t="shared" si="32"/>
        <v>1.270702124928264E-2</v>
      </c>
      <c r="BI31">
        <f t="shared" si="33"/>
        <v>1.5545359312801172</v>
      </c>
      <c r="BJ31" t="s">
        <v>303</v>
      </c>
      <c r="BK31">
        <v>614.4</v>
      </c>
      <c r="BL31">
        <f t="shared" si="34"/>
        <v>578.85</v>
      </c>
      <c r="BM31">
        <f t="shared" si="35"/>
        <v>0.3727245001694342</v>
      </c>
      <c r="BN31">
        <f t="shared" si="36"/>
        <v>0.76216205111348512</v>
      </c>
      <c r="BO31">
        <f t="shared" si="37"/>
        <v>2.0590005138745222</v>
      </c>
      <c r="BP31">
        <f t="shared" si="38"/>
        <v>0.94653122184910998</v>
      </c>
      <c r="BQ31">
        <f t="shared" si="39"/>
        <v>1800.0206451612901</v>
      </c>
      <c r="BR31">
        <f t="shared" si="40"/>
        <v>1513.2038611453052</v>
      </c>
      <c r="BS31">
        <f t="shared" si="41"/>
        <v>0.84065916977841948</v>
      </c>
      <c r="BT31">
        <f t="shared" si="42"/>
        <v>0.19131833955683886</v>
      </c>
      <c r="BU31">
        <v>6</v>
      </c>
      <c r="BV31">
        <v>0.5</v>
      </c>
      <c r="BW31" t="s">
        <v>247</v>
      </c>
      <c r="BX31">
        <v>1579807473.0999999</v>
      </c>
      <c r="BY31">
        <v>780.86974193548394</v>
      </c>
      <c r="BZ31">
        <v>799.96835483870996</v>
      </c>
      <c r="CA31">
        <v>28.853303225806499</v>
      </c>
      <c r="CB31">
        <v>27.030435483870999</v>
      </c>
      <c r="CC31">
        <v>600.03277419354799</v>
      </c>
      <c r="CD31">
        <v>99.419203225806399</v>
      </c>
      <c r="CE31">
        <v>0.200033161290323</v>
      </c>
      <c r="CF31">
        <v>30.325593548387101</v>
      </c>
      <c r="CG31">
        <v>30.073012903225798</v>
      </c>
      <c r="CH31">
        <v>999.9</v>
      </c>
      <c r="CI31">
        <v>0</v>
      </c>
      <c r="CJ31">
        <v>0</v>
      </c>
      <c r="CK31">
        <v>9989.3354838709693</v>
      </c>
      <c r="CL31">
        <v>0</v>
      </c>
      <c r="CM31">
        <v>13.9040870967742</v>
      </c>
      <c r="CN31">
        <v>1800.0206451612901</v>
      </c>
      <c r="CO31">
        <v>0.97800390322580699</v>
      </c>
      <c r="CP31">
        <v>2.19963193548387E-2</v>
      </c>
      <c r="CQ31">
        <v>0</v>
      </c>
      <c r="CR31">
        <v>977.52154838709703</v>
      </c>
      <c r="CS31">
        <v>2.0002200000000001</v>
      </c>
      <c r="CT31">
        <v>17559.683870967699</v>
      </c>
      <c r="CU31">
        <v>16706.3548387097</v>
      </c>
      <c r="CV31">
        <v>45.156999999999996</v>
      </c>
      <c r="CW31">
        <v>46.9796774193548</v>
      </c>
      <c r="CX31">
        <v>46.007838709677401</v>
      </c>
      <c r="CY31">
        <v>45.820129032258002</v>
      </c>
      <c r="CZ31">
        <v>46.375</v>
      </c>
      <c r="DA31">
        <v>1758.47</v>
      </c>
      <c r="DB31">
        <v>39.550645161290298</v>
      </c>
      <c r="DC31">
        <v>0</v>
      </c>
      <c r="DD31">
        <v>84.199999809265094</v>
      </c>
      <c r="DE31">
        <v>977.49842307692302</v>
      </c>
      <c r="DF31">
        <v>0.40454699602657102</v>
      </c>
      <c r="DG31">
        <v>-68.492307685943501</v>
      </c>
      <c r="DH31">
        <v>17559.184615384602</v>
      </c>
      <c r="DI31">
        <v>15</v>
      </c>
      <c r="DJ31">
        <v>100</v>
      </c>
      <c r="DK31">
        <v>100</v>
      </c>
      <c r="DL31">
        <v>4.8529999999999998</v>
      </c>
      <c r="DM31">
        <v>0.46899999999999997</v>
      </c>
      <c r="DN31">
        <v>2</v>
      </c>
      <c r="DO31">
        <v>660.47400000000005</v>
      </c>
      <c r="DP31">
        <v>349.83</v>
      </c>
      <c r="DQ31">
        <v>27.977900000000002</v>
      </c>
      <c r="DR31">
        <v>28.970600000000001</v>
      </c>
      <c r="DS31">
        <v>29.9999</v>
      </c>
      <c r="DT31">
        <v>28.851299999999998</v>
      </c>
      <c r="DU31">
        <v>28.8597</v>
      </c>
      <c r="DV31">
        <v>36.482300000000002</v>
      </c>
      <c r="DW31">
        <v>23.018899999999999</v>
      </c>
      <c r="DX31">
        <v>76.528199999999998</v>
      </c>
      <c r="DY31">
        <v>27.952500000000001</v>
      </c>
      <c r="DZ31">
        <v>800</v>
      </c>
      <c r="EA31">
        <v>27.166599999999999</v>
      </c>
      <c r="EB31">
        <v>100.145</v>
      </c>
      <c r="EC31">
        <v>100.896</v>
      </c>
    </row>
    <row r="32" spans="1:133" x14ac:dyDescent="0.35">
      <c r="A32">
        <v>16</v>
      </c>
      <c r="B32">
        <v>1579807587.0999999</v>
      </c>
      <c r="C32">
        <v>1375.0999999046301</v>
      </c>
      <c r="D32" t="s">
        <v>304</v>
      </c>
      <c r="E32" t="s">
        <v>305</v>
      </c>
      <c r="F32" t="s">
        <v>236</v>
      </c>
      <c r="G32" t="s">
        <v>237</v>
      </c>
      <c r="H32" t="s">
        <v>238</v>
      </c>
      <c r="I32" t="s">
        <v>239</v>
      </c>
      <c r="J32" t="s">
        <v>240</v>
      </c>
      <c r="K32" t="s">
        <v>241</v>
      </c>
      <c r="L32" t="s">
        <v>242</v>
      </c>
      <c r="M32" t="s">
        <v>243</v>
      </c>
      <c r="N32">
        <v>1579807579.0999999</v>
      </c>
      <c r="O32">
        <f t="shared" si="0"/>
        <v>1.5932212143222205E-3</v>
      </c>
      <c r="P32">
        <f t="shared" si="1"/>
        <v>18.661468288992811</v>
      </c>
      <c r="Q32">
        <f t="shared" si="2"/>
        <v>979.82535483871004</v>
      </c>
      <c r="R32">
        <f t="shared" si="3"/>
        <v>685.42176803159032</v>
      </c>
      <c r="S32">
        <f t="shared" si="4"/>
        <v>68.280658041103734</v>
      </c>
      <c r="T32">
        <f t="shared" si="5"/>
        <v>97.608688714218943</v>
      </c>
      <c r="U32">
        <f t="shared" si="6"/>
        <v>0.11117589326765868</v>
      </c>
      <c r="V32">
        <f t="shared" si="7"/>
        <v>2.2517083908903164</v>
      </c>
      <c r="W32">
        <f t="shared" si="8"/>
        <v>0.10821395706788829</v>
      </c>
      <c r="X32">
        <f t="shared" si="9"/>
        <v>6.7893268649987903E-2</v>
      </c>
      <c r="Y32">
        <f t="shared" si="10"/>
        <v>289.49884402909476</v>
      </c>
      <c r="Z32">
        <f t="shared" si="11"/>
        <v>31.84036927214456</v>
      </c>
      <c r="AA32">
        <f t="shared" si="12"/>
        <v>30.013280645161299</v>
      </c>
      <c r="AB32">
        <f t="shared" si="13"/>
        <v>4.2637008491634791</v>
      </c>
      <c r="AC32">
        <f t="shared" si="14"/>
        <v>66.12824218316166</v>
      </c>
      <c r="AD32">
        <f t="shared" si="15"/>
        <v>2.8493927943111887</v>
      </c>
      <c r="AE32">
        <f t="shared" si="16"/>
        <v>4.3088893644245916</v>
      </c>
      <c r="AF32">
        <f t="shared" si="17"/>
        <v>1.4143080548522904</v>
      </c>
      <c r="AG32">
        <f t="shared" si="18"/>
        <v>-70.261055551609928</v>
      </c>
      <c r="AH32">
        <f t="shared" si="19"/>
        <v>22.298530303271178</v>
      </c>
      <c r="AI32">
        <f t="shared" si="20"/>
        <v>2.2042212072708325</v>
      </c>
      <c r="AJ32">
        <f t="shared" si="21"/>
        <v>243.74053998802685</v>
      </c>
      <c r="AK32">
        <v>-4.1229755467903598E-2</v>
      </c>
      <c r="AL32">
        <v>4.6284012437677699E-2</v>
      </c>
      <c r="AM32">
        <v>3.4582755131087799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52019.93169609693</v>
      </c>
      <c r="AS32" t="s">
        <v>244</v>
      </c>
      <c r="AT32">
        <v>1088.4653846153799</v>
      </c>
      <c r="AU32">
        <v>3048.2</v>
      </c>
      <c r="AV32">
        <f t="shared" si="25"/>
        <v>1959.7346153846199</v>
      </c>
      <c r="AW32">
        <f t="shared" si="26"/>
        <v>0.64291536493163837</v>
      </c>
      <c r="AX32">
        <v>-1.5944504640088899</v>
      </c>
      <c r="AY32" t="s">
        <v>306</v>
      </c>
      <c r="AZ32">
        <v>977.117769230769</v>
      </c>
      <c r="BA32">
        <v>1196.22</v>
      </c>
      <c r="BB32">
        <f t="shared" si="27"/>
        <v>0.18316215308992578</v>
      </c>
      <c r="BC32">
        <v>0.5</v>
      </c>
      <c r="BD32">
        <f t="shared" si="28"/>
        <v>1513.1786514678845</v>
      </c>
      <c r="BE32">
        <f t="shared" si="29"/>
        <v>18.661468288992811</v>
      </c>
      <c r="BF32">
        <f t="shared" si="30"/>
        <v>138.57852990628405</v>
      </c>
      <c r="BG32">
        <f t="shared" si="31"/>
        <v>0.49591212318804234</v>
      </c>
      <c r="BH32">
        <f t="shared" si="32"/>
        <v>1.338633659241234E-2</v>
      </c>
      <c r="BI32">
        <f t="shared" si="33"/>
        <v>1.5481934761164333</v>
      </c>
      <c r="BJ32" t="s">
        <v>307</v>
      </c>
      <c r="BK32">
        <v>603</v>
      </c>
      <c r="BL32">
        <f t="shared" si="34"/>
        <v>593.22</v>
      </c>
      <c r="BM32">
        <f t="shared" si="35"/>
        <v>0.36934397149325887</v>
      </c>
      <c r="BN32">
        <f t="shared" si="36"/>
        <v>0.75739407819401272</v>
      </c>
      <c r="BO32">
        <f t="shared" si="37"/>
        <v>2.0333442793811281</v>
      </c>
      <c r="BP32">
        <f t="shared" si="38"/>
        <v>0.94501571052595201</v>
      </c>
      <c r="BQ32">
        <f t="shared" si="39"/>
        <v>1799.9906451612901</v>
      </c>
      <c r="BR32">
        <f t="shared" si="40"/>
        <v>1513.1786514678845</v>
      </c>
      <c r="BS32">
        <f t="shared" si="41"/>
        <v>0.84065917538826684</v>
      </c>
      <c r="BT32">
        <f t="shared" si="42"/>
        <v>0.19131835077653356</v>
      </c>
      <c r="BU32">
        <v>6</v>
      </c>
      <c r="BV32">
        <v>0.5</v>
      </c>
      <c r="BW32" t="s">
        <v>247</v>
      </c>
      <c r="BX32">
        <v>1579807579.0999999</v>
      </c>
      <c r="BY32">
        <v>979.82535483871004</v>
      </c>
      <c r="BZ32">
        <v>1000.04716129032</v>
      </c>
      <c r="CA32">
        <v>28.6030612903226</v>
      </c>
      <c r="CB32">
        <v>27.055467741935502</v>
      </c>
      <c r="CC32">
        <v>600.02196774193601</v>
      </c>
      <c r="CD32">
        <v>99.418490322580595</v>
      </c>
      <c r="CE32">
        <v>0.199965387096774</v>
      </c>
      <c r="CF32">
        <v>30.196967741935499</v>
      </c>
      <c r="CG32">
        <v>30.013280645161299</v>
      </c>
      <c r="CH32">
        <v>999.9</v>
      </c>
      <c r="CI32">
        <v>0</v>
      </c>
      <c r="CJ32">
        <v>0</v>
      </c>
      <c r="CK32">
        <v>10000.9122580645</v>
      </c>
      <c r="CL32">
        <v>0</v>
      </c>
      <c r="CM32">
        <v>11.801877419354801</v>
      </c>
      <c r="CN32">
        <v>1799.9906451612901</v>
      </c>
      <c r="CO32">
        <v>0.97800325806451605</v>
      </c>
      <c r="CP32">
        <v>2.1996948387096801E-2</v>
      </c>
      <c r="CQ32">
        <v>0</v>
      </c>
      <c r="CR32">
        <v>977.15512903225795</v>
      </c>
      <c r="CS32">
        <v>2.0002200000000001</v>
      </c>
      <c r="CT32">
        <v>17533.3129032258</v>
      </c>
      <c r="CU32">
        <v>16706.0709677419</v>
      </c>
      <c r="CV32">
        <v>45.221548387096803</v>
      </c>
      <c r="CW32">
        <v>47</v>
      </c>
      <c r="CX32">
        <v>46.311999999999998</v>
      </c>
      <c r="CY32">
        <v>45.878999999999998</v>
      </c>
      <c r="CZ32">
        <v>46.436999999999998</v>
      </c>
      <c r="DA32">
        <v>1758.44032258065</v>
      </c>
      <c r="DB32">
        <v>39.550322580645201</v>
      </c>
      <c r="DC32">
        <v>0</v>
      </c>
      <c r="DD32">
        <v>105.299999952316</v>
      </c>
      <c r="DE32">
        <v>977.117769230769</v>
      </c>
      <c r="DF32">
        <v>-0.21381197124634599</v>
      </c>
      <c r="DG32">
        <v>-33.822222231109997</v>
      </c>
      <c r="DH32">
        <v>17533.180769230799</v>
      </c>
      <c r="DI32">
        <v>15</v>
      </c>
      <c r="DJ32">
        <v>100</v>
      </c>
      <c r="DK32">
        <v>100</v>
      </c>
      <c r="DL32">
        <v>5.2720000000000002</v>
      </c>
      <c r="DM32">
        <v>0.46600000000000003</v>
      </c>
      <c r="DN32">
        <v>2</v>
      </c>
      <c r="DO32">
        <v>660.36099999999999</v>
      </c>
      <c r="DP32">
        <v>350.12799999999999</v>
      </c>
      <c r="DQ32">
        <v>28.190100000000001</v>
      </c>
      <c r="DR32">
        <v>28.944500000000001</v>
      </c>
      <c r="DS32">
        <v>29.9998</v>
      </c>
      <c r="DT32">
        <v>28.8294</v>
      </c>
      <c r="DU32">
        <v>28.837399999999999</v>
      </c>
      <c r="DV32">
        <v>43.781399999999998</v>
      </c>
      <c r="DW32">
        <v>23.215299999999999</v>
      </c>
      <c r="DX32">
        <v>76.771299999999997</v>
      </c>
      <c r="DY32">
        <v>28.207999999999998</v>
      </c>
      <c r="DZ32">
        <v>1000</v>
      </c>
      <c r="EA32">
        <v>27.145700000000001</v>
      </c>
      <c r="EB32">
        <v>100.154</v>
      </c>
      <c r="EC32">
        <v>100.907</v>
      </c>
    </row>
    <row r="33" spans="1:133" x14ac:dyDescent="0.35">
      <c r="A33">
        <v>17</v>
      </c>
      <c r="B33">
        <v>1579807720.0999999</v>
      </c>
      <c r="C33">
        <v>1508.0999999046301</v>
      </c>
      <c r="D33" t="s">
        <v>308</v>
      </c>
      <c r="E33" t="s">
        <v>309</v>
      </c>
      <c r="F33" t="s">
        <v>236</v>
      </c>
      <c r="G33" t="s">
        <v>237</v>
      </c>
      <c r="H33" t="s">
        <v>238</v>
      </c>
      <c r="I33" t="s">
        <v>239</v>
      </c>
      <c r="J33" t="s">
        <v>240</v>
      </c>
      <c r="K33" t="s">
        <v>241</v>
      </c>
      <c r="L33" t="s">
        <v>242</v>
      </c>
      <c r="M33" t="s">
        <v>243</v>
      </c>
      <c r="N33">
        <v>1579807712.0999999</v>
      </c>
      <c r="O33">
        <f t="shared" si="0"/>
        <v>1.367139073228599E-3</v>
      </c>
      <c r="P33">
        <f t="shared" si="1"/>
        <v>19.634018484176504</v>
      </c>
      <c r="Q33">
        <f t="shared" si="2"/>
        <v>1378.4461612903201</v>
      </c>
      <c r="R33">
        <f t="shared" si="3"/>
        <v>1017.0712744127944</v>
      </c>
      <c r="S33">
        <f t="shared" si="4"/>
        <v>101.31887501654892</v>
      </c>
      <c r="T33">
        <f t="shared" si="5"/>
        <v>137.31841400539969</v>
      </c>
      <c r="U33">
        <f t="shared" si="6"/>
        <v>9.6090504969766968E-2</v>
      </c>
      <c r="V33">
        <f t="shared" si="7"/>
        <v>2.250186205713085</v>
      </c>
      <c r="W33">
        <f t="shared" si="8"/>
        <v>9.3867726653317649E-2</v>
      </c>
      <c r="X33">
        <f t="shared" si="9"/>
        <v>5.8862754441651982E-2</v>
      </c>
      <c r="Y33">
        <f t="shared" si="10"/>
        <v>289.50279014329033</v>
      </c>
      <c r="Z33">
        <f t="shared" si="11"/>
        <v>31.870038022921612</v>
      </c>
      <c r="AA33">
        <f t="shared" si="12"/>
        <v>29.980648387096799</v>
      </c>
      <c r="AB33">
        <f t="shared" si="13"/>
        <v>4.2557164018532978</v>
      </c>
      <c r="AC33">
        <f t="shared" si="14"/>
        <v>66.471943329955167</v>
      </c>
      <c r="AD33">
        <f t="shared" si="15"/>
        <v>2.8566173556744472</v>
      </c>
      <c r="AE33">
        <f t="shared" si="16"/>
        <v>4.2974783232900169</v>
      </c>
      <c r="AF33">
        <f t="shared" si="17"/>
        <v>1.3990990461788506</v>
      </c>
      <c r="AG33">
        <f t="shared" si="18"/>
        <v>-60.29083312938122</v>
      </c>
      <c r="AH33">
        <f t="shared" si="19"/>
        <v>20.634395128367029</v>
      </c>
      <c r="AI33">
        <f t="shared" si="20"/>
        <v>2.0403039346692222</v>
      </c>
      <c r="AJ33">
        <f t="shared" si="21"/>
        <v>251.88665607694537</v>
      </c>
      <c r="AK33">
        <v>-4.11887604369909E-2</v>
      </c>
      <c r="AL33">
        <v>4.6237991924116199E-2</v>
      </c>
      <c r="AM33">
        <v>3.4555536299000602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51978.236089977385</v>
      </c>
      <c r="AS33" t="s">
        <v>244</v>
      </c>
      <c r="AT33">
        <v>1088.4653846153799</v>
      </c>
      <c r="AU33">
        <v>3048.2</v>
      </c>
      <c r="AV33">
        <f t="shared" si="25"/>
        <v>1959.7346153846199</v>
      </c>
      <c r="AW33">
        <f t="shared" si="26"/>
        <v>0.64291536493163837</v>
      </c>
      <c r="AX33">
        <v>-1.5944504640088899</v>
      </c>
      <c r="AY33" t="s">
        <v>310</v>
      </c>
      <c r="AZ33">
        <v>979.73569230769203</v>
      </c>
      <c r="BA33">
        <v>1198.3699999999999</v>
      </c>
      <c r="BB33">
        <f t="shared" si="27"/>
        <v>0.18244307492035672</v>
      </c>
      <c r="BC33">
        <v>0.5</v>
      </c>
      <c r="BD33">
        <f t="shared" si="28"/>
        <v>1513.1995063065995</v>
      </c>
      <c r="BE33">
        <f t="shared" si="29"/>
        <v>19.634018484176504</v>
      </c>
      <c r="BF33">
        <f t="shared" si="30"/>
        <v>138.03638544927085</v>
      </c>
      <c r="BG33">
        <f t="shared" si="31"/>
        <v>0.49164281482346844</v>
      </c>
      <c r="BH33">
        <f t="shared" si="32"/>
        <v>1.4028863252803727E-2</v>
      </c>
      <c r="BI33">
        <f t="shared" si="33"/>
        <v>1.5436217528809968</v>
      </c>
      <c r="BJ33" t="s">
        <v>311</v>
      </c>
      <c r="BK33">
        <v>609.20000000000005</v>
      </c>
      <c r="BL33">
        <f t="shared" si="34"/>
        <v>589.16999999999985</v>
      </c>
      <c r="BM33">
        <f t="shared" si="35"/>
        <v>0.37108866319111278</v>
      </c>
      <c r="BN33">
        <f t="shared" si="36"/>
        <v>0.75843788437884374</v>
      </c>
      <c r="BO33">
        <f t="shared" si="37"/>
        <v>1.9893096111312485</v>
      </c>
      <c r="BP33">
        <f t="shared" si="38"/>
        <v>0.94391862320447406</v>
      </c>
      <c r="BQ33">
        <f t="shared" si="39"/>
        <v>1800.01548387097</v>
      </c>
      <c r="BR33">
        <f t="shared" si="40"/>
        <v>1513.1995063065995</v>
      </c>
      <c r="BS33">
        <f t="shared" si="41"/>
        <v>0.8406591609159012</v>
      </c>
      <c r="BT33">
        <f t="shared" si="42"/>
        <v>0.19131832183180228</v>
      </c>
      <c r="BU33">
        <v>6</v>
      </c>
      <c r="BV33">
        <v>0.5</v>
      </c>
      <c r="BW33" t="s">
        <v>247</v>
      </c>
      <c r="BX33">
        <v>1579807712.0999999</v>
      </c>
      <c r="BY33">
        <v>1378.4461612903201</v>
      </c>
      <c r="BZ33">
        <v>1399.9638709677399</v>
      </c>
      <c r="CA33">
        <v>28.675638709677401</v>
      </c>
      <c r="CB33">
        <v>27.347754838709701</v>
      </c>
      <c r="CC33">
        <v>600.02332258064496</v>
      </c>
      <c r="CD33">
        <v>99.418277419354794</v>
      </c>
      <c r="CE33">
        <v>0.19998687096774201</v>
      </c>
      <c r="CF33">
        <v>30.1507419354839</v>
      </c>
      <c r="CG33">
        <v>29.980648387096799</v>
      </c>
      <c r="CH33">
        <v>999.9</v>
      </c>
      <c r="CI33">
        <v>0</v>
      </c>
      <c r="CJ33">
        <v>0</v>
      </c>
      <c r="CK33">
        <v>9990.9896774193494</v>
      </c>
      <c r="CL33">
        <v>0</v>
      </c>
      <c r="CM33">
        <v>7.5780335483870997</v>
      </c>
      <c r="CN33">
        <v>1800.01548387097</v>
      </c>
      <c r="CO33">
        <v>0.97800325806451605</v>
      </c>
      <c r="CP33">
        <v>2.1996948387096801E-2</v>
      </c>
      <c r="CQ33">
        <v>0</v>
      </c>
      <c r="CR33">
        <v>979.76583870967795</v>
      </c>
      <c r="CS33">
        <v>2.0002200000000001</v>
      </c>
      <c r="CT33">
        <v>17535.9064516129</v>
      </c>
      <c r="CU33">
        <v>16706.306451612902</v>
      </c>
      <c r="CV33">
        <v>45.186999999999998</v>
      </c>
      <c r="CW33">
        <v>47</v>
      </c>
      <c r="CX33">
        <v>46.258000000000003</v>
      </c>
      <c r="CY33">
        <v>45.875</v>
      </c>
      <c r="CZ33">
        <v>46.375</v>
      </c>
      <c r="DA33">
        <v>1758.46548387097</v>
      </c>
      <c r="DB33">
        <v>39.549999999999997</v>
      </c>
      <c r="DC33">
        <v>0</v>
      </c>
      <c r="DD33">
        <v>132.299999952316</v>
      </c>
      <c r="DE33">
        <v>979.73569230769203</v>
      </c>
      <c r="DF33">
        <v>-2.5983589733000199</v>
      </c>
      <c r="DG33">
        <v>-59.3641026057687</v>
      </c>
      <c r="DH33">
        <v>17535.330769230801</v>
      </c>
      <c r="DI33">
        <v>15</v>
      </c>
      <c r="DJ33">
        <v>100</v>
      </c>
      <c r="DK33">
        <v>100</v>
      </c>
      <c r="DL33">
        <v>6.0730000000000004</v>
      </c>
      <c r="DM33">
        <v>0.47899999999999998</v>
      </c>
      <c r="DN33">
        <v>2</v>
      </c>
      <c r="DO33">
        <v>660.56799999999998</v>
      </c>
      <c r="DP33">
        <v>351.178</v>
      </c>
      <c r="DQ33">
        <v>28.429400000000001</v>
      </c>
      <c r="DR33">
        <v>28.877099999999999</v>
      </c>
      <c r="DS33">
        <v>29.9999</v>
      </c>
      <c r="DT33">
        <v>28.777200000000001</v>
      </c>
      <c r="DU33">
        <v>28.786999999999999</v>
      </c>
      <c r="DV33">
        <v>57.678800000000003</v>
      </c>
      <c r="DW33">
        <v>22.101600000000001</v>
      </c>
      <c r="DX33">
        <v>76.875299999999996</v>
      </c>
      <c r="DY33">
        <v>28.442399999999999</v>
      </c>
      <c r="DZ33">
        <v>1400</v>
      </c>
      <c r="EA33">
        <v>27.453800000000001</v>
      </c>
      <c r="EB33">
        <v>100.166</v>
      </c>
      <c r="EC33">
        <v>100.92</v>
      </c>
    </row>
    <row r="34" spans="1:133" x14ac:dyDescent="0.35">
      <c r="A34">
        <v>18</v>
      </c>
      <c r="B34">
        <v>1579807841.0999999</v>
      </c>
      <c r="C34">
        <v>1629.0999999046301</v>
      </c>
      <c r="D34" t="s">
        <v>312</v>
      </c>
      <c r="E34" t="s">
        <v>313</v>
      </c>
      <c r="F34" t="s">
        <v>236</v>
      </c>
      <c r="G34" t="s">
        <v>237</v>
      </c>
      <c r="H34" t="s">
        <v>238</v>
      </c>
      <c r="I34" t="s">
        <v>239</v>
      </c>
      <c r="J34" t="s">
        <v>240</v>
      </c>
      <c r="K34" t="s">
        <v>241</v>
      </c>
      <c r="L34" t="s">
        <v>242</v>
      </c>
      <c r="M34" t="s">
        <v>243</v>
      </c>
      <c r="N34">
        <v>1579807833.0999999</v>
      </c>
      <c r="O34">
        <f t="shared" si="0"/>
        <v>1.1649128621231302E-3</v>
      </c>
      <c r="P34">
        <f t="shared" si="1"/>
        <v>19.812389539881554</v>
      </c>
      <c r="Q34">
        <f t="shared" si="2"/>
        <v>1778.2105483871001</v>
      </c>
      <c r="R34">
        <f t="shared" si="3"/>
        <v>1351.6907468231796</v>
      </c>
      <c r="S34">
        <f t="shared" si="4"/>
        <v>134.65731536535307</v>
      </c>
      <c r="T34">
        <f t="shared" si="5"/>
        <v>177.14781222178664</v>
      </c>
      <c r="U34">
        <f t="shared" si="6"/>
        <v>8.257563212767953E-2</v>
      </c>
      <c r="V34">
        <f t="shared" si="7"/>
        <v>2.2501510275833105</v>
      </c>
      <c r="W34">
        <f t="shared" si="8"/>
        <v>8.0928339218889922E-2</v>
      </c>
      <c r="X34">
        <f t="shared" si="9"/>
        <v>5.0725477688337288E-2</v>
      </c>
      <c r="Y34">
        <f t="shared" si="10"/>
        <v>289.50103970120585</v>
      </c>
      <c r="Z34">
        <f t="shared" si="11"/>
        <v>31.929205379006824</v>
      </c>
      <c r="AA34">
        <f t="shared" si="12"/>
        <v>29.988525806451602</v>
      </c>
      <c r="AB34">
        <f t="shared" si="13"/>
        <v>4.257642651423013</v>
      </c>
      <c r="AC34">
        <f t="shared" si="14"/>
        <v>66.929222540643721</v>
      </c>
      <c r="AD34">
        <f t="shared" si="15"/>
        <v>2.87498985413926</v>
      </c>
      <c r="AE34">
        <f t="shared" si="16"/>
        <v>4.2955673844760138</v>
      </c>
      <c r="AF34">
        <f t="shared" si="17"/>
        <v>1.382652797283753</v>
      </c>
      <c r="AG34">
        <f t="shared" si="18"/>
        <v>-51.372657219630042</v>
      </c>
      <c r="AH34">
        <f t="shared" si="19"/>
        <v>18.738112416319744</v>
      </c>
      <c r="AI34">
        <f t="shared" si="20"/>
        <v>1.8528318969114994</v>
      </c>
      <c r="AJ34">
        <f t="shared" si="21"/>
        <v>258.71932679480705</v>
      </c>
      <c r="AK34">
        <v>-4.1187813326835299E-2</v>
      </c>
      <c r="AL34">
        <v>4.6236928709995198E-2</v>
      </c>
      <c r="AM34">
        <v>3.45549073508941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51978.486089046317</v>
      </c>
      <c r="AS34" t="s">
        <v>244</v>
      </c>
      <c r="AT34">
        <v>1088.4653846153799</v>
      </c>
      <c r="AU34">
        <v>3048.2</v>
      </c>
      <c r="AV34">
        <f t="shared" si="25"/>
        <v>1959.7346153846199</v>
      </c>
      <c r="AW34">
        <f t="shared" si="26"/>
        <v>0.64291536493163837</v>
      </c>
      <c r="AX34">
        <v>-1.5944504640088899</v>
      </c>
      <c r="AY34" t="s">
        <v>314</v>
      </c>
      <c r="AZ34">
        <v>978.90123076923101</v>
      </c>
      <c r="BA34">
        <v>1195.71</v>
      </c>
      <c r="BB34">
        <f t="shared" si="27"/>
        <v>0.18132220122836562</v>
      </c>
      <c r="BC34">
        <v>0.5</v>
      </c>
      <c r="BD34">
        <f t="shared" si="28"/>
        <v>1513.1902934033687</v>
      </c>
      <c r="BE34">
        <f t="shared" si="29"/>
        <v>19.812389539881554</v>
      </c>
      <c r="BF34">
        <f t="shared" si="30"/>
        <v>137.18749743864763</v>
      </c>
      <c r="BG34">
        <f t="shared" si="31"/>
        <v>0.48633029748015821</v>
      </c>
      <c r="BH34">
        <f t="shared" si="32"/>
        <v>1.4146826144214537E-2</v>
      </c>
      <c r="BI34">
        <f t="shared" si="33"/>
        <v>1.5492803438960949</v>
      </c>
      <c r="BJ34" t="s">
        <v>315</v>
      </c>
      <c r="BK34">
        <v>614.20000000000005</v>
      </c>
      <c r="BL34">
        <f t="shared" si="34"/>
        <v>581.51</v>
      </c>
      <c r="BM34">
        <f t="shared" si="35"/>
        <v>0.37283755951018732</v>
      </c>
      <c r="BN34">
        <f t="shared" si="36"/>
        <v>0.7610887428101889</v>
      </c>
      <c r="BO34">
        <f t="shared" si="37"/>
        <v>2.0216284841267784</v>
      </c>
      <c r="BP34">
        <f t="shared" si="38"/>
        <v>0.94527594984407004</v>
      </c>
      <c r="BQ34">
        <f t="shared" si="39"/>
        <v>1800.00451612903</v>
      </c>
      <c r="BR34">
        <f t="shared" si="40"/>
        <v>1513.1902934033687</v>
      </c>
      <c r="BS34">
        <f t="shared" si="41"/>
        <v>0.84065916493228321</v>
      </c>
      <c r="BT34">
        <f t="shared" si="42"/>
        <v>0.19131832986456648</v>
      </c>
      <c r="BU34">
        <v>6</v>
      </c>
      <c r="BV34">
        <v>0.5</v>
      </c>
      <c r="BW34" t="s">
        <v>247</v>
      </c>
      <c r="BX34">
        <v>1579807833.0999999</v>
      </c>
      <c r="BY34">
        <v>1778.2105483871001</v>
      </c>
      <c r="BZ34">
        <v>1800.09419354839</v>
      </c>
      <c r="CA34">
        <v>28.8591612903226</v>
      </c>
      <c r="CB34">
        <v>27.727877419354801</v>
      </c>
      <c r="CC34">
        <v>600.00561290322605</v>
      </c>
      <c r="CD34">
        <v>99.421454838709707</v>
      </c>
      <c r="CE34">
        <v>0.19993835483871</v>
      </c>
      <c r="CF34">
        <v>30.142990322580602</v>
      </c>
      <c r="CG34">
        <v>29.988525806451602</v>
      </c>
      <c r="CH34">
        <v>999.9</v>
      </c>
      <c r="CI34">
        <v>0</v>
      </c>
      <c r="CJ34">
        <v>0</v>
      </c>
      <c r="CK34">
        <v>9990.4406451612904</v>
      </c>
      <c r="CL34">
        <v>0</v>
      </c>
      <c r="CM34">
        <v>10.263143225806401</v>
      </c>
      <c r="CN34">
        <v>1800.00451612903</v>
      </c>
      <c r="CO34">
        <v>0.97800299999999996</v>
      </c>
      <c r="CP34">
        <v>2.1997200000000001E-2</v>
      </c>
      <c r="CQ34">
        <v>0</v>
      </c>
      <c r="CR34">
        <v>978.90396774193596</v>
      </c>
      <c r="CS34">
        <v>2.0002200000000001</v>
      </c>
      <c r="CT34">
        <v>17514.900000000001</v>
      </c>
      <c r="CU34">
        <v>16706.193548387098</v>
      </c>
      <c r="CV34">
        <v>45.120935483871001</v>
      </c>
      <c r="CW34">
        <v>46.9796774193548</v>
      </c>
      <c r="CX34">
        <v>45.9695161290323</v>
      </c>
      <c r="CY34">
        <v>45.858741935483899</v>
      </c>
      <c r="CZ34">
        <v>46.356709677419403</v>
      </c>
      <c r="DA34">
        <v>1758.45451612903</v>
      </c>
      <c r="DB34">
        <v>39.549999999999997</v>
      </c>
      <c r="DC34">
        <v>0</v>
      </c>
      <c r="DD34">
        <v>120.59999990463299</v>
      </c>
      <c r="DE34">
        <v>978.90123076923101</v>
      </c>
      <c r="DF34">
        <v>-0.44601708687626201</v>
      </c>
      <c r="DG34">
        <v>2.3247863184803599</v>
      </c>
      <c r="DH34">
        <v>17514.907692307701</v>
      </c>
      <c r="DI34">
        <v>15</v>
      </c>
      <c r="DJ34">
        <v>100</v>
      </c>
      <c r="DK34">
        <v>100</v>
      </c>
      <c r="DL34">
        <v>6.94</v>
      </c>
      <c r="DM34">
        <v>0.48799999999999999</v>
      </c>
      <c r="DN34">
        <v>2</v>
      </c>
      <c r="DO34">
        <v>660.13499999999999</v>
      </c>
      <c r="DP34">
        <v>352.31700000000001</v>
      </c>
      <c r="DQ34">
        <v>28.4176</v>
      </c>
      <c r="DR34">
        <v>28.818200000000001</v>
      </c>
      <c r="DS34">
        <v>29.9999</v>
      </c>
      <c r="DT34">
        <v>28.7255</v>
      </c>
      <c r="DU34">
        <v>28.735199999999999</v>
      </c>
      <c r="DV34">
        <v>70.670900000000003</v>
      </c>
      <c r="DW34">
        <v>21.591699999999999</v>
      </c>
      <c r="DX34">
        <v>77.168499999999995</v>
      </c>
      <c r="DY34">
        <v>28.403400000000001</v>
      </c>
      <c r="DZ34">
        <v>1800</v>
      </c>
      <c r="EA34">
        <v>27.5273</v>
      </c>
      <c r="EB34">
        <v>100.172</v>
      </c>
      <c r="EC34">
        <v>100.928</v>
      </c>
    </row>
    <row r="35" spans="1:133" x14ac:dyDescent="0.35">
      <c r="A35">
        <v>19</v>
      </c>
      <c r="B35">
        <v>1579807972.0999999</v>
      </c>
      <c r="C35">
        <v>1760.0999999046301</v>
      </c>
      <c r="D35" t="s">
        <v>316</v>
      </c>
      <c r="E35" t="s">
        <v>317</v>
      </c>
      <c r="F35" t="s">
        <v>236</v>
      </c>
      <c r="G35" t="s">
        <v>237</v>
      </c>
      <c r="H35" t="s">
        <v>238</v>
      </c>
      <c r="I35" t="s">
        <v>239</v>
      </c>
      <c r="J35" t="s">
        <v>240</v>
      </c>
      <c r="K35" t="s">
        <v>241</v>
      </c>
      <c r="L35" t="s">
        <v>242</v>
      </c>
      <c r="M35" t="s">
        <v>243</v>
      </c>
      <c r="N35">
        <v>1579807964.0999999</v>
      </c>
      <c r="O35">
        <f t="shared" si="0"/>
        <v>1.1234580559957414E-3</v>
      </c>
      <c r="P35">
        <f t="shared" si="1"/>
        <v>4.2494967914444537</v>
      </c>
      <c r="Q35">
        <f t="shared" si="2"/>
        <v>395.29667741935498</v>
      </c>
      <c r="R35">
        <f t="shared" si="3"/>
        <v>300.52574042657756</v>
      </c>
      <c r="S35">
        <f t="shared" si="4"/>
        <v>29.938964144852225</v>
      </c>
      <c r="T35">
        <f t="shared" si="5"/>
        <v>39.38023090813639</v>
      </c>
      <c r="U35">
        <f t="shared" si="6"/>
        <v>7.9658303101581229E-2</v>
      </c>
      <c r="V35">
        <f t="shared" si="7"/>
        <v>2.2528590633710506</v>
      </c>
      <c r="W35">
        <f t="shared" si="8"/>
        <v>7.8125989702310342E-2</v>
      </c>
      <c r="X35">
        <f t="shared" si="9"/>
        <v>4.896396077875461E-2</v>
      </c>
      <c r="Y35">
        <f t="shared" si="10"/>
        <v>289.5045101073444</v>
      </c>
      <c r="Z35">
        <f t="shared" si="11"/>
        <v>31.867783142633382</v>
      </c>
      <c r="AA35">
        <f t="shared" si="12"/>
        <v>29.955474193548401</v>
      </c>
      <c r="AB35">
        <f t="shared" si="13"/>
        <v>4.2495656976936198</v>
      </c>
      <c r="AC35">
        <f t="shared" si="14"/>
        <v>67.052003681376931</v>
      </c>
      <c r="AD35">
        <f t="shared" si="15"/>
        <v>2.8681706201642556</v>
      </c>
      <c r="AE35">
        <f t="shared" si="16"/>
        <v>4.2775315616121743</v>
      </c>
      <c r="AF35">
        <f t="shared" si="17"/>
        <v>1.3813950775293642</v>
      </c>
      <c r="AG35">
        <f t="shared" si="18"/>
        <v>-49.544500269412197</v>
      </c>
      <c r="AH35">
        <f t="shared" si="19"/>
        <v>13.871074527538616</v>
      </c>
      <c r="AI35">
        <f t="shared" si="20"/>
        <v>1.3692075065156153</v>
      </c>
      <c r="AJ35">
        <f t="shared" si="21"/>
        <v>255.20029187198645</v>
      </c>
      <c r="AK35">
        <v>-4.12607617001109E-2</v>
      </c>
      <c r="AL35">
        <v>4.6318819649625503E-2</v>
      </c>
      <c r="AM35">
        <v>3.4603335666772899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52079.387556880407</v>
      </c>
      <c r="AS35" t="s">
        <v>244</v>
      </c>
      <c r="AT35">
        <v>1088.4653846153799</v>
      </c>
      <c r="AU35">
        <v>3048.2</v>
      </c>
      <c r="AV35">
        <f t="shared" si="25"/>
        <v>1959.7346153846199</v>
      </c>
      <c r="AW35">
        <f t="shared" si="26"/>
        <v>0.64291536493163837</v>
      </c>
      <c r="AX35">
        <v>-1.5944504640088899</v>
      </c>
      <c r="AY35" t="s">
        <v>318</v>
      </c>
      <c r="AZ35">
        <v>1005.46115384615</v>
      </c>
      <c r="BA35">
        <v>1154.05</v>
      </c>
      <c r="BB35">
        <f t="shared" si="27"/>
        <v>0.12875425341523328</v>
      </c>
      <c r="BC35">
        <v>0.5</v>
      </c>
      <c r="BD35">
        <f t="shared" si="28"/>
        <v>1513.2082159840102</v>
      </c>
      <c r="BE35">
        <f t="shared" si="29"/>
        <v>4.2494967914444537</v>
      </c>
      <c r="BF35">
        <f t="shared" si="30"/>
        <v>97.41599705540915</v>
      </c>
      <c r="BG35">
        <f t="shared" si="31"/>
        <v>0.44837745331658069</v>
      </c>
      <c r="BH35">
        <f t="shared" si="32"/>
        <v>3.8619584494214085E-3</v>
      </c>
      <c r="BI35">
        <f t="shared" si="33"/>
        <v>1.6413067024825614</v>
      </c>
      <c r="BJ35" t="s">
        <v>319</v>
      </c>
      <c r="BK35">
        <v>636.6</v>
      </c>
      <c r="BL35">
        <f t="shared" si="34"/>
        <v>517.44999999999993</v>
      </c>
      <c r="BM35">
        <f t="shared" si="35"/>
        <v>0.28715594966441205</v>
      </c>
      <c r="BN35">
        <f t="shared" si="36"/>
        <v>0.78543290761320284</v>
      </c>
      <c r="BO35">
        <f t="shared" si="37"/>
        <v>2.2656052076001783</v>
      </c>
      <c r="BP35">
        <f t="shared" si="38"/>
        <v>0.96653393022210388</v>
      </c>
      <c r="BQ35">
        <f t="shared" si="39"/>
        <v>1800.0258064516099</v>
      </c>
      <c r="BR35">
        <f t="shared" si="40"/>
        <v>1513.2082159840102</v>
      </c>
      <c r="BS35">
        <f t="shared" si="41"/>
        <v>0.8406591786408868</v>
      </c>
      <c r="BT35">
        <f t="shared" si="42"/>
        <v>0.19131835728177379</v>
      </c>
      <c r="BU35">
        <v>6</v>
      </c>
      <c r="BV35">
        <v>0.5</v>
      </c>
      <c r="BW35" t="s">
        <v>247</v>
      </c>
      <c r="BX35">
        <v>1579807964.0999999</v>
      </c>
      <c r="BY35">
        <v>395.29667741935498</v>
      </c>
      <c r="BZ35">
        <v>399.990064516129</v>
      </c>
      <c r="CA35">
        <v>28.7905451612903</v>
      </c>
      <c r="CB35">
        <v>27.699480645161302</v>
      </c>
      <c r="CC35">
        <v>600.02670967741903</v>
      </c>
      <c r="CD35">
        <v>99.421987096774203</v>
      </c>
      <c r="CE35">
        <v>0.19997574193548401</v>
      </c>
      <c r="CF35">
        <v>30.069680645161299</v>
      </c>
      <c r="CG35">
        <v>29.955474193548401</v>
      </c>
      <c r="CH35">
        <v>999.9</v>
      </c>
      <c r="CI35">
        <v>0</v>
      </c>
      <c r="CJ35">
        <v>0</v>
      </c>
      <c r="CK35">
        <v>10008.0812903226</v>
      </c>
      <c r="CL35">
        <v>0</v>
      </c>
      <c r="CM35">
        <v>12.315435483870999</v>
      </c>
      <c r="CN35">
        <v>1800.0258064516099</v>
      </c>
      <c r="CO35">
        <v>0.97800158064516196</v>
      </c>
      <c r="CP35">
        <v>2.1998548387096799E-2</v>
      </c>
      <c r="CQ35">
        <v>0</v>
      </c>
      <c r="CR35">
        <v>1005.48967741935</v>
      </c>
      <c r="CS35">
        <v>2.0002200000000001</v>
      </c>
      <c r="CT35">
        <v>17982.558064516099</v>
      </c>
      <c r="CU35">
        <v>16706.393548387099</v>
      </c>
      <c r="CV35">
        <v>45.043999999999997</v>
      </c>
      <c r="CW35">
        <v>46.936999999999998</v>
      </c>
      <c r="CX35">
        <v>45.776000000000003</v>
      </c>
      <c r="CY35">
        <v>45.808</v>
      </c>
      <c r="CZ35">
        <v>46.277999999999999</v>
      </c>
      <c r="DA35">
        <v>1758.47451612903</v>
      </c>
      <c r="DB35">
        <v>39.551290322580599</v>
      </c>
      <c r="DC35">
        <v>0</v>
      </c>
      <c r="DD35">
        <v>130.19999980926499</v>
      </c>
      <c r="DE35">
        <v>1005.46115384615</v>
      </c>
      <c r="DF35">
        <v>-4.0441025593082003</v>
      </c>
      <c r="DG35">
        <v>-68.988034188158295</v>
      </c>
      <c r="DH35">
        <v>17981.988461538502</v>
      </c>
      <c r="DI35">
        <v>15</v>
      </c>
      <c r="DJ35">
        <v>100</v>
      </c>
      <c r="DK35">
        <v>100</v>
      </c>
      <c r="DL35">
        <v>3.319</v>
      </c>
      <c r="DM35">
        <v>0.49399999999999999</v>
      </c>
      <c r="DN35">
        <v>2</v>
      </c>
      <c r="DO35">
        <v>660.11599999999999</v>
      </c>
      <c r="DP35">
        <v>349.28300000000002</v>
      </c>
      <c r="DQ35">
        <v>28.4069</v>
      </c>
      <c r="DR35">
        <v>28.734100000000002</v>
      </c>
      <c r="DS35">
        <v>29.999700000000001</v>
      </c>
      <c r="DT35">
        <v>28.650200000000002</v>
      </c>
      <c r="DU35">
        <v>28.6601</v>
      </c>
      <c r="DV35">
        <v>20.7712</v>
      </c>
      <c r="DW35">
        <v>21.473199999999999</v>
      </c>
      <c r="DX35">
        <v>77.860600000000005</v>
      </c>
      <c r="DY35">
        <v>28.404699999999998</v>
      </c>
      <c r="DZ35">
        <v>400</v>
      </c>
      <c r="EA35">
        <v>27.6768</v>
      </c>
      <c r="EB35">
        <v>100.191</v>
      </c>
      <c r="EC35">
        <v>100.94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25</v>
      </c>
      <c r="B15" t="s">
        <v>26</v>
      </c>
    </row>
    <row r="16" spans="1:2" x14ac:dyDescent="0.35">
      <c r="A16" t="s">
        <v>27</v>
      </c>
      <c r="B16" t="s">
        <v>28</v>
      </c>
    </row>
    <row r="17" spans="1:2" x14ac:dyDescent="0.35">
      <c r="A17" t="s">
        <v>27</v>
      </c>
      <c r="B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2020-01-23T14:33:22Z</dcterms:created>
  <dcterms:modified xsi:type="dcterms:W3CDTF">2020-04-20T16:51:11Z</dcterms:modified>
</cp:coreProperties>
</file>