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Desktop\All_Files_Verical_Campagin\"/>
    </mc:Choice>
  </mc:AlternateContent>
  <xr:revisionPtr revIDLastSave="0" documentId="13_ncr:1_{60D11652-B5C1-40D5-9117-081B1CD1F3BB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35" i="1" l="1"/>
  <c r="BS35" i="1"/>
  <c r="BQ35" i="1"/>
  <c r="BR35" i="1" s="1"/>
  <c r="BP35" i="1"/>
  <c r="BO35" i="1"/>
  <c r="BN35" i="1"/>
  <c r="BM35" i="1"/>
  <c r="BL35" i="1"/>
  <c r="BI35" i="1"/>
  <c r="BG35" i="1"/>
  <c r="BB35" i="1"/>
  <c r="AV35" i="1"/>
  <c r="AW35" i="1" s="1"/>
  <c r="AR35" i="1"/>
  <c r="AQ35" i="1"/>
  <c r="AP35" i="1"/>
  <c r="Q35" i="1" s="1"/>
  <c r="AE35" i="1"/>
  <c r="AD35" i="1"/>
  <c r="AC35" i="1" s="1"/>
  <c r="V35" i="1"/>
  <c r="T35" i="1"/>
  <c r="BT34" i="1"/>
  <c r="BS34" i="1"/>
  <c r="BQ34" i="1"/>
  <c r="BR34" i="1" s="1"/>
  <c r="BP34" i="1"/>
  <c r="BO34" i="1"/>
  <c r="BN34" i="1"/>
  <c r="BM34" i="1"/>
  <c r="BL34" i="1"/>
  <c r="BI34" i="1"/>
  <c r="BG34" i="1"/>
  <c r="BB34" i="1"/>
  <c r="AW34" i="1"/>
  <c r="AV34" i="1"/>
  <c r="AR34" i="1"/>
  <c r="AP34" i="1"/>
  <c r="T34" i="1" s="1"/>
  <c r="AE34" i="1"/>
  <c r="AD34" i="1"/>
  <c r="AC34" i="1"/>
  <c r="V34" i="1"/>
  <c r="BT33" i="1"/>
  <c r="BS33" i="1"/>
  <c r="BQ33" i="1"/>
  <c r="BR33" i="1" s="1"/>
  <c r="BP33" i="1"/>
  <c r="BO33" i="1"/>
  <c r="BN33" i="1"/>
  <c r="BM33" i="1"/>
  <c r="BL33" i="1"/>
  <c r="BG33" i="1" s="1"/>
  <c r="BI33" i="1"/>
  <c r="BB33" i="1"/>
  <c r="AV33" i="1"/>
  <c r="AW33" i="1" s="1"/>
  <c r="AR33" i="1"/>
  <c r="AP33" i="1" s="1"/>
  <c r="AE33" i="1"/>
  <c r="AD33" i="1"/>
  <c r="AC33" i="1" s="1"/>
  <c r="V33" i="1"/>
  <c r="BT32" i="1"/>
  <c r="BS32" i="1"/>
  <c r="BR32" i="1"/>
  <c r="Y32" i="1" s="1"/>
  <c r="BQ32" i="1"/>
  <c r="BP32" i="1"/>
  <c r="BO32" i="1"/>
  <c r="BN32" i="1"/>
  <c r="BM32" i="1"/>
  <c r="BL32" i="1"/>
  <c r="BI32" i="1"/>
  <c r="BG32" i="1"/>
  <c r="BD32" i="1"/>
  <c r="BF32" i="1" s="1"/>
  <c r="BB32" i="1"/>
  <c r="AW32" i="1"/>
  <c r="AV32" i="1"/>
  <c r="AR32" i="1"/>
  <c r="AP32" i="1"/>
  <c r="Q32" i="1" s="1"/>
  <c r="AE32" i="1"/>
  <c r="AD32" i="1"/>
  <c r="AC32" i="1"/>
  <c r="V32" i="1"/>
  <c r="T32" i="1"/>
  <c r="BT31" i="1"/>
  <c r="BS31" i="1"/>
  <c r="BQ31" i="1"/>
  <c r="BR31" i="1" s="1"/>
  <c r="BP31" i="1"/>
  <c r="BO31" i="1"/>
  <c r="BN31" i="1"/>
  <c r="BM31" i="1"/>
  <c r="BL31" i="1"/>
  <c r="BI31" i="1"/>
  <c r="BG31" i="1"/>
  <c r="BB31" i="1"/>
  <c r="AV31" i="1"/>
  <c r="AW31" i="1" s="1"/>
  <c r="AR31" i="1"/>
  <c r="AP31" i="1" s="1"/>
  <c r="AE31" i="1"/>
  <c r="AD31" i="1"/>
  <c r="AC31" i="1" s="1"/>
  <c r="V31" i="1"/>
  <c r="BT30" i="1"/>
  <c r="BS30" i="1"/>
  <c r="BQ30" i="1"/>
  <c r="BR30" i="1" s="1"/>
  <c r="BP30" i="1"/>
  <c r="BO30" i="1"/>
  <c r="BN30" i="1"/>
  <c r="BM30" i="1"/>
  <c r="BL30" i="1"/>
  <c r="BG30" i="1" s="1"/>
  <c r="BI30" i="1"/>
  <c r="BB30" i="1"/>
  <c r="AW30" i="1"/>
  <c r="AV30" i="1"/>
  <c r="AR30" i="1"/>
  <c r="AQ30" i="1"/>
  <c r="AP30" i="1"/>
  <c r="P30" i="1" s="1"/>
  <c r="BE30" i="1" s="1"/>
  <c r="AE30" i="1"/>
  <c r="AD30" i="1"/>
  <c r="AC30" i="1" s="1"/>
  <c r="V30" i="1"/>
  <c r="Q30" i="1"/>
  <c r="BT29" i="1"/>
  <c r="BS29" i="1"/>
  <c r="BQ29" i="1"/>
  <c r="BR29" i="1" s="1"/>
  <c r="BP29" i="1"/>
  <c r="BO29" i="1"/>
  <c r="BN29" i="1"/>
  <c r="BM29" i="1"/>
  <c r="BL29" i="1"/>
  <c r="BI29" i="1"/>
  <c r="BG29" i="1"/>
  <c r="BB29" i="1"/>
  <c r="AW29" i="1"/>
  <c r="AV29" i="1"/>
  <c r="AR29" i="1"/>
  <c r="AP29" i="1"/>
  <c r="Q29" i="1" s="1"/>
  <c r="AE29" i="1"/>
  <c r="AD29" i="1"/>
  <c r="AC29" i="1"/>
  <c r="V29" i="1"/>
  <c r="T29" i="1"/>
  <c r="BT28" i="1"/>
  <c r="BS28" i="1"/>
  <c r="BR28" i="1"/>
  <c r="BD28" i="1" s="1"/>
  <c r="BQ28" i="1"/>
  <c r="BP28" i="1"/>
  <c r="BO28" i="1"/>
  <c r="BN28" i="1"/>
  <c r="BM28" i="1"/>
  <c r="BL28" i="1"/>
  <c r="BG28" i="1" s="1"/>
  <c r="BI28" i="1"/>
  <c r="BB28" i="1"/>
  <c r="BF28" i="1" s="1"/>
  <c r="AV28" i="1"/>
  <c r="AW28" i="1" s="1"/>
  <c r="AR28" i="1"/>
  <c r="AP28" i="1" s="1"/>
  <c r="AE28" i="1"/>
  <c r="AC28" i="1" s="1"/>
  <c r="AD28" i="1"/>
  <c r="V28" i="1"/>
  <c r="BT27" i="1"/>
  <c r="BS27" i="1"/>
  <c r="BR27" i="1"/>
  <c r="Y27" i="1" s="1"/>
  <c r="BQ27" i="1"/>
  <c r="BP27" i="1"/>
  <c r="BO27" i="1"/>
  <c r="BN27" i="1"/>
  <c r="BM27" i="1"/>
  <c r="BL27" i="1"/>
  <c r="BI27" i="1"/>
  <c r="BG27" i="1"/>
  <c r="BD27" i="1"/>
  <c r="BB27" i="1"/>
  <c r="BF27" i="1" s="1"/>
  <c r="AV27" i="1"/>
  <c r="AW27" i="1" s="1"/>
  <c r="AR27" i="1"/>
  <c r="AP27" i="1" s="1"/>
  <c r="AE27" i="1"/>
  <c r="AD27" i="1"/>
  <c r="AC27" i="1" s="1"/>
  <c r="V27" i="1"/>
  <c r="BT26" i="1"/>
  <c r="BS26" i="1"/>
  <c r="BQ26" i="1"/>
  <c r="BR26" i="1" s="1"/>
  <c r="BP26" i="1"/>
  <c r="BO26" i="1"/>
  <c r="BN26" i="1"/>
  <c r="BM26" i="1"/>
  <c r="BL26" i="1"/>
  <c r="BI26" i="1"/>
  <c r="BG26" i="1"/>
  <c r="BB26" i="1"/>
  <c r="AV26" i="1"/>
  <c r="AW26" i="1" s="1"/>
  <c r="AR26" i="1"/>
  <c r="AP26" i="1"/>
  <c r="T26" i="1" s="1"/>
  <c r="AE26" i="1"/>
  <c r="AD26" i="1"/>
  <c r="AC26" i="1"/>
  <c r="V26" i="1"/>
  <c r="BT25" i="1"/>
  <c r="BS25" i="1"/>
  <c r="BQ25" i="1"/>
  <c r="BR25" i="1" s="1"/>
  <c r="BP25" i="1"/>
  <c r="BO25" i="1"/>
  <c r="BN25" i="1"/>
  <c r="BM25" i="1"/>
  <c r="BL25" i="1"/>
  <c r="BG25" i="1" s="1"/>
  <c r="BI25" i="1"/>
  <c r="BB25" i="1"/>
  <c r="AV25" i="1"/>
  <c r="AW25" i="1" s="1"/>
  <c r="AR25" i="1"/>
  <c r="AP25" i="1"/>
  <c r="O25" i="1" s="1"/>
  <c r="AE25" i="1"/>
  <c r="AD25" i="1"/>
  <c r="AC25" i="1"/>
  <c r="V25" i="1"/>
  <c r="T25" i="1"/>
  <c r="Q25" i="1"/>
  <c r="P25" i="1"/>
  <c r="BE25" i="1" s="1"/>
  <c r="BT24" i="1"/>
  <c r="BS24" i="1"/>
  <c r="BR24" i="1"/>
  <c r="Y24" i="1" s="1"/>
  <c r="BQ24" i="1"/>
  <c r="BP24" i="1"/>
  <c r="BO24" i="1"/>
  <c r="BN24" i="1"/>
  <c r="BM24" i="1"/>
  <c r="BL24" i="1"/>
  <c r="BI24" i="1"/>
  <c r="BG24" i="1"/>
  <c r="BD24" i="1"/>
  <c r="BF24" i="1" s="1"/>
  <c r="BB24" i="1"/>
  <c r="AV24" i="1"/>
  <c r="AW24" i="1" s="1"/>
  <c r="AR24" i="1"/>
  <c r="AP24" i="1" s="1"/>
  <c r="AE24" i="1"/>
  <c r="AD24" i="1"/>
  <c r="AC24" i="1" s="1"/>
  <c r="V24" i="1"/>
  <c r="BT23" i="1"/>
  <c r="BS23" i="1"/>
  <c r="BQ23" i="1"/>
  <c r="BR23" i="1" s="1"/>
  <c r="BP23" i="1"/>
  <c r="BO23" i="1"/>
  <c r="BN23" i="1"/>
  <c r="BM23" i="1"/>
  <c r="BL23" i="1"/>
  <c r="BI23" i="1"/>
  <c r="BG23" i="1"/>
  <c r="BB23" i="1"/>
  <c r="AW23" i="1"/>
  <c r="AV23" i="1"/>
  <c r="AR23" i="1"/>
  <c r="AP23" i="1" s="1"/>
  <c r="AE23" i="1"/>
  <c r="AD23" i="1"/>
  <c r="AC23" i="1" s="1"/>
  <c r="V23" i="1"/>
  <c r="BT22" i="1"/>
  <c r="BS22" i="1"/>
  <c r="BQ22" i="1"/>
  <c r="BR22" i="1" s="1"/>
  <c r="BP22" i="1"/>
  <c r="BO22" i="1"/>
  <c r="BN22" i="1"/>
  <c r="BM22" i="1"/>
  <c r="BL22" i="1"/>
  <c r="BG22" i="1" s="1"/>
  <c r="BI22" i="1"/>
  <c r="BB22" i="1"/>
  <c r="AW22" i="1"/>
  <c r="AV22" i="1"/>
  <c r="AR22" i="1"/>
  <c r="AP22" i="1"/>
  <c r="P22" i="1" s="1"/>
  <c r="BE22" i="1" s="1"/>
  <c r="AE22" i="1"/>
  <c r="AD22" i="1"/>
  <c r="AC22" i="1"/>
  <c r="V22" i="1"/>
  <c r="Q22" i="1"/>
  <c r="BT21" i="1"/>
  <c r="BS21" i="1"/>
  <c r="BR21" i="1" s="1"/>
  <c r="BQ21" i="1"/>
  <c r="BP21" i="1"/>
  <c r="BO21" i="1"/>
  <c r="BN21" i="1"/>
  <c r="BM21" i="1"/>
  <c r="BL21" i="1"/>
  <c r="BG21" i="1" s="1"/>
  <c r="BI21" i="1"/>
  <c r="BB21" i="1"/>
  <c r="AV21" i="1"/>
  <c r="AW21" i="1" s="1"/>
  <c r="AR21" i="1"/>
  <c r="AP21" i="1"/>
  <c r="Q21" i="1" s="1"/>
  <c r="AE21" i="1"/>
  <c r="AD21" i="1"/>
  <c r="AC21" i="1"/>
  <c r="V21" i="1"/>
  <c r="T21" i="1"/>
  <c r="BT20" i="1"/>
  <c r="BS20" i="1"/>
  <c r="BR20" i="1"/>
  <c r="BD20" i="1" s="1"/>
  <c r="BQ20" i="1"/>
  <c r="BP20" i="1"/>
  <c r="BO20" i="1"/>
  <c r="BN20" i="1"/>
  <c r="BM20" i="1"/>
  <c r="BL20" i="1"/>
  <c r="BG20" i="1" s="1"/>
  <c r="BI20" i="1"/>
  <c r="BB20" i="1"/>
  <c r="BF20" i="1" s="1"/>
  <c r="AV20" i="1"/>
  <c r="AW20" i="1" s="1"/>
  <c r="AR20" i="1"/>
  <c r="AP20" i="1" s="1"/>
  <c r="AE20" i="1"/>
  <c r="AC20" i="1" s="1"/>
  <c r="AD20" i="1"/>
  <c r="V20" i="1"/>
  <c r="BT19" i="1"/>
  <c r="BS19" i="1"/>
  <c r="BQ19" i="1"/>
  <c r="BR19" i="1" s="1"/>
  <c r="BP19" i="1"/>
  <c r="BO19" i="1"/>
  <c r="BN19" i="1"/>
  <c r="BM19" i="1"/>
  <c r="BL19" i="1"/>
  <c r="BI19" i="1"/>
  <c r="BG19" i="1"/>
  <c r="BB19" i="1"/>
  <c r="AV19" i="1"/>
  <c r="AW19" i="1" s="1"/>
  <c r="AR19" i="1"/>
  <c r="AQ19" i="1"/>
  <c r="AP19" i="1"/>
  <c r="Q19" i="1" s="1"/>
  <c r="AE19" i="1"/>
  <c r="AD19" i="1"/>
  <c r="AC19" i="1" s="1"/>
  <c r="V19" i="1"/>
  <c r="BT18" i="1"/>
  <c r="BS18" i="1"/>
  <c r="BQ18" i="1"/>
  <c r="BR18" i="1" s="1"/>
  <c r="BP18" i="1"/>
  <c r="BO18" i="1"/>
  <c r="BN18" i="1"/>
  <c r="BM18" i="1"/>
  <c r="BL18" i="1"/>
  <c r="BI18" i="1"/>
  <c r="BG18" i="1"/>
  <c r="BB18" i="1"/>
  <c r="AW18" i="1"/>
  <c r="AV18" i="1"/>
  <c r="AR18" i="1"/>
  <c r="AP18" i="1"/>
  <c r="T18" i="1" s="1"/>
  <c r="AE18" i="1"/>
  <c r="AD18" i="1"/>
  <c r="AC18" i="1"/>
  <c r="V18" i="1"/>
  <c r="BT17" i="1"/>
  <c r="BS17" i="1"/>
  <c r="BQ17" i="1"/>
  <c r="BR17" i="1" s="1"/>
  <c r="BP17" i="1"/>
  <c r="BO17" i="1"/>
  <c r="BN17" i="1"/>
  <c r="BM17" i="1"/>
  <c r="BL17" i="1"/>
  <c r="BG17" i="1" s="1"/>
  <c r="BI17" i="1"/>
  <c r="BB17" i="1"/>
  <c r="AV17" i="1"/>
  <c r="AW17" i="1" s="1"/>
  <c r="AR17" i="1"/>
  <c r="AP17" i="1"/>
  <c r="O17" i="1" s="1"/>
  <c r="AE17" i="1"/>
  <c r="AD17" i="1"/>
  <c r="AC17" i="1"/>
  <c r="V17" i="1"/>
  <c r="T17" i="1"/>
  <c r="Q17" i="1"/>
  <c r="P17" i="1"/>
  <c r="BE17" i="1" s="1"/>
  <c r="BD22" i="1" l="1"/>
  <c r="Y22" i="1"/>
  <c r="T31" i="1"/>
  <c r="Q31" i="1"/>
  <c r="P31" i="1"/>
  <c r="BE31" i="1" s="1"/>
  <c r="BH31" i="1" s="1"/>
  <c r="AQ31" i="1"/>
  <c r="O31" i="1"/>
  <c r="BD18" i="1"/>
  <c r="BF18" i="1" s="1"/>
  <c r="Y18" i="1"/>
  <c r="AQ20" i="1"/>
  <c r="T20" i="1"/>
  <c r="O20" i="1"/>
  <c r="Q20" i="1"/>
  <c r="P20" i="1"/>
  <c r="BE20" i="1" s="1"/>
  <c r="BH20" i="1" s="1"/>
  <c r="BF22" i="1"/>
  <c r="BD23" i="1"/>
  <c r="BF23" i="1" s="1"/>
  <c r="Y23" i="1"/>
  <c r="BD26" i="1"/>
  <c r="BF26" i="1" s="1"/>
  <c r="Y26" i="1"/>
  <c r="AQ28" i="1"/>
  <c r="T28" i="1"/>
  <c r="Q28" i="1"/>
  <c r="P28" i="1"/>
  <c r="BE28" i="1" s="1"/>
  <c r="BH28" i="1" s="1"/>
  <c r="O28" i="1"/>
  <c r="BF31" i="1"/>
  <c r="Y19" i="1"/>
  <c r="BD19" i="1"/>
  <c r="BF19" i="1" s="1"/>
  <c r="Z27" i="1"/>
  <c r="AA27" i="1" s="1"/>
  <c r="AG17" i="1"/>
  <c r="BH22" i="1"/>
  <c r="AG25" i="1"/>
  <c r="Y35" i="1"/>
  <c r="BD35" i="1"/>
  <c r="BF35" i="1" s="1"/>
  <c r="Y30" i="1"/>
  <c r="BD30" i="1"/>
  <c r="BF30" i="1" s="1"/>
  <c r="BD31" i="1"/>
  <c r="Y31" i="1"/>
  <c r="BD34" i="1"/>
  <c r="BF34" i="1" s="1"/>
  <c r="Y34" i="1"/>
  <c r="BD17" i="1"/>
  <c r="BF17" i="1" s="1"/>
  <c r="Y17" i="1"/>
  <c r="BD21" i="1"/>
  <c r="BF21" i="1" s="1"/>
  <c r="Y21" i="1"/>
  <c r="T23" i="1"/>
  <c r="Q23" i="1"/>
  <c r="AQ23" i="1"/>
  <c r="P23" i="1"/>
  <c r="BE23" i="1" s="1"/>
  <c r="O23" i="1"/>
  <c r="BH25" i="1"/>
  <c r="O33" i="1"/>
  <c r="AQ33" i="1"/>
  <c r="T33" i="1"/>
  <c r="P33" i="1"/>
  <c r="BE33" i="1" s="1"/>
  <c r="Q33" i="1"/>
  <c r="Q24" i="1"/>
  <c r="P24" i="1"/>
  <c r="BE24" i="1" s="1"/>
  <c r="BH24" i="1" s="1"/>
  <c r="O24" i="1"/>
  <c r="AQ24" i="1"/>
  <c r="T24" i="1"/>
  <c r="BD25" i="1"/>
  <c r="BF25" i="1" s="1"/>
  <c r="Y25" i="1"/>
  <c r="Q27" i="1"/>
  <c r="P27" i="1"/>
  <c r="BE27" i="1" s="1"/>
  <c r="BH27" i="1" s="1"/>
  <c r="O27" i="1"/>
  <c r="AQ27" i="1"/>
  <c r="T27" i="1"/>
  <c r="BD29" i="1"/>
  <c r="BF29" i="1" s="1"/>
  <c r="Y29" i="1"/>
  <c r="BD33" i="1"/>
  <c r="BF33" i="1" s="1"/>
  <c r="Y33" i="1"/>
  <c r="AQ18" i="1"/>
  <c r="AQ26" i="1"/>
  <c r="AQ34" i="1"/>
  <c r="O18" i="1"/>
  <c r="T19" i="1"/>
  <c r="Y20" i="1"/>
  <c r="AQ21" i="1"/>
  <c r="O26" i="1"/>
  <c r="Y28" i="1"/>
  <c r="AQ29" i="1"/>
  <c r="O34" i="1"/>
  <c r="P18" i="1"/>
  <c r="BE18" i="1" s="1"/>
  <c r="BH18" i="1" s="1"/>
  <c r="O21" i="1"/>
  <c r="T22" i="1"/>
  <c r="P26" i="1"/>
  <c r="BE26" i="1" s="1"/>
  <c r="O29" i="1"/>
  <c r="T30" i="1"/>
  <c r="AQ32" i="1"/>
  <c r="P34" i="1"/>
  <c r="BE34" i="1" s="1"/>
  <c r="BH34" i="1" s="1"/>
  <c r="Q18" i="1"/>
  <c r="P21" i="1"/>
  <c r="BE21" i="1" s="1"/>
  <c r="BH21" i="1" s="1"/>
  <c r="Q26" i="1"/>
  <c r="P29" i="1"/>
  <c r="BE29" i="1" s="1"/>
  <c r="O32" i="1"/>
  <c r="Q34" i="1"/>
  <c r="O19" i="1"/>
  <c r="AQ22" i="1"/>
  <c r="P32" i="1"/>
  <c r="BE32" i="1" s="1"/>
  <c r="BH32" i="1" s="1"/>
  <c r="O35" i="1"/>
  <c r="AQ17" i="1"/>
  <c r="P19" i="1"/>
  <c r="BE19" i="1" s="1"/>
  <c r="BH19" i="1" s="1"/>
  <c r="O22" i="1"/>
  <c r="AQ25" i="1"/>
  <c r="O30" i="1"/>
  <c r="P35" i="1"/>
  <c r="BE35" i="1" s="1"/>
  <c r="Z28" i="1" l="1"/>
  <c r="AA28" i="1" s="1"/>
  <c r="AG27" i="1"/>
  <c r="W27" i="1"/>
  <c r="U27" i="1" s="1"/>
  <c r="X27" i="1" s="1"/>
  <c r="R27" i="1" s="1"/>
  <c r="S27" i="1" s="1"/>
  <c r="W33" i="1"/>
  <c r="U33" i="1" s="1"/>
  <c r="X33" i="1" s="1"/>
  <c r="R33" i="1" s="1"/>
  <c r="S33" i="1" s="1"/>
  <c r="AG33" i="1"/>
  <c r="Z23" i="1"/>
  <c r="AA23" i="1" s="1"/>
  <c r="W23" i="1" s="1"/>
  <c r="U23" i="1" s="1"/>
  <c r="X23" i="1" s="1"/>
  <c r="R23" i="1" s="1"/>
  <c r="S23" i="1" s="1"/>
  <c r="AG22" i="1"/>
  <c r="AG32" i="1"/>
  <c r="W32" i="1"/>
  <c r="U32" i="1" s="1"/>
  <c r="X32" i="1" s="1"/>
  <c r="R32" i="1" s="1"/>
  <c r="S32" i="1" s="1"/>
  <c r="AG29" i="1"/>
  <c r="W29" i="1"/>
  <c r="U29" i="1" s="1"/>
  <c r="X29" i="1" s="1"/>
  <c r="R29" i="1" s="1"/>
  <c r="S29" i="1" s="1"/>
  <c r="AG26" i="1"/>
  <c r="W26" i="1"/>
  <c r="U26" i="1" s="1"/>
  <c r="X26" i="1" s="1"/>
  <c r="R26" i="1" s="1"/>
  <c r="S26" i="1" s="1"/>
  <c r="Z33" i="1"/>
  <c r="AA33" i="1" s="1"/>
  <c r="Z21" i="1"/>
  <c r="AA21" i="1" s="1"/>
  <c r="AG28" i="1"/>
  <c r="W28" i="1"/>
  <c r="U28" i="1" s="1"/>
  <c r="X28" i="1" s="1"/>
  <c r="R28" i="1" s="1"/>
  <c r="S28" i="1" s="1"/>
  <c r="Z18" i="1"/>
  <c r="AA18" i="1" s="1"/>
  <c r="W18" i="1" s="1"/>
  <c r="U18" i="1" s="1"/>
  <c r="X18" i="1" s="1"/>
  <c r="R18" i="1" s="1"/>
  <c r="S18" i="1" s="1"/>
  <c r="AG30" i="1"/>
  <c r="AG24" i="1"/>
  <c r="Z31" i="1"/>
  <c r="AA31" i="1" s="1"/>
  <c r="AG31" i="1"/>
  <c r="W31" i="1"/>
  <c r="U31" i="1" s="1"/>
  <c r="X31" i="1" s="1"/>
  <c r="R31" i="1" s="1"/>
  <c r="S31" i="1" s="1"/>
  <c r="BH29" i="1"/>
  <c r="BH26" i="1"/>
  <c r="BH30" i="1"/>
  <c r="Z30" i="1"/>
  <c r="AA30" i="1" s="1"/>
  <c r="BH17" i="1"/>
  <c r="Z24" i="1"/>
  <c r="AA24" i="1" s="1"/>
  <c r="Z20" i="1"/>
  <c r="AA20" i="1" s="1"/>
  <c r="Z29" i="1"/>
  <c r="AA29" i="1" s="1"/>
  <c r="Z25" i="1"/>
  <c r="AA25" i="1" s="1"/>
  <c r="Z17" i="1"/>
  <c r="AA17" i="1" s="1"/>
  <c r="AG35" i="1"/>
  <c r="AG21" i="1"/>
  <c r="W21" i="1"/>
  <c r="U21" i="1" s="1"/>
  <c r="X21" i="1" s="1"/>
  <c r="R21" i="1" s="1"/>
  <c r="S21" i="1" s="1"/>
  <c r="AG23" i="1"/>
  <c r="Z35" i="1"/>
  <c r="AA35" i="1" s="1"/>
  <c r="AG19" i="1"/>
  <c r="AH27" i="1"/>
  <c r="AB27" i="1"/>
  <c r="AF27" i="1" s="1"/>
  <c r="AI27" i="1"/>
  <c r="AJ27" i="1" s="1"/>
  <c r="AG18" i="1"/>
  <c r="BH33" i="1"/>
  <c r="BH23" i="1"/>
  <c r="Z34" i="1"/>
  <c r="AA34" i="1" s="1"/>
  <c r="Z19" i="1"/>
  <c r="AA19" i="1" s="1"/>
  <c r="Z22" i="1"/>
  <c r="AA22" i="1" s="1"/>
  <c r="BH35" i="1"/>
  <c r="AG34" i="1"/>
  <c r="Z26" i="1"/>
  <c r="AA26" i="1" s="1"/>
  <c r="W20" i="1"/>
  <c r="U20" i="1" s="1"/>
  <c r="X20" i="1" s="1"/>
  <c r="R20" i="1" s="1"/>
  <c r="S20" i="1" s="1"/>
  <c r="AG20" i="1"/>
  <c r="Z32" i="1"/>
  <c r="AA32" i="1" s="1"/>
  <c r="AI24" i="1" l="1"/>
  <c r="AB24" i="1"/>
  <c r="AF24" i="1" s="1"/>
  <c r="AH24" i="1"/>
  <c r="AI32" i="1"/>
  <c r="AJ32" i="1" s="1"/>
  <c r="AB32" i="1"/>
  <c r="AF32" i="1" s="1"/>
  <c r="AH32" i="1"/>
  <c r="AB22" i="1"/>
  <c r="AF22" i="1" s="1"/>
  <c r="AI22" i="1"/>
  <c r="AJ22" i="1" s="1"/>
  <c r="AH22" i="1"/>
  <c r="AH35" i="1"/>
  <c r="AB35" i="1"/>
  <c r="AF35" i="1" s="1"/>
  <c r="AI35" i="1"/>
  <c r="AJ35" i="1" s="1"/>
  <c r="AB31" i="1"/>
  <c r="AF31" i="1" s="1"/>
  <c r="AI31" i="1"/>
  <c r="AH31" i="1"/>
  <c r="AB18" i="1"/>
  <c r="AF18" i="1" s="1"/>
  <c r="AI18" i="1"/>
  <c r="AH18" i="1"/>
  <c r="AB17" i="1"/>
  <c r="AF17" i="1" s="1"/>
  <c r="AI17" i="1"/>
  <c r="AJ17" i="1" s="1"/>
  <c r="AH17" i="1"/>
  <c r="W17" i="1"/>
  <c r="U17" i="1" s="1"/>
  <c r="X17" i="1" s="1"/>
  <c r="R17" i="1" s="1"/>
  <c r="S17" i="1" s="1"/>
  <c r="AB25" i="1"/>
  <c r="AF25" i="1" s="1"/>
  <c r="AI25" i="1"/>
  <c r="AJ25" i="1" s="1"/>
  <c r="AH25" i="1"/>
  <c r="W25" i="1"/>
  <c r="U25" i="1" s="1"/>
  <c r="X25" i="1" s="1"/>
  <c r="R25" i="1" s="1"/>
  <c r="S25" i="1" s="1"/>
  <c r="AB30" i="1"/>
  <c r="AF30" i="1" s="1"/>
  <c r="AI30" i="1"/>
  <c r="AJ30" i="1" s="1"/>
  <c r="AH30" i="1"/>
  <c r="AB23" i="1"/>
  <c r="AF23" i="1" s="1"/>
  <c r="AI23" i="1"/>
  <c r="AH23" i="1"/>
  <c r="AB26" i="1"/>
  <c r="AF26" i="1" s="1"/>
  <c r="AI26" i="1"/>
  <c r="AH26" i="1"/>
  <c r="AI21" i="1"/>
  <c r="AJ21" i="1" s="1"/>
  <c r="AB21" i="1"/>
  <c r="AF21" i="1" s="1"/>
  <c r="AH21" i="1"/>
  <c r="AB34" i="1"/>
  <c r="AF34" i="1" s="1"/>
  <c r="AI34" i="1"/>
  <c r="AJ34" i="1" s="1"/>
  <c r="AH34" i="1"/>
  <c r="AI29" i="1"/>
  <c r="AB29" i="1"/>
  <c r="AF29" i="1" s="1"/>
  <c r="AH29" i="1"/>
  <c r="AB33" i="1"/>
  <c r="AF33" i="1" s="1"/>
  <c r="AI33" i="1"/>
  <c r="AH33" i="1"/>
  <c r="AB28" i="1"/>
  <c r="AF28" i="1" s="1"/>
  <c r="AI28" i="1"/>
  <c r="AH28" i="1"/>
  <c r="AB19" i="1"/>
  <c r="AF19" i="1" s="1"/>
  <c r="AI19" i="1"/>
  <c r="AJ19" i="1" s="1"/>
  <c r="AH19" i="1"/>
  <c r="W24" i="1"/>
  <c r="U24" i="1" s="1"/>
  <c r="X24" i="1" s="1"/>
  <c r="R24" i="1" s="1"/>
  <c r="S24" i="1" s="1"/>
  <c r="W34" i="1"/>
  <c r="U34" i="1" s="1"/>
  <c r="X34" i="1" s="1"/>
  <c r="R34" i="1" s="1"/>
  <c r="S34" i="1" s="1"/>
  <c r="W19" i="1"/>
  <c r="U19" i="1" s="1"/>
  <c r="X19" i="1" s="1"/>
  <c r="R19" i="1" s="1"/>
  <c r="S19" i="1" s="1"/>
  <c r="W35" i="1"/>
  <c r="U35" i="1" s="1"/>
  <c r="X35" i="1" s="1"/>
  <c r="R35" i="1" s="1"/>
  <c r="S35" i="1" s="1"/>
  <c r="AB20" i="1"/>
  <c r="AF20" i="1" s="1"/>
  <c r="AI20" i="1"/>
  <c r="AH20" i="1"/>
  <c r="W30" i="1"/>
  <c r="U30" i="1" s="1"/>
  <c r="X30" i="1" s="1"/>
  <c r="R30" i="1" s="1"/>
  <c r="S30" i="1" s="1"/>
  <c r="W22" i="1"/>
  <c r="U22" i="1" s="1"/>
  <c r="X22" i="1" s="1"/>
  <c r="R22" i="1" s="1"/>
  <c r="S22" i="1" s="1"/>
  <c r="AJ33" i="1" l="1"/>
  <c r="AJ31" i="1"/>
  <c r="AJ23" i="1"/>
  <c r="AJ20" i="1"/>
  <c r="AJ29" i="1"/>
  <c r="AJ26" i="1"/>
  <c r="AJ28" i="1"/>
  <c r="AJ18" i="1"/>
  <c r="AJ24" i="1"/>
</calcChain>
</file>

<file path=xl/sharedStrings.xml><?xml version="1.0" encoding="utf-8"?>
<sst xmlns="http://schemas.openxmlformats.org/spreadsheetml/2006/main" count="700" uniqueCount="283">
  <si>
    <t>File opened</t>
  </si>
  <si>
    <t>2020-02-12 12:48:59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</si>
  <si>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</si>
  <si>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</si>
  <si>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</si>
  <si>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</si>
  <si>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</si>
  <si>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</si>
  <si>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</si>
  <si>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</si>
  <si>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</si>
  <si>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</si>
  <si>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</si>
  <si>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{"h2obspan2": "0", "co2aspan2b": "0.293384", "h2oazero": "1.04577", "h2obspan2b": "0.0727663", "co2bzero": "0.928899", "flowbzero": "0.31642", "flowazero": "0.28786", "ssb_ref": "36084.5", "co2bspan1": "1.00109", "co2aspan1": "1.00127", "h2obspan2a": "0.0725379", "h2oaspan2a": "0.0719734", "h2oaspan2": "0", "flowmeterzero": "0.997559", "co2bspan2a": "0.296716", "h2obzero": "1.05718", "co2aspan2a": "0.295951", "h2oaspan1": "1.00539", "h2oaspan2b": "0.0723615", "co2bspan2b": "0.294103", "co2azero": "0.926417", "co2bspan2": "-0.0333406", "h2oaspanconc1": "12.18", "co2aspanconc2": "301.4", "tazero": "-0.144751", "ssa_ref": "34010.6", "h2obspan1": "1.00315", "co2bspanconc2": "301.4", "co2bspanconc1": "2488", "h2obspanconc2": "0", "chamberpressurezero": "2.647", "oxygen": "21", "h2oaspanconc2": "0", "co2aspan2": "-0.0336155", "tbzero": "-0.0746956", "h2obspanconc1": "12.18", "co2aspanconc1": "2488"}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</si>
  <si>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</si>
  <si>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</si>
  <si>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</si>
  <si>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</si>
  <si>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</si>
  <si>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</si>
  <si>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</si>
  <si>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</si>
  <si>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</si>
  <si>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12:48:59</t>
  </si>
  <si>
    <t>Stability Definition:	CO2_r (Meas): Per=20	Tleaf (Meas): Std&lt;0.2 Per=20	Qamb_in (Meas): Std&lt;1 Per=20	A (GasEx): Std&lt;0.2 Per=20</t>
  </si>
  <si>
    <t>12:49:08</t>
  </si>
  <si>
    <t>Stability Definition:	CO2_r (Meas): Per=20	Tleaf (Meas): Per=20	Qamb_in (Meas): Std&lt;1 Per=20	A (GasEx): Std&lt;0.2 Per=20</t>
  </si>
  <si>
    <t>Stability Definition:	CO2_r (Meas): Per=20	Tleaf (Meas): Per=20	Qamb_in (Meas): Per=20	A (GasEx): Std&lt;0.2 Per=20</t>
  </si>
  <si>
    <t>12:49:09</t>
  </si>
  <si>
    <t>Stability Definition:	CO2_r (Meas): Std&lt;0.75 Per=20	Tleaf (Meas): Per=20	Qamb_in (Meas): Per=20	A (GasEx): Std&lt;0.2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</si>
  <si>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</si>
  <si>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</si>
  <si>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</si>
  <si>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</si>
  <si>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</si>
  <si>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</si>
  <si>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</si>
  <si>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</si>
  <si>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</si>
  <si>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</si>
  <si>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</si>
  <si>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</si>
  <si>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</si>
  <si>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</si>
  <si>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</si>
  <si>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</si>
  <si>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</si>
  <si>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</si>
  <si>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</si>
  <si>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</si>
  <si>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</si>
  <si>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</si>
  <si>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</si>
  <si>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</si>
  <si>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</si>
  <si>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</si>
  <si>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</si>
  <si>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</si>
  <si>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</si>
  <si>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</si>
  <si>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</si>
  <si>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</si>
  <si>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</si>
  <si>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</si>
  <si>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</si>
  <si>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</si>
  <si>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</si>
  <si>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</si>
  <si>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</si>
  <si>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</si>
  <si>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</si>
  <si>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</si>
  <si>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</si>
  <si>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5.16322 84.4367 399.43 650.953 885.784 1104.34 1299.74 1384.71</t>
  </si>
  <si>
    <t>Fs_true</t>
  </si>
  <si>
    <t>-0.045957 100.255 401.887 601.179 799.788 999.93 1200.28 1401.39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</si>
  <si>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</si>
  <si>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</si>
  <si>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</si>
  <si>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</si>
  <si>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</si>
  <si>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</si>
  <si>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</si>
  <si>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</si>
  <si>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</si>
  <si>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</si>
  <si>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</si>
  <si>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</si>
  <si>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</si>
  <si>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</si>
  <si>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</si>
  <si>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</si>
  <si>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</si>
  <si>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</si>
  <si>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</si>
  <si>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</si>
  <si>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</si>
  <si>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</si>
  <si>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</si>
  <si>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</si>
  <si>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</si>
  <si>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</si>
  <si>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</si>
  <si>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</si>
  <si>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</si>
  <si>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</si>
  <si>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</si>
  <si>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</si>
  <si>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</si>
  <si>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</si>
  <si>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</si>
  <si>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</si>
  <si>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</si>
  <si>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</si>
  <si>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</si>
  <si>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</si>
  <si>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</si>
  <si>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</si>
  <si>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</si>
  <si>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</si>
  <si>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</si>
  <si>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</si>
  <si>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</si>
  <si>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</si>
  <si>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</si>
  <si>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</si>
  <si>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</si>
  <si>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</si>
  <si>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</si>
  <si>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</si>
  <si>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</si>
  <si>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</si>
  <si>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</si>
  <si>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</si>
  <si>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</si>
  <si>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</si>
  <si>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</si>
  <si>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</si>
  <si>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</si>
  <si>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</si>
  <si>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</si>
  <si>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</si>
  <si>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</si>
  <si>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</si>
  <si>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</si>
  <si>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</si>
  <si>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</si>
  <si>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</si>
  <si>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</si>
  <si>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</si>
  <si>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</si>
  <si>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</si>
  <si>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</si>
  <si>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</si>
  <si>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</si>
  <si>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</si>
  <si>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</si>
  <si>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</si>
  <si>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</si>
  <si>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</si>
  <si>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</si>
  <si>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</si>
  <si>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</si>
  <si>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</si>
  <si>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</si>
  <si>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</si>
  <si>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</si>
  <si>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</si>
  <si>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</si>
  <si>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</si>
  <si>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</si>
  <si>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</si>
  <si>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</si>
  <si>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</si>
  <si>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</si>
  <si>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</si>
  <si>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</si>
  <si>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</si>
  <si>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</si>
  <si>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</si>
  <si>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</si>
  <si>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</si>
  <si>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</si>
  <si>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</si>
  <si>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</si>
  <si>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</si>
  <si>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</si>
  <si>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</si>
  <si>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</si>
  <si>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</si>
  <si>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</si>
  <si>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</si>
  <si>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</si>
  <si>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</si>
  <si>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</si>
  <si>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</si>
  <si>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</si>
  <si>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</si>
  <si>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</si>
  <si>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</si>
  <si>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</si>
  <si>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</si>
  <si>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</si>
  <si>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</si>
  <si>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</si>
  <si>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</si>
  <si>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</si>
  <si>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</si>
  <si>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</si>
  <si>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</si>
  <si>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</si>
  <si>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</si>
  <si>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</si>
  <si>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</si>
  <si>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</si>
  <si>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</si>
  <si>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</si>
  <si>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</si>
  <si>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</si>
  <si>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</si>
  <si>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</si>
  <si>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</si>
  <si>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</si>
  <si>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</si>
  <si>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</si>
  <si>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</si>
  <si>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</si>
  <si>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</si>
  <si>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</si>
  <si>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</si>
  <si>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</si>
  <si>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</si>
  <si>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</si>
  <si>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</si>
  <si>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</si>
  <si>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20200212 13:15:20</t>
  </si>
  <si>
    <t>13:15:20</t>
  </si>
  <si>
    <t>Lindsey</t>
  </si>
  <si>
    <t>20200212</t>
  </si>
  <si>
    <t>KD</t>
  </si>
  <si>
    <t>UNKNOW</t>
  </si>
  <si>
    <t>BNL17540</t>
  </si>
  <si>
    <t>Mature</t>
  </si>
  <si>
    <t>E1</t>
  </si>
  <si>
    <t>Sun</t>
  </si>
  <si>
    <t>-</t>
  </si>
  <si>
    <t>0: Broadleaf</t>
  </si>
  <si>
    <t>20200212 13:16:48</t>
  </si>
  <si>
    <t>13:16:48</t>
  </si>
  <si>
    <t>20200212 13:18:31</t>
  </si>
  <si>
    <t>13:18:31</t>
  </si>
  <si>
    <t>20200212 13:20:05</t>
  </si>
  <si>
    <t>13:20:05</t>
  </si>
  <si>
    <t>20200212 13:21:39</t>
  </si>
  <si>
    <t>13:21:39</t>
  </si>
  <si>
    <t>20200212 13:22:48</t>
  </si>
  <si>
    <t>13:22:48</t>
  </si>
  <si>
    <t>20200212 13:24:15</t>
  </si>
  <si>
    <t>13:24:15</t>
  </si>
  <si>
    <t>20200212 13:25:36</t>
  </si>
  <si>
    <t>13:25:36</t>
  </si>
  <si>
    <t>20200212 13:27:25</t>
  </si>
  <si>
    <t>13:27:25</t>
  </si>
  <si>
    <t>20200212 13:28:49</t>
  </si>
  <si>
    <t>13:28:49</t>
  </si>
  <si>
    <t>20200212 13:30:20</t>
  </si>
  <si>
    <t>13:30:20</t>
  </si>
  <si>
    <t>20200212 13:32:10</t>
  </si>
  <si>
    <t>13:32:10</t>
  </si>
  <si>
    <t>20200212 13:33:48</t>
  </si>
  <si>
    <t>13:33:48</t>
  </si>
  <si>
    <t>20200212 13:35:42</t>
  </si>
  <si>
    <t>13:35:42</t>
  </si>
  <si>
    <t>20200212 13:37:37</t>
  </si>
  <si>
    <t>13:37:37</t>
  </si>
  <si>
    <t>20200212 13:39:02</t>
  </si>
  <si>
    <t>13:39:02</t>
  </si>
  <si>
    <t>20200212 13:40:57</t>
  </si>
  <si>
    <t>13:40:57</t>
  </si>
  <si>
    <t>20200212 13:42:38</t>
  </si>
  <si>
    <t>13:42:38</t>
  </si>
  <si>
    <t>20200212 13:44:11</t>
  </si>
  <si>
    <t>13:44:11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</si>
</sst>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35"/>
  <sheetViews>
    <sheetView tabSelected="1" workbookViewId="0"/>
  </sheetViews>
  <sheetFormatPr defaultRowHeight="15" x14ac:dyDescent="0.25"/>
  <sheetData>
    <row r="2" spans="1:133" x14ac:dyDescent="0.25">
      <c r="A2" t="s">
        <v>30</v>
      </c>
      <c r="B2" t="s">
        <v>31</v>
      </c>
      <c r="C2" t="s">
        <v>32</v>
      </c>
      <c r="D2" t="s">
        <v>33</v>
      </c>
    </row>
    <row r="3" spans="1:133" x14ac:dyDescent="0.25">
      <c r="B3">
        <v>4</v>
      </c>
      <c r="C3">
        <v>21</v>
      </c>
      <c r="D3" t="s">
        <v>34</v>
      </c>
    </row>
    <row r="4" spans="1:133" x14ac:dyDescent="0.25">
      <c r="A4" t="s">
        <v>35</v>
      </c>
      <c r="B4" t="s">
        <v>36</v>
      </c>
    </row>
    <row r="5" spans="1:133" x14ac:dyDescent="0.25">
      <c r="B5">
        <v>2</v>
      </c>
    </row>
    <row r="6" spans="1:133" x14ac:dyDescent="0.25">
      <c r="A6" t="s">
        <v>37</v>
      </c>
      <c r="B6" t="s">
        <v>38</v>
      </c>
      <c r="C6" t="s">
        <v>39</v>
      </c>
      <c r="D6" t="s">
        <v>40</v>
      </c>
      <c r="E6" t="s">
        <v>41</v>
      </c>
    </row>
    <row r="7" spans="1:133" x14ac:dyDescent="0.25">
      <c r="B7">
        <v>0</v>
      </c>
      <c r="C7">
        <v>1</v>
      </c>
      <c r="D7">
        <v>0</v>
      </c>
      <c r="E7">
        <v>0</v>
      </c>
    </row>
    <row r="8" spans="1:133" x14ac:dyDescent="0.25">
      <c r="A8" t="s">
        <v>42</v>
      </c>
      <c r="B8" t="s">
        <v>43</v>
      </c>
      <c r="C8" t="s">
        <v>45</v>
      </c>
      <c r="D8" t="s">
        <v>47</v>
      </c>
      <c r="E8" t="s">
        <v>48</v>
      </c>
      <c r="F8" t="s">
        <v>49</v>
      </c>
      <c r="G8" t="s">
        <v>50</v>
      </c>
      <c r="H8" t="s">
        <v>51</v>
      </c>
      <c r="I8" t="s">
        <v>52</v>
      </c>
      <c r="J8" t="s">
        <v>53</v>
      </c>
      <c r="K8" t="s">
        <v>54</v>
      </c>
      <c r="L8" t="s">
        <v>55</v>
      </c>
      <c r="M8" t="s">
        <v>56</v>
      </c>
      <c r="N8" t="s">
        <v>57</v>
      </c>
      <c r="O8" t="s">
        <v>58</v>
      </c>
      <c r="P8" t="s">
        <v>59</v>
      </c>
      <c r="Q8" t="s">
        <v>60</v>
      </c>
    </row>
    <row r="9" spans="1:133" x14ac:dyDescent="0.25">
      <c r="B9" t="s">
        <v>44</v>
      </c>
      <c r="C9" t="s">
        <v>46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25">
      <c r="A10" t="s">
        <v>61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</row>
    <row r="11" spans="1:133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25">
      <c r="A12" t="s">
        <v>67</v>
      </c>
      <c r="B12" t="s">
        <v>68</v>
      </c>
      <c r="C12" t="s">
        <v>69</v>
      </c>
      <c r="D12" t="s">
        <v>70</v>
      </c>
      <c r="E12" t="s">
        <v>71</v>
      </c>
      <c r="F12" t="s">
        <v>72</v>
      </c>
      <c r="G12" t="s">
        <v>74</v>
      </c>
      <c r="H12" t="s">
        <v>76</v>
      </c>
    </row>
    <row r="13" spans="1:133" x14ac:dyDescent="0.25">
      <c r="B13">
        <v>-6276</v>
      </c>
      <c r="C13">
        <v>6.6</v>
      </c>
      <c r="D13">
        <v>1.7090000000000001E-5</v>
      </c>
      <c r="E13">
        <v>3.11</v>
      </c>
      <c r="F13" t="s">
        <v>73</v>
      </c>
      <c r="G13" t="s">
        <v>75</v>
      </c>
      <c r="H13">
        <v>0</v>
      </c>
    </row>
    <row r="14" spans="1:133" x14ac:dyDescent="0.25">
      <c r="A14" t="s">
        <v>77</v>
      </c>
      <c r="B14" t="s">
        <v>77</v>
      </c>
      <c r="C14" t="s">
        <v>77</v>
      </c>
      <c r="D14" t="s">
        <v>77</v>
      </c>
      <c r="E14" t="s">
        <v>77</v>
      </c>
      <c r="F14" t="s">
        <v>78</v>
      </c>
      <c r="G14" t="s">
        <v>78</v>
      </c>
      <c r="H14" t="s">
        <v>78</v>
      </c>
      <c r="I14" t="s">
        <v>78</v>
      </c>
      <c r="J14" t="s">
        <v>78</v>
      </c>
      <c r="K14" t="s">
        <v>78</v>
      </c>
      <c r="L14" t="s">
        <v>78</v>
      </c>
      <c r="M14" t="s">
        <v>78</v>
      </c>
      <c r="N14" t="s">
        <v>79</v>
      </c>
      <c r="O14" t="s">
        <v>79</v>
      </c>
      <c r="P14" t="s">
        <v>79</v>
      </c>
      <c r="Q14" t="s">
        <v>79</v>
      </c>
      <c r="R14" t="s">
        <v>79</v>
      </c>
      <c r="S14" t="s">
        <v>79</v>
      </c>
      <c r="T14" t="s">
        <v>79</v>
      </c>
      <c r="U14" t="s">
        <v>79</v>
      </c>
      <c r="V14" t="s">
        <v>79</v>
      </c>
      <c r="W14" t="s">
        <v>79</v>
      </c>
      <c r="X14" t="s">
        <v>79</v>
      </c>
      <c r="Y14" t="s">
        <v>79</v>
      </c>
      <c r="Z14" t="s">
        <v>79</v>
      </c>
      <c r="AA14" t="s">
        <v>79</v>
      </c>
      <c r="AB14" t="s">
        <v>79</v>
      </c>
      <c r="AC14" t="s">
        <v>79</v>
      </c>
      <c r="AD14" t="s">
        <v>79</v>
      </c>
      <c r="AE14" t="s">
        <v>79</v>
      </c>
      <c r="AF14" t="s">
        <v>79</v>
      </c>
      <c r="AG14" t="s">
        <v>79</v>
      </c>
      <c r="AH14" t="s">
        <v>79</v>
      </c>
      <c r="AI14" t="s">
        <v>79</v>
      </c>
      <c r="AJ14" t="s">
        <v>79</v>
      </c>
      <c r="AK14" t="s">
        <v>79</v>
      </c>
      <c r="AL14" t="s">
        <v>79</v>
      </c>
      <c r="AM14" t="s">
        <v>79</v>
      </c>
      <c r="AN14" t="s">
        <v>80</v>
      </c>
      <c r="AO14" t="s">
        <v>80</v>
      </c>
      <c r="AP14" t="s">
        <v>80</v>
      </c>
      <c r="AQ14" t="s">
        <v>80</v>
      </c>
      <c r="AR14" t="s">
        <v>80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82</v>
      </c>
      <c r="BR14" t="s">
        <v>82</v>
      </c>
      <c r="BS14" t="s">
        <v>82</v>
      </c>
      <c r="BT14" t="s">
        <v>82</v>
      </c>
      <c r="BU14" t="s">
        <v>35</v>
      </c>
      <c r="BV14" t="s">
        <v>35</v>
      </c>
      <c r="BW14" t="s">
        <v>35</v>
      </c>
      <c r="BX14" t="s">
        <v>83</v>
      </c>
      <c r="BY14" t="s">
        <v>83</v>
      </c>
      <c r="BZ14" t="s">
        <v>83</v>
      </c>
      <c r="CA14" t="s">
        <v>83</v>
      </c>
      <c r="CB14" t="s">
        <v>83</v>
      </c>
      <c r="CC14" t="s">
        <v>83</v>
      </c>
      <c r="CD14" t="s">
        <v>83</v>
      </c>
      <c r="CE14" t="s">
        <v>83</v>
      </c>
      <c r="CF14" t="s">
        <v>83</v>
      </c>
      <c r="CG14" t="s">
        <v>83</v>
      </c>
      <c r="CH14" t="s">
        <v>83</v>
      </c>
      <c r="CI14" t="s">
        <v>83</v>
      </c>
      <c r="CJ14" t="s">
        <v>83</v>
      </c>
      <c r="CK14" t="s">
        <v>83</v>
      </c>
      <c r="CL14" t="s">
        <v>83</v>
      </c>
      <c r="CM14" t="s">
        <v>83</v>
      </c>
      <c r="CN14" t="s">
        <v>84</v>
      </c>
      <c r="CO14" t="s">
        <v>84</v>
      </c>
      <c r="CP14" t="s">
        <v>84</v>
      </c>
      <c r="CQ14" t="s">
        <v>84</v>
      </c>
      <c r="CR14" t="s">
        <v>84</v>
      </c>
      <c r="CS14" t="s">
        <v>84</v>
      </c>
      <c r="CT14" t="s">
        <v>84</v>
      </c>
      <c r="CU14" t="s">
        <v>84</v>
      </c>
      <c r="CV14" t="s">
        <v>84</v>
      </c>
      <c r="CW14" t="s">
        <v>84</v>
      </c>
      <c r="CX14" t="s">
        <v>84</v>
      </c>
      <c r="CY14" t="s">
        <v>84</v>
      </c>
      <c r="CZ14" t="s">
        <v>84</v>
      </c>
      <c r="DA14" t="s">
        <v>84</v>
      </c>
      <c r="DB14" t="s">
        <v>84</v>
      </c>
      <c r="DC14" t="s">
        <v>84</v>
      </c>
      <c r="DD14" t="s">
        <v>84</v>
      </c>
      <c r="DE14" t="s">
        <v>85</v>
      </c>
      <c r="DF14" t="s">
        <v>85</v>
      </c>
      <c r="DG14" t="s">
        <v>85</v>
      </c>
      <c r="DH14" t="s">
        <v>85</v>
      </c>
      <c r="DI14" t="s">
        <v>85</v>
      </c>
      <c r="DJ14" t="s">
        <v>86</v>
      </c>
      <c r="DK14" t="s">
        <v>86</v>
      </c>
      <c r="DL14" t="s">
        <v>86</v>
      </c>
      <c r="DM14" t="s">
        <v>86</v>
      </c>
      <c r="DN14" t="s">
        <v>86</v>
      </c>
      <c r="DO14" t="s">
        <v>86</v>
      </c>
      <c r="DP14" t="s">
        <v>86</v>
      </c>
      <c r="DQ14" t="s">
        <v>86</v>
      </c>
      <c r="DR14" t="s">
        <v>86</v>
      </c>
      <c r="DS14" t="s">
        <v>86</v>
      </c>
      <c r="DT14" t="s">
        <v>86</v>
      </c>
      <c r="DU14" t="s">
        <v>86</v>
      </c>
      <c r="DV14" t="s">
        <v>86</v>
      </c>
      <c r="DW14" t="s">
        <v>86</v>
      </c>
      <c r="DX14" t="s">
        <v>86</v>
      </c>
      <c r="DY14" t="s">
        <v>86</v>
      </c>
      <c r="DZ14" t="s">
        <v>86</v>
      </c>
      <c r="EA14" t="s">
        <v>86</v>
      </c>
      <c r="EB14" t="s">
        <v>86</v>
      </c>
      <c r="EC14" t="s">
        <v>86</v>
      </c>
    </row>
    <row r="15" spans="1:133" x14ac:dyDescent="0.25">
      <c r="A15" t="s">
        <v>87</v>
      </c>
      <c r="B15" t="s">
        <v>88</v>
      </c>
      <c r="C15" t="s">
        <v>89</v>
      </c>
      <c r="D15" t="s">
        <v>90</v>
      </c>
      <c r="E15" t="s">
        <v>91</v>
      </c>
      <c r="F15" t="s">
        <v>92</v>
      </c>
      <c r="G15" t="s">
        <v>93</v>
      </c>
      <c r="H15" t="s">
        <v>94</v>
      </c>
      <c r="I15" t="s">
        <v>95</v>
      </c>
      <c r="J15" t="s">
        <v>96</v>
      </c>
      <c r="K15" t="s">
        <v>97</v>
      </c>
      <c r="L15" t="s">
        <v>98</v>
      </c>
      <c r="M15" t="s">
        <v>99</v>
      </c>
      <c r="N15" t="s">
        <v>100</v>
      </c>
      <c r="O15" t="s">
        <v>101</v>
      </c>
      <c r="P15" t="s">
        <v>102</v>
      </c>
      <c r="Q15" t="s">
        <v>103</v>
      </c>
      <c r="R15" t="s">
        <v>104</v>
      </c>
      <c r="S15" t="s">
        <v>105</v>
      </c>
      <c r="T15" t="s">
        <v>106</v>
      </c>
      <c r="U15" t="s">
        <v>107</v>
      </c>
      <c r="V15" t="s">
        <v>108</v>
      </c>
      <c r="W15" t="s">
        <v>109</v>
      </c>
      <c r="X15" t="s">
        <v>110</v>
      </c>
      <c r="Y15" t="s">
        <v>111</v>
      </c>
      <c r="Z15" t="s">
        <v>112</v>
      </c>
      <c r="AA15" t="s">
        <v>113</v>
      </c>
      <c r="AB15" t="s">
        <v>114</v>
      </c>
      <c r="AC15" t="s">
        <v>115</v>
      </c>
      <c r="AD15" t="s">
        <v>116</v>
      </c>
      <c r="AE15" t="s">
        <v>117</v>
      </c>
      <c r="AF15" t="s">
        <v>118</v>
      </c>
      <c r="AG15" t="s">
        <v>119</v>
      </c>
      <c r="AH15" t="s">
        <v>120</v>
      </c>
      <c r="AI15" t="s">
        <v>121</v>
      </c>
      <c r="AJ15" t="s">
        <v>122</v>
      </c>
      <c r="AK15" t="s">
        <v>123</v>
      </c>
      <c r="AL15" t="s">
        <v>124</v>
      </c>
      <c r="AM15" t="s">
        <v>125</v>
      </c>
      <c r="AN15" t="s">
        <v>80</v>
      </c>
      <c r="AO15" t="s">
        <v>126</v>
      </c>
      <c r="AP15" t="s">
        <v>127</v>
      </c>
      <c r="AQ15" t="s">
        <v>128</v>
      </c>
      <c r="AR15" t="s">
        <v>129</v>
      </c>
      <c r="AS15" t="s">
        <v>130</v>
      </c>
      <c r="AT15" t="s">
        <v>131</v>
      </c>
      <c r="AU15" t="s">
        <v>132</v>
      </c>
      <c r="AV15" t="s">
        <v>133</v>
      </c>
      <c r="AW15" t="s">
        <v>134</v>
      </c>
      <c r="AX15" t="s">
        <v>135</v>
      </c>
      <c r="AY15" t="s">
        <v>136</v>
      </c>
      <c r="AZ15" t="s">
        <v>137</v>
      </c>
      <c r="BA15" t="s">
        <v>138</v>
      </c>
      <c r="BB15" t="s">
        <v>139</v>
      </c>
      <c r="BC15" t="s">
        <v>140</v>
      </c>
      <c r="BD15" t="s">
        <v>141</v>
      </c>
      <c r="BE15" t="s">
        <v>142</v>
      </c>
      <c r="BF15" t="s">
        <v>143</v>
      </c>
      <c r="BG15" t="s">
        <v>144</v>
      </c>
      <c r="BH15" t="s">
        <v>145</v>
      </c>
      <c r="BI15" t="s">
        <v>146</v>
      </c>
      <c r="BJ15" t="s">
        <v>147</v>
      </c>
      <c r="BK15" t="s">
        <v>148</v>
      </c>
      <c r="BL15" t="s">
        <v>149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100</v>
      </c>
      <c r="BY15" t="s">
        <v>161</v>
      </c>
      <c r="BZ15" t="s">
        <v>162</v>
      </c>
      <c r="CA15" t="s">
        <v>163</v>
      </c>
      <c r="CB15" t="s">
        <v>164</v>
      </c>
      <c r="CC15" t="s">
        <v>165</v>
      </c>
      <c r="CD15" t="s">
        <v>166</v>
      </c>
      <c r="CE15" t="s">
        <v>167</v>
      </c>
      <c r="CF15" t="s">
        <v>168</v>
      </c>
      <c r="CG15" t="s">
        <v>169</v>
      </c>
      <c r="CH15" t="s">
        <v>170</v>
      </c>
      <c r="CI15" t="s">
        <v>171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</row>
    <row r="16" spans="1:133" x14ac:dyDescent="0.25">
      <c r="B16" t="s">
        <v>218</v>
      </c>
      <c r="C16" t="s">
        <v>218</v>
      </c>
      <c r="N16" t="s">
        <v>218</v>
      </c>
      <c r="O16" t="s">
        <v>219</v>
      </c>
      <c r="P16" t="s">
        <v>220</v>
      </c>
      <c r="Q16" t="s">
        <v>221</v>
      </c>
      <c r="R16" t="s">
        <v>221</v>
      </c>
      <c r="S16" t="s">
        <v>166</v>
      </c>
      <c r="T16" t="s">
        <v>166</v>
      </c>
      <c r="U16" t="s">
        <v>219</v>
      </c>
      <c r="V16" t="s">
        <v>219</v>
      </c>
      <c r="W16" t="s">
        <v>219</v>
      </c>
      <c r="X16" t="s">
        <v>219</v>
      </c>
      <c r="Y16" t="s">
        <v>222</v>
      </c>
      <c r="Z16" t="s">
        <v>223</v>
      </c>
      <c r="AA16" t="s">
        <v>223</v>
      </c>
      <c r="AB16" t="s">
        <v>224</v>
      </c>
      <c r="AC16" t="s">
        <v>225</v>
      </c>
      <c r="AD16" t="s">
        <v>224</v>
      </c>
      <c r="AE16" t="s">
        <v>224</v>
      </c>
      <c r="AF16" t="s">
        <v>224</v>
      </c>
      <c r="AG16" t="s">
        <v>222</v>
      </c>
      <c r="AH16" t="s">
        <v>222</v>
      </c>
      <c r="AI16" t="s">
        <v>222</v>
      </c>
      <c r="AJ16" t="s">
        <v>222</v>
      </c>
      <c r="AN16" t="s">
        <v>226</v>
      </c>
      <c r="AO16" t="s">
        <v>225</v>
      </c>
      <c r="AQ16" t="s">
        <v>225</v>
      </c>
      <c r="AR16" t="s">
        <v>226</v>
      </c>
      <c r="AX16" t="s">
        <v>220</v>
      </c>
      <c r="BD16" t="s">
        <v>220</v>
      </c>
      <c r="BE16" t="s">
        <v>220</v>
      </c>
      <c r="BF16" t="s">
        <v>220</v>
      </c>
      <c r="BH16" t="s">
        <v>227</v>
      </c>
      <c r="BQ16" t="s">
        <v>220</v>
      </c>
      <c r="BR16" t="s">
        <v>220</v>
      </c>
      <c r="BT16" t="s">
        <v>228</v>
      </c>
      <c r="BU16" t="s">
        <v>229</v>
      </c>
      <c r="BX16" t="s">
        <v>218</v>
      </c>
      <c r="BY16" t="s">
        <v>221</v>
      </c>
      <c r="BZ16" t="s">
        <v>221</v>
      </c>
      <c r="CA16" t="s">
        <v>230</v>
      </c>
      <c r="CB16" t="s">
        <v>230</v>
      </c>
      <c r="CC16" t="s">
        <v>226</v>
      </c>
      <c r="CD16" t="s">
        <v>224</v>
      </c>
      <c r="CE16" t="s">
        <v>224</v>
      </c>
      <c r="CF16" t="s">
        <v>223</v>
      </c>
      <c r="CG16" t="s">
        <v>223</v>
      </c>
      <c r="CH16" t="s">
        <v>223</v>
      </c>
      <c r="CI16" t="s">
        <v>223</v>
      </c>
      <c r="CJ16" t="s">
        <v>223</v>
      </c>
      <c r="CK16" t="s">
        <v>231</v>
      </c>
      <c r="CL16" t="s">
        <v>220</v>
      </c>
      <c r="CM16" t="s">
        <v>220</v>
      </c>
      <c r="CN16" t="s">
        <v>220</v>
      </c>
      <c r="CS16" t="s">
        <v>220</v>
      </c>
      <c r="CV16" t="s">
        <v>223</v>
      </c>
      <c r="CW16" t="s">
        <v>223</v>
      </c>
      <c r="CX16" t="s">
        <v>223</v>
      </c>
      <c r="CY16" t="s">
        <v>223</v>
      </c>
      <c r="CZ16" t="s">
        <v>223</v>
      </c>
      <c r="DA16" t="s">
        <v>220</v>
      </c>
      <c r="DB16" t="s">
        <v>220</v>
      </c>
      <c r="DC16" t="s">
        <v>220</v>
      </c>
      <c r="DD16" t="s">
        <v>218</v>
      </c>
      <c r="DF16" t="s">
        <v>232</v>
      </c>
      <c r="DG16" t="s">
        <v>232</v>
      </c>
      <c r="DI16" t="s">
        <v>218</v>
      </c>
      <c r="DJ16" t="s">
        <v>225</v>
      </c>
      <c r="DK16" t="s">
        <v>225</v>
      </c>
      <c r="DL16" t="s">
        <v>233</v>
      </c>
      <c r="DM16" t="s">
        <v>234</v>
      </c>
      <c r="DO16" t="s">
        <v>226</v>
      </c>
      <c r="DP16" t="s">
        <v>226</v>
      </c>
      <c r="DQ16" t="s">
        <v>223</v>
      </c>
      <c r="DR16" t="s">
        <v>223</v>
      </c>
      <c r="DS16" t="s">
        <v>223</v>
      </c>
      <c r="DT16" t="s">
        <v>223</v>
      </c>
      <c r="DU16" t="s">
        <v>223</v>
      </c>
      <c r="DV16" t="s">
        <v>225</v>
      </c>
      <c r="DW16" t="s">
        <v>225</v>
      </c>
      <c r="DX16" t="s">
        <v>225</v>
      </c>
      <c r="DY16" t="s">
        <v>223</v>
      </c>
      <c r="DZ16" t="s">
        <v>221</v>
      </c>
      <c r="EA16" t="s">
        <v>230</v>
      </c>
      <c r="EB16" t="s">
        <v>225</v>
      </c>
      <c r="EC16" t="s">
        <v>225</v>
      </c>
    </row>
    <row r="17" spans="1:133" x14ac:dyDescent="0.25">
      <c r="A17">
        <v>1</v>
      </c>
      <c r="B17">
        <v>1581531320</v>
      </c>
      <c r="C17">
        <v>0</v>
      </c>
      <c r="D17" t="s">
        <v>235</v>
      </c>
      <c r="E17" t="s">
        <v>236</v>
      </c>
      <c r="F17" t="s">
        <v>237</v>
      </c>
      <c r="G17" t="s">
        <v>238</v>
      </c>
      <c r="H17" t="s">
        <v>239</v>
      </c>
      <c r="I17" t="s">
        <v>240</v>
      </c>
      <c r="J17" t="s">
        <v>241</v>
      </c>
      <c r="K17" t="s">
        <v>242</v>
      </c>
      <c r="L17" t="s">
        <v>243</v>
      </c>
      <c r="M17" t="s">
        <v>244</v>
      </c>
      <c r="N17">
        <v>1581531312</v>
      </c>
      <c r="O17">
        <f t="shared" ref="O17:O35" si="0">CC17*AP17*(CA17-CB17)/(100*BU17*(1000-AP17*CA17))</f>
        <v>2.6123131584488606E-3</v>
      </c>
      <c r="P17">
        <f t="shared" ref="P17:P35" si="1">CC17*AP17*(BZ17-BY17*(1000-AP17*CB17)/(1000-AP17*CA17))/(100*BU17)</f>
        <v>17.169289884825247</v>
      </c>
      <c r="Q17">
        <f t="shared" ref="Q17:Q35" si="2">BY17 - IF(AP17&gt;1, P17*BU17*100/(AR17*CK17), 0)</f>
        <v>381.93290322580702</v>
      </c>
      <c r="R17">
        <f t="shared" ref="R17:R35" si="3">((X17-O17/2)*Q17-P17)/(X17+O17/2)</f>
        <v>258.68041461443977</v>
      </c>
      <c r="S17">
        <f t="shared" ref="S17:S35" si="4">R17*(CD17+CE17)/1000</f>
        <v>25.759972177471216</v>
      </c>
      <c r="T17">
        <f t="shared" ref="T17:T35" si="5">(BY17 - IF(AP17&gt;1, P17*BU17*100/(AR17*CK17), 0))*(CD17+CE17)/1000</f>
        <v>38.03372967150176</v>
      </c>
      <c r="U17">
        <f t="shared" ref="U17:U35" si="6">2/((1/W17-1/V17)+SIGN(W17)*SQRT((1/W17-1/V17)*(1/W17-1/V17) + 4*BV17/((BV17+1)*(BV17+1))*(2*1/W17*1/V17-1/V17*1/V17)))</f>
        <v>0.24583896123691512</v>
      </c>
      <c r="V17">
        <f t="shared" ref="V17:V35" si="7">AM17+AL17*BU17+AK17*BU17*BU17</f>
        <v>2.2512064432451844</v>
      </c>
      <c r="W17">
        <f t="shared" ref="W17:W35" si="8">O17*(1000-(1000*0.61365*EXP(17.502*AA17/(240.97+AA17))/(CD17+CE17)+CA17)/2)/(1000*0.61365*EXP(17.502*AA17/(240.97+AA17))/(CD17+CE17)-CA17)</f>
        <v>0.23183876868656653</v>
      </c>
      <c r="X17">
        <f t="shared" ref="X17:X35" si="9">1/((BV17+1)/(U17/1.6)+1/(V17/1.37)) + BV17/((BV17+1)/(U17/1.6) + BV17/(V17/1.37))</f>
        <v>0.14609060950839431</v>
      </c>
      <c r="Y17">
        <f t="shared" ref="Y17:Y35" si="10">(BR17*BT17)</f>
        <v>247.84551706266635</v>
      </c>
      <c r="Z17">
        <f t="shared" ref="Z17:Z35" si="11">(CF17+(Y17+2*0.95*0.0000000567*(((CF17+$B$7)+273)^4-(CF17+273)^4)-44100*O17)/(1.84*29.3*V17+8*0.95*0.0000000567*(CF17+273)^3))</f>
        <v>32.114437542789659</v>
      </c>
      <c r="AA17">
        <f t="shared" ref="AA17:AA35" si="12">($C$7*CG17+$D$7*CH17+$E$7*Z17)</f>
        <v>31.005806451612901</v>
      </c>
      <c r="AB17">
        <f t="shared" ref="AB17:AB35" si="13">0.61365*EXP(17.502*AA17/(240.97+AA17))</f>
        <v>4.5128721059651413</v>
      </c>
      <c r="AC17">
        <f t="shared" ref="AC17:AC35" si="14">(AD17/AE17*100)</f>
        <v>75.631303100646875</v>
      </c>
      <c r="AD17">
        <f t="shared" ref="AD17:AD35" si="15">CA17*(CD17+CE17)/1000</f>
        <v>3.4355801401393538</v>
      </c>
      <c r="AE17">
        <f t="shared" ref="AE17:AE35" si="16">0.61365*EXP(17.502*CF17/(240.97+CF17))</f>
        <v>4.5425372819075083</v>
      </c>
      <c r="AF17">
        <f t="shared" ref="AF17:AF35" si="17">(AB17-CA17*(CD17+CE17)/1000)</f>
        <v>1.0772919658257876</v>
      </c>
      <c r="AG17">
        <f t="shared" ref="AG17:AG35" si="18">(-O17*44100)</f>
        <v>-115.20301028759475</v>
      </c>
      <c r="AH17">
        <f t="shared" ref="AH17:AH35" si="19">2*29.3*V17*0.92*(CF17-AA17)</f>
        <v>13.952903230893151</v>
      </c>
      <c r="AI17">
        <f t="shared" ref="AI17:AI35" si="20">2*0.95*0.0000000567*(((CF17+$B$7)+273)^4-(AA17+273)^4)</f>
        <v>1.3926835564323461</v>
      </c>
      <c r="AJ17">
        <f t="shared" ref="AJ17:AJ35" si="21">Y17+AI17+AG17+AH17</f>
        <v>147.9880935623971</v>
      </c>
      <c r="AK17">
        <v>-4.1216234392063997E-2</v>
      </c>
      <c r="AL17">
        <v>4.62688338455364E-2</v>
      </c>
      <c r="AM17">
        <v>3.4573778782862701</v>
      </c>
      <c r="AN17">
        <v>0</v>
      </c>
      <c r="AO17">
        <v>0</v>
      </c>
      <c r="AP17">
        <f t="shared" ref="AP17:AP35" si="22">IF(AN17*$H$13&gt;=AR17,1,(AR17/(AR17-AN17*$H$13)))</f>
        <v>1</v>
      </c>
      <c r="AQ17">
        <f t="shared" ref="AQ17:AQ35" si="23">(AP17-1)*100</f>
        <v>0</v>
      </c>
      <c r="AR17">
        <f t="shared" ref="AR17:AR35" si="24">MAX(0,($B$13+$C$13*CK17)/(1+$D$13*CK17)*CD17/(CF17+273)*$E$13)</f>
        <v>51844.828921934088</v>
      </c>
      <c r="AS17" t="s">
        <v>245</v>
      </c>
      <c r="AT17">
        <v>0</v>
      </c>
      <c r="AU17">
        <v>0</v>
      </c>
      <c r="AV17">
        <f t="shared" ref="AV17:AV35" si="25">AU17-AT17</f>
        <v>0</v>
      </c>
      <c r="AW17" t="e">
        <f t="shared" ref="AW17:AW35" si="26">AV17/AU17</f>
        <v>#DIV/0!</v>
      </c>
      <c r="AX17">
        <v>0</v>
      </c>
      <c r="AY17" t="s">
        <v>245</v>
      </c>
      <c r="AZ17">
        <v>0</v>
      </c>
      <c r="BA17">
        <v>0</v>
      </c>
      <c r="BB17" t="e">
        <f t="shared" ref="BB17:BB35" si="27">1-AZ17/BA17</f>
        <v>#DIV/0!</v>
      </c>
      <c r="BC17">
        <v>0.5</v>
      </c>
      <c r="BD17">
        <f t="shared" ref="BD17:BD35" si="28">BR17</f>
        <v>1264.5157548387062</v>
      </c>
      <c r="BE17">
        <f t="shared" ref="BE17:BE35" si="29">P17</f>
        <v>17.169289884825247</v>
      </c>
      <c r="BF17" t="e">
        <f t="shared" ref="BF17:BF35" si="30">BB17*BC17*BD17</f>
        <v>#DIV/0!</v>
      </c>
      <c r="BG17" t="e">
        <f t="shared" ref="BG17:BG35" si="31">BL17/BA17</f>
        <v>#DIV/0!</v>
      </c>
      <c r="BH17">
        <f t="shared" ref="BH17:BH35" si="32">(BE17-AX17)/BD17</f>
        <v>1.3577758773764945E-2</v>
      </c>
      <c r="BI17" t="e">
        <f t="shared" ref="BI17:BI35" si="33">(AU17-BA17)/BA17</f>
        <v>#DIV/0!</v>
      </c>
      <c r="BJ17" t="s">
        <v>245</v>
      </c>
      <c r="BK17">
        <v>0</v>
      </c>
      <c r="BL17">
        <f t="shared" ref="BL17:BL35" si="34">BA17-BK17</f>
        <v>0</v>
      </c>
      <c r="BM17" t="e">
        <f t="shared" ref="BM17:BM35" si="35">(BA17-AZ17)/(BA17-BK17)</f>
        <v>#DIV/0!</v>
      </c>
      <c r="BN17" t="e">
        <f t="shared" ref="BN17:BN35" si="36">(AU17-BA17)/(AU17-BK17)</f>
        <v>#DIV/0!</v>
      </c>
      <c r="BO17" t="e">
        <f t="shared" ref="BO17:BO35" si="37">(BA17-AZ17)/(BA17-AT17)</f>
        <v>#DIV/0!</v>
      </c>
      <c r="BP17" t="e">
        <f t="shared" ref="BP17:BP35" si="38">(AU17-BA17)/(AU17-AT17)</f>
        <v>#DIV/0!</v>
      </c>
      <c r="BQ17">
        <f t="shared" ref="BQ17:BQ35" si="39">$B$11*CL17+$C$11*CM17+$F$11*CN17</f>
        <v>1500.0183870967701</v>
      </c>
      <c r="BR17">
        <f t="shared" ref="BR17:BR35" si="40">BQ17*BS17</f>
        <v>1264.5157548387062</v>
      </c>
      <c r="BS17">
        <f t="shared" ref="BS17:BS35" si="41">($B$11*$D$9+$C$11*$D$9+$F$11*((DA17+CS17)/MAX(DA17+CS17+DB17, 0.1)*$I$9+DB17/MAX(DA17+CS17+DB17, 0.1)*$J$9))/($B$11+$C$11+$F$11)</f>
        <v>0.84300016967533953</v>
      </c>
      <c r="BT17">
        <f t="shared" ref="BT17:BT35" si="42">($B$11*$K$9+$C$11*$K$9+$F$11*((DA17+CS17)/MAX(DA17+CS17+DB17, 0.1)*$P$9+DB17/MAX(DA17+CS17+DB17, 0.1)*$Q$9))/($B$11+$C$11+$F$11)</f>
        <v>0.19600033935067893</v>
      </c>
      <c r="BU17">
        <v>6</v>
      </c>
      <c r="BV17">
        <v>0.5</v>
      </c>
      <c r="BW17" t="s">
        <v>246</v>
      </c>
      <c r="BX17">
        <v>1581531312</v>
      </c>
      <c r="BY17">
        <v>381.93290322580702</v>
      </c>
      <c r="BZ17">
        <v>400.099516129032</v>
      </c>
      <c r="CA17">
        <v>34.499932258064497</v>
      </c>
      <c r="CB17">
        <v>31.977799999999998</v>
      </c>
      <c r="CC17">
        <v>600.01338709677395</v>
      </c>
      <c r="CD17">
        <v>99.382222580645205</v>
      </c>
      <c r="CE17">
        <v>0.20000599999999999</v>
      </c>
      <c r="CF17">
        <v>31.120770967741901</v>
      </c>
      <c r="CG17">
        <v>31.005806451612901</v>
      </c>
      <c r="CH17">
        <v>999.9</v>
      </c>
      <c r="CI17">
        <v>0</v>
      </c>
      <c r="CJ17">
        <v>0</v>
      </c>
      <c r="CK17">
        <v>10001.280967741901</v>
      </c>
      <c r="CL17">
        <v>0</v>
      </c>
      <c r="CM17">
        <v>10.9984580645161</v>
      </c>
      <c r="CN17">
        <v>1500.0183870967701</v>
      </c>
      <c r="CO17">
        <v>0.89999477419354801</v>
      </c>
      <c r="CP17">
        <v>0.100005258064516</v>
      </c>
      <c r="CQ17">
        <v>0</v>
      </c>
      <c r="CR17">
        <v>2.7277983870967701</v>
      </c>
      <c r="CS17">
        <v>0</v>
      </c>
      <c r="CT17">
        <v>11161.625806451601</v>
      </c>
      <c r="CU17">
        <v>13699.835483871</v>
      </c>
      <c r="CV17">
        <v>45.542000000000002</v>
      </c>
      <c r="CW17">
        <v>48.436999999999998</v>
      </c>
      <c r="CX17">
        <v>46.826322580645197</v>
      </c>
      <c r="CY17">
        <v>46.590451612903202</v>
      </c>
      <c r="CZ17">
        <v>45.375</v>
      </c>
      <c r="DA17">
        <v>1350.0080645161299</v>
      </c>
      <c r="DB17">
        <v>150.01032258064501</v>
      </c>
      <c r="DC17">
        <v>0</v>
      </c>
      <c r="DD17">
        <v>1581531320.5</v>
      </c>
      <c r="DE17">
        <v>2.68272115384615</v>
      </c>
      <c r="DF17">
        <v>-1.47127350150665</v>
      </c>
      <c r="DG17">
        <v>-30.461538642316501</v>
      </c>
      <c r="DH17">
        <v>11159.646153846201</v>
      </c>
      <c r="DI17">
        <v>15</v>
      </c>
      <c r="DJ17">
        <v>100</v>
      </c>
      <c r="DK17">
        <v>100</v>
      </c>
      <c r="DL17">
        <v>2.8769999999999998</v>
      </c>
      <c r="DM17">
        <v>0.43099999999999999</v>
      </c>
      <c r="DN17">
        <v>2</v>
      </c>
      <c r="DO17">
        <v>664.37699999999995</v>
      </c>
      <c r="DP17">
        <v>327.90100000000001</v>
      </c>
      <c r="DQ17">
        <v>29.060500000000001</v>
      </c>
      <c r="DR17">
        <v>32.638199999999998</v>
      </c>
      <c r="DS17">
        <v>30.000800000000002</v>
      </c>
      <c r="DT17">
        <v>32.461300000000001</v>
      </c>
      <c r="DU17">
        <v>32.492600000000003</v>
      </c>
      <c r="DV17">
        <v>20.964700000000001</v>
      </c>
      <c r="DW17">
        <v>25.388200000000001</v>
      </c>
      <c r="DX17">
        <v>56.766199999999998</v>
      </c>
      <c r="DY17">
        <v>29.052399999999999</v>
      </c>
      <c r="DZ17">
        <v>400</v>
      </c>
      <c r="EA17">
        <v>31.7882</v>
      </c>
      <c r="EB17">
        <v>99.853200000000001</v>
      </c>
      <c r="EC17">
        <v>100.292</v>
      </c>
    </row>
    <row r="18" spans="1:133" x14ac:dyDescent="0.25">
      <c r="A18">
        <v>2</v>
      </c>
      <c r="B18">
        <v>1581531408</v>
      </c>
      <c r="C18">
        <v>88</v>
      </c>
      <c r="D18" t="s">
        <v>247</v>
      </c>
      <c r="E18" t="s">
        <v>248</v>
      </c>
      <c r="F18" t="s">
        <v>237</v>
      </c>
      <c r="G18" t="s">
        <v>238</v>
      </c>
      <c r="H18" t="s">
        <v>239</v>
      </c>
      <c r="I18" t="s">
        <v>240</v>
      </c>
      <c r="J18" t="s">
        <v>241</v>
      </c>
      <c r="K18" t="s">
        <v>242</v>
      </c>
      <c r="L18" t="s">
        <v>243</v>
      </c>
      <c r="M18" t="s">
        <v>244</v>
      </c>
      <c r="N18">
        <v>1581531400</v>
      </c>
      <c r="O18">
        <f t="shared" si="0"/>
        <v>2.6420721692783922E-3</v>
      </c>
      <c r="P18">
        <f t="shared" si="1"/>
        <v>17.035396478072158</v>
      </c>
      <c r="Q18">
        <f t="shared" si="2"/>
        <v>381.996193548387</v>
      </c>
      <c r="R18">
        <f t="shared" si="3"/>
        <v>260.8476411366687</v>
      </c>
      <c r="S18">
        <f t="shared" si="4"/>
        <v>25.974677767477282</v>
      </c>
      <c r="T18">
        <f t="shared" si="5"/>
        <v>38.038404305997062</v>
      </c>
      <c r="U18">
        <f t="shared" si="6"/>
        <v>0.24855758011115583</v>
      </c>
      <c r="V18">
        <f t="shared" si="7"/>
        <v>2.2510057408874351</v>
      </c>
      <c r="W18">
        <f t="shared" si="8"/>
        <v>0.2342545038633389</v>
      </c>
      <c r="X18">
        <f t="shared" si="9"/>
        <v>0.14762550624376294</v>
      </c>
      <c r="Y18">
        <f t="shared" si="10"/>
        <v>247.84076618527095</v>
      </c>
      <c r="Z18">
        <f t="shared" si="11"/>
        <v>32.078354151209894</v>
      </c>
      <c r="AA18">
        <f t="shared" si="12"/>
        <v>31.003312903225801</v>
      </c>
      <c r="AB18">
        <f t="shared" si="13"/>
        <v>4.5122305507395257</v>
      </c>
      <c r="AC18">
        <f t="shared" si="14"/>
        <v>75.708580460598029</v>
      </c>
      <c r="AD18">
        <f t="shared" si="15"/>
        <v>3.4339375146256272</v>
      </c>
      <c r="AE18">
        <f t="shared" si="16"/>
        <v>4.5357309485056252</v>
      </c>
      <c r="AF18">
        <f t="shared" si="17"/>
        <v>1.0782930361138985</v>
      </c>
      <c r="AG18">
        <f t="shared" si="18"/>
        <v>-116.5153826651771</v>
      </c>
      <c r="AH18">
        <f t="shared" si="19"/>
        <v>11.060249439082783</v>
      </c>
      <c r="AI18">
        <f t="shared" si="20"/>
        <v>1.1039000936209111</v>
      </c>
      <c r="AJ18">
        <f t="shared" si="21"/>
        <v>143.48953305279755</v>
      </c>
      <c r="AK18">
        <v>-4.1210828791877097E-2</v>
      </c>
      <c r="AL18">
        <v>4.6262765585770103E-2</v>
      </c>
      <c r="AM18">
        <v>3.4570189838803902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51842.703369043935</v>
      </c>
      <c r="AS18" t="s">
        <v>245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245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1264.4961774193523</v>
      </c>
      <c r="BE18">
        <f t="shared" si="29"/>
        <v>17.035396478072158</v>
      </c>
      <c r="BF18" t="e">
        <f t="shared" si="30"/>
        <v>#DIV/0!</v>
      </c>
      <c r="BG18" t="e">
        <f t="shared" si="31"/>
        <v>#DIV/0!</v>
      </c>
      <c r="BH18">
        <f t="shared" si="32"/>
        <v>1.3472082227119781E-2</v>
      </c>
      <c r="BI18" t="e">
        <f t="shared" si="33"/>
        <v>#DIV/0!</v>
      </c>
      <c r="BJ18" t="s">
        <v>245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1499.99580645161</v>
      </c>
      <c r="BR18">
        <f t="shared" si="40"/>
        <v>1264.4961774193523</v>
      </c>
      <c r="BS18">
        <f t="shared" si="41"/>
        <v>0.84299980838656108</v>
      </c>
      <c r="BT18">
        <f t="shared" si="42"/>
        <v>0.19599961677312217</v>
      </c>
      <c r="BU18">
        <v>6</v>
      </c>
      <c r="BV18">
        <v>0.5</v>
      </c>
      <c r="BW18" t="s">
        <v>246</v>
      </c>
      <c r="BX18">
        <v>1581531400</v>
      </c>
      <c r="BY18">
        <v>381.996193548387</v>
      </c>
      <c r="BZ18">
        <v>400.04035483871002</v>
      </c>
      <c r="CA18">
        <v>34.484912903225798</v>
      </c>
      <c r="CB18">
        <v>31.934022580645198</v>
      </c>
      <c r="CC18">
        <v>600.01651612903197</v>
      </c>
      <c r="CD18">
        <v>99.377974193548397</v>
      </c>
      <c r="CE18">
        <v>0.199992677419355</v>
      </c>
      <c r="CF18">
        <v>31.0944516129032</v>
      </c>
      <c r="CG18">
        <v>31.003312903225801</v>
      </c>
      <c r="CH18">
        <v>999.9</v>
      </c>
      <c r="CI18">
        <v>0</v>
      </c>
      <c r="CJ18">
        <v>0</v>
      </c>
      <c r="CK18">
        <v>10000.396774193499</v>
      </c>
      <c r="CL18">
        <v>0</v>
      </c>
      <c r="CM18">
        <v>7.0227067741935496</v>
      </c>
      <c r="CN18">
        <v>1499.99580645161</v>
      </c>
      <c r="CO18">
        <v>0.90000764516129095</v>
      </c>
      <c r="CP18">
        <v>9.9992448387096797E-2</v>
      </c>
      <c r="CQ18">
        <v>0</v>
      </c>
      <c r="CR18">
        <v>2.6072338709677401</v>
      </c>
      <c r="CS18">
        <v>0</v>
      </c>
      <c r="CT18">
        <v>10812.609677419399</v>
      </c>
      <c r="CU18">
        <v>13699.651612903201</v>
      </c>
      <c r="CV18">
        <v>45.686999999999998</v>
      </c>
      <c r="CW18">
        <v>48.633000000000003</v>
      </c>
      <c r="CX18">
        <v>47.0179677419355</v>
      </c>
      <c r="CY18">
        <v>46.798000000000002</v>
      </c>
      <c r="CZ18">
        <v>45.515999999999998</v>
      </c>
      <c r="DA18">
        <v>1350.0058064516099</v>
      </c>
      <c r="DB18">
        <v>149.99</v>
      </c>
      <c r="DC18">
        <v>0</v>
      </c>
      <c r="DD18">
        <v>1581531408.0999999</v>
      </c>
      <c r="DE18">
        <v>2.6256538461538499</v>
      </c>
      <c r="DF18">
        <v>-0.35052990014778401</v>
      </c>
      <c r="DG18">
        <v>46.376068149115298</v>
      </c>
      <c r="DH18">
        <v>10812.4653846154</v>
      </c>
      <c r="DI18">
        <v>15</v>
      </c>
      <c r="DJ18">
        <v>100</v>
      </c>
      <c r="DK18">
        <v>100</v>
      </c>
      <c r="DL18">
        <v>2.9529999999999998</v>
      </c>
      <c r="DM18">
        <v>0.433</v>
      </c>
      <c r="DN18">
        <v>2</v>
      </c>
      <c r="DO18">
        <v>664.16800000000001</v>
      </c>
      <c r="DP18">
        <v>327.08199999999999</v>
      </c>
      <c r="DQ18">
        <v>28.951799999999999</v>
      </c>
      <c r="DR18">
        <v>32.800600000000003</v>
      </c>
      <c r="DS18">
        <v>30.000699999999998</v>
      </c>
      <c r="DT18">
        <v>32.603700000000003</v>
      </c>
      <c r="DU18">
        <v>32.634300000000003</v>
      </c>
      <c r="DV18">
        <v>20.9602</v>
      </c>
      <c r="DW18">
        <v>26.032599999999999</v>
      </c>
      <c r="DX18">
        <v>56.6601</v>
      </c>
      <c r="DY18">
        <v>28.955100000000002</v>
      </c>
      <c r="DZ18">
        <v>400</v>
      </c>
      <c r="EA18">
        <v>31.747599999999998</v>
      </c>
      <c r="EB18">
        <v>99.831699999999998</v>
      </c>
      <c r="EC18">
        <v>100.262</v>
      </c>
    </row>
    <row r="19" spans="1:133" x14ac:dyDescent="0.25">
      <c r="A19">
        <v>3</v>
      </c>
      <c r="B19">
        <v>1581531511</v>
      </c>
      <c r="C19">
        <v>191</v>
      </c>
      <c r="D19" t="s">
        <v>249</v>
      </c>
      <c r="E19" t="s">
        <v>250</v>
      </c>
      <c r="F19" t="s">
        <v>237</v>
      </c>
      <c r="G19" t="s">
        <v>238</v>
      </c>
      <c r="H19" t="s">
        <v>239</v>
      </c>
      <c r="I19" t="s">
        <v>240</v>
      </c>
      <c r="J19" t="s">
        <v>241</v>
      </c>
      <c r="K19" t="s">
        <v>242</v>
      </c>
      <c r="L19" t="s">
        <v>243</v>
      </c>
      <c r="M19" t="s">
        <v>244</v>
      </c>
      <c r="N19">
        <v>1581531503</v>
      </c>
      <c r="O19">
        <f t="shared" si="0"/>
        <v>2.6766412384117192E-3</v>
      </c>
      <c r="P19">
        <f t="shared" si="1"/>
        <v>12.352210460572518</v>
      </c>
      <c r="Q19">
        <f t="shared" si="2"/>
        <v>286.92977419354798</v>
      </c>
      <c r="R19">
        <f t="shared" si="3"/>
        <v>199.52113695917697</v>
      </c>
      <c r="S19">
        <f t="shared" si="4"/>
        <v>19.866081121341082</v>
      </c>
      <c r="T19">
        <f t="shared" si="5"/>
        <v>28.569254652069205</v>
      </c>
      <c r="U19">
        <f t="shared" si="6"/>
        <v>0.25056571059911831</v>
      </c>
      <c r="V19">
        <f t="shared" si="7"/>
        <v>2.2525484897173662</v>
      </c>
      <c r="W19">
        <f t="shared" si="8"/>
        <v>0.23604716849654661</v>
      </c>
      <c r="X19">
        <f t="shared" si="9"/>
        <v>0.14876376244528067</v>
      </c>
      <c r="Y19">
        <f t="shared" si="10"/>
        <v>247.8393761208489</v>
      </c>
      <c r="Z19">
        <f t="shared" si="11"/>
        <v>32.05734040320403</v>
      </c>
      <c r="AA19">
        <f t="shared" si="12"/>
        <v>30.9980451612903</v>
      </c>
      <c r="AB19">
        <f t="shared" si="13"/>
        <v>4.5108754953759416</v>
      </c>
      <c r="AC19">
        <f t="shared" si="14"/>
        <v>75.590479844297192</v>
      </c>
      <c r="AD19">
        <f t="shared" si="15"/>
        <v>3.4268261479649316</v>
      </c>
      <c r="AE19">
        <f t="shared" si="16"/>
        <v>4.5334097032107454</v>
      </c>
      <c r="AF19">
        <f t="shared" si="17"/>
        <v>1.08404934741101</v>
      </c>
      <c r="AG19">
        <f t="shared" si="18"/>
        <v>-118.03987861395682</v>
      </c>
      <c r="AH19">
        <f t="shared" si="19"/>
        <v>10.616545230999145</v>
      </c>
      <c r="AI19">
        <f t="shared" si="20"/>
        <v>1.0588147456289319</v>
      </c>
      <c r="AJ19">
        <f t="shared" si="21"/>
        <v>141.47485748352014</v>
      </c>
      <c r="AK19">
        <v>-4.1252391509916497E-2</v>
      </c>
      <c r="AL19">
        <v>4.6309423377863403E-2</v>
      </c>
      <c r="AM19">
        <v>3.4597780438071801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51894.179926165496</v>
      </c>
      <c r="AS19" t="s">
        <v>245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245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1264.4832580645207</v>
      </c>
      <c r="BE19">
        <f t="shared" si="29"/>
        <v>12.352210460572518</v>
      </c>
      <c r="BF19" t="e">
        <f t="shared" si="30"/>
        <v>#DIV/0!</v>
      </c>
      <c r="BG19" t="e">
        <f t="shared" si="31"/>
        <v>#DIV/0!</v>
      </c>
      <c r="BH19">
        <f t="shared" si="32"/>
        <v>9.7685836342977055E-3</v>
      </c>
      <c r="BI19" t="e">
        <f t="shared" si="33"/>
        <v>#DIV/0!</v>
      </c>
      <c r="BJ19" t="s">
        <v>245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1499.9796774193601</v>
      </c>
      <c r="BR19">
        <f t="shared" si="40"/>
        <v>1264.4832580645207</v>
      </c>
      <c r="BS19">
        <f t="shared" si="41"/>
        <v>0.84300026000352268</v>
      </c>
      <c r="BT19">
        <f t="shared" si="42"/>
        <v>0.19600052000704529</v>
      </c>
      <c r="BU19">
        <v>6</v>
      </c>
      <c r="BV19">
        <v>0.5</v>
      </c>
      <c r="BW19" t="s">
        <v>246</v>
      </c>
      <c r="BX19">
        <v>1581531503</v>
      </c>
      <c r="BY19">
        <v>286.92977419354798</v>
      </c>
      <c r="BZ19">
        <v>300.04967741935502</v>
      </c>
      <c r="CA19">
        <v>34.416664516129003</v>
      </c>
      <c r="CB19">
        <v>31.832206451612901</v>
      </c>
      <c r="CC19">
        <v>600.01441935483899</v>
      </c>
      <c r="CD19">
        <v>99.368803225806403</v>
      </c>
      <c r="CE19">
        <v>0.200001483870968</v>
      </c>
      <c r="CF19">
        <v>31.085467741935499</v>
      </c>
      <c r="CG19">
        <v>30.9980451612903</v>
      </c>
      <c r="CH19">
        <v>999.9</v>
      </c>
      <c r="CI19">
        <v>0</v>
      </c>
      <c r="CJ19">
        <v>0</v>
      </c>
      <c r="CK19">
        <v>10011.4064516129</v>
      </c>
      <c r="CL19">
        <v>0</v>
      </c>
      <c r="CM19">
        <v>6.8364022580645196</v>
      </c>
      <c r="CN19">
        <v>1499.9796774193601</v>
      </c>
      <c r="CO19">
        <v>0.89999074193548301</v>
      </c>
      <c r="CP19">
        <v>0.100009190322581</v>
      </c>
      <c r="CQ19">
        <v>0</v>
      </c>
      <c r="CR19">
        <v>2.60498387096774</v>
      </c>
      <c r="CS19">
        <v>0</v>
      </c>
      <c r="CT19">
        <v>10493.0709677419</v>
      </c>
      <c r="CU19">
        <v>13699.4709677419</v>
      </c>
      <c r="CV19">
        <v>45.844516129032201</v>
      </c>
      <c r="CW19">
        <v>48.840451612903202</v>
      </c>
      <c r="CX19">
        <v>47.070322580645197</v>
      </c>
      <c r="CY19">
        <v>46.983741935483899</v>
      </c>
      <c r="CZ19">
        <v>45.661000000000001</v>
      </c>
      <c r="DA19">
        <v>1349.9687096774201</v>
      </c>
      <c r="DB19">
        <v>150.01096774193601</v>
      </c>
      <c r="DC19">
        <v>0</v>
      </c>
      <c r="DD19">
        <v>1581531511.3</v>
      </c>
      <c r="DE19">
        <v>2.6410096153846201</v>
      </c>
      <c r="DF19">
        <v>-4.0598412665129599E-3</v>
      </c>
      <c r="DG19">
        <v>-495.31282113383702</v>
      </c>
      <c r="DH19">
        <v>10488.9346153846</v>
      </c>
      <c r="DI19">
        <v>15</v>
      </c>
      <c r="DJ19">
        <v>100</v>
      </c>
      <c r="DK19">
        <v>100</v>
      </c>
      <c r="DL19">
        <v>2.4630000000000001</v>
      </c>
      <c r="DM19">
        <v>0.42599999999999999</v>
      </c>
      <c r="DN19">
        <v>2</v>
      </c>
      <c r="DO19">
        <v>663.85900000000004</v>
      </c>
      <c r="DP19">
        <v>326.245</v>
      </c>
      <c r="DQ19">
        <v>28.8553</v>
      </c>
      <c r="DR19">
        <v>32.963299999999997</v>
      </c>
      <c r="DS19">
        <v>30</v>
      </c>
      <c r="DT19">
        <v>32.758000000000003</v>
      </c>
      <c r="DU19">
        <v>32.785800000000002</v>
      </c>
      <c r="DV19">
        <v>16.6205</v>
      </c>
      <c r="DW19">
        <v>26.736000000000001</v>
      </c>
      <c r="DX19">
        <v>56.362299999999998</v>
      </c>
      <c r="DY19">
        <v>28.899100000000001</v>
      </c>
      <c r="DZ19">
        <v>300</v>
      </c>
      <c r="EA19">
        <v>31.6218</v>
      </c>
      <c r="EB19">
        <v>99.804699999999997</v>
      </c>
      <c r="EC19">
        <v>100.236</v>
      </c>
    </row>
    <row r="20" spans="1:133" x14ac:dyDescent="0.25">
      <c r="A20">
        <v>4</v>
      </c>
      <c r="B20">
        <v>1581531605</v>
      </c>
      <c r="C20">
        <v>285</v>
      </c>
      <c r="D20" t="s">
        <v>251</v>
      </c>
      <c r="E20" t="s">
        <v>252</v>
      </c>
      <c r="F20" t="s">
        <v>237</v>
      </c>
      <c r="G20" t="s">
        <v>238</v>
      </c>
      <c r="H20" t="s">
        <v>239</v>
      </c>
      <c r="I20" t="s">
        <v>240</v>
      </c>
      <c r="J20" t="s">
        <v>241</v>
      </c>
      <c r="K20" t="s">
        <v>242</v>
      </c>
      <c r="L20" t="s">
        <v>243</v>
      </c>
      <c r="M20" t="s">
        <v>244</v>
      </c>
      <c r="N20">
        <v>1581531597</v>
      </c>
      <c r="O20">
        <f t="shared" si="0"/>
        <v>2.6317142970394575E-3</v>
      </c>
      <c r="P20">
        <f t="shared" si="1"/>
        <v>8.5104685157036819</v>
      </c>
      <c r="Q20">
        <f t="shared" si="2"/>
        <v>215.940129032258</v>
      </c>
      <c r="R20">
        <f t="shared" si="3"/>
        <v>154.49597938677491</v>
      </c>
      <c r="S20">
        <f t="shared" si="4"/>
        <v>15.38263576799884</v>
      </c>
      <c r="T20">
        <f t="shared" si="5"/>
        <v>21.500419401090522</v>
      </c>
      <c r="U20">
        <f t="shared" si="6"/>
        <v>0.24646237750634914</v>
      </c>
      <c r="V20">
        <f t="shared" si="7"/>
        <v>2.2504498427470399</v>
      </c>
      <c r="W20">
        <f t="shared" si="8"/>
        <v>0.23238883040476241</v>
      </c>
      <c r="X20">
        <f t="shared" si="9"/>
        <v>0.14644045965242117</v>
      </c>
      <c r="Y20">
        <f t="shared" si="10"/>
        <v>247.8417520916251</v>
      </c>
      <c r="Z20">
        <f t="shared" si="11"/>
        <v>32.110973430510761</v>
      </c>
      <c r="AA20">
        <f t="shared" si="12"/>
        <v>30.985399999999998</v>
      </c>
      <c r="AB20">
        <f t="shared" si="13"/>
        <v>4.5076241452332653</v>
      </c>
      <c r="AC20">
        <f t="shared" si="14"/>
        <v>75.38663627103729</v>
      </c>
      <c r="AD20">
        <f t="shared" si="15"/>
        <v>3.4249877782647076</v>
      </c>
      <c r="AE20">
        <f t="shared" si="16"/>
        <v>4.5432293410079501</v>
      </c>
      <c r="AF20">
        <f t="shared" si="17"/>
        <v>1.0826363669685577</v>
      </c>
      <c r="AG20">
        <f t="shared" si="18"/>
        <v>-116.05860049944008</v>
      </c>
      <c r="AH20">
        <f t="shared" si="19"/>
        <v>16.748502015344712</v>
      </c>
      <c r="AI20">
        <f t="shared" si="20"/>
        <v>1.6721369213496966</v>
      </c>
      <c r="AJ20">
        <f t="shared" si="21"/>
        <v>150.20379052887944</v>
      </c>
      <c r="AK20">
        <v>-4.1195858833340003E-2</v>
      </c>
      <c r="AL20">
        <v>4.62459604958717E-2</v>
      </c>
      <c r="AM20">
        <v>3.4560249977720501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51819.45796056954</v>
      </c>
      <c r="AS20" t="s">
        <v>245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245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1264.4979193548397</v>
      </c>
      <c r="BE20">
        <f t="shared" si="29"/>
        <v>8.5104685157036819</v>
      </c>
      <c r="BF20" t="e">
        <f t="shared" si="30"/>
        <v>#DIV/0!</v>
      </c>
      <c r="BG20" t="e">
        <f t="shared" si="31"/>
        <v>#DIV/0!</v>
      </c>
      <c r="BH20">
        <f t="shared" si="32"/>
        <v>6.730314368603954E-3</v>
      </c>
      <c r="BI20" t="e">
        <f t="shared" si="33"/>
        <v>#DIV/0!</v>
      </c>
      <c r="BJ20" t="s">
        <v>245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1499.9974193548401</v>
      </c>
      <c r="BR20">
        <f t="shared" si="40"/>
        <v>1264.4979193548397</v>
      </c>
      <c r="BS20">
        <f t="shared" si="41"/>
        <v>0.84300006322591514</v>
      </c>
      <c r="BT20">
        <f t="shared" si="42"/>
        <v>0.19600012645183046</v>
      </c>
      <c r="BU20">
        <v>6</v>
      </c>
      <c r="BV20">
        <v>0.5</v>
      </c>
      <c r="BW20" t="s">
        <v>246</v>
      </c>
      <c r="BX20">
        <v>1581531597</v>
      </c>
      <c r="BY20">
        <v>215.940129032258</v>
      </c>
      <c r="BZ20">
        <v>225.018709677419</v>
      </c>
      <c r="CA20">
        <v>34.398970967741903</v>
      </c>
      <c r="CB20">
        <v>31.857835483871</v>
      </c>
      <c r="CC20">
        <v>600.01193548387096</v>
      </c>
      <c r="CD20">
        <v>99.366619354838704</v>
      </c>
      <c r="CE20">
        <v>0.199957258064516</v>
      </c>
      <c r="CF20">
        <v>31.123445161290299</v>
      </c>
      <c r="CG20">
        <v>30.985399999999998</v>
      </c>
      <c r="CH20">
        <v>999.9</v>
      </c>
      <c r="CI20">
        <v>0</v>
      </c>
      <c r="CJ20">
        <v>0</v>
      </c>
      <c r="CK20">
        <v>9997.9064516129001</v>
      </c>
      <c r="CL20">
        <v>0</v>
      </c>
      <c r="CM20">
        <v>4.0918570967741896</v>
      </c>
      <c r="CN20">
        <v>1499.9974193548401</v>
      </c>
      <c r="CO20">
        <v>0.89999683870967695</v>
      </c>
      <c r="CP20">
        <v>0.100003006451613</v>
      </c>
      <c r="CQ20">
        <v>0</v>
      </c>
      <c r="CR20">
        <v>2.6290645161290298</v>
      </c>
      <c r="CS20">
        <v>0</v>
      </c>
      <c r="CT20">
        <v>10286.5419354839</v>
      </c>
      <c r="CU20">
        <v>13699.635483870999</v>
      </c>
      <c r="CV20">
        <v>46</v>
      </c>
      <c r="CW20">
        <v>48.936999999999998</v>
      </c>
      <c r="CX20">
        <v>47.561999999999998</v>
      </c>
      <c r="CY20">
        <v>47.102645161290297</v>
      </c>
      <c r="CZ20">
        <v>45.762</v>
      </c>
      <c r="DA20">
        <v>1349.99451612903</v>
      </c>
      <c r="DB20">
        <v>150.00290322580599</v>
      </c>
      <c r="DC20">
        <v>0</v>
      </c>
      <c r="DD20">
        <v>1581531605.5</v>
      </c>
      <c r="DE20">
        <v>2.6675096153846201</v>
      </c>
      <c r="DF20">
        <v>1.72115383599534</v>
      </c>
      <c r="DG20">
        <v>-35.052991342522603</v>
      </c>
      <c r="DH20">
        <v>10285.865384615399</v>
      </c>
      <c r="DI20">
        <v>15</v>
      </c>
      <c r="DJ20">
        <v>100</v>
      </c>
      <c r="DK20">
        <v>100</v>
      </c>
      <c r="DL20">
        <v>2.3130000000000002</v>
      </c>
      <c r="DM20">
        <v>0.41299999999999998</v>
      </c>
      <c r="DN20">
        <v>2</v>
      </c>
      <c r="DO20">
        <v>663.99</v>
      </c>
      <c r="DP20">
        <v>325.875</v>
      </c>
      <c r="DQ20">
        <v>29.273499999999999</v>
      </c>
      <c r="DR20">
        <v>33.063600000000001</v>
      </c>
      <c r="DS20">
        <v>30.000299999999999</v>
      </c>
      <c r="DT20">
        <v>32.865900000000003</v>
      </c>
      <c r="DU20">
        <v>32.890999999999998</v>
      </c>
      <c r="DV20">
        <v>13.255599999999999</v>
      </c>
      <c r="DW20">
        <v>26.471</v>
      </c>
      <c r="DX20">
        <v>55.9998</v>
      </c>
      <c r="DY20">
        <v>29.2745</v>
      </c>
      <c r="DZ20">
        <v>225</v>
      </c>
      <c r="EA20">
        <v>31.645199999999999</v>
      </c>
      <c r="EB20">
        <v>99.788399999999996</v>
      </c>
      <c r="EC20">
        <v>100.217</v>
      </c>
    </row>
    <row r="21" spans="1:133" x14ac:dyDescent="0.25">
      <c r="A21">
        <v>5</v>
      </c>
      <c r="B21">
        <v>1581531699</v>
      </c>
      <c r="C21">
        <v>379</v>
      </c>
      <c r="D21" t="s">
        <v>253</v>
      </c>
      <c r="E21" t="s">
        <v>254</v>
      </c>
      <c r="F21" t="s">
        <v>237</v>
      </c>
      <c r="G21" t="s">
        <v>238</v>
      </c>
      <c r="H21" t="s">
        <v>239</v>
      </c>
      <c r="I21" t="s">
        <v>240</v>
      </c>
      <c r="J21" t="s">
        <v>241</v>
      </c>
      <c r="K21" t="s">
        <v>242</v>
      </c>
      <c r="L21" t="s">
        <v>243</v>
      </c>
      <c r="M21" t="s">
        <v>244</v>
      </c>
      <c r="N21">
        <v>1581531691</v>
      </c>
      <c r="O21">
        <f t="shared" si="0"/>
        <v>2.6583037579427089E-3</v>
      </c>
      <c r="P21">
        <f t="shared" si="1"/>
        <v>4.7783643851196578</v>
      </c>
      <c r="Q21">
        <f t="shared" si="2"/>
        <v>144.87103225806499</v>
      </c>
      <c r="R21">
        <f t="shared" si="3"/>
        <v>110.37863669529324</v>
      </c>
      <c r="S21">
        <f t="shared" si="4"/>
        <v>10.989943881073234</v>
      </c>
      <c r="T21">
        <f t="shared" si="5"/>
        <v>14.424208906515473</v>
      </c>
      <c r="U21">
        <f t="shared" si="6"/>
        <v>0.24987167992057746</v>
      </c>
      <c r="V21">
        <f t="shared" si="7"/>
        <v>2.251816704958344</v>
      </c>
      <c r="W21">
        <f t="shared" si="8"/>
        <v>0.23542656564478376</v>
      </c>
      <c r="X21">
        <f t="shared" si="9"/>
        <v>0.1483698037992866</v>
      </c>
      <c r="Y21">
        <f t="shared" si="10"/>
        <v>247.8447798154877</v>
      </c>
      <c r="Z21">
        <f t="shared" si="11"/>
        <v>32.139439104423637</v>
      </c>
      <c r="AA21">
        <f t="shared" si="12"/>
        <v>30.970790322580601</v>
      </c>
      <c r="AB21">
        <f t="shared" si="13"/>
        <v>4.5038702163874911</v>
      </c>
      <c r="AC21">
        <f t="shared" si="14"/>
        <v>75.211348599331885</v>
      </c>
      <c r="AD21">
        <f t="shared" si="15"/>
        <v>3.4243894974736704</v>
      </c>
      <c r="AE21">
        <f t="shared" si="16"/>
        <v>4.5530223313986555</v>
      </c>
      <c r="AF21">
        <f t="shared" si="17"/>
        <v>1.0794807189138207</v>
      </c>
      <c r="AG21">
        <f t="shared" si="18"/>
        <v>-117.23119572527347</v>
      </c>
      <c r="AH21">
        <f t="shared" si="19"/>
        <v>23.121598023355205</v>
      </c>
      <c r="AI21">
        <f t="shared" si="20"/>
        <v>2.3072769438905327</v>
      </c>
      <c r="AJ21">
        <f t="shared" si="21"/>
        <v>156.04245905745998</v>
      </c>
      <c r="AK21">
        <v>-4.1232673506390802E-2</v>
      </c>
      <c r="AL21">
        <v>4.6287288191513801E-2</v>
      </c>
      <c r="AM21">
        <v>3.45846922203933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51857.408041390707</v>
      </c>
      <c r="AS21" t="s">
        <v>245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245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1264.5146322580654</v>
      </c>
      <c r="BE21">
        <f t="shared" si="29"/>
        <v>4.7783643851196578</v>
      </c>
      <c r="BF21" t="e">
        <f t="shared" si="30"/>
        <v>#DIV/0!</v>
      </c>
      <c r="BG21" t="e">
        <f t="shared" si="31"/>
        <v>#DIV/0!</v>
      </c>
      <c r="BH21">
        <f t="shared" si="32"/>
        <v>3.7788130427457772E-3</v>
      </c>
      <c r="BI21" t="e">
        <f t="shared" si="33"/>
        <v>#DIV/0!</v>
      </c>
      <c r="BJ21" t="s">
        <v>245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1500.0174193548401</v>
      </c>
      <c r="BR21">
        <f t="shared" si="40"/>
        <v>1264.5146322580654</v>
      </c>
      <c r="BS21">
        <f t="shared" si="41"/>
        <v>0.84299996516169473</v>
      </c>
      <c r="BT21">
        <f t="shared" si="42"/>
        <v>0.1959999303233898</v>
      </c>
      <c r="BU21">
        <v>6</v>
      </c>
      <c r="BV21">
        <v>0.5</v>
      </c>
      <c r="BW21" t="s">
        <v>246</v>
      </c>
      <c r="BX21">
        <v>1581531691</v>
      </c>
      <c r="BY21">
        <v>144.87103225806499</v>
      </c>
      <c r="BZ21">
        <v>150.034387096774</v>
      </c>
      <c r="CA21">
        <v>34.393209677419399</v>
      </c>
      <c r="CB21">
        <v>31.826393548387099</v>
      </c>
      <c r="CC21">
        <v>600.01403225806496</v>
      </c>
      <c r="CD21">
        <v>99.365864516129093</v>
      </c>
      <c r="CE21">
        <v>0.199995419354839</v>
      </c>
      <c r="CF21">
        <v>31.161248387096801</v>
      </c>
      <c r="CG21">
        <v>30.970790322580601</v>
      </c>
      <c r="CH21">
        <v>999.9</v>
      </c>
      <c r="CI21">
        <v>0</v>
      </c>
      <c r="CJ21">
        <v>0</v>
      </c>
      <c r="CK21">
        <v>10006.917096774199</v>
      </c>
      <c r="CL21">
        <v>0</v>
      </c>
      <c r="CM21">
        <v>4.9904335483870996</v>
      </c>
      <c r="CN21">
        <v>1500.0174193548401</v>
      </c>
      <c r="CO21">
        <v>0.900001580645161</v>
      </c>
      <c r="CP21">
        <v>9.9998196774193596E-2</v>
      </c>
      <c r="CQ21">
        <v>0</v>
      </c>
      <c r="CR21">
        <v>2.72485483870968</v>
      </c>
      <c r="CS21">
        <v>0</v>
      </c>
      <c r="CT21">
        <v>10405.6</v>
      </c>
      <c r="CU21">
        <v>13699.835483871</v>
      </c>
      <c r="CV21">
        <v>46.003999999999998</v>
      </c>
      <c r="CW21">
        <v>48.875</v>
      </c>
      <c r="CX21">
        <v>47.5945161290323</v>
      </c>
      <c r="CY21">
        <v>47.066064516129003</v>
      </c>
      <c r="CZ21">
        <v>45.811999999999998</v>
      </c>
      <c r="DA21">
        <v>1350.0174193548401</v>
      </c>
      <c r="DB21">
        <v>150</v>
      </c>
      <c r="DC21">
        <v>0</v>
      </c>
      <c r="DD21">
        <v>1581531699.0999999</v>
      </c>
      <c r="DE21">
        <v>2.71835576923077</v>
      </c>
      <c r="DF21">
        <v>1.0292564114326099</v>
      </c>
      <c r="DG21">
        <v>462.13333424719298</v>
      </c>
      <c r="DH21">
        <v>10406.4692307692</v>
      </c>
      <c r="DI21">
        <v>15</v>
      </c>
      <c r="DJ21">
        <v>100</v>
      </c>
      <c r="DK21">
        <v>100</v>
      </c>
      <c r="DL21">
        <v>2.0670000000000002</v>
      </c>
      <c r="DM21">
        <v>0.41399999999999998</v>
      </c>
      <c r="DN21">
        <v>2</v>
      </c>
      <c r="DO21">
        <v>664.26599999999996</v>
      </c>
      <c r="DP21">
        <v>325.97899999999998</v>
      </c>
      <c r="DQ21">
        <v>29.448599999999999</v>
      </c>
      <c r="DR21">
        <v>33.0687</v>
      </c>
      <c r="DS21">
        <v>30.0001</v>
      </c>
      <c r="DT21">
        <v>32.902999999999999</v>
      </c>
      <c r="DU21">
        <v>32.925899999999999</v>
      </c>
      <c r="DV21">
        <v>9.7845700000000004</v>
      </c>
      <c r="DW21">
        <v>26.327100000000002</v>
      </c>
      <c r="DX21">
        <v>55.541400000000003</v>
      </c>
      <c r="DY21">
        <v>29.453600000000002</v>
      </c>
      <c r="DZ21">
        <v>150</v>
      </c>
      <c r="EA21">
        <v>31.609500000000001</v>
      </c>
      <c r="EB21">
        <v>99.787099999999995</v>
      </c>
      <c r="EC21">
        <v>100.218</v>
      </c>
    </row>
    <row r="22" spans="1:133" x14ac:dyDescent="0.25">
      <c r="A22">
        <v>6</v>
      </c>
      <c r="B22">
        <v>1581531768.5</v>
      </c>
      <c r="C22">
        <v>448.5</v>
      </c>
      <c r="D22" t="s">
        <v>255</v>
      </c>
      <c r="E22" t="s">
        <v>256</v>
      </c>
      <c r="F22" t="s">
        <v>237</v>
      </c>
      <c r="G22" t="s">
        <v>238</v>
      </c>
      <c r="H22" t="s">
        <v>239</v>
      </c>
      <c r="I22" t="s">
        <v>240</v>
      </c>
      <c r="J22" t="s">
        <v>241</v>
      </c>
      <c r="K22" t="s">
        <v>242</v>
      </c>
      <c r="L22" t="s">
        <v>243</v>
      </c>
      <c r="M22" t="s">
        <v>244</v>
      </c>
      <c r="N22">
        <v>1581531742.75806</v>
      </c>
      <c r="O22">
        <f t="shared" si="0"/>
        <v>2.0085567721463199E-3</v>
      </c>
      <c r="P22">
        <f t="shared" si="1"/>
        <v>0.97748022795619327</v>
      </c>
      <c r="Q22">
        <f t="shared" si="2"/>
        <v>98.765500000000003</v>
      </c>
      <c r="R22">
        <f t="shared" si="3"/>
        <v>87.540228695441115</v>
      </c>
      <c r="S22">
        <f t="shared" si="4"/>
        <v>8.7164575162422135</v>
      </c>
      <c r="T22">
        <f t="shared" si="5"/>
        <v>9.8341676466885133</v>
      </c>
      <c r="U22">
        <f t="shared" si="6"/>
        <v>0.17200814542226853</v>
      </c>
      <c r="V22">
        <f t="shared" si="7"/>
        <v>2.2521731907882141</v>
      </c>
      <c r="W22">
        <f t="shared" si="8"/>
        <v>0.16502892876052178</v>
      </c>
      <c r="X22">
        <f t="shared" si="9"/>
        <v>0.10374653875970591</v>
      </c>
      <c r="Y22">
        <f t="shared" si="10"/>
        <v>247.84802925484189</v>
      </c>
      <c r="Z22">
        <f t="shared" si="11"/>
        <v>32.389576882791609</v>
      </c>
      <c r="AA22">
        <f t="shared" si="12"/>
        <v>30.979448387096799</v>
      </c>
      <c r="AB22">
        <f t="shared" si="13"/>
        <v>4.5060945607621257</v>
      </c>
      <c r="AC22">
        <f t="shared" si="14"/>
        <v>73.252232214556685</v>
      </c>
      <c r="AD22">
        <f t="shared" si="15"/>
        <v>3.3419828490323997</v>
      </c>
      <c r="AE22">
        <f t="shared" si="16"/>
        <v>4.5622948925893363</v>
      </c>
      <c r="AF22">
        <f t="shared" si="17"/>
        <v>1.1641117117297259</v>
      </c>
      <c r="AG22">
        <f t="shared" si="18"/>
        <v>-88.5773536516527</v>
      </c>
      <c r="AH22">
        <f t="shared" si="19"/>
        <v>26.412192603345943</v>
      </c>
      <c r="AI22">
        <f t="shared" si="20"/>
        <v>2.6358014551742999</v>
      </c>
      <c r="AJ22">
        <f t="shared" si="21"/>
        <v>188.31866966170941</v>
      </c>
      <c r="AK22">
        <v>-4.1242278322238701E-2</v>
      </c>
      <c r="AL22">
        <v>4.6298070438731201E-2</v>
      </c>
      <c r="AM22">
        <v>3.4591067877564199</v>
      </c>
      <c r="AN22">
        <v>5</v>
      </c>
      <c r="AO22">
        <v>1</v>
      </c>
      <c r="AP22">
        <f t="shared" si="22"/>
        <v>1</v>
      </c>
      <c r="AQ22">
        <f t="shared" si="23"/>
        <v>0</v>
      </c>
      <c r="AR22">
        <f t="shared" si="24"/>
        <v>51863.015684066311</v>
      </c>
      <c r="AS22" t="s">
        <v>245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245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1264.5312193548357</v>
      </c>
      <c r="BE22">
        <f t="shared" si="29"/>
        <v>0.97748022795619327</v>
      </c>
      <c r="BF22" t="e">
        <f t="shared" si="30"/>
        <v>#DIV/0!</v>
      </c>
      <c r="BG22" t="e">
        <f t="shared" si="31"/>
        <v>#DIV/0!</v>
      </c>
      <c r="BH22">
        <f t="shared" si="32"/>
        <v>7.7299809842172509E-4</v>
      </c>
      <c r="BI22" t="e">
        <f t="shared" si="33"/>
        <v>#DIV/0!</v>
      </c>
      <c r="BJ22" t="s">
        <v>245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1500.0370967741901</v>
      </c>
      <c r="BR22">
        <f t="shared" si="40"/>
        <v>1264.5312193548357</v>
      </c>
      <c r="BS22">
        <f t="shared" si="41"/>
        <v>0.84299996451700654</v>
      </c>
      <c r="BT22">
        <f t="shared" si="42"/>
        <v>0.19599992903401314</v>
      </c>
      <c r="BU22">
        <v>6</v>
      </c>
      <c r="BV22">
        <v>0.5</v>
      </c>
      <c r="BW22" t="s">
        <v>246</v>
      </c>
      <c r="BX22">
        <v>1581531742.75806</v>
      </c>
      <c r="BY22">
        <v>98.765500000000003</v>
      </c>
      <c r="BZ22">
        <v>99.941329032258096</v>
      </c>
      <c r="CA22">
        <v>33.563858064516097</v>
      </c>
      <c r="CB22">
        <v>31.6227612903226</v>
      </c>
      <c r="CC22">
        <v>600.01393548387102</v>
      </c>
      <c r="CD22">
        <v>99.371283870967702</v>
      </c>
      <c r="CE22">
        <v>0.19959509677419399</v>
      </c>
      <c r="CF22">
        <v>31.196977419354798</v>
      </c>
      <c r="CG22">
        <v>30.979448387096799</v>
      </c>
      <c r="CH22">
        <v>999.9</v>
      </c>
      <c r="CI22">
        <v>0</v>
      </c>
      <c r="CJ22">
        <v>0</v>
      </c>
      <c r="CK22">
        <v>10008.702258064501</v>
      </c>
      <c r="CL22">
        <v>0</v>
      </c>
      <c r="CM22">
        <v>3.39311129032258</v>
      </c>
      <c r="CN22">
        <v>1500.0370967741901</v>
      </c>
      <c r="CO22">
        <v>0.900001580645161</v>
      </c>
      <c r="CP22">
        <v>9.9998196774193596E-2</v>
      </c>
      <c r="CQ22">
        <v>0</v>
      </c>
      <c r="CR22">
        <v>2.7878306451612902</v>
      </c>
      <c r="CS22">
        <v>0</v>
      </c>
      <c r="CT22">
        <v>10330.274193548399</v>
      </c>
      <c r="CU22">
        <v>13700.0225806452</v>
      </c>
      <c r="CV22">
        <v>46.008000000000003</v>
      </c>
      <c r="CW22">
        <v>48.828258064516099</v>
      </c>
      <c r="CX22">
        <v>47.616870967741903</v>
      </c>
      <c r="CY22">
        <v>47.04</v>
      </c>
      <c r="CZ22">
        <v>45.811999999999998</v>
      </c>
      <c r="DA22">
        <v>1350.03516129032</v>
      </c>
      <c r="DB22">
        <v>150.00193548387099</v>
      </c>
      <c r="DC22">
        <v>0</v>
      </c>
      <c r="DD22">
        <v>1581531768.7</v>
      </c>
      <c r="DE22">
        <v>2.58380769230769</v>
      </c>
      <c r="DF22">
        <v>-0.65622221035877504</v>
      </c>
      <c r="DG22">
        <v>-11.244444376139199</v>
      </c>
      <c r="DH22">
        <v>10324.2192307692</v>
      </c>
      <c r="DI22">
        <v>15</v>
      </c>
      <c r="DJ22">
        <v>100</v>
      </c>
      <c r="DK22">
        <v>100</v>
      </c>
      <c r="DL22">
        <v>2.0179999999999998</v>
      </c>
      <c r="DM22">
        <v>0.41299999999999998</v>
      </c>
      <c r="DN22">
        <v>2</v>
      </c>
      <c r="DO22">
        <v>643.46199999999999</v>
      </c>
      <c r="DP22">
        <v>323.98500000000001</v>
      </c>
      <c r="DQ22">
        <v>29.333100000000002</v>
      </c>
      <c r="DR22">
        <v>33.044800000000002</v>
      </c>
      <c r="DS22">
        <v>29.9999</v>
      </c>
      <c r="DT22">
        <v>32.936900000000001</v>
      </c>
      <c r="DU22">
        <v>32.953400000000002</v>
      </c>
      <c r="DV22">
        <v>7.43954</v>
      </c>
      <c r="DW22">
        <v>25.244800000000001</v>
      </c>
      <c r="DX22">
        <v>55.040199999999999</v>
      </c>
      <c r="DY22">
        <v>29.355699999999999</v>
      </c>
      <c r="DZ22">
        <v>100</v>
      </c>
      <c r="EA22">
        <v>31.8507</v>
      </c>
      <c r="EB22">
        <v>99.790700000000001</v>
      </c>
      <c r="EC22">
        <v>100.221</v>
      </c>
    </row>
    <row r="23" spans="1:133" x14ac:dyDescent="0.25">
      <c r="A23">
        <v>7</v>
      </c>
      <c r="B23">
        <v>1581531855.5</v>
      </c>
      <c r="C23">
        <v>535.5</v>
      </c>
      <c r="D23" t="s">
        <v>257</v>
      </c>
      <c r="E23" t="s">
        <v>258</v>
      </c>
      <c r="F23" t="s">
        <v>237</v>
      </c>
      <c r="G23" t="s">
        <v>238</v>
      </c>
      <c r="H23" t="s">
        <v>239</v>
      </c>
      <c r="I23" t="s">
        <v>240</v>
      </c>
      <c r="J23" t="s">
        <v>241</v>
      </c>
      <c r="K23" t="s">
        <v>242</v>
      </c>
      <c r="L23" t="s">
        <v>243</v>
      </c>
      <c r="M23" t="s">
        <v>244</v>
      </c>
      <c r="N23">
        <v>1581531827.8225801</v>
      </c>
      <c r="O23">
        <f t="shared" si="0"/>
        <v>2.0720652369376081E-3</v>
      </c>
      <c r="P23">
        <f t="shared" si="1"/>
        <v>0.65331006081214926</v>
      </c>
      <c r="Q23">
        <f t="shared" si="2"/>
        <v>74.182025806451605</v>
      </c>
      <c r="R23">
        <f t="shared" si="3"/>
        <v>66.68110569989868</v>
      </c>
      <c r="S23">
        <f t="shared" si="4"/>
        <v>6.6396543306963105</v>
      </c>
      <c r="T23">
        <f t="shared" si="5"/>
        <v>7.3865453149853852</v>
      </c>
      <c r="U23">
        <f t="shared" si="6"/>
        <v>0.17684328887913806</v>
      </c>
      <c r="V23">
        <f t="shared" si="7"/>
        <v>2.2492361654510926</v>
      </c>
      <c r="W23">
        <f t="shared" si="8"/>
        <v>0.16946603296399787</v>
      </c>
      <c r="X23">
        <f t="shared" si="9"/>
        <v>0.1065534425695526</v>
      </c>
      <c r="Y23">
        <f t="shared" si="10"/>
        <v>247.84271030341569</v>
      </c>
      <c r="Z23">
        <f t="shared" si="11"/>
        <v>32.416020696953012</v>
      </c>
      <c r="AA23">
        <f t="shared" si="12"/>
        <v>30.995493548387099</v>
      </c>
      <c r="AB23">
        <f t="shared" si="13"/>
        <v>4.5102192549054019</v>
      </c>
      <c r="AC23">
        <f t="shared" si="14"/>
        <v>73.032844499140921</v>
      </c>
      <c r="AD23">
        <f t="shared" si="15"/>
        <v>3.3407316427550708</v>
      </c>
      <c r="AE23">
        <f t="shared" si="16"/>
        <v>4.574286631810387</v>
      </c>
      <c r="AF23">
        <f t="shared" si="17"/>
        <v>1.169487612150331</v>
      </c>
      <c r="AG23">
        <f t="shared" si="18"/>
        <v>-91.378076948948518</v>
      </c>
      <c r="AH23">
        <f t="shared" si="19"/>
        <v>30.023787905655748</v>
      </c>
      <c r="AI23">
        <f t="shared" si="20"/>
        <v>3.0010526683901189</v>
      </c>
      <c r="AJ23">
        <f t="shared" si="21"/>
        <v>189.48947392851304</v>
      </c>
      <c r="AK23">
        <v>-4.1163186950837802E-2</v>
      </c>
      <c r="AL23">
        <v>4.62092834455489E-2</v>
      </c>
      <c r="AM23">
        <v>3.4538551950079599</v>
      </c>
      <c r="AN23">
        <v>4</v>
      </c>
      <c r="AO23">
        <v>1</v>
      </c>
      <c r="AP23">
        <f t="shared" si="22"/>
        <v>1</v>
      </c>
      <c r="AQ23">
        <f t="shared" si="23"/>
        <v>0</v>
      </c>
      <c r="AR23">
        <f t="shared" si="24"/>
        <v>51759.818779236659</v>
      </c>
      <c r="AS23" t="s">
        <v>245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245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1264.5003774193547</v>
      </c>
      <c r="BE23">
        <f t="shared" si="29"/>
        <v>0.65331006081214926</v>
      </c>
      <c r="BF23" t="e">
        <f t="shared" si="30"/>
        <v>#DIV/0!</v>
      </c>
      <c r="BG23" t="e">
        <f t="shared" si="31"/>
        <v>#DIV/0!</v>
      </c>
      <c r="BH23">
        <f t="shared" si="32"/>
        <v>5.1665469815473819E-4</v>
      </c>
      <c r="BI23" t="e">
        <f t="shared" si="33"/>
        <v>#DIV/0!</v>
      </c>
      <c r="BJ23" t="s">
        <v>245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1500</v>
      </c>
      <c r="BR23">
        <f t="shared" si="40"/>
        <v>1264.5003774193547</v>
      </c>
      <c r="BS23">
        <f t="shared" si="41"/>
        <v>0.84300025161290315</v>
      </c>
      <c r="BT23">
        <f t="shared" si="42"/>
        <v>0.19600050322580645</v>
      </c>
      <c r="BU23">
        <v>6</v>
      </c>
      <c r="BV23">
        <v>0.5</v>
      </c>
      <c r="BW23" t="s">
        <v>246</v>
      </c>
      <c r="BX23">
        <v>1581531827.8225801</v>
      </c>
      <c r="BY23">
        <v>74.182025806451605</v>
      </c>
      <c r="BZ23">
        <v>74.989019354838703</v>
      </c>
      <c r="CA23">
        <v>33.550493548387102</v>
      </c>
      <c r="CB23">
        <v>31.5480129032258</v>
      </c>
      <c r="CC23">
        <v>600.01970967742</v>
      </c>
      <c r="CD23">
        <v>99.373603225806406</v>
      </c>
      <c r="CE23">
        <v>0.19964561290322599</v>
      </c>
      <c r="CF23">
        <v>31.243090322580699</v>
      </c>
      <c r="CG23">
        <v>30.995493548387099</v>
      </c>
      <c r="CH23">
        <v>999.9</v>
      </c>
      <c r="CI23">
        <v>0</v>
      </c>
      <c r="CJ23">
        <v>0</v>
      </c>
      <c r="CK23">
        <v>9989.2751612903194</v>
      </c>
      <c r="CL23">
        <v>0</v>
      </c>
      <c r="CM23">
        <v>3.5976351612903201</v>
      </c>
      <c r="CN23">
        <v>1500</v>
      </c>
      <c r="CO23">
        <v>0.89999277419354795</v>
      </c>
      <c r="CP23">
        <v>0.100007129032258</v>
      </c>
      <c r="CQ23">
        <v>0</v>
      </c>
      <c r="CR23">
        <v>2.6088870967741902</v>
      </c>
      <c r="CS23">
        <v>0</v>
      </c>
      <c r="CT23">
        <v>10401.335483871</v>
      </c>
      <c r="CU23">
        <v>13699.651612903201</v>
      </c>
      <c r="CV23">
        <v>45.961548387096798</v>
      </c>
      <c r="CW23">
        <v>48.727645161290297</v>
      </c>
      <c r="CX23">
        <v>47.366548387096799</v>
      </c>
      <c r="CY23">
        <v>46.931258064516101</v>
      </c>
      <c r="CZ23">
        <v>45.765838709677404</v>
      </c>
      <c r="DA23">
        <v>1349.9874193548401</v>
      </c>
      <c r="DB23">
        <v>150.01258064516099</v>
      </c>
      <c r="DC23">
        <v>0</v>
      </c>
      <c r="DD23">
        <v>1581531855.7</v>
      </c>
      <c r="DE23">
        <v>2.62</v>
      </c>
      <c r="DF23">
        <v>-0.98943590338019805</v>
      </c>
      <c r="DG23">
        <v>71.394871866307</v>
      </c>
      <c r="DH23">
        <v>10422.9038461538</v>
      </c>
      <c r="DI23">
        <v>15</v>
      </c>
      <c r="DJ23">
        <v>100</v>
      </c>
      <c r="DK23">
        <v>100</v>
      </c>
      <c r="DL23">
        <v>1.8979999999999999</v>
      </c>
      <c r="DM23">
        <v>0.41499999999999998</v>
      </c>
      <c r="DN23">
        <v>2</v>
      </c>
      <c r="DO23">
        <v>644.23</v>
      </c>
      <c r="DP23">
        <v>324.56900000000002</v>
      </c>
      <c r="DQ23">
        <v>29.425000000000001</v>
      </c>
      <c r="DR23">
        <v>32.962400000000002</v>
      </c>
      <c r="DS23">
        <v>29.9999</v>
      </c>
      <c r="DT23">
        <v>32.883099999999999</v>
      </c>
      <c r="DU23">
        <v>32.901800000000001</v>
      </c>
      <c r="DV23">
        <v>6.27691</v>
      </c>
      <c r="DW23">
        <v>24.529499999999999</v>
      </c>
      <c r="DX23">
        <v>54.623699999999999</v>
      </c>
      <c r="DY23">
        <v>29.425000000000001</v>
      </c>
      <c r="DZ23">
        <v>75</v>
      </c>
      <c r="EA23">
        <v>31.863099999999999</v>
      </c>
      <c r="EB23">
        <v>99.811400000000006</v>
      </c>
      <c r="EC23">
        <v>100.238</v>
      </c>
    </row>
    <row r="24" spans="1:133" x14ac:dyDescent="0.25">
      <c r="A24">
        <v>8</v>
      </c>
      <c r="B24">
        <v>1581531936.5</v>
      </c>
      <c r="C24">
        <v>616.5</v>
      </c>
      <c r="D24" t="s">
        <v>259</v>
      </c>
      <c r="E24" t="s">
        <v>260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>
        <v>1581531911.7258101</v>
      </c>
      <c r="O24">
        <f t="shared" si="0"/>
        <v>2.1475452512771274E-3</v>
      </c>
      <c r="P24">
        <f t="shared" si="1"/>
        <v>-0.31086883169838558</v>
      </c>
      <c r="Q24">
        <f t="shared" si="2"/>
        <v>50.1885774193548</v>
      </c>
      <c r="R24">
        <f t="shared" si="3"/>
        <v>51.988786575760933</v>
      </c>
      <c r="S24">
        <f t="shared" si="4"/>
        <v>5.1765188322218174</v>
      </c>
      <c r="T24">
        <f t="shared" si="5"/>
        <v>4.9972721674339287</v>
      </c>
      <c r="U24">
        <f t="shared" si="6"/>
        <v>0.18577926534399683</v>
      </c>
      <c r="V24">
        <f t="shared" si="7"/>
        <v>2.25124335912004</v>
      </c>
      <c r="W24">
        <f t="shared" si="8"/>
        <v>0.17766293174557168</v>
      </c>
      <c r="X24">
        <f t="shared" si="9"/>
        <v>0.11173900241797349</v>
      </c>
      <c r="Y24">
        <f t="shared" si="10"/>
        <v>247.84595342142464</v>
      </c>
      <c r="Z24">
        <f t="shared" si="11"/>
        <v>32.404875166196042</v>
      </c>
      <c r="AA24">
        <f t="shared" si="12"/>
        <v>30.962987096774199</v>
      </c>
      <c r="AB24">
        <f t="shared" si="13"/>
        <v>4.5018663082119952</v>
      </c>
      <c r="AC24">
        <f t="shared" si="14"/>
        <v>73.080606938486099</v>
      </c>
      <c r="AD24">
        <f t="shared" si="15"/>
        <v>3.3457198714078933</v>
      </c>
      <c r="AE24">
        <f t="shared" si="16"/>
        <v>4.5781227217010878</v>
      </c>
      <c r="AF24">
        <f t="shared" si="17"/>
        <v>1.1561464368041019</v>
      </c>
      <c r="AG24">
        <f t="shared" si="18"/>
        <v>-94.706745581321314</v>
      </c>
      <c r="AH24">
        <f t="shared" si="19"/>
        <v>35.783505756845813</v>
      </c>
      <c r="AI24">
        <f t="shared" si="20"/>
        <v>3.5732679416952262</v>
      </c>
      <c r="AJ24">
        <f t="shared" si="21"/>
        <v>192.49598153864437</v>
      </c>
      <c r="AK24">
        <v>-4.1217228710212203E-2</v>
      </c>
      <c r="AL24">
        <v>4.6269950054764801E-2</v>
      </c>
      <c r="AM24">
        <v>3.4574438923590902</v>
      </c>
      <c r="AN24">
        <v>1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51822.420158744622</v>
      </c>
      <c r="AS24" t="s">
        <v>245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245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1264.5174483871008</v>
      </c>
      <c r="BE24">
        <f t="shared" si="29"/>
        <v>-0.31086883169838558</v>
      </c>
      <c r="BF24" t="e">
        <f t="shared" si="30"/>
        <v>#DIV/0!</v>
      </c>
      <c r="BG24" t="e">
        <f t="shared" si="31"/>
        <v>#DIV/0!</v>
      </c>
      <c r="BH24">
        <f t="shared" si="32"/>
        <v>-2.458398910152648E-4</v>
      </c>
      <c r="BI24" t="e">
        <f t="shared" si="33"/>
        <v>#DIV/0!</v>
      </c>
      <c r="BJ24" t="s">
        <v>245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1500.0203225806499</v>
      </c>
      <c r="BR24">
        <f t="shared" si="40"/>
        <v>1264.5174483871008</v>
      </c>
      <c r="BS24">
        <f t="shared" si="41"/>
        <v>0.84300021096488365</v>
      </c>
      <c r="BT24">
        <f t="shared" si="42"/>
        <v>0.19600042192976741</v>
      </c>
      <c r="BU24">
        <v>6</v>
      </c>
      <c r="BV24">
        <v>0.5</v>
      </c>
      <c r="BW24" t="s">
        <v>246</v>
      </c>
      <c r="BX24">
        <v>1581531911.7258101</v>
      </c>
      <c r="BY24">
        <v>50.1885774193548</v>
      </c>
      <c r="BZ24">
        <v>49.985500000000002</v>
      </c>
      <c r="CA24">
        <v>33.601716129032297</v>
      </c>
      <c r="CB24">
        <v>31.526425806451599</v>
      </c>
      <c r="CC24">
        <v>600.02709677419398</v>
      </c>
      <c r="CD24">
        <v>99.370270967741902</v>
      </c>
      <c r="CE24">
        <v>0.19963964516129001</v>
      </c>
      <c r="CF24">
        <v>31.257819354838698</v>
      </c>
      <c r="CG24">
        <v>30.962987096774199</v>
      </c>
      <c r="CH24">
        <v>999.9</v>
      </c>
      <c r="CI24">
        <v>0</v>
      </c>
      <c r="CJ24">
        <v>0</v>
      </c>
      <c r="CK24">
        <v>10002.7251612903</v>
      </c>
      <c r="CL24">
        <v>0</v>
      </c>
      <c r="CM24">
        <v>4.8824751612903201</v>
      </c>
      <c r="CN24">
        <v>1500.0203225806499</v>
      </c>
      <c r="CO24">
        <v>0.89999383870967697</v>
      </c>
      <c r="CP24">
        <v>0.100006132258065</v>
      </c>
      <c r="CQ24">
        <v>0</v>
      </c>
      <c r="CR24">
        <v>2.72079032258064</v>
      </c>
      <c r="CS24">
        <v>0</v>
      </c>
      <c r="CT24">
        <v>10591.0741935484</v>
      </c>
      <c r="CU24">
        <v>13699.825806451599</v>
      </c>
      <c r="CV24">
        <v>45.8445161290323</v>
      </c>
      <c r="CW24">
        <v>48.580322580645202</v>
      </c>
      <c r="CX24">
        <v>47.080354838709702</v>
      </c>
      <c r="CY24">
        <v>46.777870967741897</v>
      </c>
      <c r="CZ24">
        <v>45.664999999999999</v>
      </c>
      <c r="DA24">
        <v>1350.00774193548</v>
      </c>
      <c r="DB24">
        <v>150.01258064516099</v>
      </c>
      <c r="DC24">
        <v>0</v>
      </c>
      <c r="DD24">
        <v>1581531936.7</v>
      </c>
      <c r="DE24">
        <v>2.70825</v>
      </c>
      <c r="DF24">
        <v>0.47447861048474399</v>
      </c>
      <c r="DG24">
        <v>143.688889038757</v>
      </c>
      <c r="DH24">
        <v>10623.6423076923</v>
      </c>
      <c r="DI24">
        <v>15</v>
      </c>
      <c r="DJ24">
        <v>100</v>
      </c>
      <c r="DK24">
        <v>100</v>
      </c>
      <c r="DL24">
        <v>1.992</v>
      </c>
      <c r="DM24">
        <v>0.41499999999999998</v>
      </c>
      <c r="DN24">
        <v>2</v>
      </c>
      <c r="DO24">
        <v>648.41899999999998</v>
      </c>
      <c r="DP24">
        <v>325.00400000000002</v>
      </c>
      <c r="DQ24">
        <v>29.856000000000002</v>
      </c>
      <c r="DR24">
        <v>32.836500000000001</v>
      </c>
      <c r="DS24">
        <v>29.999500000000001</v>
      </c>
      <c r="DT24">
        <v>32.788400000000003</v>
      </c>
      <c r="DU24">
        <v>32.8095</v>
      </c>
      <c r="DV24">
        <v>5.1305399999999999</v>
      </c>
      <c r="DW24">
        <v>24.302900000000001</v>
      </c>
      <c r="DX24">
        <v>54.305999999999997</v>
      </c>
      <c r="DY24">
        <v>29.8508</v>
      </c>
      <c r="DZ24">
        <v>50</v>
      </c>
      <c r="EA24">
        <v>31.718599999999999</v>
      </c>
      <c r="EB24">
        <v>99.831400000000002</v>
      </c>
      <c r="EC24">
        <v>100.261</v>
      </c>
    </row>
    <row r="25" spans="1:133" x14ac:dyDescent="0.25">
      <c r="A25">
        <v>9</v>
      </c>
      <c r="B25">
        <v>1581532045</v>
      </c>
      <c r="C25">
        <v>725</v>
      </c>
      <c r="D25" t="s">
        <v>261</v>
      </c>
      <c r="E25" t="s">
        <v>262</v>
      </c>
      <c r="F25" t="s">
        <v>237</v>
      </c>
      <c r="G25" t="s">
        <v>238</v>
      </c>
      <c r="H25" t="s">
        <v>239</v>
      </c>
      <c r="I25" t="s">
        <v>240</v>
      </c>
      <c r="J25" t="s">
        <v>241</v>
      </c>
      <c r="K25" t="s">
        <v>242</v>
      </c>
      <c r="L25" t="s">
        <v>243</v>
      </c>
      <c r="M25" t="s">
        <v>244</v>
      </c>
      <c r="N25">
        <v>1581532037</v>
      </c>
      <c r="O25">
        <f t="shared" si="0"/>
        <v>2.8666343643317265E-3</v>
      </c>
      <c r="P25">
        <f t="shared" si="1"/>
        <v>17.274428380446135</v>
      </c>
      <c r="Q25">
        <f t="shared" si="2"/>
        <v>381.795677419355</v>
      </c>
      <c r="R25">
        <f t="shared" si="3"/>
        <v>267.47644401182515</v>
      </c>
      <c r="S25">
        <f t="shared" si="4"/>
        <v>26.631312726467005</v>
      </c>
      <c r="T25">
        <f t="shared" si="5"/>
        <v>38.01351599589325</v>
      </c>
      <c r="U25">
        <f t="shared" si="6"/>
        <v>0.26922305584986561</v>
      </c>
      <c r="V25">
        <f t="shared" si="7"/>
        <v>2.2519377370332272</v>
      </c>
      <c r="W25">
        <f t="shared" si="8"/>
        <v>0.25253491014503143</v>
      </c>
      <c r="X25">
        <f t="shared" si="9"/>
        <v>0.15924740505472645</v>
      </c>
      <c r="Y25">
        <f t="shared" si="10"/>
        <v>247.84169279044713</v>
      </c>
      <c r="Z25">
        <f t="shared" si="11"/>
        <v>32.255621009000777</v>
      </c>
      <c r="AA25">
        <f t="shared" si="12"/>
        <v>31.020458064516099</v>
      </c>
      <c r="AB25">
        <f t="shared" si="13"/>
        <v>4.5166433668546544</v>
      </c>
      <c r="AC25">
        <f t="shared" si="14"/>
        <v>74.578341761930488</v>
      </c>
      <c r="AD25">
        <f t="shared" si="15"/>
        <v>3.4315482755462199</v>
      </c>
      <c r="AE25">
        <f t="shared" si="16"/>
        <v>4.6012665265479251</v>
      </c>
      <c r="AF25">
        <f t="shared" si="17"/>
        <v>1.0850950913084345</v>
      </c>
      <c r="AG25">
        <f t="shared" si="18"/>
        <v>-126.41857546702914</v>
      </c>
      <c r="AH25">
        <f t="shared" si="19"/>
        <v>39.578116699173968</v>
      </c>
      <c r="AI25">
        <f t="shared" si="20"/>
        <v>3.9538196003761725</v>
      </c>
      <c r="AJ25">
        <f t="shared" si="21"/>
        <v>164.95505362296811</v>
      </c>
      <c r="AK25">
        <v>-4.1235934325218999E-2</v>
      </c>
      <c r="AL25">
        <v>4.62909487463119E-2</v>
      </c>
      <c r="AM25">
        <v>3.45868568026324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51829.764561461634</v>
      </c>
      <c r="AS25" t="s">
        <v>245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245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1264.5010548387131</v>
      </c>
      <c r="BE25">
        <f t="shared" si="29"/>
        <v>17.274428380446135</v>
      </c>
      <c r="BF25" t="e">
        <f t="shared" si="30"/>
        <v>#DIV/0!</v>
      </c>
      <c r="BG25" t="e">
        <f t="shared" si="31"/>
        <v>#DIV/0!</v>
      </c>
      <c r="BH25">
        <f t="shared" si="32"/>
        <v>1.3661062847155542E-2</v>
      </c>
      <c r="BI25" t="e">
        <f t="shared" si="33"/>
        <v>#DIV/0!</v>
      </c>
      <c r="BJ25" t="s">
        <v>245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1500.0016129032299</v>
      </c>
      <c r="BR25">
        <f t="shared" si="40"/>
        <v>1264.5010548387131</v>
      </c>
      <c r="BS25">
        <f t="shared" si="41"/>
        <v>0.84299979677441206</v>
      </c>
      <c r="BT25">
        <f t="shared" si="42"/>
        <v>0.19599959354882412</v>
      </c>
      <c r="BU25">
        <v>6</v>
      </c>
      <c r="BV25">
        <v>0.5</v>
      </c>
      <c r="BW25" t="s">
        <v>246</v>
      </c>
      <c r="BX25">
        <v>1581532037</v>
      </c>
      <c r="BY25">
        <v>381.795677419355</v>
      </c>
      <c r="BZ25">
        <v>400.16432258064498</v>
      </c>
      <c r="CA25">
        <v>34.465380645161297</v>
      </c>
      <c r="CB25">
        <v>31.697583870967701</v>
      </c>
      <c r="CC25">
        <v>600.00822580645195</v>
      </c>
      <c r="CD25">
        <v>99.365090322580599</v>
      </c>
      <c r="CE25">
        <v>0.199986612903226</v>
      </c>
      <c r="CF25">
        <v>31.3464548387097</v>
      </c>
      <c r="CG25">
        <v>31.020458064516099</v>
      </c>
      <c r="CH25">
        <v>999.9</v>
      </c>
      <c r="CI25">
        <v>0</v>
      </c>
      <c r="CJ25">
        <v>0</v>
      </c>
      <c r="CK25">
        <v>10007.786451612899</v>
      </c>
      <c r="CL25">
        <v>0</v>
      </c>
      <c r="CM25">
        <v>4.1817658064516099</v>
      </c>
      <c r="CN25">
        <v>1500.0016129032299</v>
      </c>
      <c r="CO25">
        <v>0.900006967741936</v>
      </c>
      <c r="CP25">
        <v>9.9993122580645202E-2</v>
      </c>
      <c r="CQ25">
        <v>0</v>
      </c>
      <c r="CR25">
        <v>2.6567338709677402</v>
      </c>
      <c r="CS25">
        <v>0</v>
      </c>
      <c r="CT25">
        <v>10659.1419354839</v>
      </c>
      <c r="CU25">
        <v>13699.722580645201</v>
      </c>
      <c r="CV25">
        <v>45.721548387096803</v>
      </c>
      <c r="CW25">
        <v>48.375</v>
      </c>
      <c r="CX25">
        <v>47.0723870967742</v>
      </c>
      <c r="CY25">
        <v>46.5741935483871</v>
      </c>
      <c r="CZ25">
        <v>45.542000000000002</v>
      </c>
      <c r="DA25">
        <v>1350.0116129032299</v>
      </c>
      <c r="DB25">
        <v>149.99</v>
      </c>
      <c r="DC25">
        <v>0</v>
      </c>
      <c r="DD25">
        <v>1581532045.3</v>
      </c>
      <c r="DE25">
        <v>2.6877019230769199</v>
      </c>
      <c r="DF25">
        <v>-0.14835040922373499</v>
      </c>
      <c r="DG25">
        <v>-53.952136856349199</v>
      </c>
      <c r="DH25">
        <v>10658.9115384615</v>
      </c>
      <c r="DI25">
        <v>15</v>
      </c>
      <c r="DJ25">
        <v>100</v>
      </c>
      <c r="DK25">
        <v>100</v>
      </c>
      <c r="DL25">
        <v>2.9809999999999999</v>
      </c>
      <c r="DM25">
        <v>0.42799999999999999</v>
      </c>
      <c r="DN25">
        <v>2</v>
      </c>
      <c r="DO25">
        <v>665.43700000000001</v>
      </c>
      <c r="DP25">
        <v>327.55599999999998</v>
      </c>
      <c r="DQ25">
        <v>29.576799999999999</v>
      </c>
      <c r="DR25">
        <v>32.671399999999998</v>
      </c>
      <c r="DS25">
        <v>29.999600000000001</v>
      </c>
      <c r="DT25">
        <v>32.6342</v>
      </c>
      <c r="DU25">
        <v>32.664000000000001</v>
      </c>
      <c r="DV25">
        <v>20.953700000000001</v>
      </c>
      <c r="DW25">
        <v>25.28</v>
      </c>
      <c r="DX25">
        <v>53.915300000000002</v>
      </c>
      <c r="DY25">
        <v>29.567299999999999</v>
      </c>
      <c r="DZ25">
        <v>400</v>
      </c>
      <c r="EA25">
        <v>31.4695</v>
      </c>
      <c r="EB25">
        <v>99.8553</v>
      </c>
      <c r="EC25">
        <v>100.29</v>
      </c>
    </row>
    <row r="26" spans="1:133" x14ac:dyDescent="0.25">
      <c r="A26">
        <v>10</v>
      </c>
      <c r="B26">
        <v>1581532129</v>
      </c>
      <c r="C26">
        <v>809</v>
      </c>
      <c r="D26" t="s">
        <v>263</v>
      </c>
      <c r="E26" t="s">
        <v>264</v>
      </c>
      <c r="F26" t="s">
        <v>237</v>
      </c>
      <c r="G26" t="s">
        <v>238</v>
      </c>
      <c r="H26" t="s">
        <v>239</v>
      </c>
      <c r="I26" t="s">
        <v>240</v>
      </c>
      <c r="J26" t="s">
        <v>241</v>
      </c>
      <c r="K26" t="s">
        <v>242</v>
      </c>
      <c r="L26" t="s">
        <v>243</v>
      </c>
      <c r="M26" t="s">
        <v>244</v>
      </c>
      <c r="N26">
        <v>1581532121</v>
      </c>
      <c r="O26">
        <f t="shared" si="0"/>
        <v>2.8050167615680205E-3</v>
      </c>
      <c r="P26">
        <f t="shared" si="1"/>
        <v>17.679570652705966</v>
      </c>
      <c r="Q26">
        <f t="shared" si="2"/>
        <v>381.31632258064502</v>
      </c>
      <c r="R26">
        <f t="shared" si="3"/>
        <v>262.72574642223424</v>
      </c>
      <c r="S26">
        <f t="shared" si="4"/>
        <v>26.157023138358504</v>
      </c>
      <c r="T26">
        <f t="shared" si="5"/>
        <v>37.963922488000236</v>
      </c>
      <c r="U26">
        <f t="shared" si="6"/>
        <v>0.26468283775031015</v>
      </c>
      <c r="V26">
        <f t="shared" si="7"/>
        <v>2.2504662573933931</v>
      </c>
      <c r="W26">
        <f t="shared" si="8"/>
        <v>0.24852483046021337</v>
      </c>
      <c r="X26">
        <f t="shared" si="9"/>
        <v>0.1566974851967782</v>
      </c>
      <c r="Y26">
        <f t="shared" si="10"/>
        <v>247.84421671742001</v>
      </c>
      <c r="Z26">
        <f t="shared" si="11"/>
        <v>32.243050497629255</v>
      </c>
      <c r="AA26">
        <f t="shared" si="12"/>
        <v>30.973625806451601</v>
      </c>
      <c r="AB26">
        <f t="shared" si="13"/>
        <v>4.504598575538652</v>
      </c>
      <c r="AC26">
        <f t="shared" si="14"/>
        <v>74.592199523948835</v>
      </c>
      <c r="AD26">
        <f t="shared" si="15"/>
        <v>3.4256490794626742</v>
      </c>
      <c r="AE26">
        <f t="shared" si="16"/>
        <v>4.5925031053184364</v>
      </c>
      <c r="AF26">
        <f t="shared" si="17"/>
        <v>1.0789494960759778</v>
      </c>
      <c r="AG26">
        <f t="shared" si="18"/>
        <v>-123.7012391851497</v>
      </c>
      <c r="AH26">
        <f t="shared" si="19"/>
        <v>41.1678630509561</v>
      </c>
      <c r="AI26">
        <f t="shared" si="20"/>
        <v>4.1136927072375755</v>
      </c>
      <c r="AJ26">
        <f t="shared" si="21"/>
        <v>169.42453329046401</v>
      </c>
      <c r="AK26">
        <v>-4.11963008206538E-2</v>
      </c>
      <c r="AL26">
        <v>4.6246456665351703E-2</v>
      </c>
      <c r="AM26">
        <v>3.4560543469448199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51787.586050066639</v>
      </c>
      <c r="AS26" t="s">
        <v>245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245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1264.5114096774219</v>
      </c>
      <c r="BE26">
        <f t="shared" si="29"/>
        <v>17.679570652705966</v>
      </c>
      <c r="BF26" t="e">
        <f t="shared" si="30"/>
        <v>#DIV/0!</v>
      </c>
      <c r="BG26" t="e">
        <f t="shared" si="31"/>
        <v>#DIV/0!</v>
      </c>
      <c r="BH26">
        <f t="shared" si="32"/>
        <v>1.3981345298589312E-2</v>
      </c>
      <c r="BI26" t="e">
        <f t="shared" si="33"/>
        <v>#DIV/0!</v>
      </c>
      <c r="BJ26" t="s">
        <v>245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1500.0135483870999</v>
      </c>
      <c r="BR26">
        <f t="shared" si="40"/>
        <v>1264.5114096774219</v>
      </c>
      <c r="BS26">
        <f t="shared" si="41"/>
        <v>0.84299999225813438</v>
      </c>
      <c r="BT26">
        <f t="shared" si="42"/>
        <v>0.19599998451626888</v>
      </c>
      <c r="BU26">
        <v>6</v>
      </c>
      <c r="BV26">
        <v>0.5</v>
      </c>
      <c r="BW26" t="s">
        <v>246</v>
      </c>
      <c r="BX26">
        <v>1581532121</v>
      </c>
      <c r="BY26">
        <v>381.31632258064502</v>
      </c>
      <c r="BZ26">
        <v>400.06509677419302</v>
      </c>
      <c r="CA26">
        <v>34.407822580645202</v>
      </c>
      <c r="CB26">
        <v>31.6993774193548</v>
      </c>
      <c r="CC26">
        <v>600.01264516129004</v>
      </c>
      <c r="CD26">
        <v>99.360170967741894</v>
      </c>
      <c r="CE26">
        <v>0.20001106451612899</v>
      </c>
      <c r="CF26">
        <v>31.3129387096774</v>
      </c>
      <c r="CG26">
        <v>30.973625806451601</v>
      </c>
      <c r="CH26">
        <v>999.9</v>
      </c>
      <c r="CI26">
        <v>0</v>
      </c>
      <c r="CJ26">
        <v>0</v>
      </c>
      <c r="CK26">
        <v>9998.6625806451593</v>
      </c>
      <c r="CL26">
        <v>0</v>
      </c>
      <c r="CM26">
        <v>3.8542216129032298</v>
      </c>
      <c r="CN26">
        <v>1500.0135483870999</v>
      </c>
      <c r="CO26">
        <v>0.90000154838709701</v>
      </c>
      <c r="CP26">
        <v>9.9998516129032294E-2</v>
      </c>
      <c r="CQ26">
        <v>0</v>
      </c>
      <c r="CR26">
        <v>2.5530322580645199</v>
      </c>
      <c r="CS26">
        <v>0</v>
      </c>
      <c r="CT26">
        <v>10678.4967741935</v>
      </c>
      <c r="CU26">
        <v>13699.8064516129</v>
      </c>
      <c r="CV26">
        <v>45.625</v>
      </c>
      <c r="CW26">
        <v>48.292000000000002</v>
      </c>
      <c r="CX26">
        <v>46.866677419354801</v>
      </c>
      <c r="CY26">
        <v>46.5</v>
      </c>
      <c r="CZ26">
        <v>45.487806451612897</v>
      </c>
      <c r="DA26">
        <v>1350.0125806451599</v>
      </c>
      <c r="DB26">
        <v>150.000967741935</v>
      </c>
      <c r="DC26">
        <v>0</v>
      </c>
      <c r="DD26">
        <v>1581532129.3</v>
      </c>
      <c r="DE26">
        <v>2.5760769230769198</v>
      </c>
      <c r="DF26">
        <v>-0.22377778053459299</v>
      </c>
      <c r="DG26">
        <v>29.5589743667989</v>
      </c>
      <c r="DH26">
        <v>10678.753846153801</v>
      </c>
      <c r="DI26">
        <v>15</v>
      </c>
      <c r="DJ26">
        <v>100</v>
      </c>
      <c r="DK26">
        <v>100</v>
      </c>
      <c r="DL26">
        <v>2.87</v>
      </c>
      <c r="DM26">
        <v>0.42499999999999999</v>
      </c>
      <c r="DN26">
        <v>2</v>
      </c>
      <c r="DO26">
        <v>665.65700000000004</v>
      </c>
      <c r="DP26">
        <v>327.75599999999997</v>
      </c>
      <c r="DQ26">
        <v>29.599499999999999</v>
      </c>
      <c r="DR26">
        <v>32.546999999999997</v>
      </c>
      <c r="DS26">
        <v>29.999199999999998</v>
      </c>
      <c r="DT26">
        <v>32.522300000000001</v>
      </c>
      <c r="DU26">
        <v>32.552</v>
      </c>
      <c r="DV26">
        <v>20.957699999999999</v>
      </c>
      <c r="DW26">
        <v>24.965399999999999</v>
      </c>
      <c r="DX26">
        <v>53.513599999999997</v>
      </c>
      <c r="DY26">
        <v>29.620899999999999</v>
      </c>
      <c r="DZ26">
        <v>400</v>
      </c>
      <c r="EA26">
        <v>31.4833</v>
      </c>
      <c r="EB26">
        <v>99.876000000000005</v>
      </c>
      <c r="EC26">
        <v>100.319</v>
      </c>
    </row>
    <row r="27" spans="1:133" x14ac:dyDescent="0.25">
      <c r="A27">
        <v>11</v>
      </c>
      <c r="B27">
        <v>1581532220</v>
      </c>
      <c r="C27">
        <v>900</v>
      </c>
      <c r="D27" t="s">
        <v>265</v>
      </c>
      <c r="E27" t="s">
        <v>266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>
        <v>1581532212</v>
      </c>
      <c r="O27">
        <f t="shared" si="0"/>
        <v>2.8954717591010955E-3</v>
      </c>
      <c r="P27">
        <f t="shared" si="1"/>
        <v>17.806457227101976</v>
      </c>
      <c r="Q27">
        <f t="shared" si="2"/>
        <v>381.20377419354799</v>
      </c>
      <c r="R27">
        <f t="shared" si="3"/>
        <v>264.43229635625647</v>
      </c>
      <c r="S27">
        <f t="shared" si="4"/>
        <v>26.32799241223417</v>
      </c>
      <c r="T27">
        <f t="shared" si="5"/>
        <v>37.954252233098295</v>
      </c>
      <c r="U27">
        <f t="shared" si="6"/>
        <v>0.27145144303570434</v>
      </c>
      <c r="V27">
        <f t="shared" si="7"/>
        <v>2.2518780956412678</v>
      </c>
      <c r="W27">
        <f t="shared" si="8"/>
        <v>0.25449480933199892</v>
      </c>
      <c r="X27">
        <f t="shared" si="9"/>
        <v>0.16049439536667301</v>
      </c>
      <c r="Y27">
        <f t="shared" si="10"/>
        <v>247.84492310906836</v>
      </c>
      <c r="Z27">
        <f t="shared" si="11"/>
        <v>32.257077782903572</v>
      </c>
      <c r="AA27">
        <f t="shared" si="12"/>
        <v>31.0199322580645</v>
      </c>
      <c r="AB27">
        <f t="shared" si="13"/>
        <v>4.5165079791075788</v>
      </c>
      <c r="AC27">
        <f t="shared" si="14"/>
        <v>74.475122413198207</v>
      </c>
      <c r="AD27">
        <f t="shared" si="15"/>
        <v>3.4289319394985225</v>
      </c>
      <c r="AE27">
        <f t="shared" si="16"/>
        <v>4.6041306524806194</v>
      </c>
      <c r="AF27">
        <f t="shared" si="17"/>
        <v>1.0875760396090564</v>
      </c>
      <c r="AG27">
        <f t="shared" si="18"/>
        <v>-127.69030457635832</v>
      </c>
      <c r="AH27">
        <f t="shared" si="19"/>
        <v>40.96928965629241</v>
      </c>
      <c r="AI27">
        <f t="shared" si="20"/>
        <v>4.0931152902821282</v>
      </c>
      <c r="AJ27">
        <f t="shared" si="21"/>
        <v>165.21702347928459</v>
      </c>
      <c r="AK27">
        <v>-4.12343274604548E-2</v>
      </c>
      <c r="AL27">
        <v>4.6289144899845001E-2</v>
      </c>
      <c r="AM27">
        <v>3.4585790148185702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51825.945820907786</v>
      </c>
      <c r="AS27" t="s">
        <v>245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245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1264.5134903225783</v>
      </c>
      <c r="BE27">
        <f t="shared" si="29"/>
        <v>17.806457227101976</v>
      </c>
      <c r="BF27" t="e">
        <f t="shared" si="30"/>
        <v>#DIV/0!</v>
      </c>
      <c r="BG27" t="e">
        <f t="shared" si="31"/>
        <v>#DIV/0!</v>
      </c>
      <c r="BH27">
        <f t="shared" si="32"/>
        <v>1.408166647756327E-2</v>
      </c>
      <c r="BI27" t="e">
        <f t="shared" si="33"/>
        <v>#DIV/0!</v>
      </c>
      <c r="BJ27" t="s">
        <v>245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1500.0158064516099</v>
      </c>
      <c r="BR27">
        <f t="shared" si="40"/>
        <v>1264.5134903225783</v>
      </c>
      <c r="BS27">
        <f t="shared" si="41"/>
        <v>0.84300011032141819</v>
      </c>
      <c r="BT27">
        <f t="shared" si="42"/>
        <v>0.19600022064283629</v>
      </c>
      <c r="BU27">
        <v>6</v>
      </c>
      <c r="BV27">
        <v>0.5</v>
      </c>
      <c r="BW27" t="s">
        <v>246</v>
      </c>
      <c r="BX27">
        <v>1581532212</v>
      </c>
      <c r="BY27">
        <v>381.20377419354799</v>
      </c>
      <c r="BZ27">
        <v>400.113612903226</v>
      </c>
      <c r="CA27">
        <v>34.439403225806501</v>
      </c>
      <c r="CB27">
        <v>31.6437064516129</v>
      </c>
      <c r="CC27">
        <v>600.01216129032298</v>
      </c>
      <c r="CD27">
        <v>99.364216129032201</v>
      </c>
      <c r="CE27">
        <v>0.19999283870967699</v>
      </c>
      <c r="CF27">
        <v>31.3573967741935</v>
      </c>
      <c r="CG27">
        <v>31.0199322580645</v>
      </c>
      <c r="CH27">
        <v>999.9</v>
      </c>
      <c r="CI27">
        <v>0</v>
      </c>
      <c r="CJ27">
        <v>0</v>
      </c>
      <c r="CK27">
        <v>10007.484516129</v>
      </c>
      <c r="CL27">
        <v>0</v>
      </c>
      <c r="CM27">
        <v>4.3071341935483902</v>
      </c>
      <c r="CN27">
        <v>1500.0158064516099</v>
      </c>
      <c r="CO27">
        <v>0.89999545161290295</v>
      </c>
      <c r="CP27">
        <v>0.100004583870968</v>
      </c>
      <c r="CQ27">
        <v>0</v>
      </c>
      <c r="CR27">
        <v>2.5819677419354798</v>
      </c>
      <c r="CS27">
        <v>0</v>
      </c>
      <c r="CT27">
        <v>10716.4516129032</v>
      </c>
      <c r="CU27">
        <v>13699.8129032258</v>
      </c>
      <c r="CV27">
        <v>45.562064516128999</v>
      </c>
      <c r="CW27">
        <v>48.2093548387097</v>
      </c>
      <c r="CX27">
        <v>46.711419354838696</v>
      </c>
      <c r="CY27">
        <v>46.423000000000002</v>
      </c>
      <c r="CZ27">
        <v>45.393000000000001</v>
      </c>
      <c r="DA27">
        <v>1350.00870967742</v>
      </c>
      <c r="DB27">
        <v>150.007096774194</v>
      </c>
      <c r="DC27">
        <v>0</v>
      </c>
      <c r="DD27">
        <v>1581532220.5</v>
      </c>
      <c r="DE27">
        <v>2.6257596153846201</v>
      </c>
      <c r="DF27">
        <v>0.32067522620825101</v>
      </c>
      <c r="DG27">
        <v>51.7982905412265</v>
      </c>
      <c r="DH27">
        <v>10717.003846153801</v>
      </c>
      <c r="DI27">
        <v>15</v>
      </c>
      <c r="DJ27">
        <v>100</v>
      </c>
      <c r="DK27">
        <v>100</v>
      </c>
      <c r="DL27">
        <v>2.9510000000000001</v>
      </c>
      <c r="DM27">
        <v>0.43</v>
      </c>
      <c r="DN27">
        <v>2</v>
      </c>
      <c r="DO27">
        <v>665.66899999999998</v>
      </c>
      <c r="DP27">
        <v>327.86700000000002</v>
      </c>
      <c r="DQ27">
        <v>29.604500000000002</v>
      </c>
      <c r="DR27">
        <v>32.4146</v>
      </c>
      <c r="DS27">
        <v>29.999500000000001</v>
      </c>
      <c r="DT27">
        <v>32.400799999999997</v>
      </c>
      <c r="DU27">
        <v>32.433700000000002</v>
      </c>
      <c r="DV27">
        <v>20.9589</v>
      </c>
      <c r="DW27">
        <v>25.111499999999999</v>
      </c>
      <c r="DX27">
        <v>53.190899999999999</v>
      </c>
      <c r="DY27">
        <v>29.596900000000002</v>
      </c>
      <c r="DZ27">
        <v>400</v>
      </c>
      <c r="EA27">
        <v>31.3935</v>
      </c>
      <c r="EB27">
        <v>99.900400000000005</v>
      </c>
      <c r="EC27">
        <v>100.346</v>
      </c>
    </row>
    <row r="28" spans="1:133" x14ac:dyDescent="0.25">
      <c r="A28">
        <v>12</v>
      </c>
      <c r="B28">
        <v>1581532330</v>
      </c>
      <c r="C28">
        <v>1010</v>
      </c>
      <c r="D28" t="s">
        <v>267</v>
      </c>
      <c r="E28" t="s">
        <v>268</v>
      </c>
      <c r="F28" t="s">
        <v>237</v>
      </c>
      <c r="G28" t="s">
        <v>238</v>
      </c>
      <c r="H28" t="s">
        <v>239</v>
      </c>
      <c r="I28" t="s">
        <v>240</v>
      </c>
      <c r="J28" t="s">
        <v>241</v>
      </c>
      <c r="K28" t="s">
        <v>242</v>
      </c>
      <c r="L28" t="s">
        <v>243</v>
      </c>
      <c r="M28" t="s">
        <v>244</v>
      </c>
      <c r="N28">
        <v>1581532322</v>
      </c>
      <c r="O28">
        <f t="shared" si="0"/>
        <v>2.8789172824379996E-3</v>
      </c>
      <c r="P28">
        <f t="shared" si="1"/>
        <v>21.527924957978218</v>
      </c>
      <c r="Q28">
        <f t="shared" si="2"/>
        <v>452.27396774193602</v>
      </c>
      <c r="R28">
        <f t="shared" si="3"/>
        <v>310.6150708354578</v>
      </c>
      <c r="S28">
        <f t="shared" si="4"/>
        <v>30.923811011830949</v>
      </c>
      <c r="T28">
        <f t="shared" si="5"/>
        <v>45.026903126124814</v>
      </c>
      <c r="U28">
        <f t="shared" si="6"/>
        <v>0.27007466669598928</v>
      </c>
      <c r="V28">
        <f t="shared" si="7"/>
        <v>2.2514197385762182</v>
      </c>
      <c r="W28">
        <f t="shared" si="8"/>
        <v>0.25328070425769328</v>
      </c>
      <c r="X28">
        <f t="shared" si="9"/>
        <v>0.15972221068322451</v>
      </c>
      <c r="Y28">
        <f t="shared" si="10"/>
        <v>247.84185670651547</v>
      </c>
      <c r="Z28">
        <f t="shared" si="11"/>
        <v>32.261940956585335</v>
      </c>
      <c r="AA28">
        <f t="shared" si="12"/>
        <v>31.013461290322599</v>
      </c>
      <c r="AB28">
        <f t="shared" si="13"/>
        <v>4.5148420855736129</v>
      </c>
      <c r="AC28">
        <f t="shared" si="14"/>
        <v>74.466158896791484</v>
      </c>
      <c r="AD28">
        <f t="shared" si="15"/>
        <v>3.4283733348831573</v>
      </c>
      <c r="AE28">
        <f t="shared" si="16"/>
        <v>4.6039347076231101</v>
      </c>
      <c r="AF28">
        <f t="shared" si="17"/>
        <v>1.0864687506904556</v>
      </c>
      <c r="AG28">
        <f t="shared" si="18"/>
        <v>-126.96025215551578</v>
      </c>
      <c r="AH28">
        <f t="shared" si="19"/>
        <v>41.655549077987835</v>
      </c>
      <c r="AI28">
        <f t="shared" si="20"/>
        <v>4.1623764704117816</v>
      </c>
      <c r="AJ28">
        <f t="shared" si="21"/>
        <v>166.69953009939931</v>
      </c>
      <c r="AK28">
        <v>-4.1221979642413101E-2</v>
      </c>
      <c r="AL28">
        <v>4.6275283392364898E-2</v>
      </c>
      <c r="AM28">
        <v>3.4577593053489002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51811.030407543047</v>
      </c>
      <c r="AS28" t="s">
        <v>245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245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1264.5011419354873</v>
      </c>
      <c r="BE28">
        <f t="shared" si="29"/>
        <v>21.527924957978218</v>
      </c>
      <c r="BF28" t="e">
        <f t="shared" si="30"/>
        <v>#DIV/0!</v>
      </c>
      <c r="BG28" t="e">
        <f t="shared" si="31"/>
        <v>#DIV/0!</v>
      </c>
      <c r="BH28">
        <f t="shared" si="32"/>
        <v>1.7024836312149835E-2</v>
      </c>
      <c r="BI28" t="e">
        <f t="shared" si="33"/>
        <v>#DIV/0!</v>
      </c>
      <c r="BJ28" t="s">
        <v>245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1500.0016129032299</v>
      </c>
      <c r="BR28">
        <f t="shared" si="40"/>
        <v>1264.5011419354873</v>
      </c>
      <c r="BS28">
        <f t="shared" si="41"/>
        <v>0.84299985483886575</v>
      </c>
      <c r="BT28">
        <f t="shared" si="42"/>
        <v>0.1959997096777315</v>
      </c>
      <c r="BU28">
        <v>6</v>
      </c>
      <c r="BV28">
        <v>0.5</v>
      </c>
      <c r="BW28" t="s">
        <v>246</v>
      </c>
      <c r="BX28">
        <v>1581532322</v>
      </c>
      <c r="BY28">
        <v>452.27396774193602</v>
      </c>
      <c r="BZ28">
        <v>475.10341935483899</v>
      </c>
      <c r="CA28">
        <v>34.4363903225806</v>
      </c>
      <c r="CB28">
        <v>31.6566774193548</v>
      </c>
      <c r="CC28">
        <v>600.01400000000001</v>
      </c>
      <c r="CD28">
        <v>99.356741935483896</v>
      </c>
      <c r="CE28">
        <v>0.19995674193548399</v>
      </c>
      <c r="CF28">
        <v>31.356648387096801</v>
      </c>
      <c r="CG28">
        <v>31.013461290322599</v>
      </c>
      <c r="CH28">
        <v>999.9</v>
      </c>
      <c r="CI28">
        <v>0</v>
      </c>
      <c r="CJ28">
        <v>0</v>
      </c>
      <c r="CK28">
        <v>10005.240322580599</v>
      </c>
      <c r="CL28">
        <v>0</v>
      </c>
      <c r="CM28">
        <v>6.8922603225806496</v>
      </c>
      <c r="CN28">
        <v>1500.0016129032299</v>
      </c>
      <c r="CO28">
        <v>0.90000377419354805</v>
      </c>
      <c r="CP28">
        <v>9.9996496774193602E-2</v>
      </c>
      <c r="CQ28">
        <v>0</v>
      </c>
      <c r="CR28">
        <v>2.6161935483871002</v>
      </c>
      <c r="CS28">
        <v>0</v>
      </c>
      <c r="CT28">
        <v>11385.2387096774</v>
      </c>
      <c r="CU28">
        <v>13699.703225806499</v>
      </c>
      <c r="CV28">
        <v>45.445129032258002</v>
      </c>
      <c r="CW28">
        <v>48.137</v>
      </c>
      <c r="CX28">
        <v>46.773774193548398</v>
      </c>
      <c r="CY28">
        <v>46.338419354838699</v>
      </c>
      <c r="CZ28">
        <v>45.308</v>
      </c>
      <c r="DA28">
        <v>1350.00870967742</v>
      </c>
      <c r="DB28">
        <v>149.992903225806</v>
      </c>
      <c r="DC28">
        <v>0</v>
      </c>
      <c r="DD28">
        <v>1581532330.3</v>
      </c>
      <c r="DE28">
        <v>2.64761538461538</v>
      </c>
      <c r="DF28">
        <v>-1.0489230742358899</v>
      </c>
      <c r="DG28">
        <v>-126.864957834698</v>
      </c>
      <c r="DH28">
        <v>11387.6769230769</v>
      </c>
      <c r="DI28">
        <v>15</v>
      </c>
      <c r="DJ28">
        <v>100</v>
      </c>
      <c r="DK28">
        <v>100</v>
      </c>
      <c r="DL28">
        <v>3.1989999999999998</v>
      </c>
      <c r="DM28">
        <v>0.433</v>
      </c>
      <c r="DN28">
        <v>2</v>
      </c>
      <c r="DO28">
        <v>665.70699999999999</v>
      </c>
      <c r="DP28">
        <v>328.23200000000003</v>
      </c>
      <c r="DQ28">
        <v>29.629300000000001</v>
      </c>
      <c r="DR28">
        <v>32.265900000000002</v>
      </c>
      <c r="DS28">
        <v>29.999700000000001</v>
      </c>
      <c r="DT28">
        <v>32.254100000000001</v>
      </c>
      <c r="DU28">
        <v>32.286700000000003</v>
      </c>
      <c r="DV28">
        <v>24.086099999999998</v>
      </c>
      <c r="DW28">
        <v>24.7029</v>
      </c>
      <c r="DX28">
        <v>52.838299999999997</v>
      </c>
      <c r="DY28">
        <v>29.6233</v>
      </c>
      <c r="DZ28">
        <v>475</v>
      </c>
      <c r="EA28">
        <v>31.3979</v>
      </c>
      <c r="EB28">
        <v>99.927899999999994</v>
      </c>
      <c r="EC28">
        <v>100.374</v>
      </c>
    </row>
    <row r="29" spans="1:133" x14ac:dyDescent="0.25">
      <c r="A29">
        <v>13</v>
      </c>
      <c r="B29">
        <v>1581532428.0999999</v>
      </c>
      <c r="C29">
        <v>1108.0999999046301</v>
      </c>
      <c r="D29" t="s">
        <v>269</v>
      </c>
      <c r="E29" t="s">
        <v>270</v>
      </c>
      <c r="F29" t="s">
        <v>237</v>
      </c>
      <c r="G29" t="s">
        <v>238</v>
      </c>
      <c r="H29" t="s">
        <v>239</v>
      </c>
      <c r="I29" t="s">
        <v>240</v>
      </c>
      <c r="J29" t="s">
        <v>241</v>
      </c>
      <c r="K29" t="s">
        <v>242</v>
      </c>
      <c r="L29" t="s">
        <v>243</v>
      </c>
      <c r="M29" t="s">
        <v>244</v>
      </c>
      <c r="N29">
        <v>1581532420.0999999</v>
      </c>
      <c r="O29">
        <f t="shared" si="0"/>
        <v>2.9180851146739331E-3</v>
      </c>
      <c r="P29">
        <f t="shared" si="1"/>
        <v>25.81592750109273</v>
      </c>
      <c r="Q29">
        <f t="shared" si="2"/>
        <v>547.74722580645198</v>
      </c>
      <c r="R29">
        <f t="shared" si="3"/>
        <v>380.77775083309092</v>
      </c>
      <c r="S29">
        <f t="shared" si="4"/>
        <v>37.907401876347144</v>
      </c>
      <c r="T29">
        <f t="shared" si="5"/>
        <v>54.529641424351325</v>
      </c>
      <c r="U29">
        <f t="shared" si="6"/>
        <v>0.27545594738880785</v>
      </c>
      <c r="V29">
        <f t="shared" si="7"/>
        <v>2.2507408576974735</v>
      </c>
      <c r="W29">
        <f t="shared" si="8"/>
        <v>0.25800435765636115</v>
      </c>
      <c r="X29">
        <f t="shared" si="9"/>
        <v>0.16272845657504195</v>
      </c>
      <c r="Y29">
        <f t="shared" si="10"/>
        <v>247.84321152790983</v>
      </c>
      <c r="Z29">
        <f t="shared" si="11"/>
        <v>32.228969668495381</v>
      </c>
      <c r="AA29">
        <f t="shared" si="12"/>
        <v>31.008522580645199</v>
      </c>
      <c r="AB29">
        <f t="shared" si="13"/>
        <v>4.5135710184924243</v>
      </c>
      <c r="AC29">
        <f t="shared" si="14"/>
        <v>74.642947874685376</v>
      </c>
      <c r="AD29">
        <f t="shared" si="15"/>
        <v>3.4325461157266202</v>
      </c>
      <c r="AE29">
        <f t="shared" si="16"/>
        <v>4.5986207853009295</v>
      </c>
      <c r="AF29">
        <f t="shared" si="17"/>
        <v>1.0810249027658041</v>
      </c>
      <c r="AG29">
        <f t="shared" si="18"/>
        <v>-128.68755355712045</v>
      </c>
      <c r="AH29">
        <f t="shared" si="19"/>
        <v>39.778236852895233</v>
      </c>
      <c r="AI29">
        <f t="shared" si="20"/>
        <v>3.9754923323711857</v>
      </c>
      <c r="AJ29">
        <f t="shared" si="21"/>
        <v>162.9093871560558</v>
      </c>
      <c r="AK29">
        <v>-4.1203695250518001E-2</v>
      </c>
      <c r="AL29">
        <v>4.6254757560661899E-2</v>
      </c>
      <c r="AM29">
        <v>3.4565453413521499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51792.356416504765</v>
      </c>
      <c r="AS29" t="s">
        <v>245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245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1264.5081958065018</v>
      </c>
      <c r="BE29">
        <f t="shared" si="29"/>
        <v>25.81592750109273</v>
      </c>
      <c r="BF29" t="e">
        <f t="shared" si="30"/>
        <v>#DIV/0!</v>
      </c>
      <c r="BG29" t="e">
        <f t="shared" si="31"/>
        <v>#DIV/0!</v>
      </c>
      <c r="BH29">
        <f t="shared" si="32"/>
        <v>2.0415785035404505E-2</v>
      </c>
      <c r="BI29" t="e">
        <f t="shared" si="33"/>
        <v>#DIV/0!</v>
      </c>
      <c r="BJ29" t="s">
        <v>245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1500.01</v>
      </c>
      <c r="BR29">
        <f t="shared" si="40"/>
        <v>1264.5081958065018</v>
      </c>
      <c r="BS29">
        <f t="shared" si="41"/>
        <v>0.84299984387204208</v>
      </c>
      <c r="BT29">
        <f t="shared" si="42"/>
        <v>0.19599968774408436</v>
      </c>
      <c r="BU29">
        <v>6</v>
      </c>
      <c r="BV29">
        <v>0.5</v>
      </c>
      <c r="BW29" t="s">
        <v>246</v>
      </c>
      <c r="BX29">
        <v>1581532420.0999999</v>
      </c>
      <c r="BY29">
        <v>547.74722580645198</v>
      </c>
      <c r="BZ29">
        <v>575.16096774193602</v>
      </c>
      <c r="CA29">
        <v>34.479735483871004</v>
      </c>
      <c r="CB29">
        <v>31.662322580645199</v>
      </c>
      <c r="CC29">
        <v>600.01222580645197</v>
      </c>
      <c r="CD29">
        <v>99.352564516128993</v>
      </c>
      <c r="CE29">
        <v>0.20000070967741901</v>
      </c>
      <c r="CF29">
        <v>31.336341935483901</v>
      </c>
      <c r="CG29">
        <v>31.008522580645199</v>
      </c>
      <c r="CH29">
        <v>999.9</v>
      </c>
      <c r="CI29">
        <v>0</v>
      </c>
      <c r="CJ29">
        <v>0</v>
      </c>
      <c r="CK29">
        <v>10001.2229032258</v>
      </c>
      <c r="CL29">
        <v>0</v>
      </c>
      <c r="CM29">
        <v>10.283617741935499</v>
      </c>
      <c r="CN29">
        <v>1500.01</v>
      </c>
      <c r="CO29">
        <v>0.90000390322580603</v>
      </c>
      <c r="CP29">
        <v>9.9996045161290403E-2</v>
      </c>
      <c r="CQ29">
        <v>0</v>
      </c>
      <c r="CR29">
        <v>2.6197741935483898</v>
      </c>
      <c r="CS29">
        <v>0</v>
      </c>
      <c r="CT29">
        <v>12287.319354838701</v>
      </c>
      <c r="CU29">
        <v>13699.7806451613</v>
      </c>
      <c r="CV29">
        <v>45.433</v>
      </c>
      <c r="CW29">
        <v>48.1991935483871</v>
      </c>
      <c r="CX29">
        <v>46.6106129032258</v>
      </c>
      <c r="CY29">
        <v>46.375</v>
      </c>
      <c r="CZ29">
        <v>45.308064516129001</v>
      </c>
      <c r="DA29">
        <v>1350.0170967741899</v>
      </c>
      <c r="DB29">
        <v>149.99322580645199</v>
      </c>
      <c r="DC29">
        <v>0</v>
      </c>
      <c r="DD29">
        <v>1581532428.0999999</v>
      </c>
      <c r="DE29">
        <v>2.59075961538462</v>
      </c>
      <c r="DF29">
        <v>0.27055556898031802</v>
      </c>
      <c r="DG29">
        <v>-1506.9743588602701</v>
      </c>
      <c r="DH29">
        <v>12280.9230769231</v>
      </c>
      <c r="DI29">
        <v>15</v>
      </c>
      <c r="DJ29">
        <v>100</v>
      </c>
      <c r="DK29">
        <v>100</v>
      </c>
      <c r="DL29">
        <v>3.407</v>
      </c>
      <c r="DM29">
        <v>0.442</v>
      </c>
      <c r="DN29">
        <v>2</v>
      </c>
      <c r="DO29">
        <v>665.68600000000004</v>
      </c>
      <c r="DP29">
        <v>328.20100000000002</v>
      </c>
      <c r="DQ29">
        <v>29.44</v>
      </c>
      <c r="DR29">
        <v>32.182600000000001</v>
      </c>
      <c r="DS29">
        <v>29.9999</v>
      </c>
      <c r="DT29">
        <v>32.163499999999999</v>
      </c>
      <c r="DU29">
        <v>32.199399999999997</v>
      </c>
      <c r="DV29">
        <v>28.109300000000001</v>
      </c>
      <c r="DW29">
        <v>24.9633</v>
      </c>
      <c r="DX29">
        <v>52.593600000000002</v>
      </c>
      <c r="DY29">
        <v>29.5307</v>
      </c>
      <c r="DZ29">
        <v>575</v>
      </c>
      <c r="EA29">
        <v>31.3886</v>
      </c>
      <c r="EB29">
        <v>99.940200000000004</v>
      </c>
      <c r="EC29">
        <v>100.39</v>
      </c>
    </row>
    <row r="30" spans="1:133" x14ac:dyDescent="0.25">
      <c r="A30">
        <v>14</v>
      </c>
      <c r="B30">
        <v>1581532542.0999999</v>
      </c>
      <c r="C30">
        <v>1222.0999999046301</v>
      </c>
      <c r="D30" t="s">
        <v>271</v>
      </c>
      <c r="E30" t="s">
        <v>272</v>
      </c>
      <c r="F30" t="s">
        <v>237</v>
      </c>
      <c r="G30" t="s">
        <v>238</v>
      </c>
      <c r="H30" t="s">
        <v>239</v>
      </c>
      <c r="I30" t="s">
        <v>240</v>
      </c>
      <c r="J30" t="s">
        <v>241</v>
      </c>
      <c r="K30" t="s">
        <v>242</v>
      </c>
      <c r="L30" t="s">
        <v>243</v>
      </c>
      <c r="M30" t="s">
        <v>244</v>
      </c>
      <c r="N30">
        <v>1581532534.0999999</v>
      </c>
      <c r="O30">
        <f t="shared" si="0"/>
        <v>2.9339506347530295E-3</v>
      </c>
      <c r="P30">
        <f t="shared" si="1"/>
        <v>29.559259056900082</v>
      </c>
      <c r="Q30">
        <f t="shared" si="2"/>
        <v>643.65361290322596</v>
      </c>
      <c r="R30">
        <f t="shared" si="3"/>
        <v>451.02621583915681</v>
      </c>
      <c r="S30">
        <f t="shared" si="4"/>
        <v>44.899407954118068</v>
      </c>
      <c r="T30">
        <f t="shared" si="5"/>
        <v>64.075357777406936</v>
      </c>
      <c r="U30">
        <f t="shared" si="6"/>
        <v>0.2737732718122351</v>
      </c>
      <c r="V30">
        <f t="shared" si="7"/>
        <v>2.2510950411312165</v>
      </c>
      <c r="W30">
        <f t="shared" si="8"/>
        <v>0.25652961376205335</v>
      </c>
      <c r="X30">
        <f t="shared" si="9"/>
        <v>0.16178969254165537</v>
      </c>
      <c r="Y30">
        <f t="shared" si="10"/>
        <v>247.83681019746581</v>
      </c>
      <c r="Z30">
        <f t="shared" si="11"/>
        <v>32.226792744297818</v>
      </c>
      <c r="AA30">
        <f t="shared" si="12"/>
        <v>31.0184838709677</v>
      </c>
      <c r="AB30">
        <f t="shared" si="13"/>
        <v>4.5161350581325985</v>
      </c>
      <c r="AC30">
        <f t="shared" si="14"/>
        <v>74.42120133657204</v>
      </c>
      <c r="AD30">
        <f t="shared" si="15"/>
        <v>3.422979934027</v>
      </c>
      <c r="AE30">
        <f t="shared" si="16"/>
        <v>4.599468797267158</v>
      </c>
      <c r="AF30">
        <f t="shared" si="17"/>
        <v>1.0931551241055986</v>
      </c>
      <c r="AG30">
        <f t="shared" si="18"/>
        <v>-129.3872229926086</v>
      </c>
      <c r="AH30">
        <f t="shared" si="19"/>
        <v>38.969028613832542</v>
      </c>
      <c r="AI30">
        <f t="shared" si="20"/>
        <v>3.8942596629989712</v>
      </c>
      <c r="AJ30">
        <f t="shared" si="21"/>
        <v>161.31287548168871</v>
      </c>
      <c r="AK30">
        <v>-4.12132338986477E-2</v>
      </c>
      <c r="AL30">
        <v>4.6265465528819001E-2</v>
      </c>
      <c r="AM30">
        <v>3.45717866830962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51803.237560945046</v>
      </c>
      <c r="AS30" t="s">
        <v>245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245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1264.4719064516103</v>
      </c>
      <c r="BE30">
        <f t="shared" si="29"/>
        <v>29.559259056900082</v>
      </c>
      <c r="BF30" t="e">
        <f t="shared" si="30"/>
        <v>#DIV/0!</v>
      </c>
      <c r="BG30" t="e">
        <f t="shared" si="31"/>
        <v>#DIV/0!</v>
      </c>
      <c r="BH30">
        <f t="shared" si="32"/>
        <v>2.3376762193040686E-2</v>
      </c>
      <c r="BI30" t="e">
        <f t="shared" si="33"/>
        <v>#DIV/0!</v>
      </c>
      <c r="BJ30" t="s">
        <v>245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1499.9664516129001</v>
      </c>
      <c r="BR30">
        <f t="shared" si="40"/>
        <v>1264.4719064516103</v>
      </c>
      <c r="BS30">
        <f t="shared" si="41"/>
        <v>0.84300012516408973</v>
      </c>
      <c r="BT30">
        <f t="shared" si="42"/>
        <v>0.19600025032817936</v>
      </c>
      <c r="BU30">
        <v>6</v>
      </c>
      <c r="BV30">
        <v>0.5</v>
      </c>
      <c r="BW30" t="s">
        <v>246</v>
      </c>
      <c r="BX30">
        <v>1581532534.0999999</v>
      </c>
      <c r="BY30">
        <v>643.65361290322596</v>
      </c>
      <c r="BZ30">
        <v>675.10067741935495</v>
      </c>
      <c r="CA30">
        <v>34.384722580645203</v>
      </c>
      <c r="CB30">
        <v>31.551712903225798</v>
      </c>
      <c r="CC30">
        <v>600.012258064516</v>
      </c>
      <c r="CD30">
        <v>99.349467741935499</v>
      </c>
      <c r="CE30">
        <v>0.19997390322580599</v>
      </c>
      <c r="CF30">
        <v>31.339583870967701</v>
      </c>
      <c r="CG30">
        <v>31.0184838709677</v>
      </c>
      <c r="CH30">
        <v>999.9</v>
      </c>
      <c r="CI30">
        <v>0</v>
      </c>
      <c r="CJ30">
        <v>0</v>
      </c>
      <c r="CK30">
        <v>10003.85</v>
      </c>
      <c r="CL30">
        <v>0</v>
      </c>
      <c r="CM30">
        <v>4.9554425806451601</v>
      </c>
      <c r="CN30">
        <v>1499.9664516129001</v>
      </c>
      <c r="CO30">
        <v>0.89999609677419401</v>
      </c>
      <c r="CP30">
        <v>0.10000335483871001</v>
      </c>
      <c r="CQ30">
        <v>0</v>
      </c>
      <c r="CR30">
        <v>2.73745161290323</v>
      </c>
      <c r="CS30">
        <v>0</v>
      </c>
      <c r="CT30">
        <v>12590.6967741935</v>
      </c>
      <c r="CU30">
        <v>13699.341935483901</v>
      </c>
      <c r="CV30">
        <v>45.441064516129003</v>
      </c>
      <c r="CW30">
        <v>48.25</v>
      </c>
      <c r="CX30">
        <v>47</v>
      </c>
      <c r="CY30">
        <v>46.436999999999998</v>
      </c>
      <c r="CZ30">
        <v>45.311999999999998</v>
      </c>
      <c r="DA30">
        <v>1349.9635483871</v>
      </c>
      <c r="DB30">
        <v>150.00290322580599</v>
      </c>
      <c r="DC30">
        <v>0</v>
      </c>
      <c r="DD30">
        <v>1581532542.0999999</v>
      </c>
      <c r="DE30">
        <v>2.7334807692307699</v>
      </c>
      <c r="DF30">
        <v>1.7800854708323099</v>
      </c>
      <c r="DG30">
        <v>-104.48547002360201</v>
      </c>
      <c r="DH30">
        <v>12590.5461538462</v>
      </c>
      <c r="DI30">
        <v>15</v>
      </c>
      <c r="DJ30">
        <v>100</v>
      </c>
      <c r="DK30">
        <v>100</v>
      </c>
      <c r="DL30">
        <v>3.601</v>
      </c>
      <c r="DM30">
        <v>0.44400000000000001</v>
      </c>
      <c r="DN30">
        <v>2</v>
      </c>
      <c r="DO30">
        <v>665.39300000000003</v>
      </c>
      <c r="DP30">
        <v>327.99799999999999</v>
      </c>
      <c r="DQ30">
        <v>29.521999999999998</v>
      </c>
      <c r="DR30">
        <v>32.171300000000002</v>
      </c>
      <c r="DS30">
        <v>30.0001</v>
      </c>
      <c r="DT30">
        <v>32.123600000000003</v>
      </c>
      <c r="DU30">
        <v>32.159199999999998</v>
      </c>
      <c r="DV30">
        <v>32.018599999999999</v>
      </c>
      <c r="DW30">
        <v>24.730899999999998</v>
      </c>
      <c r="DX30">
        <v>52.226199999999999</v>
      </c>
      <c r="DY30">
        <v>29.501300000000001</v>
      </c>
      <c r="DZ30">
        <v>675</v>
      </c>
      <c r="EA30">
        <v>31.285299999999999</v>
      </c>
      <c r="EB30">
        <v>99.939300000000003</v>
      </c>
      <c r="EC30">
        <v>100.38200000000001</v>
      </c>
    </row>
    <row r="31" spans="1:133" x14ac:dyDescent="0.25">
      <c r="A31">
        <v>15</v>
      </c>
      <c r="B31">
        <v>1581532657.0999999</v>
      </c>
      <c r="C31">
        <v>1337.0999999046301</v>
      </c>
      <c r="D31" t="s">
        <v>273</v>
      </c>
      <c r="E31" t="s">
        <v>274</v>
      </c>
      <c r="F31" t="s">
        <v>237</v>
      </c>
      <c r="G31" t="s">
        <v>238</v>
      </c>
      <c r="H31" t="s">
        <v>239</v>
      </c>
      <c r="I31" t="s">
        <v>240</v>
      </c>
      <c r="J31" t="s">
        <v>241</v>
      </c>
      <c r="K31" t="s">
        <v>242</v>
      </c>
      <c r="L31" t="s">
        <v>243</v>
      </c>
      <c r="M31" t="s">
        <v>244</v>
      </c>
      <c r="N31">
        <v>1581532649.0999999</v>
      </c>
      <c r="O31">
        <f t="shared" si="0"/>
        <v>2.9217636554550014E-3</v>
      </c>
      <c r="P31">
        <f t="shared" si="1"/>
        <v>32.601243185988864</v>
      </c>
      <c r="Q31">
        <f t="shared" si="2"/>
        <v>765.220129032258</v>
      </c>
      <c r="R31">
        <f t="shared" si="3"/>
        <v>552.47446550138818</v>
      </c>
      <c r="S31">
        <f t="shared" si="4"/>
        <v>54.997681719520614</v>
      </c>
      <c r="T31">
        <f t="shared" si="5"/>
        <v>76.17606917578145</v>
      </c>
      <c r="U31">
        <f t="shared" si="6"/>
        <v>0.27467077840335813</v>
      </c>
      <c r="V31">
        <f t="shared" si="7"/>
        <v>2.2504756149903398</v>
      </c>
      <c r="W31">
        <f t="shared" si="8"/>
        <v>0.25731326704542357</v>
      </c>
      <c r="X31">
        <f t="shared" si="9"/>
        <v>0.16228880392021713</v>
      </c>
      <c r="Y31">
        <f t="shared" si="10"/>
        <v>247.83906296540161</v>
      </c>
      <c r="Z31">
        <f t="shared" si="11"/>
        <v>32.214371524516721</v>
      </c>
      <c r="AA31">
        <f t="shared" si="12"/>
        <v>31.011261290322601</v>
      </c>
      <c r="AB31">
        <f t="shared" si="13"/>
        <v>4.514275836913991</v>
      </c>
      <c r="AC31">
        <f t="shared" si="14"/>
        <v>74.623325672357893</v>
      </c>
      <c r="AD31">
        <f t="shared" si="15"/>
        <v>3.4290178830890219</v>
      </c>
      <c r="AE31">
        <f t="shared" si="16"/>
        <v>4.595101936550658</v>
      </c>
      <c r="AF31">
        <f t="shared" si="17"/>
        <v>1.0852579538249691</v>
      </c>
      <c r="AG31">
        <f t="shared" si="18"/>
        <v>-128.84977720556557</v>
      </c>
      <c r="AH31">
        <f t="shared" si="19"/>
        <v>37.808432702740177</v>
      </c>
      <c r="AI31">
        <f t="shared" si="20"/>
        <v>3.7788728470033393</v>
      </c>
      <c r="AJ31">
        <f t="shared" si="21"/>
        <v>160.57659130957956</v>
      </c>
      <c r="AK31">
        <v>-4.1196552788346101E-2</v>
      </c>
      <c r="AL31">
        <v>4.6246739521159902E-2</v>
      </c>
      <c r="AM31">
        <v>3.45607107824384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51785.936750528381</v>
      </c>
      <c r="AS31" t="s">
        <v>245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245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1264.4840661291548</v>
      </c>
      <c r="BE31">
        <f t="shared" si="29"/>
        <v>32.601243185988864</v>
      </c>
      <c r="BF31" t="e">
        <f t="shared" si="30"/>
        <v>#DIV/0!</v>
      </c>
      <c r="BG31" t="e">
        <f t="shared" si="31"/>
        <v>#DIV/0!</v>
      </c>
      <c r="BH31">
        <f t="shared" si="32"/>
        <v>2.5782249107960654E-2</v>
      </c>
      <c r="BI31" t="e">
        <f t="shared" si="33"/>
        <v>#DIV/0!</v>
      </c>
      <c r="BJ31" t="s">
        <v>245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1499.98096774194</v>
      </c>
      <c r="BR31">
        <f t="shared" si="40"/>
        <v>1264.4840661291548</v>
      </c>
      <c r="BS31">
        <f t="shared" si="41"/>
        <v>0.84300007354939943</v>
      </c>
      <c r="BT31">
        <f t="shared" si="42"/>
        <v>0.19600014709879882</v>
      </c>
      <c r="BU31">
        <v>6</v>
      </c>
      <c r="BV31">
        <v>0.5</v>
      </c>
      <c r="BW31" t="s">
        <v>246</v>
      </c>
      <c r="BX31">
        <v>1581532649.0999999</v>
      </c>
      <c r="BY31">
        <v>765.220129032258</v>
      </c>
      <c r="BZ31">
        <v>800.056548387097</v>
      </c>
      <c r="CA31">
        <v>34.445903225806397</v>
      </c>
      <c r="CB31">
        <v>31.624832258064501</v>
      </c>
      <c r="CC31">
        <v>600.01061290322605</v>
      </c>
      <c r="CD31">
        <v>99.347929032258094</v>
      </c>
      <c r="CE31">
        <v>0.199987032258064</v>
      </c>
      <c r="CF31">
        <v>31.322883870967701</v>
      </c>
      <c r="CG31">
        <v>31.011261290322601</v>
      </c>
      <c r="CH31">
        <v>999.9</v>
      </c>
      <c r="CI31">
        <v>0</v>
      </c>
      <c r="CJ31">
        <v>0</v>
      </c>
      <c r="CK31">
        <v>9999.9558064516095</v>
      </c>
      <c r="CL31">
        <v>0</v>
      </c>
      <c r="CM31">
        <v>4.3637596774193597</v>
      </c>
      <c r="CN31">
        <v>1499.98096774194</v>
      </c>
      <c r="CO31">
        <v>0.89999538709677396</v>
      </c>
      <c r="CP31">
        <v>0.100004019354839</v>
      </c>
      <c r="CQ31">
        <v>0</v>
      </c>
      <c r="CR31">
        <v>2.6818709677419399</v>
      </c>
      <c r="CS31">
        <v>0</v>
      </c>
      <c r="CT31">
        <v>13124.7387096774</v>
      </c>
      <c r="CU31">
        <v>13699.4806451613</v>
      </c>
      <c r="CV31">
        <v>45.463419354838699</v>
      </c>
      <c r="CW31">
        <v>48.2093548387097</v>
      </c>
      <c r="CX31">
        <v>47.012</v>
      </c>
      <c r="CY31">
        <v>46.433</v>
      </c>
      <c r="CZ31">
        <v>45.311999999999998</v>
      </c>
      <c r="DA31">
        <v>1349.97774193548</v>
      </c>
      <c r="DB31">
        <v>150.001612903226</v>
      </c>
      <c r="DC31">
        <v>0</v>
      </c>
      <c r="DD31">
        <v>1581532657.3</v>
      </c>
      <c r="DE31">
        <v>2.68747115384615</v>
      </c>
      <c r="DF31">
        <v>0.66660681258533905</v>
      </c>
      <c r="DG31">
        <v>-256.31794884667403</v>
      </c>
      <c r="DH31">
        <v>13122.7961538462</v>
      </c>
      <c r="DI31">
        <v>15</v>
      </c>
      <c r="DJ31">
        <v>100</v>
      </c>
      <c r="DK31">
        <v>100</v>
      </c>
      <c r="DL31">
        <v>3.7629999999999999</v>
      </c>
      <c r="DM31">
        <v>0.439</v>
      </c>
      <c r="DN31">
        <v>2</v>
      </c>
      <c r="DO31">
        <v>665.44399999999996</v>
      </c>
      <c r="DP31">
        <v>328.17500000000001</v>
      </c>
      <c r="DQ31">
        <v>29.528199999999998</v>
      </c>
      <c r="DR31">
        <v>32.162799999999997</v>
      </c>
      <c r="DS31">
        <v>30.0001</v>
      </c>
      <c r="DT31">
        <v>32.095100000000002</v>
      </c>
      <c r="DU31">
        <v>32.130699999999997</v>
      </c>
      <c r="DV31">
        <v>36.784300000000002</v>
      </c>
      <c r="DW31">
        <v>24.287400000000002</v>
      </c>
      <c r="DX31">
        <v>52.086599999999997</v>
      </c>
      <c r="DY31">
        <v>29.523499999999999</v>
      </c>
      <c r="DZ31">
        <v>800</v>
      </c>
      <c r="EA31">
        <v>31.467600000000001</v>
      </c>
      <c r="EB31">
        <v>99.938800000000001</v>
      </c>
      <c r="EC31">
        <v>100.381</v>
      </c>
    </row>
    <row r="32" spans="1:133" x14ac:dyDescent="0.25">
      <c r="A32">
        <v>16</v>
      </c>
      <c r="B32">
        <v>1581532742.0999999</v>
      </c>
      <c r="C32">
        <v>1422.0999999046301</v>
      </c>
      <c r="D32" t="s">
        <v>275</v>
      </c>
      <c r="E32" t="s">
        <v>276</v>
      </c>
      <c r="F32" t="s">
        <v>237</v>
      </c>
      <c r="G32" t="s">
        <v>238</v>
      </c>
      <c r="H32" t="s">
        <v>239</v>
      </c>
      <c r="I32" t="s">
        <v>240</v>
      </c>
      <c r="J32" t="s">
        <v>241</v>
      </c>
      <c r="K32" t="s">
        <v>242</v>
      </c>
      <c r="L32" t="s">
        <v>243</v>
      </c>
      <c r="M32" t="s">
        <v>244</v>
      </c>
      <c r="N32">
        <v>1581532734.0999999</v>
      </c>
      <c r="O32">
        <f t="shared" si="0"/>
        <v>2.8713889501169828E-3</v>
      </c>
      <c r="P32">
        <f t="shared" si="1"/>
        <v>34.476571741243184</v>
      </c>
      <c r="Q32">
        <f t="shared" si="2"/>
        <v>962.923580645161</v>
      </c>
      <c r="R32">
        <f t="shared" si="3"/>
        <v>733.18072602125937</v>
      </c>
      <c r="S32">
        <f t="shared" si="4"/>
        <v>72.983776106581587</v>
      </c>
      <c r="T32">
        <f t="shared" si="5"/>
        <v>95.853309454723046</v>
      </c>
      <c r="U32">
        <f t="shared" si="6"/>
        <v>0.27177300663287368</v>
      </c>
      <c r="V32">
        <f t="shared" si="7"/>
        <v>2.2494909528071725</v>
      </c>
      <c r="W32">
        <f t="shared" si="8"/>
        <v>0.25476070008617785</v>
      </c>
      <c r="X32">
        <f t="shared" si="9"/>
        <v>0.16066510265954934</v>
      </c>
      <c r="Y32">
        <f t="shared" si="10"/>
        <v>247.84665043835463</v>
      </c>
      <c r="Z32">
        <f t="shared" si="11"/>
        <v>32.227972063925691</v>
      </c>
      <c r="AA32">
        <f t="shared" si="12"/>
        <v>31.007825806451599</v>
      </c>
      <c r="AB32">
        <f t="shared" si="13"/>
        <v>4.5133917160273374</v>
      </c>
      <c r="AC32">
        <f t="shared" si="14"/>
        <v>74.795190652878389</v>
      </c>
      <c r="AD32">
        <f t="shared" si="15"/>
        <v>3.4362379991405247</v>
      </c>
      <c r="AE32">
        <f t="shared" si="16"/>
        <v>4.5941964572133696</v>
      </c>
      <c r="AF32">
        <f t="shared" si="17"/>
        <v>1.0771537168868126</v>
      </c>
      <c r="AG32">
        <f t="shared" si="18"/>
        <v>-126.62825270015894</v>
      </c>
      <c r="AH32">
        <f t="shared" si="19"/>
        <v>37.788369310304503</v>
      </c>
      <c r="AI32">
        <f t="shared" si="20"/>
        <v>3.77839221727855</v>
      </c>
      <c r="AJ32">
        <f t="shared" si="21"/>
        <v>162.78515926577873</v>
      </c>
      <c r="AK32">
        <v>-4.1170044440171298E-2</v>
      </c>
      <c r="AL32">
        <v>4.6216981578074898E-2</v>
      </c>
      <c r="AM32">
        <v>3.4543106631848901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51754.480079463712</v>
      </c>
      <c r="AS32" t="s">
        <v>245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245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1264.5212293552777</v>
      </c>
      <c r="BE32">
        <f t="shared" si="29"/>
        <v>34.476571741243184</v>
      </c>
      <c r="BF32" t="e">
        <f t="shared" si="30"/>
        <v>#DIV/0!</v>
      </c>
      <c r="BG32" t="e">
        <f t="shared" si="31"/>
        <v>#DIV/0!</v>
      </c>
      <c r="BH32">
        <f t="shared" si="32"/>
        <v>2.7264525846530257E-2</v>
      </c>
      <c r="BI32" t="e">
        <f t="shared" si="33"/>
        <v>#DIV/0!</v>
      </c>
      <c r="BJ32" t="s">
        <v>245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1500.0248387096799</v>
      </c>
      <c r="BR32">
        <f t="shared" si="40"/>
        <v>1264.5212293552777</v>
      </c>
      <c r="BS32">
        <f t="shared" si="41"/>
        <v>0.8430001935454734</v>
      </c>
      <c r="BT32">
        <f t="shared" si="42"/>
        <v>0.19600038709094703</v>
      </c>
      <c r="BU32">
        <v>6</v>
      </c>
      <c r="BV32">
        <v>0.5</v>
      </c>
      <c r="BW32" t="s">
        <v>246</v>
      </c>
      <c r="BX32">
        <v>1581532734.0999999</v>
      </c>
      <c r="BY32">
        <v>962.923580645161</v>
      </c>
      <c r="BZ32">
        <v>1000.16419354839</v>
      </c>
      <c r="CA32">
        <v>34.5197741935484</v>
      </c>
      <c r="CB32">
        <v>31.7475709677419</v>
      </c>
      <c r="CC32">
        <v>600.01429032258102</v>
      </c>
      <c r="CD32">
        <v>99.344035483870996</v>
      </c>
      <c r="CE32">
        <v>0.20001077419354801</v>
      </c>
      <c r="CF32">
        <v>31.319419354838701</v>
      </c>
      <c r="CG32">
        <v>31.007825806451599</v>
      </c>
      <c r="CH32">
        <v>999.9</v>
      </c>
      <c r="CI32">
        <v>0</v>
      </c>
      <c r="CJ32">
        <v>0</v>
      </c>
      <c r="CK32">
        <v>9993.9129032258097</v>
      </c>
      <c r="CL32">
        <v>0</v>
      </c>
      <c r="CM32">
        <v>7.7931845161290303</v>
      </c>
      <c r="CN32">
        <v>1500.0248387096799</v>
      </c>
      <c r="CO32">
        <v>0.89999325806451602</v>
      </c>
      <c r="CP32">
        <v>0.100006012903226</v>
      </c>
      <c r="CQ32">
        <v>0</v>
      </c>
      <c r="CR32">
        <v>2.5802741935483899</v>
      </c>
      <c r="CS32">
        <v>0</v>
      </c>
      <c r="CT32">
        <v>13488.867741935501</v>
      </c>
      <c r="CU32">
        <v>13699.8806451613</v>
      </c>
      <c r="CV32">
        <v>45.433</v>
      </c>
      <c r="CW32">
        <v>48.186999999999998</v>
      </c>
      <c r="CX32">
        <v>46.675193548387099</v>
      </c>
      <c r="CY32">
        <v>46.378999999999998</v>
      </c>
      <c r="CZ32">
        <v>45.295999999999999</v>
      </c>
      <c r="DA32">
        <v>1350.0106451612901</v>
      </c>
      <c r="DB32">
        <v>150.01193548387101</v>
      </c>
      <c r="DC32">
        <v>0</v>
      </c>
      <c r="DD32">
        <v>1581532742.5</v>
      </c>
      <c r="DE32">
        <v>2.6305288461538501</v>
      </c>
      <c r="DF32">
        <v>-0.47460680398629101</v>
      </c>
      <c r="DG32">
        <v>988.29743527889104</v>
      </c>
      <c r="DH32">
        <v>13501.819230769201</v>
      </c>
      <c r="DI32">
        <v>15</v>
      </c>
      <c r="DJ32">
        <v>100</v>
      </c>
      <c r="DK32">
        <v>100</v>
      </c>
      <c r="DL32">
        <v>4.2270000000000003</v>
      </c>
      <c r="DM32">
        <v>0.44</v>
      </c>
      <c r="DN32">
        <v>2</v>
      </c>
      <c r="DO32">
        <v>665.31</v>
      </c>
      <c r="DP32">
        <v>328.55399999999997</v>
      </c>
      <c r="DQ32">
        <v>29.556699999999999</v>
      </c>
      <c r="DR32">
        <v>32.171300000000002</v>
      </c>
      <c r="DS32">
        <v>30.0001</v>
      </c>
      <c r="DT32">
        <v>32.091900000000003</v>
      </c>
      <c r="DU32">
        <v>32.125</v>
      </c>
      <c r="DV32">
        <v>44.152900000000002</v>
      </c>
      <c r="DW32">
        <v>23.790500000000002</v>
      </c>
      <c r="DX32">
        <v>51.974899999999998</v>
      </c>
      <c r="DY32">
        <v>29.5471</v>
      </c>
      <c r="DZ32">
        <v>1000</v>
      </c>
      <c r="EA32">
        <v>31.473700000000001</v>
      </c>
      <c r="EB32">
        <v>99.937399999999997</v>
      </c>
      <c r="EC32">
        <v>100.379</v>
      </c>
    </row>
    <row r="33" spans="1:133" x14ac:dyDescent="0.25">
      <c r="A33">
        <v>17</v>
      </c>
      <c r="B33">
        <v>1581532857.0999999</v>
      </c>
      <c r="C33">
        <v>1537.0999999046301</v>
      </c>
      <c r="D33" t="s">
        <v>277</v>
      </c>
      <c r="E33" t="s">
        <v>278</v>
      </c>
      <c r="F33" t="s">
        <v>237</v>
      </c>
      <c r="G33" t="s">
        <v>238</v>
      </c>
      <c r="H33" t="s">
        <v>239</v>
      </c>
      <c r="I33" t="s">
        <v>240</v>
      </c>
      <c r="J33" t="s">
        <v>241</v>
      </c>
      <c r="K33" t="s">
        <v>242</v>
      </c>
      <c r="L33" t="s">
        <v>243</v>
      </c>
      <c r="M33" t="s">
        <v>244</v>
      </c>
      <c r="N33">
        <v>1581532849.0999999</v>
      </c>
      <c r="O33">
        <f t="shared" si="0"/>
        <v>2.9748110029902517E-3</v>
      </c>
      <c r="P33">
        <f t="shared" si="1"/>
        <v>32.806344175747697</v>
      </c>
      <c r="Q33">
        <f t="shared" si="2"/>
        <v>1363.2783870967701</v>
      </c>
      <c r="R33">
        <f t="shared" si="3"/>
        <v>1143.4958946507788</v>
      </c>
      <c r="S33">
        <f t="shared" si="4"/>
        <v>113.82547771237545</v>
      </c>
      <c r="T33">
        <f t="shared" si="5"/>
        <v>135.70299149489898</v>
      </c>
      <c r="U33">
        <f t="shared" si="6"/>
        <v>0.28173589210254263</v>
      </c>
      <c r="V33">
        <f t="shared" si="7"/>
        <v>2.2508732095138244</v>
      </c>
      <c r="W33">
        <f t="shared" si="8"/>
        <v>0.26350873466238306</v>
      </c>
      <c r="X33">
        <f t="shared" si="9"/>
        <v>0.16623223090621511</v>
      </c>
      <c r="Y33">
        <f t="shared" si="10"/>
        <v>247.83888967344572</v>
      </c>
      <c r="Z33">
        <f t="shared" si="11"/>
        <v>32.151960476662445</v>
      </c>
      <c r="AA33">
        <f t="shared" si="12"/>
        <v>31.003177419354799</v>
      </c>
      <c r="AB33">
        <f t="shared" si="13"/>
        <v>4.5121956949044879</v>
      </c>
      <c r="AC33">
        <f t="shared" si="14"/>
        <v>74.907011025581909</v>
      </c>
      <c r="AD33">
        <f t="shared" si="15"/>
        <v>3.433296155961215</v>
      </c>
      <c r="AE33">
        <f t="shared" si="16"/>
        <v>4.5834109637463589</v>
      </c>
      <c r="AF33">
        <f t="shared" si="17"/>
        <v>1.078899538943273</v>
      </c>
      <c r="AG33">
        <f t="shared" si="18"/>
        <v>-131.18916523187011</v>
      </c>
      <c r="AH33">
        <f t="shared" si="19"/>
        <v>33.362384159671286</v>
      </c>
      <c r="AI33">
        <f t="shared" si="20"/>
        <v>3.3330414761258194</v>
      </c>
      <c r="AJ33">
        <f t="shared" si="21"/>
        <v>153.34515007737272</v>
      </c>
      <c r="AK33">
        <v>-4.1207259508393802E-2</v>
      </c>
      <c r="AL33">
        <v>4.6258758752373598E-2</v>
      </c>
      <c r="AM33">
        <v>3.4567819993017599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51806.334296932517</v>
      </c>
      <c r="AS33" t="s">
        <v>245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245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1264.4856793547601</v>
      </c>
      <c r="BE33">
        <f t="shared" si="29"/>
        <v>32.806344175747697</v>
      </c>
      <c r="BF33" t="e">
        <f t="shared" si="30"/>
        <v>#DIV/0!</v>
      </c>
      <c r="BG33" t="e">
        <f t="shared" si="31"/>
        <v>#DIV/0!</v>
      </c>
      <c r="BH33">
        <f t="shared" si="32"/>
        <v>2.5944417332182102E-2</v>
      </c>
      <c r="BI33" t="e">
        <f t="shared" si="33"/>
        <v>#DIV/0!</v>
      </c>
      <c r="BJ33" t="s">
        <v>245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1499.98322580645</v>
      </c>
      <c r="BR33">
        <f t="shared" si="40"/>
        <v>1264.4856793547601</v>
      </c>
      <c r="BS33">
        <f t="shared" si="41"/>
        <v>0.84299987999860659</v>
      </c>
      <c r="BT33">
        <f t="shared" si="42"/>
        <v>0.19599975999721292</v>
      </c>
      <c r="BU33">
        <v>6</v>
      </c>
      <c r="BV33">
        <v>0.5</v>
      </c>
      <c r="BW33" t="s">
        <v>246</v>
      </c>
      <c r="BX33">
        <v>1581532849.0999999</v>
      </c>
      <c r="BY33">
        <v>1363.2783870967701</v>
      </c>
      <c r="BZ33">
        <v>1400.13935483871</v>
      </c>
      <c r="CA33">
        <v>34.491048387096797</v>
      </c>
      <c r="CB33">
        <v>31.618909677419399</v>
      </c>
      <c r="CC33">
        <v>600.01419354838697</v>
      </c>
      <c r="CD33">
        <v>99.341680645161304</v>
      </c>
      <c r="CE33">
        <v>0.19997774193548401</v>
      </c>
      <c r="CF33">
        <v>31.278106451612899</v>
      </c>
      <c r="CG33">
        <v>31.003177419354799</v>
      </c>
      <c r="CH33">
        <v>999.9</v>
      </c>
      <c r="CI33">
        <v>0</v>
      </c>
      <c r="CJ33">
        <v>0</v>
      </c>
      <c r="CK33">
        <v>10003.183870967699</v>
      </c>
      <c r="CL33">
        <v>0</v>
      </c>
      <c r="CM33">
        <v>6.2108816129032203</v>
      </c>
      <c r="CN33">
        <v>1499.98322580645</v>
      </c>
      <c r="CO33">
        <v>0.90000248387096804</v>
      </c>
      <c r="CP33">
        <v>9.99973741935484E-2</v>
      </c>
      <c r="CQ33">
        <v>0</v>
      </c>
      <c r="CR33">
        <v>2.7415483870967701</v>
      </c>
      <c r="CS33">
        <v>0</v>
      </c>
      <c r="CT33">
        <v>12336.5419354839</v>
      </c>
      <c r="CU33">
        <v>13699.5193548387</v>
      </c>
      <c r="CV33">
        <v>45.483741935483899</v>
      </c>
      <c r="CW33">
        <v>48.27</v>
      </c>
      <c r="CX33">
        <v>46.669032258064497</v>
      </c>
      <c r="CY33">
        <v>46.436999999999998</v>
      </c>
      <c r="CZ33">
        <v>45.3241935483871</v>
      </c>
      <c r="DA33">
        <v>1349.9903225806399</v>
      </c>
      <c r="DB33">
        <v>149.99225806451599</v>
      </c>
      <c r="DC33">
        <v>0</v>
      </c>
      <c r="DD33">
        <v>1581532857.0999999</v>
      </c>
      <c r="DE33">
        <v>2.7433269230769199</v>
      </c>
      <c r="DF33">
        <v>0.64952137191648895</v>
      </c>
      <c r="DG33">
        <v>-305.99316276690899</v>
      </c>
      <c r="DH33">
        <v>12334.9115384615</v>
      </c>
      <c r="DI33">
        <v>15</v>
      </c>
      <c r="DJ33">
        <v>100</v>
      </c>
      <c r="DK33">
        <v>100</v>
      </c>
      <c r="DL33">
        <v>4.6820000000000004</v>
      </c>
      <c r="DM33">
        <v>0.45</v>
      </c>
      <c r="DN33">
        <v>2</v>
      </c>
      <c r="DO33">
        <v>665.37300000000005</v>
      </c>
      <c r="DP33">
        <v>328.78800000000001</v>
      </c>
      <c r="DQ33">
        <v>29.434200000000001</v>
      </c>
      <c r="DR33">
        <v>32.1995</v>
      </c>
      <c r="DS33">
        <v>30.0002</v>
      </c>
      <c r="DT33">
        <v>32.103299999999997</v>
      </c>
      <c r="DU33">
        <v>32.136699999999998</v>
      </c>
      <c r="DV33">
        <v>58.124400000000001</v>
      </c>
      <c r="DW33">
        <v>24.429600000000001</v>
      </c>
      <c r="DX33">
        <v>51.792400000000001</v>
      </c>
      <c r="DY33">
        <v>29.4345</v>
      </c>
      <c r="DZ33">
        <v>1400</v>
      </c>
      <c r="EA33">
        <v>31.444099999999999</v>
      </c>
      <c r="EB33">
        <v>99.930400000000006</v>
      </c>
      <c r="EC33">
        <v>100.372</v>
      </c>
    </row>
    <row r="34" spans="1:133" x14ac:dyDescent="0.25">
      <c r="A34">
        <v>18</v>
      </c>
      <c r="B34">
        <v>1581532958.0999999</v>
      </c>
      <c r="C34">
        <v>1638.0999999046301</v>
      </c>
      <c r="D34" t="s">
        <v>279</v>
      </c>
      <c r="E34" t="s">
        <v>280</v>
      </c>
      <c r="F34" t="s">
        <v>237</v>
      </c>
      <c r="G34" t="s">
        <v>238</v>
      </c>
      <c r="H34" t="s">
        <v>239</v>
      </c>
      <c r="I34" t="s">
        <v>240</v>
      </c>
      <c r="J34" t="s">
        <v>241</v>
      </c>
      <c r="K34" t="s">
        <v>242</v>
      </c>
      <c r="L34" t="s">
        <v>243</v>
      </c>
      <c r="M34" t="s">
        <v>244</v>
      </c>
      <c r="N34">
        <v>1581532950.0999999</v>
      </c>
      <c r="O34">
        <f t="shared" si="0"/>
        <v>2.9598429784206096E-3</v>
      </c>
      <c r="P34">
        <f t="shared" si="1"/>
        <v>32.385331715558209</v>
      </c>
      <c r="Q34">
        <f t="shared" si="2"/>
        <v>1762.42129032258</v>
      </c>
      <c r="R34">
        <f t="shared" si="3"/>
        <v>1534.6203356993387</v>
      </c>
      <c r="S34">
        <f t="shared" si="4"/>
        <v>152.75669250982909</v>
      </c>
      <c r="T34">
        <f t="shared" si="5"/>
        <v>175.43208626640291</v>
      </c>
      <c r="U34">
        <f t="shared" si="6"/>
        <v>0.27698742302417056</v>
      </c>
      <c r="V34">
        <f t="shared" si="7"/>
        <v>2.2509596652760999</v>
      </c>
      <c r="W34">
        <f t="shared" si="8"/>
        <v>0.25934950226095355</v>
      </c>
      <c r="X34">
        <f t="shared" si="9"/>
        <v>0.16358445262163551</v>
      </c>
      <c r="Y34">
        <f t="shared" si="10"/>
        <v>247.84084728617034</v>
      </c>
      <c r="Z34">
        <f t="shared" si="11"/>
        <v>32.163883850239841</v>
      </c>
      <c r="AA34">
        <f t="shared" si="12"/>
        <v>31.002435483871</v>
      </c>
      <c r="AB34">
        <f t="shared" si="13"/>
        <v>4.5120048218713551</v>
      </c>
      <c r="AC34">
        <f t="shared" si="14"/>
        <v>74.614754593069549</v>
      </c>
      <c r="AD34">
        <f t="shared" si="15"/>
        <v>3.4212632525247741</v>
      </c>
      <c r="AE34">
        <f t="shared" si="16"/>
        <v>4.5852368893840092</v>
      </c>
      <c r="AF34">
        <f t="shared" si="17"/>
        <v>1.090741569346581</v>
      </c>
      <c r="AG34">
        <f t="shared" si="18"/>
        <v>-130.52907534834887</v>
      </c>
      <c r="AH34">
        <f t="shared" si="19"/>
        <v>34.303178410975306</v>
      </c>
      <c r="AI34">
        <f t="shared" si="20"/>
        <v>3.427004933171693</v>
      </c>
      <c r="AJ34">
        <f t="shared" si="21"/>
        <v>155.04195528196848</v>
      </c>
      <c r="AK34">
        <v>-4.1209587879833899E-2</v>
      </c>
      <c r="AL34">
        <v>4.6261372553291699E-2</v>
      </c>
      <c r="AM34">
        <v>3.45693659363037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51807.922105238875</v>
      </c>
      <c r="AS34" t="s">
        <v>245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245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1264.4967077420622</v>
      </c>
      <c r="BE34">
        <f t="shared" si="29"/>
        <v>32.385331715558209</v>
      </c>
      <c r="BF34" t="e">
        <f t="shared" si="30"/>
        <v>#DIV/0!</v>
      </c>
      <c r="BG34" t="e">
        <f t="shared" si="31"/>
        <v>#DIV/0!</v>
      </c>
      <c r="BH34">
        <f t="shared" si="32"/>
        <v>2.561124241547991E-2</v>
      </c>
      <c r="BI34" t="e">
        <f t="shared" si="33"/>
        <v>#DIV/0!</v>
      </c>
      <c r="BJ34" t="s">
        <v>245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1499.9964516129</v>
      </c>
      <c r="BR34">
        <f t="shared" si="40"/>
        <v>1264.4967077420622</v>
      </c>
      <c r="BS34">
        <f t="shared" si="41"/>
        <v>0.84299979935445035</v>
      </c>
      <c r="BT34">
        <f t="shared" si="42"/>
        <v>0.19599959870890074</v>
      </c>
      <c r="BU34">
        <v>6</v>
      </c>
      <c r="BV34">
        <v>0.5</v>
      </c>
      <c r="BW34" t="s">
        <v>246</v>
      </c>
      <c r="BX34">
        <v>1581532950.0999999</v>
      </c>
      <c r="BY34">
        <v>1762.42129032258</v>
      </c>
      <c r="BZ34">
        <v>1800.0225806451599</v>
      </c>
      <c r="CA34">
        <v>34.3706064516129</v>
      </c>
      <c r="CB34">
        <v>31.512535483871002</v>
      </c>
      <c r="CC34">
        <v>600.00848387096801</v>
      </c>
      <c r="CD34">
        <v>99.340383870967798</v>
      </c>
      <c r="CE34">
        <v>0.19999687096774199</v>
      </c>
      <c r="CF34">
        <v>31.285106451612901</v>
      </c>
      <c r="CG34">
        <v>31.002435483871</v>
      </c>
      <c r="CH34">
        <v>999.9</v>
      </c>
      <c r="CI34">
        <v>0</v>
      </c>
      <c r="CJ34">
        <v>0</v>
      </c>
      <c r="CK34">
        <v>10003.8796774194</v>
      </c>
      <c r="CL34">
        <v>0</v>
      </c>
      <c r="CM34">
        <v>5.0411700000000002</v>
      </c>
      <c r="CN34">
        <v>1499.9964516129</v>
      </c>
      <c r="CO34">
        <v>0.90000887096774196</v>
      </c>
      <c r="CP34">
        <v>9.9991393548387097E-2</v>
      </c>
      <c r="CQ34">
        <v>0</v>
      </c>
      <c r="CR34">
        <v>2.69816935483871</v>
      </c>
      <c r="CS34">
        <v>0</v>
      </c>
      <c r="CT34">
        <v>11900.706451612899</v>
      </c>
      <c r="CU34">
        <v>13699.6709677419</v>
      </c>
      <c r="CV34">
        <v>45.527999999999999</v>
      </c>
      <c r="CW34">
        <v>48.316064516129003</v>
      </c>
      <c r="CX34">
        <v>46.860548387096799</v>
      </c>
      <c r="CY34">
        <v>46.487806451612897</v>
      </c>
      <c r="CZ34">
        <v>45.370935483871001</v>
      </c>
      <c r="DA34">
        <v>1350.0074193548401</v>
      </c>
      <c r="DB34">
        <v>149.98967741935499</v>
      </c>
      <c r="DC34">
        <v>0</v>
      </c>
      <c r="DD34">
        <v>1581532958.5</v>
      </c>
      <c r="DE34">
        <v>2.6548750000000001</v>
      </c>
      <c r="DF34">
        <v>-1.0740769235816101</v>
      </c>
      <c r="DG34">
        <v>-96.235897280886903</v>
      </c>
      <c r="DH34">
        <v>11899.765384615401</v>
      </c>
      <c r="DI34">
        <v>15</v>
      </c>
      <c r="DJ34">
        <v>100</v>
      </c>
      <c r="DK34">
        <v>100</v>
      </c>
      <c r="DL34">
        <v>5.2169999999999996</v>
      </c>
      <c r="DM34">
        <v>0.44500000000000001</v>
      </c>
      <c r="DN34">
        <v>2</v>
      </c>
      <c r="DO34">
        <v>665.23299999999995</v>
      </c>
      <c r="DP34">
        <v>329.45499999999998</v>
      </c>
      <c r="DQ34">
        <v>29.462700000000002</v>
      </c>
      <c r="DR34">
        <v>32.242400000000004</v>
      </c>
      <c r="DS34">
        <v>30.0002</v>
      </c>
      <c r="DT34">
        <v>32.134700000000002</v>
      </c>
      <c r="DU34">
        <v>32.1648</v>
      </c>
      <c r="DV34">
        <v>71.194599999999994</v>
      </c>
      <c r="DW34">
        <v>24.650600000000001</v>
      </c>
      <c r="DX34">
        <v>51.8688</v>
      </c>
      <c r="DY34">
        <v>29.4617</v>
      </c>
      <c r="DZ34">
        <v>1800</v>
      </c>
      <c r="EA34">
        <v>31.366700000000002</v>
      </c>
      <c r="EB34">
        <v>99.923599999999993</v>
      </c>
      <c r="EC34">
        <v>100.364</v>
      </c>
    </row>
    <row r="35" spans="1:133" x14ac:dyDescent="0.25">
      <c r="A35">
        <v>19</v>
      </c>
      <c r="B35">
        <v>1581533051.0999999</v>
      </c>
      <c r="C35">
        <v>1731.0999999046301</v>
      </c>
      <c r="D35" t="s">
        <v>281</v>
      </c>
      <c r="E35" t="s">
        <v>282</v>
      </c>
      <c r="F35" t="s">
        <v>237</v>
      </c>
      <c r="G35" t="s">
        <v>238</v>
      </c>
      <c r="H35" t="s">
        <v>239</v>
      </c>
      <c r="I35" t="s">
        <v>240</v>
      </c>
      <c r="J35" t="s">
        <v>241</v>
      </c>
      <c r="K35" t="s">
        <v>242</v>
      </c>
      <c r="L35" t="s">
        <v>243</v>
      </c>
      <c r="M35" t="s">
        <v>244</v>
      </c>
      <c r="N35">
        <v>1581533043.0999999</v>
      </c>
      <c r="O35">
        <f t="shared" si="0"/>
        <v>2.8092267335970192E-3</v>
      </c>
      <c r="P35">
        <f t="shared" si="1"/>
        <v>15.733033372895306</v>
      </c>
      <c r="Q35">
        <f t="shared" si="2"/>
        <v>383.12651612903198</v>
      </c>
      <c r="R35">
        <f t="shared" si="3"/>
        <v>276.07391663204606</v>
      </c>
      <c r="S35">
        <f t="shared" si="4"/>
        <v>27.48044746172619</v>
      </c>
      <c r="T35">
        <f t="shared" si="5"/>
        <v>38.136482526563796</v>
      </c>
      <c r="U35">
        <f t="shared" si="6"/>
        <v>0.26275287792239815</v>
      </c>
      <c r="V35">
        <f t="shared" si="7"/>
        <v>2.2505024669487419</v>
      </c>
      <c r="W35">
        <f t="shared" si="8"/>
        <v>0.24682227756831882</v>
      </c>
      <c r="X35">
        <f t="shared" si="9"/>
        <v>0.15561467157665715</v>
      </c>
      <c r="Y35">
        <f t="shared" si="10"/>
        <v>247.84287662917319</v>
      </c>
      <c r="Z35">
        <f t="shared" si="11"/>
        <v>32.206745592798093</v>
      </c>
      <c r="AA35">
        <f t="shared" si="12"/>
        <v>31.005954838709702</v>
      </c>
      <c r="AB35">
        <f t="shared" si="13"/>
        <v>4.5129102864003752</v>
      </c>
      <c r="AC35">
        <f t="shared" si="14"/>
        <v>74.729867094032386</v>
      </c>
      <c r="AD35">
        <f t="shared" si="15"/>
        <v>3.4251599467654201</v>
      </c>
      <c r="AE35">
        <f t="shared" si="16"/>
        <v>4.583388248845071</v>
      </c>
      <c r="AF35">
        <f t="shared" si="17"/>
        <v>1.087750339634955</v>
      </c>
      <c r="AG35">
        <f t="shared" si="18"/>
        <v>-123.88689895162855</v>
      </c>
      <c r="AH35">
        <f t="shared" si="19"/>
        <v>33.009339890651418</v>
      </c>
      <c r="AI35">
        <f t="shared" si="20"/>
        <v>3.2983578965510434</v>
      </c>
      <c r="AJ35">
        <f t="shared" si="21"/>
        <v>160.26367546474711</v>
      </c>
      <c r="AK35">
        <v>-4.1197275823894597E-2</v>
      </c>
      <c r="AL35">
        <v>4.6247551191904497E-2</v>
      </c>
      <c r="AM35">
        <v>3.4561190894575202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51794.279690182004</v>
      </c>
      <c r="AS35" t="s">
        <v>245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245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1264.5016838709714</v>
      </c>
      <c r="BE35">
        <f t="shared" si="29"/>
        <v>15.733033372895306</v>
      </c>
      <c r="BF35" t="e">
        <f t="shared" si="30"/>
        <v>#DIV/0!</v>
      </c>
      <c r="BG35" t="e">
        <f t="shared" si="31"/>
        <v>#DIV/0!</v>
      </c>
      <c r="BH35">
        <f t="shared" si="32"/>
        <v>1.2442081788876994E-2</v>
      </c>
      <c r="BI35" t="e">
        <f t="shared" si="33"/>
        <v>#DIV/0!</v>
      </c>
      <c r="BJ35" t="s">
        <v>245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1500.0016129032299</v>
      </c>
      <c r="BR35">
        <f t="shared" si="40"/>
        <v>1264.5016838709714</v>
      </c>
      <c r="BS35">
        <f t="shared" si="41"/>
        <v>0.84300021612879994</v>
      </c>
      <c r="BT35">
        <f t="shared" si="42"/>
        <v>0.19600043225759978</v>
      </c>
      <c r="BU35">
        <v>6</v>
      </c>
      <c r="BV35">
        <v>0.5</v>
      </c>
      <c r="BW35" t="s">
        <v>246</v>
      </c>
      <c r="BX35">
        <v>1581533043.0999999</v>
      </c>
      <c r="BY35">
        <v>383.12651612903198</v>
      </c>
      <c r="BZ35">
        <v>399.93551612903201</v>
      </c>
      <c r="CA35">
        <v>34.409822580645198</v>
      </c>
      <c r="CB35">
        <v>31.6973129032258</v>
      </c>
      <c r="CC35">
        <v>600.01151612903197</v>
      </c>
      <c r="CD35">
        <v>99.340209677419395</v>
      </c>
      <c r="CE35">
        <v>0.19997070967741901</v>
      </c>
      <c r="CF35">
        <v>31.278019354838701</v>
      </c>
      <c r="CG35">
        <v>31.005954838709702</v>
      </c>
      <c r="CH35">
        <v>999.9</v>
      </c>
      <c r="CI35">
        <v>0</v>
      </c>
      <c r="CJ35">
        <v>0</v>
      </c>
      <c r="CK35">
        <v>10000.908387096801</v>
      </c>
      <c r="CL35">
        <v>0</v>
      </c>
      <c r="CM35">
        <v>3.8363825806451599</v>
      </c>
      <c r="CN35">
        <v>1500.0016129032299</v>
      </c>
      <c r="CO35">
        <v>0.89999409677419395</v>
      </c>
      <c r="CP35">
        <v>0.10000593225806501</v>
      </c>
      <c r="CQ35">
        <v>0</v>
      </c>
      <c r="CR35">
        <v>2.7143548387096801</v>
      </c>
      <c r="CS35">
        <v>0</v>
      </c>
      <c r="CT35">
        <v>10173.9580645161</v>
      </c>
      <c r="CU35">
        <v>13699.680645161299</v>
      </c>
      <c r="CV35">
        <v>45.552</v>
      </c>
      <c r="CW35">
        <v>48.316064516129003</v>
      </c>
      <c r="CX35">
        <v>46.786000000000001</v>
      </c>
      <c r="CY35">
        <v>46.5</v>
      </c>
      <c r="CZ35">
        <v>45.376967741935502</v>
      </c>
      <c r="DA35">
        <v>1349.9906451612901</v>
      </c>
      <c r="DB35">
        <v>150.01096774193601</v>
      </c>
      <c r="DC35">
        <v>0</v>
      </c>
      <c r="DD35">
        <v>1581533051.5999999</v>
      </c>
      <c r="DE35">
        <v>2.6844134615384601</v>
      </c>
      <c r="DF35">
        <v>-1.43679487579882</v>
      </c>
      <c r="DG35">
        <v>-45.090598669858501</v>
      </c>
      <c r="DH35">
        <v>10174.103846153799</v>
      </c>
      <c r="DI35">
        <v>15</v>
      </c>
      <c r="DJ35">
        <v>100</v>
      </c>
      <c r="DK35">
        <v>100</v>
      </c>
      <c r="DL35">
        <v>2.5089999999999999</v>
      </c>
      <c r="DM35">
        <v>0.42899999999999999</v>
      </c>
      <c r="DN35">
        <v>2</v>
      </c>
      <c r="DO35">
        <v>665.048</v>
      </c>
      <c r="DP35">
        <v>326.77300000000002</v>
      </c>
      <c r="DQ35">
        <v>29.437999999999999</v>
      </c>
      <c r="DR35">
        <v>32.256599999999999</v>
      </c>
      <c r="DS35">
        <v>30.0001</v>
      </c>
      <c r="DT35">
        <v>32.148899999999998</v>
      </c>
      <c r="DU35">
        <v>32.176200000000001</v>
      </c>
      <c r="DV35">
        <v>20.9465</v>
      </c>
      <c r="DW35">
        <v>23.6999</v>
      </c>
      <c r="DX35">
        <v>51.506</v>
      </c>
      <c r="DY35">
        <v>29.450199999999999</v>
      </c>
      <c r="DZ35">
        <v>400</v>
      </c>
      <c r="EA35">
        <v>31.550799999999999</v>
      </c>
      <c r="EB35">
        <v>99.924300000000002</v>
      </c>
      <c r="EC35">
        <v>100.361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25</v>
      </c>
      <c r="B15" t="s">
        <v>26</v>
      </c>
    </row>
    <row r="16" spans="1:2" x14ac:dyDescent="0.25">
      <c r="A16" t="s">
        <v>25</v>
      </c>
      <c r="B16" t="s">
        <v>27</v>
      </c>
    </row>
    <row r="17" spans="1:2" x14ac:dyDescent="0.25">
      <c r="A17" t="s">
        <v>28</v>
      </c>
      <c r="B1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2020-02-12T13:45:50Z</dcterms:created>
  <dcterms:modified xsi:type="dcterms:W3CDTF">2020-02-15T18:00:49Z</dcterms:modified>
</cp:coreProperties>
</file>