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Desktop\All_Files_Verical_Campagin\"/>
    </mc:Choice>
  </mc:AlternateContent>
  <xr:revisionPtr revIDLastSave="0" documentId="13_ncr:1_{05700267-4B36-499A-AB23-322975606170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6" i="1" l="1"/>
  <c r="BS36" i="1"/>
  <c r="BQ36" i="1"/>
  <c r="BR36" i="1" s="1"/>
  <c r="BP36" i="1"/>
  <c r="BO36" i="1"/>
  <c r="BN36" i="1"/>
  <c r="BM36" i="1"/>
  <c r="BL36" i="1"/>
  <c r="BG36" i="1" s="1"/>
  <c r="BI36" i="1"/>
  <c r="BB36" i="1"/>
  <c r="AW36" i="1"/>
  <c r="AV36" i="1"/>
  <c r="AR36" i="1"/>
  <c r="AP36" i="1"/>
  <c r="Q36" i="1" s="1"/>
  <c r="AE36" i="1"/>
  <c r="AD36" i="1"/>
  <c r="AC36" i="1"/>
  <c r="V36" i="1"/>
  <c r="T36" i="1"/>
  <c r="BT35" i="1"/>
  <c r="BS35" i="1"/>
  <c r="BR35" i="1"/>
  <c r="BD35" i="1" s="1"/>
  <c r="BF35" i="1" s="1"/>
  <c r="BQ35" i="1"/>
  <c r="BP35" i="1"/>
  <c r="BO35" i="1"/>
  <c r="BN35" i="1"/>
  <c r="BM35" i="1"/>
  <c r="BL35" i="1"/>
  <c r="BG35" i="1" s="1"/>
  <c r="BI35" i="1"/>
  <c r="BB35" i="1"/>
  <c r="AV35" i="1"/>
  <c r="AW35" i="1" s="1"/>
  <c r="AR35" i="1"/>
  <c r="AP35" i="1" s="1"/>
  <c r="AE35" i="1"/>
  <c r="AC35" i="1" s="1"/>
  <c r="AD35" i="1"/>
  <c r="V35" i="1"/>
  <c r="BT34" i="1"/>
  <c r="BS34" i="1"/>
  <c r="BQ34" i="1"/>
  <c r="BR34" i="1" s="1"/>
  <c r="BP34" i="1"/>
  <c r="BO34" i="1"/>
  <c r="BN34" i="1"/>
  <c r="BM34" i="1"/>
  <c r="BL34" i="1"/>
  <c r="BG34" i="1" s="1"/>
  <c r="BI34" i="1"/>
  <c r="BB34" i="1"/>
  <c r="AV34" i="1"/>
  <c r="AW34" i="1" s="1"/>
  <c r="AR34" i="1"/>
  <c r="AP34" i="1" s="1"/>
  <c r="AE34" i="1"/>
  <c r="AD34" i="1"/>
  <c r="AC34" i="1" s="1"/>
  <c r="V34" i="1"/>
  <c r="BT33" i="1"/>
  <c r="BS33" i="1"/>
  <c r="BQ33" i="1"/>
  <c r="BR33" i="1" s="1"/>
  <c r="BP33" i="1"/>
  <c r="BO33" i="1"/>
  <c r="BN33" i="1"/>
  <c r="BM33" i="1"/>
  <c r="BL33" i="1"/>
  <c r="BI33" i="1"/>
  <c r="BG33" i="1"/>
  <c r="BB33" i="1"/>
  <c r="AW33" i="1"/>
  <c r="AV33" i="1"/>
  <c r="AR33" i="1"/>
  <c r="AP33" i="1"/>
  <c r="Q33" i="1" s="1"/>
  <c r="AE33" i="1"/>
  <c r="AD33" i="1"/>
  <c r="AC33" i="1"/>
  <c r="V33" i="1"/>
  <c r="BT32" i="1"/>
  <c r="BS32" i="1"/>
  <c r="BQ32" i="1"/>
  <c r="BR32" i="1" s="1"/>
  <c r="BP32" i="1"/>
  <c r="BO32" i="1"/>
  <c r="BN32" i="1"/>
  <c r="BM32" i="1"/>
  <c r="BL32" i="1"/>
  <c r="BG32" i="1" s="1"/>
  <c r="BI32" i="1"/>
  <c r="BB32" i="1"/>
  <c r="AV32" i="1"/>
  <c r="AW32" i="1" s="1"/>
  <c r="AR32" i="1"/>
  <c r="AP32" i="1" s="1"/>
  <c r="AE32" i="1"/>
  <c r="AD32" i="1"/>
  <c r="AC32" i="1" s="1"/>
  <c r="V32" i="1"/>
  <c r="BT31" i="1"/>
  <c r="BS31" i="1"/>
  <c r="BR31" i="1" s="1"/>
  <c r="BQ31" i="1"/>
  <c r="BP31" i="1"/>
  <c r="BO31" i="1"/>
  <c r="BN31" i="1"/>
  <c r="BM31" i="1"/>
  <c r="BL31" i="1"/>
  <c r="BG31" i="1" s="1"/>
  <c r="BI31" i="1"/>
  <c r="BB31" i="1"/>
  <c r="AW31" i="1"/>
  <c r="AV31" i="1"/>
  <c r="AR31" i="1"/>
  <c r="AP31" i="1" s="1"/>
  <c r="AE31" i="1"/>
  <c r="AC31" i="1" s="1"/>
  <c r="AD31" i="1"/>
  <c r="V31" i="1"/>
  <c r="BT30" i="1"/>
  <c r="BS30" i="1"/>
  <c r="BQ30" i="1"/>
  <c r="BR30" i="1" s="1"/>
  <c r="BP30" i="1"/>
  <c r="BO30" i="1"/>
  <c r="BN30" i="1"/>
  <c r="BM30" i="1"/>
  <c r="BL30" i="1"/>
  <c r="BI30" i="1"/>
  <c r="BG30" i="1"/>
  <c r="BB30" i="1"/>
  <c r="AV30" i="1"/>
  <c r="AW30" i="1" s="1"/>
  <c r="AR30" i="1"/>
  <c r="AP30" i="1" s="1"/>
  <c r="AE30" i="1"/>
  <c r="AD30" i="1"/>
  <c r="AC30" i="1" s="1"/>
  <c r="V30" i="1"/>
  <c r="BT29" i="1"/>
  <c r="BS29" i="1"/>
  <c r="BR29" i="1"/>
  <c r="BQ29" i="1"/>
  <c r="BP29" i="1"/>
  <c r="BO29" i="1"/>
  <c r="BN29" i="1"/>
  <c r="BM29" i="1"/>
  <c r="BL29" i="1"/>
  <c r="BG29" i="1" s="1"/>
  <c r="BI29" i="1"/>
  <c r="BD29" i="1"/>
  <c r="BB29" i="1"/>
  <c r="BF29" i="1" s="1"/>
  <c r="AW29" i="1"/>
  <c r="AV29" i="1"/>
  <c r="AR29" i="1"/>
  <c r="AP29" i="1" s="1"/>
  <c r="AE29" i="1"/>
  <c r="AD29" i="1"/>
  <c r="AC29" i="1" s="1"/>
  <c r="Y29" i="1"/>
  <c r="V29" i="1"/>
  <c r="BT28" i="1"/>
  <c r="BS28" i="1"/>
  <c r="BQ28" i="1"/>
  <c r="BR28" i="1" s="1"/>
  <c r="BP28" i="1"/>
  <c r="BO28" i="1"/>
  <c r="BN28" i="1"/>
  <c r="BM28" i="1"/>
  <c r="BL28" i="1"/>
  <c r="BG28" i="1" s="1"/>
  <c r="BI28" i="1"/>
  <c r="BB28" i="1"/>
  <c r="AV28" i="1"/>
  <c r="AW28" i="1" s="1"/>
  <c r="AR28" i="1"/>
  <c r="AP28" i="1"/>
  <c r="Q28" i="1" s="1"/>
  <c r="AE28" i="1"/>
  <c r="AD28" i="1"/>
  <c r="AC28" i="1"/>
  <c r="V28" i="1"/>
  <c r="T28" i="1"/>
  <c r="BT27" i="1"/>
  <c r="BS27" i="1"/>
  <c r="BR27" i="1"/>
  <c r="BD27" i="1" s="1"/>
  <c r="BF27" i="1" s="1"/>
  <c r="BQ27" i="1"/>
  <c r="BP27" i="1"/>
  <c r="BO27" i="1"/>
  <c r="BN27" i="1"/>
  <c r="BM27" i="1"/>
  <c r="BL27" i="1"/>
  <c r="BG27" i="1" s="1"/>
  <c r="BI27" i="1"/>
  <c r="BB27" i="1"/>
  <c r="AV27" i="1"/>
  <c r="AW27" i="1" s="1"/>
  <c r="AR27" i="1"/>
  <c r="AP27" i="1" s="1"/>
  <c r="AE27" i="1"/>
  <c r="AC27" i="1" s="1"/>
  <c r="AD27" i="1"/>
  <c r="V27" i="1"/>
  <c r="BT26" i="1"/>
  <c r="BS26" i="1"/>
  <c r="BQ26" i="1"/>
  <c r="BR26" i="1" s="1"/>
  <c r="BP26" i="1"/>
  <c r="BO26" i="1"/>
  <c r="BN26" i="1"/>
  <c r="BM26" i="1"/>
  <c r="BL26" i="1"/>
  <c r="BI26" i="1"/>
  <c r="BG26" i="1"/>
  <c r="BB26" i="1"/>
  <c r="AV26" i="1"/>
  <c r="AW26" i="1" s="1"/>
  <c r="AR26" i="1"/>
  <c r="AP26" i="1" s="1"/>
  <c r="AE26" i="1"/>
  <c r="AD26" i="1"/>
  <c r="AC26" i="1" s="1"/>
  <c r="V26" i="1"/>
  <c r="BT25" i="1"/>
  <c r="BS25" i="1"/>
  <c r="BQ25" i="1"/>
  <c r="BR25" i="1" s="1"/>
  <c r="BP25" i="1"/>
  <c r="BO25" i="1"/>
  <c r="BN25" i="1"/>
  <c r="BM25" i="1"/>
  <c r="BL25" i="1"/>
  <c r="BI25" i="1"/>
  <c r="BG25" i="1"/>
  <c r="BB25" i="1"/>
  <c r="AW25" i="1"/>
  <c r="AV25" i="1"/>
  <c r="AR25" i="1"/>
  <c r="AP25" i="1"/>
  <c r="Q25" i="1" s="1"/>
  <c r="AE25" i="1"/>
  <c r="AD25" i="1"/>
  <c r="AC25" i="1"/>
  <c r="V25" i="1"/>
  <c r="BT24" i="1"/>
  <c r="BS24" i="1"/>
  <c r="BQ24" i="1"/>
  <c r="BR24" i="1" s="1"/>
  <c r="BP24" i="1"/>
  <c r="BO24" i="1"/>
  <c r="BN24" i="1"/>
  <c r="BM24" i="1"/>
  <c r="BL24" i="1"/>
  <c r="BG24" i="1" s="1"/>
  <c r="BI24" i="1"/>
  <c r="BB24" i="1"/>
  <c r="AV24" i="1"/>
  <c r="AW24" i="1" s="1"/>
  <c r="AR24" i="1"/>
  <c r="AP24" i="1"/>
  <c r="T24" i="1" s="1"/>
  <c r="AE24" i="1"/>
  <c r="AD24" i="1"/>
  <c r="AC24" i="1"/>
  <c r="V24" i="1"/>
  <c r="Q24" i="1"/>
  <c r="P24" i="1"/>
  <c r="BE24" i="1" s="1"/>
  <c r="BT23" i="1"/>
  <c r="BS23" i="1"/>
  <c r="BR23" i="1" s="1"/>
  <c r="BQ23" i="1"/>
  <c r="BP23" i="1"/>
  <c r="BO23" i="1"/>
  <c r="BN23" i="1"/>
  <c r="BM23" i="1"/>
  <c r="BL23" i="1"/>
  <c r="BG23" i="1" s="1"/>
  <c r="BI23" i="1"/>
  <c r="BB23" i="1"/>
  <c r="AV23" i="1"/>
  <c r="AW23" i="1" s="1"/>
  <c r="AR23" i="1"/>
  <c r="AP23" i="1" s="1"/>
  <c r="AE23" i="1"/>
  <c r="AC23" i="1" s="1"/>
  <c r="AD23" i="1"/>
  <c r="V23" i="1"/>
  <c r="BT22" i="1"/>
  <c r="BS22" i="1"/>
  <c r="BQ22" i="1"/>
  <c r="BR22" i="1" s="1"/>
  <c r="BP22" i="1"/>
  <c r="BO22" i="1"/>
  <c r="BN22" i="1"/>
  <c r="BM22" i="1"/>
  <c r="BL22" i="1"/>
  <c r="BI22" i="1"/>
  <c r="BG22" i="1"/>
  <c r="BB22" i="1"/>
  <c r="AV22" i="1"/>
  <c r="AW22" i="1" s="1"/>
  <c r="AR22" i="1"/>
  <c r="AP22" i="1" s="1"/>
  <c r="AE22" i="1"/>
  <c r="AD22" i="1"/>
  <c r="AC22" i="1" s="1"/>
  <c r="V22" i="1"/>
  <c r="BT21" i="1"/>
  <c r="BS21" i="1"/>
  <c r="BQ21" i="1"/>
  <c r="BR21" i="1" s="1"/>
  <c r="BP21" i="1"/>
  <c r="BO21" i="1"/>
  <c r="BN21" i="1"/>
  <c r="BM21" i="1"/>
  <c r="BL21" i="1"/>
  <c r="BG21" i="1" s="1"/>
  <c r="BI21" i="1"/>
  <c r="BB21" i="1"/>
  <c r="AW21" i="1"/>
  <c r="AV21" i="1"/>
  <c r="AR21" i="1"/>
  <c r="AQ21" i="1"/>
  <c r="AP21" i="1"/>
  <c r="T21" i="1" s="1"/>
  <c r="AE21" i="1"/>
  <c r="AD21" i="1"/>
  <c r="AC21" i="1" s="1"/>
  <c r="V21" i="1"/>
  <c r="Q21" i="1"/>
  <c r="BT20" i="1"/>
  <c r="BS20" i="1"/>
  <c r="BQ20" i="1"/>
  <c r="BR20" i="1" s="1"/>
  <c r="BP20" i="1"/>
  <c r="BO20" i="1"/>
  <c r="BN20" i="1"/>
  <c r="BM20" i="1"/>
  <c r="BL20" i="1"/>
  <c r="BG20" i="1" s="1"/>
  <c r="BI20" i="1"/>
  <c r="BB20" i="1"/>
  <c r="AW20" i="1"/>
  <c r="AV20" i="1"/>
  <c r="AR20" i="1"/>
  <c r="AP20" i="1"/>
  <c r="P20" i="1" s="1"/>
  <c r="BE20" i="1" s="1"/>
  <c r="AE20" i="1"/>
  <c r="AD20" i="1"/>
  <c r="AC20" i="1"/>
  <c r="V20" i="1"/>
  <c r="T20" i="1"/>
  <c r="Q20" i="1"/>
  <c r="BT19" i="1"/>
  <c r="BS19" i="1"/>
  <c r="BR19" i="1"/>
  <c r="BD19" i="1" s="1"/>
  <c r="BF19" i="1" s="1"/>
  <c r="BQ19" i="1"/>
  <c r="BP19" i="1"/>
  <c r="BO19" i="1"/>
  <c r="BN19" i="1"/>
  <c r="BM19" i="1"/>
  <c r="BL19" i="1"/>
  <c r="BG19" i="1" s="1"/>
  <c r="BI19" i="1"/>
  <c r="BB19" i="1"/>
  <c r="AV19" i="1"/>
  <c r="AW19" i="1" s="1"/>
  <c r="AR19" i="1"/>
  <c r="AP19" i="1" s="1"/>
  <c r="AE19" i="1"/>
  <c r="AC19" i="1" s="1"/>
  <c r="AD19" i="1"/>
  <c r="V19" i="1"/>
  <c r="BT18" i="1"/>
  <c r="BS18" i="1"/>
  <c r="BR18" i="1"/>
  <c r="Y18" i="1" s="1"/>
  <c r="BQ18" i="1"/>
  <c r="BP18" i="1"/>
  <c r="BO18" i="1"/>
  <c r="BN18" i="1"/>
  <c r="BM18" i="1"/>
  <c r="BL18" i="1"/>
  <c r="BI18" i="1"/>
  <c r="BG18" i="1"/>
  <c r="BD18" i="1"/>
  <c r="BB18" i="1"/>
  <c r="BF18" i="1" s="1"/>
  <c r="AV18" i="1"/>
  <c r="AW18" i="1" s="1"/>
  <c r="AR18" i="1"/>
  <c r="AP18" i="1" s="1"/>
  <c r="AE18" i="1"/>
  <c r="AD18" i="1"/>
  <c r="AC18" i="1" s="1"/>
  <c r="V18" i="1"/>
  <c r="BT17" i="1"/>
  <c r="BS17" i="1"/>
  <c r="BQ17" i="1"/>
  <c r="BR17" i="1" s="1"/>
  <c r="BP17" i="1"/>
  <c r="BO17" i="1"/>
  <c r="BN17" i="1"/>
  <c r="BM17" i="1"/>
  <c r="BL17" i="1"/>
  <c r="BI17" i="1"/>
  <c r="BG17" i="1"/>
  <c r="BB17" i="1"/>
  <c r="AW17" i="1"/>
  <c r="AV17" i="1"/>
  <c r="AR17" i="1"/>
  <c r="AP17" i="1"/>
  <c r="Q17" i="1" s="1"/>
  <c r="AE17" i="1"/>
  <c r="AD17" i="1"/>
  <c r="AC17" i="1"/>
  <c r="V17" i="1"/>
  <c r="BD24" i="1" l="1"/>
  <c r="BF24" i="1" s="1"/>
  <c r="Y24" i="1"/>
  <c r="BF30" i="1"/>
  <c r="BD30" i="1"/>
  <c r="Y30" i="1"/>
  <c r="O34" i="1"/>
  <c r="AQ34" i="1"/>
  <c r="T34" i="1"/>
  <c r="Q34" i="1"/>
  <c r="P34" i="1"/>
  <c r="BE34" i="1" s="1"/>
  <c r="BH34" i="1" s="1"/>
  <c r="BD32" i="1"/>
  <c r="BF32" i="1" s="1"/>
  <c r="Y32" i="1"/>
  <c r="O26" i="1"/>
  <c r="AQ26" i="1"/>
  <c r="T26" i="1"/>
  <c r="Q26" i="1"/>
  <c r="P26" i="1"/>
  <c r="BE26" i="1" s="1"/>
  <c r="T27" i="1"/>
  <c r="Q27" i="1"/>
  <c r="P27" i="1"/>
  <c r="BE27" i="1" s="1"/>
  <c r="BH27" i="1" s="1"/>
  <c r="O27" i="1"/>
  <c r="AQ27" i="1"/>
  <c r="BD31" i="1"/>
  <c r="BF31" i="1" s="1"/>
  <c r="Y31" i="1"/>
  <c r="BD34" i="1"/>
  <c r="Y34" i="1"/>
  <c r="T35" i="1"/>
  <c r="Q35" i="1"/>
  <c r="P35" i="1"/>
  <c r="BE35" i="1" s="1"/>
  <c r="BH35" i="1" s="1"/>
  <c r="O35" i="1"/>
  <c r="AQ35" i="1"/>
  <c r="Y33" i="1"/>
  <c r="BD33" i="1"/>
  <c r="BF33" i="1" s="1"/>
  <c r="BF34" i="1"/>
  <c r="O18" i="1"/>
  <c r="AQ18" i="1"/>
  <c r="T18" i="1"/>
  <c r="Q18" i="1"/>
  <c r="P18" i="1"/>
  <c r="BE18" i="1" s="1"/>
  <c r="BH18" i="1" s="1"/>
  <c r="Y20" i="1"/>
  <c r="BD20" i="1"/>
  <c r="BF20" i="1" s="1"/>
  <c r="Y25" i="1"/>
  <c r="BD25" i="1"/>
  <c r="BF25" i="1" s="1"/>
  <c r="BD26" i="1"/>
  <c r="BF26" i="1" s="1"/>
  <c r="Y26" i="1"/>
  <c r="Q22" i="1"/>
  <c r="P22" i="1"/>
  <c r="BE22" i="1" s="1"/>
  <c r="O22" i="1"/>
  <c r="AQ22" i="1"/>
  <c r="T22" i="1"/>
  <c r="P23" i="1"/>
  <c r="BE23" i="1" s="1"/>
  <c r="BH23" i="1" s="1"/>
  <c r="O23" i="1"/>
  <c r="AQ23" i="1"/>
  <c r="T23" i="1"/>
  <c r="Q23" i="1"/>
  <c r="AQ29" i="1"/>
  <c r="T29" i="1"/>
  <c r="Q29" i="1"/>
  <c r="P29" i="1"/>
  <c r="BE29" i="1" s="1"/>
  <c r="BH29" i="1" s="1"/>
  <c r="O29" i="1"/>
  <c r="Y36" i="1"/>
  <c r="BD36" i="1"/>
  <c r="Y17" i="1"/>
  <c r="BD17" i="1"/>
  <c r="BF17" i="1" s="1"/>
  <c r="T19" i="1"/>
  <c r="Q19" i="1"/>
  <c r="P19" i="1"/>
  <c r="BE19" i="1" s="1"/>
  <c r="BH19" i="1" s="1"/>
  <c r="O19" i="1"/>
  <c r="AQ19" i="1"/>
  <c r="Y28" i="1"/>
  <c r="BD28" i="1"/>
  <c r="BF28" i="1" s="1"/>
  <c r="BF36" i="1"/>
  <c r="BD21" i="1"/>
  <c r="BF21" i="1" s="1"/>
  <c r="Y21" i="1"/>
  <c r="BD22" i="1"/>
  <c r="BF22" i="1" s="1"/>
  <c r="Y22" i="1"/>
  <c r="BD23" i="1"/>
  <c r="BF23" i="1" s="1"/>
  <c r="Y23" i="1"/>
  <c r="Q30" i="1"/>
  <c r="P30" i="1"/>
  <c r="BE30" i="1" s="1"/>
  <c r="BH30" i="1" s="1"/>
  <c r="O30" i="1"/>
  <c r="AQ30" i="1"/>
  <c r="T30" i="1"/>
  <c r="P31" i="1"/>
  <c r="BE31" i="1" s="1"/>
  <c r="BH31" i="1" s="1"/>
  <c r="O31" i="1"/>
  <c r="AQ31" i="1"/>
  <c r="T31" i="1"/>
  <c r="Q31" i="1"/>
  <c r="T32" i="1"/>
  <c r="Q32" i="1"/>
  <c r="P32" i="1"/>
  <c r="BE32" i="1" s="1"/>
  <c r="BH32" i="1" s="1"/>
  <c r="O32" i="1"/>
  <c r="AQ32" i="1"/>
  <c r="O21" i="1"/>
  <c r="AQ24" i="1"/>
  <c r="T17" i="1"/>
  <c r="P21" i="1"/>
  <c r="BE21" i="1" s="1"/>
  <c r="O24" i="1"/>
  <c r="T25" i="1"/>
  <c r="T33" i="1"/>
  <c r="AQ17" i="1"/>
  <c r="AQ25" i="1"/>
  <c r="AQ33" i="1"/>
  <c r="O17" i="1"/>
  <c r="Y19" i="1"/>
  <c r="AQ20" i="1"/>
  <c r="O25" i="1"/>
  <c r="Y27" i="1"/>
  <c r="AQ28" i="1"/>
  <c r="O33" i="1"/>
  <c r="Y35" i="1"/>
  <c r="AQ36" i="1"/>
  <c r="P17" i="1"/>
  <c r="BE17" i="1" s="1"/>
  <c r="BH17" i="1" s="1"/>
  <c r="O20" i="1"/>
  <c r="P25" i="1"/>
  <c r="BE25" i="1" s="1"/>
  <c r="O28" i="1"/>
  <c r="P33" i="1"/>
  <c r="BE33" i="1" s="1"/>
  <c r="O36" i="1"/>
  <c r="P28" i="1"/>
  <c r="BE28" i="1" s="1"/>
  <c r="BH28" i="1" s="1"/>
  <c r="P36" i="1"/>
  <c r="BE36" i="1" s="1"/>
  <c r="BH36" i="1" s="1"/>
  <c r="Z19" i="1" l="1"/>
  <c r="AA19" i="1" s="1"/>
  <c r="AG24" i="1"/>
  <c r="AG19" i="1"/>
  <c r="W19" i="1"/>
  <c r="U19" i="1" s="1"/>
  <c r="X19" i="1" s="1"/>
  <c r="R19" i="1" s="1"/>
  <c r="S19" i="1" s="1"/>
  <c r="Z36" i="1"/>
  <c r="AA36" i="1" s="1"/>
  <c r="AG18" i="1"/>
  <c r="AG35" i="1"/>
  <c r="Z18" i="1"/>
  <c r="AA18" i="1" s="1"/>
  <c r="Z30" i="1"/>
  <c r="AA30" i="1" s="1"/>
  <c r="W30" i="1" s="1"/>
  <c r="U30" i="1" s="1"/>
  <c r="X30" i="1" s="1"/>
  <c r="R30" i="1" s="1"/>
  <c r="S30" i="1" s="1"/>
  <c r="AG17" i="1"/>
  <c r="BH21" i="1"/>
  <c r="AG30" i="1"/>
  <c r="Z25" i="1"/>
  <c r="AA25" i="1" s="1"/>
  <c r="Z35" i="1"/>
  <c r="AA35" i="1" s="1"/>
  <c r="Z21" i="1"/>
  <c r="AA21" i="1" s="1"/>
  <c r="AG29" i="1"/>
  <c r="AG23" i="1"/>
  <c r="AG27" i="1"/>
  <c r="AG26" i="1"/>
  <c r="AG36" i="1"/>
  <c r="AG33" i="1"/>
  <c r="W33" i="1"/>
  <c r="U33" i="1" s="1"/>
  <c r="X33" i="1" s="1"/>
  <c r="R33" i="1" s="1"/>
  <c r="S33" i="1" s="1"/>
  <c r="Z29" i="1"/>
  <c r="AA29" i="1" s="1"/>
  <c r="Z20" i="1"/>
  <c r="AA20" i="1" s="1"/>
  <c r="Z33" i="1"/>
  <c r="AA33" i="1" s="1"/>
  <c r="Z24" i="1"/>
  <c r="AA24" i="1" s="1"/>
  <c r="BH33" i="1"/>
  <c r="AG21" i="1"/>
  <c r="W21" i="1"/>
  <c r="U21" i="1" s="1"/>
  <c r="X21" i="1" s="1"/>
  <c r="R21" i="1" s="1"/>
  <c r="S21" i="1" s="1"/>
  <c r="Z34" i="1"/>
  <c r="AA34" i="1" s="1"/>
  <c r="AG28" i="1"/>
  <c r="Z27" i="1"/>
  <c r="AA27" i="1" s="1"/>
  <c r="W27" i="1" s="1"/>
  <c r="U27" i="1" s="1"/>
  <c r="X27" i="1" s="1"/>
  <c r="R27" i="1" s="1"/>
  <c r="S27" i="1" s="1"/>
  <c r="AG31" i="1"/>
  <c r="Z23" i="1"/>
  <c r="AA23" i="1" s="1"/>
  <c r="W23" i="1" s="1"/>
  <c r="U23" i="1" s="1"/>
  <c r="X23" i="1" s="1"/>
  <c r="R23" i="1" s="1"/>
  <c r="S23" i="1" s="1"/>
  <c r="Z17" i="1"/>
  <c r="AA17" i="1" s="1"/>
  <c r="Z26" i="1"/>
  <c r="AA26" i="1" s="1"/>
  <c r="Z32" i="1"/>
  <c r="AA32" i="1" s="1"/>
  <c r="BH24" i="1"/>
  <c r="BH25" i="1"/>
  <c r="AG25" i="1"/>
  <c r="AG32" i="1"/>
  <c r="W32" i="1"/>
  <c r="U32" i="1" s="1"/>
  <c r="X32" i="1" s="1"/>
  <c r="R32" i="1" s="1"/>
  <c r="S32" i="1" s="1"/>
  <c r="Z28" i="1"/>
  <c r="AA28" i="1" s="1"/>
  <c r="AG22" i="1"/>
  <c r="W22" i="1"/>
  <c r="U22" i="1" s="1"/>
  <c r="X22" i="1" s="1"/>
  <c r="R22" i="1" s="1"/>
  <c r="S22" i="1" s="1"/>
  <c r="Z31" i="1"/>
  <c r="AA31" i="1" s="1"/>
  <c r="W31" i="1" s="1"/>
  <c r="U31" i="1" s="1"/>
  <c r="X31" i="1" s="1"/>
  <c r="R31" i="1" s="1"/>
  <c r="S31" i="1" s="1"/>
  <c r="BH26" i="1"/>
  <c r="W34" i="1"/>
  <c r="U34" i="1" s="1"/>
  <c r="X34" i="1" s="1"/>
  <c r="R34" i="1" s="1"/>
  <c r="S34" i="1" s="1"/>
  <c r="AG34" i="1"/>
  <c r="BH20" i="1"/>
  <c r="AG20" i="1"/>
  <c r="W20" i="1"/>
  <c r="U20" i="1" s="1"/>
  <c r="X20" i="1" s="1"/>
  <c r="R20" i="1" s="1"/>
  <c r="S20" i="1" s="1"/>
  <c r="Z22" i="1"/>
  <c r="AA22" i="1" s="1"/>
  <c r="BH22" i="1"/>
  <c r="AB26" i="1" l="1"/>
  <c r="AF26" i="1" s="1"/>
  <c r="AI26" i="1"/>
  <c r="AH26" i="1"/>
  <c r="AB28" i="1"/>
  <c r="AF28" i="1" s="1"/>
  <c r="AI28" i="1"/>
  <c r="AH28" i="1"/>
  <c r="AB32" i="1"/>
  <c r="AF32" i="1" s="1"/>
  <c r="AI32" i="1"/>
  <c r="AJ32" i="1" s="1"/>
  <c r="AH32" i="1"/>
  <c r="AB35" i="1"/>
  <c r="AF35" i="1" s="1"/>
  <c r="AI35" i="1"/>
  <c r="AH35" i="1"/>
  <c r="AB36" i="1"/>
  <c r="AF36" i="1" s="1"/>
  <c r="AI36" i="1"/>
  <c r="AH36" i="1"/>
  <c r="AB27" i="1"/>
  <c r="AF27" i="1" s="1"/>
  <c r="AI27" i="1"/>
  <c r="AH27" i="1"/>
  <c r="AB29" i="1"/>
  <c r="AF29" i="1" s="1"/>
  <c r="AI29" i="1"/>
  <c r="AH29" i="1"/>
  <c r="AB24" i="1"/>
  <c r="AF24" i="1" s="1"/>
  <c r="AI24" i="1"/>
  <c r="AH24" i="1"/>
  <c r="AH25" i="1"/>
  <c r="AB25" i="1"/>
  <c r="AF25" i="1" s="1"/>
  <c r="AI25" i="1"/>
  <c r="AJ25" i="1" s="1"/>
  <c r="AB18" i="1"/>
  <c r="AF18" i="1" s="1"/>
  <c r="AI18" i="1"/>
  <c r="AH18" i="1"/>
  <c r="AB31" i="1"/>
  <c r="AF31" i="1" s="1"/>
  <c r="AI31" i="1"/>
  <c r="AJ31" i="1" s="1"/>
  <c r="AH31" i="1"/>
  <c r="W25" i="1"/>
  <c r="U25" i="1" s="1"/>
  <c r="X25" i="1" s="1"/>
  <c r="R25" i="1" s="1"/>
  <c r="S25" i="1" s="1"/>
  <c r="W28" i="1"/>
  <c r="U28" i="1" s="1"/>
  <c r="X28" i="1" s="1"/>
  <c r="R28" i="1" s="1"/>
  <c r="S28" i="1" s="1"/>
  <c r="W36" i="1"/>
  <c r="U36" i="1" s="1"/>
  <c r="X36" i="1" s="1"/>
  <c r="R36" i="1" s="1"/>
  <c r="S36" i="1" s="1"/>
  <c r="W29" i="1"/>
  <c r="U29" i="1" s="1"/>
  <c r="X29" i="1" s="1"/>
  <c r="R29" i="1" s="1"/>
  <c r="S29" i="1" s="1"/>
  <c r="W35" i="1"/>
  <c r="U35" i="1" s="1"/>
  <c r="X35" i="1" s="1"/>
  <c r="R35" i="1" s="1"/>
  <c r="S35" i="1" s="1"/>
  <c r="W24" i="1"/>
  <c r="U24" i="1" s="1"/>
  <c r="X24" i="1" s="1"/>
  <c r="R24" i="1" s="1"/>
  <c r="S24" i="1" s="1"/>
  <c r="AI22" i="1"/>
  <c r="AJ22" i="1" s="1"/>
  <c r="AB22" i="1"/>
  <c r="AF22" i="1" s="1"/>
  <c r="AH22" i="1"/>
  <c r="AB17" i="1"/>
  <c r="AF17" i="1" s="1"/>
  <c r="AI17" i="1"/>
  <c r="AH17" i="1"/>
  <c r="AI30" i="1"/>
  <c r="AB30" i="1"/>
  <c r="AF30" i="1" s="1"/>
  <c r="AH30" i="1"/>
  <c r="AB23" i="1"/>
  <c r="AF23" i="1" s="1"/>
  <c r="AI23" i="1"/>
  <c r="AH23" i="1"/>
  <c r="AB34" i="1"/>
  <c r="AF34" i="1" s="1"/>
  <c r="AI34" i="1"/>
  <c r="AH34" i="1"/>
  <c r="AB33" i="1"/>
  <c r="AF33" i="1" s="1"/>
  <c r="AI33" i="1"/>
  <c r="AJ33" i="1" s="1"/>
  <c r="AH33" i="1"/>
  <c r="AB21" i="1"/>
  <c r="AF21" i="1" s="1"/>
  <c r="AI21" i="1"/>
  <c r="AH21" i="1"/>
  <c r="AB19" i="1"/>
  <c r="AF19" i="1" s="1"/>
  <c r="AI19" i="1"/>
  <c r="AH19" i="1"/>
  <c r="AB20" i="1"/>
  <c r="AF20" i="1" s="1"/>
  <c r="AI20" i="1"/>
  <c r="AH20" i="1"/>
  <c r="W26" i="1"/>
  <c r="U26" i="1" s="1"/>
  <c r="X26" i="1" s="1"/>
  <c r="R26" i="1" s="1"/>
  <c r="S26" i="1" s="1"/>
  <c r="W17" i="1"/>
  <c r="U17" i="1" s="1"/>
  <c r="X17" i="1" s="1"/>
  <c r="R17" i="1" s="1"/>
  <c r="S17" i="1" s="1"/>
  <c r="W18" i="1"/>
  <c r="U18" i="1" s="1"/>
  <c r="X18" i="1" s="1"/>
  <c r="R18" i="1" s="1"/>
  <c r="S18" i="1" s="1"/>
  <c r="AJ19" i="1" l="1"/>
  <c r="AJ30" i="1"/>
  <c r="AJ36" i="1"/>
  <c r="AJ34" i="1"/>
  <c r="AJ18" i="1"/>
  <c r="AJ28" i="1"/>
  <c r="AJ17" i="1"/>
  <c r="AJ29" i="1"/>
  <c r="AJ21" i="1"/>
  <c r="AJ35" i="1"/>
  <c r="AJ23" i="1"/>
  <c r="AJ26" i="1"/>
  <c r="AJ24" i="1"/>
  <c r="AJ20" i="1"/>
  <c r="AJ27" i="1"/>
</calcChain>
</file>

<file path=xl/sharedStrings.xml><?xml version="1.0" encoding="utf-8"?>
<sst xmlns="http://schemas.openxmlformats.org/spreadsheetml/2006/main" count="708" uniqueCount="320">
  <si>
    <t>File opened</t>
  </si>
  <si>
    <t>2020-02-13 10:33:30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</si>
  <si>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</si>
  <si>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</si>
  <si>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</si>
  <si>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</si>
  <si>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</si>
  <si>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</si>
  <si>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</si>
  <si>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</si>
  <si>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</si>
  <si>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</si>
  <si>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</si>
  <si>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{"tazero": "-0.144751", "flowmeterzero": "0.998881", "h2obspan2b": "0.0727663", "flowazero": "0.30544", "co2azero": "0.926417", "co2aspan2a": "0.295951", "co2aspan2": "-0.0336155", "co2bspan2b": "0.294103", "co2aspanconc2": "301.4", "h2obzero": "1.05718", "co2bspan2": "-0.0333406", "flowbzero": "0.30558", "h2obspan1": "1.00315", "h2obspanconc2": "0", "h2oaspan1": "1.00539", "h2oaspan2b": "0.0723615", "co2aspanconc1": "2488", "h2oaspanconc2": "0", "chamberpressurezero": "2.65346", "h2oaspan2a": "0.0719734", "co2aspan1": "1.00127", "co2bspan2a": "0.296716", "h2oaspanconc1": "12.18", "h2obspanconc1": "12.18", "co2bzero": "0.928899", "tbzero": "-0.0746956", "h2obspan2a": "0.0725379", "h2obspan2": "0", "ssb_ref": "36084.5", "co2bspanconc2": "301.4", "h2oazero": "1.04577", "h2oaspan2": "0", "co2bspanconc1": "2488", "ssa_ref": "34010.6", "oxygen": "21", "co2aspan2b": "0.293384", "co2bspan1": "1.00109"}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</si>
  <si>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</si>
  <si>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</si>
  <si>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</si>
  <si>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</si>
  <si>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</si>
  <si>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</si>
  <si>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</si>
  <si>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</si>
  <si>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</si>
  <si>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10:33:30</t>
  </si>
  <si>
    <t>Stability Definition:	Tleaf (Meas): Std&lt;0.2 Per=20	Qamb_in (Meas): Std&lt;1 Per=20	CO2_r (Meas): Per=20	A (GasEx): Std&lt;0.2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</si>
  <si>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</si>
  <si>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</si>
  <si>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</si>
  <si>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</si>
  <si>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</si>
  <si>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</si>
  <si>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</si>
  <si>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</si>
  <si>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</si>
  <si>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</si>
  <si>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</si>
  <si>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</si>
  <si>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</si>
  <si>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</si>
  <si>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</si>
  <si>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</si>
  <si>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</si>
  <si>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</si>
  <si>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</si>
  <si>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</si>
  <si>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</si>
  <si>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</si>
  <si>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</si>
  <si>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</si>
  <si>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</si>
  <si>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</si>
  <si>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</si>
  <si>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</si>
  <si>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</si>
  <si>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</si>
  <si>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</si>
  <si>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</si>
  <si>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</si>
  <si>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</si>
  <si>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</si>
  <si>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</si>
  <si>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</si>
  <si>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</si>
  <si>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</si>
  <si>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</si>
  <si>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</si>
  <si>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</si>
  <si>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</si>
  <si>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4.89595 83.2508 397.862 649.176 885.261 1102.64 1292.36 1391.48</t>
  </si>
  <si>
    <t>Fs_true</t>
  </si>
  <si>
    <t>0.196824 99.6583 401.85 600.779 800.341 1000.51 1200.93 1401.59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</si>
  <si>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</si>
  <si>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</si>
  <si>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</si>
  <si>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</si>
  <si>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</si>
  <si>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</si>
  <si>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</si>
  <si>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</si>
  <si>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</si>
  <si>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</si>
  <si>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</si>
  <si>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</si>
  <si>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</si>
  <si>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</si>
  <si>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</si>
  <si>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</si>
  <si>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</si>
  <si>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</si>
  <si>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</si>
  <si>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</si>
  <si>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</si>
  <si>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</si>
  <si>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</si>
  <si>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</si>
  <si>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</si>
  <si>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</si>
  <si>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</si>
  <si>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</si>
  <si>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</si>
  <si>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</si>
  <si>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</si>
  <si>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</si>
  <si>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</si>
  <si>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</si>
  <si>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</si>
  <si>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</si>
  <si>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</si>
  <si>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</si>
  <si>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</si>
  <si>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</si>
  <si>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</si>
  <si>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</si>
  <si>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</si>
  <si>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</si>
  <si>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</si>
  <si>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</si>
  <si>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</si>
  <si>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</si>
  <si>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</si>
  <si>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</si>
  <si>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</si>
  <si>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</si>
  <si>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</si>
  <si>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</si>
  <si>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</si>
  <si>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</si>
  <si>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</si>
  <si>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</si>
  <si>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</si>
  <si>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</si>
  <si>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</si>
  <si>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</si>
  <si>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</si>
  <si>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</si>
  <si>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</si>
  <si>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</si>
  <si>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</si>
  <si>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</si>
  <si>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</si>
  <si>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</si>
  <si>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</si>
  <si>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</si>
  <si>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</si>
  <si>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</si>
  <si>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</si>
  <si>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</si>
  <si>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</si>
  <si>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</si>
  <si>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</si>
  <si>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</si>
  <si>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</si>
  <si>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</si>
  <si>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</si>
  <si>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</si>
  <si>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</si>
  <si>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</si>
  <si>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</si>
  <si>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</si>
  <si>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</si>
  <si>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</si>
  <si>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</si>
  <si>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</si>
  <si>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</si>
  <si>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</si>
  <si>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</si>
  <si>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</si>
  <si>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</si>
  <si>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</si>
  <si>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</si>
  <si>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</si>
  <si>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</si>
  <si>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</si>
  <si>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</si>
  <si>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</si>
  <si>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</si>
  <si>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</si>
  <si>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</si>
  <si>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</si>
  <si>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</si>
  <si>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</si>
  <si>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</si>
  <si>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</si>
  <si>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</si>
  <si>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</si>
  <si>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</si>
  <si>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</si>
  <si>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</si>
  <si>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</si>
  <si>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</si>
  <si>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</si>
  <si>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</si>
  <si>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</si>
  <si>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</si>
  <si>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</si>
  <si>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</si>
  <si>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</si>
  <si>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</si>
  <si>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</si>
  <si>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</si>
  <si>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</si>
  <si>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</si>
  <si>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</si>
  <si>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</si>
  <si>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</si>
  <si>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</si>
  <si>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</si>
  <si>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</si>
  <si>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</si>
  <si>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</si>
  <si>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</si>
  <si>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</si>
  <si>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</si>
  <si>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</si>
  <si>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</si>
  <si>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</si>
  <si>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</si>
  <si>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</si>
  <si>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</si>
  <si>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</si>
  <si>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</si>
  <si>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</si>
  <si>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</si>
  <si>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</si>
  <si>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</si>
  <si>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</si>
  <si>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</si>
  <si>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</si>
  <si>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</si>
  <si>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</si>
  <si>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20200213 10:35:10</t>
  </si>
  <si>
    <t>10:35:10</t>
  </si>
  <si>
    <t>Lindsey</t>
  </si>
  <si>
    <t>20200213</t>
  </si>
  <si>
    <t>jl</t>
  </si>
  <si>
    <t>UNKNOW</t>
  </si>
  <si>
    <t>BNL17560</t>
  </si>
  <si>
    <t>Mature</t>
  </si>
  <si>
    <t>G10</t>
  </si>
  <si>
    <t>Shade</t>
  </si>
  <si>
    <t>MPF-691-20200213-09_58_26</t>
  </si>
  <si>
    <t>MPF-696-20200213-10_35_11</t>
  </si>
  <si>
    <t>DARK-697-20200213-10_35_14</t>
  </si>
  <si>
    <t>0: Broadleaf</t>
  </si>
  <si>
    <t>20200213 10:36:35</t>
  </si>
  <si>
    <t>10:36:35</t>
  </si>
  <si>
    <t>MPF-698-20200213-10_36_36</t>
  </si>
  <si>
    <t>DARK-699-20200213-10_36_38</t>
  </si>
  <si>
    <t>20200213 10:38:00</t>
  </si>
  <si>
    <t>10:38:00</t>
  </si>
  <si>
    <t>MPF-700-20200213-10_38_01</t>
  </si>
  <si>
    <t>DARK-701-20200213-10_38_04</t>
  </si>
  <si>
    <t>20200213 10:39:27</t>
  </si>
  <si>
    <t>10:39:27</t>
  </si>
  <si>
    <t>MPF-702-20200213-10_39_28</t>
  </si>
  <si>
    <t>DARK-703-20200213-10_39_30</t>
  </si>
  <si>
    <t>20200213 10:40:52</t>
  </si>
  <si>
    <t>10:40:52</t>
  </si>
  <si>
    <t>MPF-704-20200213-10_40_53</t>
  </si>
  <si>
    <t>DARK-705-20200213-10_40_55</t>
  </si>
  <si>
    <t>20200213 10:42:11</t>
  </si>
  <si>
    <t>10:42:11</t>
  </si>
  <si>
    <t>MPF-706-20200213-10_42_12</t>
  </si>
  <si>
    <t>DARK-707-20200213-10_42_15</t>
  </si>
  <si>
    <t>20200213 10:43:27</t>
  </si>
  <si>
    <t>10:43:27</t>
  </si>
  <si>
    <t>MPF-708-20200213-10_43_28</t>
  </si>
  <si>
    <t>DARK-709-20200213-10_43_31</t>
  </si>
  <si>
    <t>20200213 10:44:34</t>
  </si>
  <si>
    <t>10:44:34</t>
  </si>
  <si>
    <t>MPF-710-20200213-10_44_36</t>
  </si>
  <si>
    <t>DARK-711-20200213-10_44_38</t>
  </si>
  <si>
    <t>20200213 10:45:40</t>
  </si>
  <si>
    <t>10:45:40</t>
  </si>
  <si>
    <t>MPF-712-20200213-10_45_42</t>
  </si>
  <si>
    <t>DARK-713-20200213-10_45_44</t>
  </si>
  <si>
    <t>20200213 10:47:19</t>
  </si>
  <si>
    <t>10:47:19</t>
  </si>
  <si>
    <t>MPF-714-20200213-10_47_20</t>
  </si>
  <si>
    <t>DARK-715-20200213-10_47_22</t>
  </si>
  <si>
    <t>20200213 10:48:47</t>
  </si>
  <si>
    <t>10:48:47</t>
  </si>
  <si>
    <t>MPF-716-20200213-10_48_48</t>
  </si>
  <si>
    <t>DARK-717-20200213-10_48_51</t>
  </si>
  <si>
    <t>20200213 10:50:13</t>
  </si>
  <si>
    <t>10:50:13</t>
  </si>
  <si>
    <t>MPF-718-20200213-10_50_14</t>
  </si>
  <si>
    <t>DARK-719-20200213-10_50_17</t>
  </si>
  <si>
    <t>20200213 10:51:43</t>
  </si>
  <si>
    <t>10:51:43</t>
  </si>
  <si>
    <t>MPF-720-20200213-10_51_44</t>
  </si>
  <si>
    <t>DARK-721-20200213-10_51_47</t>
  </si>
  <si>
    <t>20200213 10:53:10</t>
  </si>
  <si>
    <t>10:53:10</t>
  </si>
  <si>
    <t>MPF-722-20200213-10_53_11</t>
  </si>
  <si>
    <t>DARK-723-20200213-10_53_14</t>
  </si>
  <si>
    <t>20200213 10:54:37</t>
  </si>
  <si>
    <t>10:54:37</t>
  </si>
  <si>
    <t>MPF-724-20200213-10_54_38</t>
  </si>
  <si>
    <t>DARK-725-20200213-10_54_40</t>
  </si>
  <si>
    <t>20200213 10:56:07</t>
  </si>
  <si>
    <t>10:56:07</t>
  </si>
  <si>
    <t>MPF-726-20200213-10_56_08</t>
  </si>
  <si>
    <t>DARK-727-20200213-10_56_11</t>
  </si>
  <si>
    <t>20200213 10:57:45</t>
  </si>
  <si>
    <t>10:57:45</t>
  </si>
  <si>
    <t>MPF-728-20200213-10_57_46</t>
  </si>
  <si>
    <t>DARK-729-20200213-10_57_49</t>
  </si>
  <si>
    <t>20200213 10:59:37</t>
  </si>
  <si>
    <t>10:59:37</t>
  </si>
  <si>
    <t>MPF-730-20200213-10_59_38</t>
  </si>
  <si>
    <t>DARK-731-20200213-10_59_41</t>
  </si>
  <si>
    <t>20200213 11:01:37</t>
  </si>
  <si>
    <t>11:01:37</t>
  </si>
  <si>
    <t>MPF-732-20200213-11_01_39</t>
  </si>
  <si>
    <t>DARK-733-20200213-11_01_41</t>
  </si>
  <si>
    <t>20200213 11:03:21</t>
  </si>
  <si>
    <t>11:03:21</t>
  </si>
  <si>
    <t>MPF-734-20200213-11_03_22</t>
  </si>
  <si>
    <t>DARK-735-20200213-11_03_25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</si>
</sst>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6"/>
  <sheetViews>
    <sheetView tabSelected="1" workbookViewId="0"/>
  </sheetViews>
  <sheetFormatPr defaultRowHeight="15" x14ac:dyDescent="0.25"/>
  <sheetData>
    <row r="2" spans="1:133" x14ac:dyDescent="0.25">
      <c r="A2" t="s">
        <v>25</v>
      </c>
      <c r="B2" t="s">
        <v>26</v>
      </c>
      <c r="C2" t="s">
        <v>27</v>
      </c>
      <c r="D2" t="s">
        <v>28</v>
      </c>
    </row>
    <row r="3" spans="1:133" x14ac:dyDescent="0.25">
      <c r="B3">
        <v>4</v>
      </c>
      <c r="C3">
        <v>21</v>
      </c>
      <c r="D3" t="s">
        <v>29</v>
      </c>
    </row>
    <row r="4" spans="1:133" x14ac:dyDescent="0.25">
      <c r="A4" t="s">
        <v>30</v>
      </c>
      <c r="B4" t="s">
        <v>31</v>
      </c>
    </row>
    <row r="5" spans="1:133" x14ac:dyDescent="0.25">
      <c r="B5">
        <v>2</v>
      </c>
    </row>
    <row r="6" spans="1:133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25">
      <c r="B7">
        <v>0</v>
      </c>
      <c r="C7">
        <v>1</v>
      </c>
      <c r="D7">
        <v>0</v>
      </c>
      <c r="E7">
        <v>0</v>
      </c>
    </row>
    <row r="8" spans="1:133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2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2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25">
      <c r="A17">
        <v>1</v>
      </c>
      <c r="B17">
        <v>1581608110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1581608102</v>
      </c>
      <c r="O17">
        <f t="shared" ref="O17:O36" si="0">CC17*AP17*(CA17-CB17)/(100*BU17*(1000-AP17*CA17))</f>
        <v>1.637799529203285E-3</v>
      </c>
      <c r="P17">
        <f t="shared" ref="P17:P36" si="1">CC17*AP17*(BZ17-BY17*(1000-AP17*CB17)/(1000-AP17*CA17))/(100*BU17)</f>
        <v>5.2156811233799596</v>
      </c>
      <c r="Q17">
        <f t="shared" ref="Q17:Q36" si="2">BY17 - IF(AP17&gt;1, P17*BU17*100/(AR17*CK17), 0)</f>
        <v>394.23009677419299</v>
      </c>
      <c r="R17">
        <f t="shared" ref="R17:R36" si="3">((X17-O17/2)*Q17-P17)/(X17+O17/2)</f>
        <v>312.77336507124767</v>
      </c>
      <c r="S17">
        <f t="shared" ref="S17:S36" si="4">R17*(CD17+CE17)/1000</f>
        <v>31.181494020681107</v>
      </c>
      <c r="T17">
        <f t="shared" ref="T17:T36" si="5">(BY17 - IF(AP17&gt;1, P17*BU17*100/(AR17*CK17), 0))*(CD17+CE17)/1000</f>
        <v>39.302206575476283</v>
      </c>
      <c r="U17">
        <f t="shared" ref="U17:U36" si="6">2/((1/W17-1/V17)+SIGN(W17)*SQRT((1/W17-1/V17)*(1/W17-1/V17) + 4*BV17/((BV17+1)*(BV17+1))*(2*1/W17*1/V17-1/V17*1/V17)))</f>
        <v>0.1166186756581376</v>
      </c>
      <c r="V17">
        <f t="shared" ref="V17:V36" si="7">AM17+AL17*BU17+AK17*BU17*BU17</f>
        <v>2.2520488247399473</v>
      </c>
      <c r="W17">
        <f t="shared" ref="W17:W36" si="8">O17*(1000-(1000*0.61365*EXP(17.502*AA17/(240.97+AA17))/(CD17+CE17)+CA17)/2)/(1000*0.61365*EXP(17.502*AA17/(240.97+AA17))/(CD17+CE17)-CA17)</f>
        <v>0.11336467665096807</v>
      </c>
      <c r="X17">
        <f t="shared" ref="X17:X36" si="9">1/((BV17+1)/(U17/1.6)+1/(V17/1.37)) + BV17/((BV17+1)/(U17/1.6) + BV17/(V17/1.37))</f>
        <v>7.1137719016146267E-2</v>
      </c>
      <c r="Y17">
        <f t="shared" ref="Y17:Y36" si="10">(BR17*BT17)</f>
        <v>129.92881309599611</v>
      </c>
      <c r="Z17">
        <f t="shared" ref="Z17:Z36" si="11">(CF17+(Y17+2*0.95*0.0000000567*(((CF17+$B$7)+273)^4-(CF17+273)^4)-44100*O17)/(1.84*29.3*V17+8*0.95*0.0000000567*(CF17+273)^3))</f>
        <v>31.899210523260081</v>
      </c>
      <c r="AA17">
        <f t="shared" ref="AA17:AA36" si="12">($C$7*CG17+$D$7*CH17+$E$7*Z17)</f>
        <v>31.006451612903199</v>
      </c>
      <c r="AB17">
        <f t="shared" ref="AB17:AB36" si="13">0.61365*EXP(17.502*AA17/(240.97+AA17))</f>
        <v>4.5130381099051204</v>
      </c>
      <c r="AC17">
        <f t="shared" ref="AC17:AC36" si="14">(AD17/AE17*100)</f>
        <v>67.5149066743014</v>
      </c>
      <c r="AD17">
        <f t="shared" ref="AD17:AD36" si="15">CA17*(CD17+CE17)/1000</f>
        <v>3.1279427463500329</v>
      </c>
      <c r="AE17">
        <f t="shared" ref="AE17:AE36" si="16">0.61365*EXP(17.502*CF17/(240.97+CF17))</f>
        <v>4.6329661113797265</v>
      </c>
      <c r="AF17">
        <f t="shared" ref="AF17:AF36" si="17">(AB17-CA17*(CD17+CE17)/1000)</f>
        <v>1.3850953635550876</v>
      </c>
      <c r="AG17">
        <f t="shared" ref="AG17:AG36" si="18">(-O17*44100)</f>
        <v>-72.226959237864875</v>
      </c>
      <c r="AH17">
        <f t="shared" ref="AH17:AH36" si="19">2*29.3*V17*0.92*(CF17-AA17)</f>
        <v>55.944118263521418</v>
      </c>
      <c r="AI17">
        <f t="shared" ref="AI17:AI36" si="20">2*0.95*0.0000000567*(((CF17+$B$7)+273)^4-(AA17+273)^4)</f>
        <v>5.5914377522936913</v>
      </c>
      <c r="AJ17">
        <f t="shared" ref="AJ17:AJ36" si="21">Y17+AI17+AG17+AH17</f>
        <v>119.23740987394635</v>
      </c>
      <c r="AK17">
        <v>-4.1238927364936701E-2</v>
      </c>
      <c r="AL17">
        <v>4.6294308695599702E-2</v>
      </c>
      <c r="AM17">
        <v>3.4588843577040702</v>
      </c>
      <c r="AN17">
        <v>6</v>
      </c>
      <c r="AO17">
        <v>1</v>
      </c>
      <c r="AP17">
        <f t="shared" ref="AP17:AP36" si="22">IF(AN17*$H$13&gt;=AR17,1,(AR17/(AR17-AN17*$H$13)))</f>
        <v>1</v>
      </c>
      <c r="AQ17">
        <f t="shared" ref="AQ17:AQ36" si="23">(AP17-1)*100</f>
        <v>0</v>
      </c>
      <c r="AR17">
        <f t="shared" ref="AR17:AR36" si="24">MAX(0,($B$13+$C$13*CK17)/(1+$D$13*CK17)*CD17/(CF17+273)*$E$13)</f>
        <v>51815.551293665616</v>
      </c>
      <c r="AS17" t="s">
        <v>240</v>
      </c>
      <c r="AT17">
        <v>2.7441634615384598</v>
      </c>
      <c r="AU17">
        <v>5.242</v>
      </c>
      <c r="AV17">
        <f t="shared" ref="AV17:AV36" si="25">AU17-AT17</f>
        <v>2.4978365384615402</v>
      </c>
      <c r="AW17">
        <f t="shared" ref="AW17:AW36" si="26">AV17/AU17</f>
        <v>0.47650449035893555</v>
      </c>
      <c r="AX17">
        <v>-0.21062570114406501</v>
      </c>
      <c r="AY17" t="s">
        <v>241</v>
      </c>
      <c r="AZ17">
        <v>2.5725384615384601</v>
      </c>
      <c r="BA17">
        <v>4.7859999999999996</v>
      </c>
      <c r="BB17">
        <f t="shared" ref="BB17:BB36" si="27">1-AZ17/BA17</f>
        <v>0.46248674017165481</v>
      </c>
      <c r="BC17">
        <v>0.5</v>
      </c>
      <c r="BD17">
        <f t="shared" ref="BD17:BD36" si="28">BR17</f>
        <v>673.20902390254241</v>
      </c>
      <c r="BE17">
        <f t="shared" ref="BE17:BE36" si="29">P17</f>
        <v>5.2156811233799596</v>
      </c>
      <c r="BF17">
        <f t="shared" ref="BF17:BF36" si="30">BB17*BC17*BD17</f>
        <v>155.67512345941424</v>
      </c>
      <c r="BG17">
        <f t="shared" ref="BG17:BG36" si="31">BL17/BA17</f>
        <v>3.5908900961136649</v>
      </c>
      <c r="BH17">
        <f t="shared" ref="BH17:BH36" si="32">(BE17-AX17)/BD17</f>
        <v>8.0603596087707348E-3</v>
      </c>
      <c r="BI17">
        <f t="shared" ref="BI17:BI36" si="33">(AU17-BA17)/BA17</f>
        <v>9.5277893857083254E-2</v>
      </c>
      <c r="BJ17" t="s">
        <v>242</v>
      </c>
      <c r="BK17">
        <v>-12.4</v>
      </c>
      <c r="BL17">
        <f t="shared" ref="BL17:BL36" si="34">BA17-BK17</f>
        <v>17.186</v>
      </c>
      <c r="BM17">
        <f t="shared" ref="BM17:BM36" si="35">(BA17-AZ17)/(BA17-BK17)</f>
        <v>0.12879445702673917</v>
      </c>
      <c r="BN17">
        <f t="shared" ref="BN17:BN36" si="36">(AU17-BA17)/(AU17-BK17)</f>
        <v>2.5847409590749371E-2</v>
      </c>
      <c r="BO17">
        <f t="shared" ref="BO17:BO36" si="37">(BA17-AZ17)/(BA17-AT17)</f>
        <v>1.0840542309666541</v>
      </c>
      <c r="BP17">
        <f t="shared" ref="BP17:BP36" si="38">(AU17-BA17)/(AU17-AT17)</f>
        <v>0.18255798286979119</v>
      </c>
      <c r="BQ17">
        <f t="shared" ref="BQ17:BQ36" si="39">$B$11*CL17+$C$11*CM17+$F$11*CN17</f>
        <v>800.01109677419402</v>
      </c>
      <c r="BR17">
        <f t="shared" ref="BR17:BR36" si="40">BQ17*BS17</f>
        <v>673.20902390254241</v>
      </c>
      <c r="BS17">
        <f t="shared" ref="BS17:BS36" si="41">($B$11*$D$9+$C$11*$D$9+$F$11*((DA17+CS17)/MAX(DA17+CS17+DB17, 0.1)*$I$9+DB17/MAX(DA17+CS17+DB17, 0.1)*$J$9))/($B$11+$C$11+$F$11)</f>
        <v>0.84149960746426755</v>
      </c>
      <c r="BT17">
        <f t="shared" ref="BT17:BT36" si="42">($B$11*$K$9+$C$11*$K$9+$F$11*((DA17+CS17)/MAX(DA17+CS17+DB17, 0.1)*$P$9+DB17/MAX(DA17+CS17+DB17, 0.1)*$Q$9))/($B$11+$C$11+$F$11)</f>
        <v>0.19299921492853511</v>
      </c>
      <c r="BU17">
        <v>6</v>
      </c>
      <c r="BV17">
        <v>0.5</v>
      </c>
      <c r="BW17" t="s">
        <v>243</v>
      </c>
      <c r="BX17">
        <v>1581608102</v>
      </c>
      <c r="BY17">
        <v>394.23009677419299</v>
      </c>
      <c r="BZ17">
        <v>400.09125806451601</v>
      </c>
      <c r="CA17">
        <v>31.375570967741901</v>
      </c>
      <c r="CB17">
        <v>29.7892096774194</v>
      </c>
      <c r="CC17">
        <v>600.01941935483899</v>
      </c>
      <c r="CD17">
        <v>99.493587096774206</v>
      </c>
      <c r="CE17">
        <v>0.199985</v>
      </c>
      <c r="CF17">
        <v>31.4672290322581</v>
      </c>
      <c r="CG17">
        <v>31.006451612903199</v>
      </c>
      <c r="CH17">
        <v>999.9</v>
      </c>
      <c r="CI17">
        <v>0</v>
      </c>
      <c r="CJ17">
        <v>0</v>
      </c>
      <c r="CK17">
        <v>9995.5867741935508</v>
      </c>
      <c r="CL17">
        <v>0</v>
      </c>
      <c r="CM17">
        <v>9.1989116129032205</v>
      </c>
      <c r="CN17">
        <v>800.01109677419402</v>
      </c>
      <c r="CO17">
        <v>0.95001100000000005</v>
      </c>
      <c r="CP17">
        <v>4.9988699999999997E-2</v>
      </c>
      <c r="CQ17">
        <v>0</v>
      </c>
      <c r="CR17">
        <v>2.5454838709677401</v>
      </c>
      <c r="CS17">
        <v>0</v>
      </c>
      <c r="CT17">
        <v>10458.4</v>
      </c>
      <c r="CU17">
        <v>7387.8467741935501</v>
      </c>
      <c r="CV17">
        <v>43.008000000000003</v>
      </c>
      <c r="CW17">
        <v>46.625</v>
      </c>
      <c r="CX17">
        <v>45.140999999999998</v>
      </c>
      <c r="CY17">
        <v>44.883000000000003</v>
      </c>
      <c r="CZ17">
        <v>43.375</v>
      </c>
      <c r="DA17">
        <v>760.01935483871</v>
      </c>
      <c r="DB17">
        <v>39.99</v>
      </c>
      <c r="DC17">
        <v>0</v>
      </c>
      <c r="DD17">
        <v>586.5</v>
      </c>
      <c r="DE17">
        <v>2.5725384615384601</v>
      </c>
      <c r="DF17">
        <v>0.61454701403551304</v>
      </c>
      <c r="DG17">
        <v>66.950427346917905</v>
      </c>
      <c r="DH17">
        <v>10459.2269230769</v>
      </c>
      <c r="DI17">
        <v>15</v>
      </c>
      <c r="DJ17">
        <v>100</v>
      </c>
      <c r="DK17">
        <v>100</v>
      </c>
      <c r="DL17">
        <v>2.8780000000000001</v>
      </c>
      <c r="DM17">
        <v>0.41399999999999998</v>
      </c>
      <c r="DN17">
        <v>2</v>
      </c>
      <c r="DO17">
        <v>640.09100000000001</v>
      </c>
      <c r="DP17">
        <v>342.99700000000001</v>
      </c>
      <c r="DQ17">
        <v>30.307400000000001</v>
      </c>
      <c r="DR17">
        <v>31.704499999999999</v>
      </c>
      <c r="DS17">
        <v>30.0001</v>
      </c>
      <c r="DT17">
        <v>31.5914</v>
      </c>
      <c r="DU17">
        <v>31.621400000000001</v>
      </c>
      <c r="DV17">
        <v>20.940799999999999</v>
      </c>
      <c r="DW17">
        <v>28.008900000000001</v>
      </c>
      <c r="DX17">
        <v>82.456900000000005</v>
      </c>
      <c r="DY17">
        <v>30.2974</v>
      </c>
      <c r="DZ17">
        <v>400</v>
      </c>
      <c r="EA17">
        <v>29.612100000000002</v>
      </c>
      <c r="EB17">
        <v>99.995199999999997</v>
      </c>
      <c r="EC17">
        <v>100.53400000000001</v>
      </c>
    </row>
    <row r="18" spans="1:133" x14ac:dyDescent="0.25">
      <c r="A18">
        <v>2</v>
      </c>
      <c r="B18">
        <v>1581608195</v>
      </c>
      <c r="C18">
        <v>85</v>
      </c>
      <c r="D18" t="s">
        <v>244</v>
      </c>
      <c r="E18" t="s">
        <v>245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1581608187</v>
      </c>
      <c r="O18">
        <f t="shared" si="0"/>
        <v>1.6328252339175022E-3</v>
      </c>
      <c r="P18">
        <f t="shared" si="1"/>
        <v>5.1627009764786722</v>
      </c>
      <c r="Q18">
        <f t="shared" si="2"/>
        <v>394.24338709677397</v>
      </c>
      <c r="R18">
        <f t="shared" si="3"/>
        <v>313.28503740334003</v>
      </c>
      <c r="S18">
        <f t="shared" si="4"/>
        <v>31.232776354199075</v>
      </c>
      <c r="T18">
        <f t="shared" si="5"/>
        <v>39.303873687598582</v>
      </c>
      <c r="U18">
        <f t="shared" si="6"/>
        <v>0.11622707787389927</v>
      </c>
      <c r="V18">
        <f t="shared" si="7"/>
        <v>2.2523958146686507</v>
      </c>
      <c r="W18">
        <f t="shared" si="8"/>
        <v>0.11299505253886429</v>
      </c>
      <c r="X18">
        <f t="shared" si="9"/>
        <v>7.090480637061547E-2</v>
      </c>
      <c r="Y18">
        <f t="shared" si="10"/>
        <v>129.92679742133092</v>
      </c>
      <c r="Z18">
        <f t="shared" si="11"/>
        <v>31.916058140278828</v>
      </c>
      <c r="AA18">
        <f t="shared" si="12"/>
        <v>31.013887096774202</v>
      </c>
      <c r="AB18">
        <f t="shared" si="13"/>
        <v>4.5149516892339374</v>
      </c>
      <c r="AC18">
        <f t="shared" si="14"/>
        <v>67.491144034081273</v>
      </c>
      <c r="AD18">
        <f t="shared" si="15"/>
        <v>3.1295589770322692</v>
      </c>
      <c r="AE18">
        <f t="shared" si="16"/>
        <v>4.6369920406919212</v>
      </c>
      <c r="AF18">
        <f t="shared" si="17"/>
        <v>1.3853927122016683</v>
      </c>
      <c r="AG18">
        <f t="shared" si="18"/>
        <v>-72.007592815761853</v>
      </c>
      <c r="AH18">
        <f t="shared" si="19"/>
        <v>56.906168477841355</v>
      </c>
      <c r="AI18">
        <f t="shared" si="20"/>
        <v>5.6873526575310027</v>
      </c>
      <c r="AJ18">
        <f t="shared" si="21"/>
        <v>120.51272574094142</v>
      </c>
      <c r="AK18">
        <v>-4.1248277187966698E-2</v>
      </c>
      <c r="AL18">
        <v>4.6304804691040299E-2</v>
      </c>
      <c r="AM18">
        <v>3.4595049652892098</v>
      </c>
      <c r="AN18">
        <v>6</v>
      </c>
      <c r="AO18">
        <v>1</v>
      </c>
      <c r="AP18">
        <f t="shared" si="22"/>
        <v>1</v>
      </c>
      <c r="AQ18">
        <f t="shared" si="23"/>
        <v>0</v>
      </c>
      <c r="AR18">
        <f t="shared" si="24"/>
        <v>51824.236322748198</v>
      </c>
      <c r="AS18" t="s">
        <v>240</v>
      </c>
      <c r="AT18">
        <v>2.7441634615384598</v>
      </c>
      <c r="AU18">
        <v>5.242</v>
      </c>
      <c r="AV18">
        <f t="shared" si="25"/>
        <v>2.4978365384615402</v>
      </c>
      <c r="AW18">
        <f t="shared" si="26"/>
        <v>0.47650449035893555</v>
      </c>
      <c r="AX18">
        <v>-0.21062570114406501</v>
      </c>
      <c r="AY18" t="s">
        <v>246</v>
      </c>
      <c r="AZ18">
        <v>2.4845480769230801</v>
      </c>
      <c r="BA18">
        <v>4.6479999999999997</v>
      </c>
      <c r="BB18">
        <f t="shared" si="27"/>
        <v>0.46545867536078311</v>
      </c>
      <c r="BC18">
        <v>0.5</v>
      </c>
      <c r="BD18">
        <f t="shared" si="28"/>
        <v>673.19713693530389</v>
      </c>
      <c r="BE18">
        <f t="shared" si="29"/>
        <v>5.1627009764786722</v>
      </c>
      <c r="BF18">
        <f t="shared" si="30"/>
        <v>156.67272380728915</v>
      </c>
      <c r="BG18">
        <f t="shared" si="31"/>
        <v>2.1617900172117039</v>
      </c>
      <c r="BH18">
        <f t="shared" si="32"/>
        <v>7.9818026292930132E-3</v>
      </c>
      <c r="BI18">
        <f t="shared" si="33"/>
        <v>0.12779690189328752</v>
      </c>
      <c r="BJ18" t="s">
        <v>247</v>
      </c>
      <c r="BK18">
        <v>-5.4</v>
      </c>
      <c r="BL18">
        <f t="shared" si="34"/>
        <v>10.048</v>
      </c>
      <c r="BM18">
        <f t="shared" si="35"/>
        <v>0.21531169616609469</v>
      </c>
      <c r="BN18">
        <f t="shared" si="36"/>
        <v>5.5816575831610628E-2</v>
      </c>
      <c r="BO18">
        <f t="shared" si="37"/>
        <v>1.1363643250723461</v>
      </c>
      <c r="BP18">
        <f t="shared" si="38"/>
        <v>0.23780579347512265</v>
      </c>
      <c r="BQ18">
        <f t="shared" si="39"/>
        <v>799.99677419354805</v>
      </c>
      <c r="BR18">
        <f t="shared" si="40"/>
        <v>673.19713693530389</v>
      </c>
      <c r="BS18">
        <f t="shared" si="41"/>
        <v>0.8414998143135427</v>
      </c>
      <c r="BT18">
        <f t="shared" si="42"/>
        <v>0.19299962862708556</v>
      </c>
      <c r="BU18">
        <v>6</v>
      </c>
      <c r="BV18">
        <v>0.5</v>
      </c>
      <c r="BW18" t="s">
        <v>243</v>
      </c>
      <c r="BX18">
        <v>1581608187</v>
      </c>
      <c r="BY18">
        <v>394.24338709677397</v>
      </c>
      <c r="BZ18">
        <v>400.049709677419</v>
      </c>
      <c r="CA18">
        <v>31.3915096774193</v>
      </c>
      <c r="CB18">
        <v>29.809970967741901</v>
      </c>
      <c r="CC18">
        <v>600.01125806451603</v>
      </c>
      <c r="CD18">
        <v>99.494461290322604</v>
      </c>
      <c r="CE18">
        <v>0.19997867741935499</v>
      </c>
      <c r="CF18">
        <v>31.482516129032302</v>
      </c>
      <c r="CG18">
        <v>31.013887096774202</v>
      </c>
      <c r="CH18">
        <v>999.9</v>
      </c>
      <c r="CI18">
        <v>0</v>
      </c>
      <c r="CJ18">
        <v>0</v>
      </c>
      <c r="CK18">
        <v>9997.7651612903192</v>
      </c>
      <c r="CL18">
        <v>0</v>
      </c>
      <c r="CM18">
        <v>6.2934080645161297</v>
      </c>
      <c r="CN18">
        <v>799.99677419354805</v>
      </c>
      <c r="CO18">
        <v>0.95000425806451605</v>
      </c>
      <c r="CP18">
        <v>4.9995654838709699E-2</v>
      </c>
      <c r="CQ18">
        <v>0</v>
      </c>
      <c r="CR18">
        <v>2.48343548387097</v>
      </c>
      <c r="CS18">
        <v>0</v>
      </c>
      <c r="CT18">
        <v>10257.125806451601</v>
      </c>
      <c r="CU18">
        <v>7387.7025806451602</v>
      </c>
      <c r="CV18">
        <v>42.870935483871001</v>
      </c>
      <c r="CW18">
        <v>46.436999999999998</v>
      </c>
      <c r="CX18">
        <v>44.975612903225802</v>
      </c>
      <c r="CY18">
        <v>44.686999999999998</v>
      </c>
      <c r="CZ18">
        <v>43.213419354838699</v>
      </c>
      <c r="DA18">
        <v>760.00096774193605</v>
      </c>
      <c r="DB18">
        <v>39.994838709677403</v>
      </c>
      <c r="DC18">
        <v>0</v>
      </c>
      <c r="DD18">
        <v>84.100000143051105</v>
      </c>
      <c r="DE18">
        <v>2.4845480769230801</v>
      </c>
      <c r="DF18">
        <v>0.32729059838436497</v>
      </c>
      <c r="DG18">
        <v>-86.738461467928204</v>
      </c>
      <c r="DH18">
        <v>10256.6423076923</v>
      </c>
      <c r="DI18">
        <v>15</v>
      </c>
      <c r="DJ18">
        <v>100</v>
      </c>
      <c r="DK18">
        <v>100</v>
      </c>
      <c r="DL18">
        <v>2.9540000000000002</v>
      </c>
      <c r="DM18">
        <v>0.41</v>
      </c>
      <c r="DN18">
        <v>2</v>
      </c>
      <c r="DO18">
        <v>640.04499999999996</v>
      </c>
      <c r="DP18">
        <v>342.52800000000002</v>
      </c>
      <c r="DQ18">
        <v>30.478000000000002</v>
      </c>
      <c r="DR18">
        <v>31.729600000000001</v>
      </c>
      <c r="DS18">
        <v>30.000299999999999</v>
      </c>
      <c r="DT18">
        <v>31.618200000000002</v>
      </c>
      <c r="DU18">
        <v>31.6465</v>
      </c>
      <c r="DV18">
        <v>20.9436</v>
      </c>
      <c r="DW18">
        <v>27.834499999999998</v>
      </c>
      <c r="DX18">
        <v>81.709000000000003</v>
      </c>
      <c r="DY18">
        <v>30.4758</v>
      </c>
      <c r="DZ18">
        <v>400</v>
      </c>
      <c r="EA18">
        <v>29.6235</v>
      </c>
      <c r="EB18">
        <v>99.988</v>
      </c>
      <c r="EC18">
        <v>100.526</v>
      </c>
    </row>
    <row r="19" spans="1:133" x14ac:dyDescent="0.25">
      <c r="A19">
        <v>3</v>
      </c>
      <c r="B19">
        <v>1581608280</v>
      </c>
      <c r="C19">
        <v>170</v>
      </c>
      <c r="D19" t="s">
        <v>248</v>
      </c>
      <c r="E19" t="s">
        <v>249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1581608272</v>
      </c>
      <c r="O19">
        <f t="shared" si="0"/>
        <v>1.5930213301675832E-3</v>
      </c>
      <c r="P19">
        <f t="shared" si="1"/>
        <v>5.1181709261157549</v>
      </c>
      <c r="Q19">
        <f t="shared" si="2"/>
        <v>394.26161290322602</v>
      </c>
      <c r="R19">
        <f t="shared" si="3"/>
        <v>312.68784432023779</v>
      </c>
      <c r="S19">
        <f t="shared" si="4"/>
        <v>31.170945071258469</v>
      </c>
      <c r="T19">
        <f t="shared" si="5"/>
        <v>39.302797671040857</v>
      </c>
      <c r="U19">
        <f t="shared" si="6"/>
        <v>0.11411584899175796</v>
      </c>
      <c r="V19">
        <f t="shared" si="7"/>
        <v>2.2505748158151553</v>
      </c>
      <c r="W19">
        <f t="shared" si="8"/>
        <v>0.11099603100050923</v>
      </c>
      <c r="X19">
        <f t="shared" si="9"/>
        <v>6.9645718313107841E-2</v>
      </c>
      <c r="Y19">
        <f t="shared" si="10"/>
        <v>129.92619010724064</v>
      </c>
      <c r="Z19">
        <f t="shared" si="11"/>
        <v>31.900065481963185</v>
      </c>
      <c r="AA19">
        <f t="shared" si="12"/>
        <v>30.960119354838699</v>
      </c>
      <c r="AB19">
        <f t="shared" si="13"/>
        <v>4.501130052638131</v>
      </c>
      <c r="AC19">
        <f t="shared" si="14"/>
        <v>67.508820110023194</v>
      </c>
      <c r="AD19">
        <f t="shared" si="15"/>
        <v>3.1251414513366895</v>
      </c>
      <c r="AE19">
        <f t="shared" si="16"/>
        <v>4.629234293005652</v>
      </c>
      <c r="AF19">
        <f t="shared" si="17"/>
        <v>1.3759886013014415</v>
      </c>
      <c r="AG19">
        <f t="shared" si="18"/>
        <v>-70.252240660390413</v>
      </c>
      <c r="AH19">
        <f t="shared" si="19"/>
        <v>59.808553080541103</v>
      </c>
      <c r="AI19">
        <f t="shared" si="20"/>
        <v>5.9798069202315514</v>
      </c>
      <c r="AJ19">
        <f t="shared" si="21"/>
        <v>125.46230944762287</v>
      </c>
      <c r="AK19">
        <v>-4.1199223981443003E-2</v>
      </c>
      <c r="AL19">
        <v>4.6249738169420601E-2</v>
      </c>
      <c r="AM19">
        <v>3.4562484501305799</v>
      </c>
      <c r="AN19">
        <v>6</v>
      </c>
      <c r="AO19">
        <v>1</v>
      </c>
      <c r="AP19">
        <f t="shared" si="22"/>
        <v>1</v>
      </c>
      <c r="AQ19">
        <f t="shared" si="23"/>
        <v>0</v>
      </c>
      <c r="AR19">
        <f t="shared" si="24"/>
        <v>51769.966353986289</v>
      </c>
      <c r="AS19" t="s">
        <v>240</v>
      </c>
      <c r="AT19">
        <v>2.7441634615384598</v>
      </c>
      <c r="AU19">
        <v>5.242</v>
      </c>
      <c r="AV19">
        <f t="shared" si="25"/>
        <v>2.4978365384615402</v>
      </c>
      <c r="AW19">
        <f t="shared" si="26"/>
        <v>0.47650449035893555</v>
      </c>
      <c r="AX19">
        <v>-0.21062570114406501</v>
      </c>
      <c r="AY19" t="s">
        <v>250</v>
      </c>
      <c r="AZ19">
        <v>2.6272788461538501</v>
      </c>
      <c r="BA19">
        <v>3.8959999999999999</v>
      </c>
      <c r="BB19">
        <f t="shared" si="27"/>
        <v>0.32564711341020269</v>
      </c>
      <c r="BC19">
        <v>0.5</v>
      </c>
      <c r="BD19">
        <f t="shared" si="28"/>
        <v>673.1922349354877</v>
      </c>
      <c r="BE19">
        <f t="shared" si="29"/>
        <v>5.1181709261157549</v>
      </c>
      <c r="BF19">
        <f t="shared" si="30"/>
        <v>109.61155403845228</v>
      </c>
      <c r="BG19">
        <f t="shared" si="31"/>
        <v>6.9034907597535939</v>
      </c>
      <c r="BH19">
        <f t="shared" si="32"/>
        <v>7.9157131510444127E-3</v>
      </c>
      <c r="BI19">
        <f t="shared" si="33"/>
        <v>0.34548254620123209</v>
      </c>
      <c r="BJ19" t="s">
        <v>251</v>
      </c>
      <c r="BK19">
        <v>-23</v>
      </c>
      <c r="BL19">
        <f t="shared" si="34"/>
        <v>26.896000000000001</v>
      </c>
      <c r="BM19">
        <f t="shared" si="35"/>
        <v>4.7171369491602833E-2</v>
      </c>
      <c r="BN19">
        <f t="shared" si="36"/>
        <v>4.7659514198711138E-2</v>
      </c>
      <c r="BO19">
        <f t="shared" si="37"/>
        <v>1.1014767386531492</v>
      </c>
      <c r="BP19">
        <f t="shared" si="38"/>
        <v>0.53886632662881306</v>
      </c>
      <c r="BQ19">
        <f t="shared" si="39"/>
        <v>799.99070967741898</v>
      </c>
      <c r="BR19">
        <f t="shared" si="40"/>
        <v>673.1922349354877</v>
      </c>
      <c r="BS19">
        <f t="shared" si="41"/>
        <v>0.84150006592819016</v>
      </c>
      <c r="BT19">
        <f t="shared" si="42"/>
        <v>0.19300013185638057</v>
      </c>
      <c r="BU19">
        <v>6</v>
      </c>
      <c r="BV19">
        <v>0.5</v>
      </c>
      <c r="BW19" t="s">
        <v>243</v>
      </c>
      <c r="BX19">
        <v>1581608272</v>
      </c>
      <c r="BY19">
        <v>394.26161290322602</v>
      </c>
      <c r="BZ19">
        <v>400.00774193548398</v>
      </c>
      <c r="CA19">
        <v>31.3495064516129</v>
      </c>
      <c r="CB19">
        <v>29.806454838709701</v>
      </c>
      <c r="CC19">
        <v>600.011387096774</v>
      </c>
      <c r="CD19">
        <v>99.487096774193503</v>
      </c>
      <c r="CE19">
        <v>0.20000535483870999</v>
      </c>
      <c r="CF19">
        <v>31.4530483870968</v>
      </c>
      <c r="CG19">
        <v>30.960119354838699</v>
      </c>
      <c r="CH19">
        <v>999.9</v>
      </c>
      <c r="CI19">
        <v>0</v>
      </c>
      <c r="CJ19">
        <v>0</v>
      </c>
      <c r="CK19">
        <v>9986.61483870968</v>
      </c>
      <c r="CL19">
        <v>0</v>
      </c>
      <c r="CM19">
        <v>7.0796306451612896</v>
      </c>
      <c r="CN19">
        <v>799.99070967741898</v>
      </c>
      <c r="CO19">
        <v>0.94999751612903205</v>
      </c>
      <c r="CP19">
        <v>5.0002609677419402E-2</v>
      </c>
      <c r="CQ19">
        <v>0</v>
      </c>
      <c r="CR19">
        <v>2.5832822580645201</v>
      </c>
      <c r="CS19">
        <v>0</v>
      </c>
      <c r="CT19">
        <v>10350.0774193548</v>
      </c>
      <c r="CU19">
        <v>7387.6370967741896</v>
      </c>
      <c r="CV19">
        <v>42.624935483870999</v>
      </c>
      <c r="CW19">
        <v>46.237806451612897</v>
      </c>
      <c r="CX19">
        <v>44.544129032258098</v>
      </c>
      <c r="CY19">
        <v>44.495935483871001</v>
      </c>
      <c r="CZ19">
        <v>43.036000000000001</v>
      </c>
      <c r="DA19">
        <v>759.98935483871003</v>
      </c>
      <c r="DB19">
        <v>40.001290322580601</v>
      </c>
      <c r="DC19">
        <v>0</v>
      </c>
      <c r="DD19">
        <v>84.400000095367403</v>
      </c>
      <c r="DE19">
        <v>2.6272788461538501</v>
      </c>
      <c r="DF19">
        <v>-0.14732478448658001</v>
      </c>
      <c r="DG19">
        <v>-465.01196541773299</v>
      </c>
      <c r="DH19">
        <v>10346.569230769201</v>
      </c>
      <c r="DI19">
        <v>15</v>
      </c>
      <c r="DJ19">
        <v>100</v>
      </c>
      <c r="DK19">
        <v>100</v>
      </c>
      <c r="DL19">
        <v>3.0110000000000001</v>
      </c>
      <c r="DM19">
        <v>0.40699999999999997</v>
      </c>
      <c r="DN19">
        <v>2</v>
      </c>
      <c r="DO19">
        <v>640.22900000000004</v>
      </c>
      <c r="DP19">
        <v>342.32600000000002</v>
      </c>
      <c r="DQ19">
        <v>30.5547</v>
      </c>
      <c r="DR19">
        <v>31.7212</v>
      </c>
      <c r="DS19">
        <v>30</v>
      </c>
      <c r="DT19">
        <v>31.621099999999998</v>
      </c>
      <c r="DU19">
        <v>31.6493</v>
      </c>
      <c r="DV19">
        <v>20.949400000000001</v>
      </c>
      <c r="DW19">
        <v>27.833400000000001</v>
      </c>
      <c r="DX19">
        <v>80.956299999999999</v>
      </c>
      <c r="DY19">
        <v>30.579699999999999</v>
      </c>
      <c r="DZ19">
        <v>400</v>
      </c>
      <c r="EA19">
        <v>29.628900000000002</v>
      </c>
      <c r="EB19">
        <v>99.991900000000001</v>
      </c>
      <c r="EC19">
        <v>100.52800000000001</v>
      </c>
    </row>
    <row r="20" spans="1:133" x14ac:dyDescent="0.25">
      <c r="A20">
        <v>4</v>
      </c>
      <c r="B20">
        <v>1581608367</v>
      </c>
      <c r="C20">
        <v>257</v>
      </c>
      <c r="D20" t="s">
        <v>252</v>
      </c>
      <c r="E20" t="s">
        <v>253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1581608359</v>
      </c>
      <c r="O20">
        <f t="shared" si="0"/>
        <v>1.6030403874493573E-3</v>
      </c>
      <c r="P20">
        <f t="shared" si="1"/>
        <v>3.7512324034186602</v>
      </c>
      <c r="Q20">
        <f t="shared" si="2"/>
        <v>295.77880645161298</v>
      </c>
      <c r="R20">
        <f t="shared" si="3"/>
        <v>235.47843209972544</v>
      </c>
      <c r="S20">
        <f t="shared" si="4"/>
        <v>23.475494679764804</v>
      </c>
      <c r="T20">
        <f t="shared" si="5"/>
        <v>29.487005392924559</v>
      </c>
      <c r="U20">
        <f t="shared" si="6"/>
        <v>0.11348653136592363</v>
      </c>
      <c r="V20">
        <f t="shared" si="7"/>
        <v>2.2506299477175022</v>
      </c>
      <c r="W20">
        <f t="shared" si="8"/>
        <v>0.11040060072914465</v>
      </c>
      <c r="X20">
        <f t="shared" si="9"/>
        <v>6.9270644719458763E-2</v>
      </c>
      <c r="Y20">
        <f t="shared" si="10"/>
        <v>129.92496946838978</v>
      </c>
      <c r="Z20">
        <f t="shared" si="11"/>
        <v>31.957296375485068</v>
      </c>
      <c r="AA20">
        <f t="shared" si="12"/>
        <v>31.0184741935484</v>
      </c>
      <c r="AB20">
        <f t="shared" si="13"/>
        <v>4.5161325665459202</v>
      </c>
      <c r="AC20">
        <f t="shared" si="14"/>
        <v>67.253153272562471</v>
      </c>
      <c r="AD20">
        <f t="shared" si="15"/>
        <v>3.1240408077383099</v>
      </c>
      <c r="AE20">
        <f t="shared" si="16"/>
        <v>4.6451960327826542</v>
      </c>
      <c r="AF20">
        <f t="shared" si="17"/>
        <v>1.3920917588076103</v>
      </c>
      <c r="AG20">
        <f t="shared" si="18"/>
        <v>-70.694081086516661</v>
      </c>
      <c r="AH20">
        <f t="shared" si="19"/>
        <v>60.080479972044543</v>
      </c>
      <c r="AI20">
        <f t="shared" si="20"/>
        <v>6.0103712536299279</v>
      </c>
      <c r="AJ20">
        <f t="shared" si="21"/>
        <v>125.32173960754758</v>
      </c>
      <c r="AK20">
        <v>-4.1200708571174999E-2</v>
      </c>
      <c r="AL20">
        <v>4.6251404751452001E-2</v>
      </c>
      <c r="AM20">
        <v>3.4563470277710899</v>
      </c>
      <c r="AN20">
        <v>6</v>
      </c>
      <c r="AO20">
        <v>1</v>
      </c>
      <c r="AP20">
        <f t="shared" si="22"/>
        <v>1</v>
      </c>
      <c r="AQ20">
        <f t="shared" si="23"/>
        <v>0</v>
      </c>
      <c r="AR20">
        <f t="shared" si="24"/>
        <v>51761.574069911134</v>
      </c>
      <c r="AS20" t="s">
        <v>240</v>
      </c>
      <c r="AT20">
        <v>2.7441634615384598</v>
      </c>
      <c r="AU20">
        <v>5.242</v>
      </c>
      <c r="AV20">
        <f t="shared" si="25"/>
        <v>2.4978365384615402</v>
      </c>
      <c r="AW20">
        <f t="shared" si="26"/>
        <v>0.47650449035893555</v>
      </c>
      <c r="AX20">
        <v>-0.21062570114406501</v>
      </c>
      <c r="AY20" t="s">
        <v>254</v>
      </c>
      <c r="AZ20">
        <v>2.7167980769230802</v>
      </c>
      <c r="BA20">
        <v>4.6319999999999997</v>
      </c>
      <c r="BB20">
        <f t="shared" si="27"/>
        <v>0.41347191776272008</v>
      </c>
      <c r="BC20">
        <v>0.5</v>
      </c>
      <c r="BD20">
        <f t="shared" si="28"/>
        <v>673.18569096799285</v>
      </c>
      <c r="BE20">
        <f t="shared" si="29"/>
        <v>3.7512324034186602</v>
      </c>
      <c r="BF20">
        <f t="shared" si="30"/>
        <v>139.17168932747893</v>
      </c>
      <c r="BG20">
        <f t="shared" si="31"/>
        <v>4.8860103626943001</v>
      </c>
      <c r="BH20">
        <f t="shared" si="32"/>
        <v>5.8852381411521933E-3</v>
      </c>
      <c r="BI20">
        <f t="shared" si="33"/>
        <v>0.13169257340241805</v>
      </c>
      <c r="BJ20" t="s">
        <v>255</v>
      </c>
      <c r="BK20">
        <v>-18</v>
      </c>
      <c r="BL20">
        <f t="shared" si="34"/>
        <v>22.631999999999998</v>
      </c>
      <c r="BM20">
        <f t="shared" si="35"/>
        <v>8.4623626859178139E-2</v>
      </c>
      <c r="BN20">
        <f t="shared" si="36"/>
        <v>2.6245589880388963E-2</v>
      </c>
      <c r="BO20">
        <f t="shared" si="37"/>
        <v>1.014495632464917</v>
      </c>
      <c r="BP20">
        <f t="shared" si="38"/>
        <v>0.24421133673371181</v>
      </c>
      <c r="BQ20">
        <f t="shared" si="39"/>
        <v>799.98290322580601</v>
      </c>
      <c r="BR20">
        <f t="shared" si="40"/>
        <v>673.18569096799285</v>
      </c>
      <c r="BS20">
        <f t="shared" si="41"/>
        <v>0.8415000973814275</v>
      </c>
      <c r="BT20">
        <f t="shared" si="42"/>
        <v>0.19300019476285504</v>
      </c>
      <c r="BU20">
        <v>6</v>
      </c>
      <c r="BV20">
        <v>0.5</v>
      </c>
      <c r="BW20" t="s">
        <v>243</v>
      </c>
      <c r="BX20">
        <v>1581608359</v>
      </c>
      <c r="BY20">
        <v>295.77880645161298</v>
      </c>
      <c r="BZ20">
        <v>300.00400000000002</v>
      </c>
      <c r="CA20">
        <v>31.336687096774199</v>
      </c>
      <c r="CB20">
        <v>29.7839483870968</v>
      </c>
      <c r="CC20">
        <v>600.02616129032299</v>
      </c>
      <c r="CD20">
        <v>99.4926903225806</v>
      </c>
      <c r="CE20">
        <v>0.20006909677419399</v>
      </c>
      <c r="CF20">
        <v>31.513632258064501</v>
      </c>
      <c r="CG20">
        <v>31.0184741935484</v>
      </c>
      <c r="CH20">
        <v>999.9</v>
      </c>
      <c r="CI20">
        <v>0</v>
      </c>
      <c r="CJ20">
        <v>0</v>
      </c>
      <c r="CK20">
        <v>9986.4132258064492</v>
      </c>
      <c r="CL20">
        <v>0</v>
      </c>
      <c r="CM20">
        <v>5.9976948387096796</v>
      </c>
      <c r="CN20">
        <v>799.98290322580601</v>
      </c>
      <c r="CO20">
        <v>0.94999383870967802</v>
      </c>
      <c r="CP20">
        <v>5.0006403225806503E-2</v>
      </c>
      <c r="CQ20">
        <v>0</v>
      </c>
      <c r="CR20">
        <v>2.7298951612903202</v>
      </c>
      <c r="CS20">
        <v>0</v>
      </c>
      <c r="CT20">
        <v>10319.254838709699</v>
      </c>
      <c r="CU20">
        <v>7387.5570967741896</v>
      </c>
      <c r="CV20">
        <v>42.491806451612902</v>
      </c>
      <c r="CW20">
        <v>46.058</v>
      </c>
      <c r="CX20">
        <v>44.310225806451598</v>
      </c>
      <c r="CY20">
        <v>44.348580645161299</v>
      </c>
      <c r="CZ20">
        <v>42.899000000000001</v>
      </c>
      <c r="DA20">
        <v>759.97870967741903</v>
      </c>
      <c r="DB20">
        <v>40.001612903225798</v>
      </c>
      <c r="DC20">
        <v>0</v>
      </c>
      <c r="DD20">
        <v>86.399999856948895</v>
      </c>
      <c r="DE20">
        <v>2.7167980769230802</v>
      </c>
      <c r="DF20">
        <v>-0.39428209581199603</v>
      </c>
      <c r="DG20">
        <v>238.184615583278</v>
      </c>
      <c r="DH20">
        <v>10320.2807692308</v>
      </c>
      <c r="DI20">
        <v>15</v>
      </c>
      <c r="DJ20">
        <v>100</v>
      </c>
      <c r="DK20">
        <v>100</v>
      </c>
      <c r="DL20">
        <v>2.548</v>
      </c>
      <c r="DM20">
        <v>0.40699999999999997</v>
      </c>
      <c r="DN20">
        <v>2</v>
      </c>
      <c r="DO20">
        <v>640.29499999999996</v>
      </c>
      <c r="DP20">
        <v>342.22699999999998</v>
      </c>
      <c r="DQ20">
        <v>30.471699999999998</v>
      </c>
      <c r="DR20">
        <v>31.698899999999998</v>
      </c>
      <c r="DS20">
        <v>30.0002</v>
      </c>
      <c r="DT20">
        <v>31.608799999999999</v>
      </c>
      <c r="DU20">
        <v>31.636500000000002</v>
      </c>
      <c r="DV20">
        <v>16.634699999999999</v>
      </c>
      <c r="DW20">
        <v>27.487300000000001</v>
      </c>
      <c r="DX20">
        <v>79.8279</v>
      </c>
      <c r="DY20">
        <v>30.465199999999999</v>
      </c>
      <c r="DZ20">
        <v>300</v>
      </c>
      <c r="EA20">
        <v>29.648499999999999</v>
      </c>
      <c r="EB20">
        <v>99.9953</v>
      </c>
      <c r="EC20">
        <v>100.526</v>
      </c>
    </row>
    <row r="21" spans="1:133" x14ac:dyDescent="0.25">
      <c r="A21">
        <v>5</v>
      </c>
      <c r="B21">
        <v>1581608452</v>
      </c>
      <c r="C21">
        <v>342</v>
      </c>
      <c r="D21" t="s">
        <v>256</v>
      </c>
      <c r="E21" t="s">
        <v>257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1581608444</v>
      </c>
      <c r="O21">
        <f t="shared" si="0"/>
        <v>1.6189037504492499E-3</v>
      </c>
      <c r="P21">
        <f t="shared" si="1"/>
        <v>2.6310044804747124</v>
      </c>
      <c r="Q21">
        <f t="shared" si="2"/>
        <v>222.014451612903</v>
      </c>
      <c r="R21">
        <f t="shared" si="3"/>
        <v>179.93538789716914</v>
      </c>
      <c r="S21">
        <f t="shared" si="4"/>
        <v>17.93777419523791</v>
      </c>
      <c r="T21">
        <f t="shared" si="5"/>
        <v>22.132639652783283</v>
      </c>
      <c r="U21">
        <f t="shared" si="6"/>
        <v>0.11513789214911505</v>
      </c>
      <c r="V21">
        <f t="shared" si="7"/>
        <v>2.2541482227578875</v>
      </c>
      <c r="W21">
        <f t="shared" si="8"/>
        <v>0.11196766185864358</v>
      </c>
      <c r="X21">
        <f t="shared" si="9"/>
        <v>7.0257350586129086E-2</v>
      </c>
      <c r="Y21">
        <f t="shared" si="10"/>
        <v>129.92930965020832</v>
      </c>
      <c r="Z21">
        <f t="shared" si="11"/>
        <v>31.960572823747277</v>
      </c>
      <c r="AA21">
        <f t="shared" si="12"/>
        <v>31.017274193548399</v>
      </c>
      <c r="AB21">
        <f t="shared" si="13"/>
        <v>4.5158236190751575</v>
      </c>
      <c r="AC21">
        <f t="shared" si="14"/>
        <v>67.340332254504929</v>
      </c>
      <c r="AD21">
        <f t="shared" si="15"/>
        <v>3.1297094539593497</v>
      </c>
      <c r="AE21">
        <f t="shared" si="16"/>
        <v>4.6476002555659779</v>
      </c>
      <c r="AF21">
        <f t="shared" si="17"/>
        <v>1.3861141651158078</v>
      </c>
      <c r="AG21">
        <f t="shared" si="18"/>
        <v>-71.393655394811915</v>
      </c>
      <c r="AH21">
        <f t="shared" si="19"/>
        <v>61.427290325180223</v>
      </c>
      <c r="AI21">
        <f t="shared" si="20"/>
        <v>6.1357525100381425</v>
      </c>
      <c r="AJ21">
        <f t="shared" si="21"/>
        <v>126.09869709061478</v>
      </c>
      <c r="AK21">
        <v>-4.1295516700077903E-2</v>
      </c>
      <c r="AL21">
        <v>4.6357835181793698E-2</v>
      </c>
      <c r="AM21">
        <v>3.4626398128699298</v>
      </c>
      <c r="AN21">
        <v>6</v>
      </c>
      <c r="AO21">
        <v>1</v>
      </c>
      <c r="AP21">
        <f t="shared" si="22"/>
        <v>1</v>
      </c>
      <c r="AQ21">
        <f t="shared" si="23"/>
        <v>0</v>
      </c>
      <c r="AR21">
        <f t="shared" si="24"/>
        <v>51874.208382796576</v>
      </c>
      <c r="AS21" t="s">
        <v>240</v>
      </c>
      <c r="AT21">
        <v>2.7441634615384598</v>
      </c>
      <c r="AU21">
        <v>5.242</v>
      </c>
      <c r="AV21">
        <f t="shared" si="25"/>
        <v>2.4978365384615402</v>
      </c>
      <c r="AW21">
        <f t="shared" si="26"/>
        <v>0.47650449035893555</v>
      </c>
      <c r="AX21">
        <v>-0.21062570114406501</v>
      </c>
      <c r="AY21" t="s">
        <v>258</v>
      </c>
      <c r="AZ21">
        <v>2.7025576923076899</v>
      </c>
      <c r="BA21">
        <v>3.68</v>
      </c>
      <c r="BB21">
        <f t="shared" si="27"/>
        <v>0.26560932274247562</v>
      </c>
      <c r="BC21">
        <v>0.5</v>
      </c>
      <c r="BD21">
        <f t="shared" si="28"/>
        <v>673.20619582168183</v>
      </c>
      <c r="BE21">
        <f t="shared" si="29"/>
        <v>2.6310044804747124</v>
      </c>
      <c r="BF21">
        <f t="shared" si="30"/>
        <v>89.40492086911766</v>
      </c>
      <c r="BG21">
        <f t="shared" si="31"/>
        <v>6.9239130434782608</v>
      </c>
      <c r="BH21">
        <f t="shared" si="32"/>
        <v>4.2210398526567709E-3</v>
      </c>
      <c r="BI21">
        <f t="shared" si="33"/>
        <v>0.42445652173913034</v>
      </c>
      <c r="BJ21" t="s">
        <v>259</v>
      </c>
      <c r="BK21">
        <v>-21.8</v>
      </c>
      <c r="BL21">
        <f t="shared" si="34"/>
        <v>25.48</v>
      </c>
      <c r="BM21">
        <f t="shared" si="35"/>
        <v>3.8361158072696633E-2</v>
      </c>
      <c r="BN21">
        <f t="shared" si="36"/>
        <v>5.7761999852081934E-2</v>
      </c>
      <c r="BO21">
        <f t="shared" si="37"/>
        <v>1.0444583722913483</v>
      </c>
      <c r="BP21">
        <f t="shared" si="38"/>
        <v>0.62534116061976663</v>
      </c>
      <c r="BQ21">
        <f t="shared" si="39"/>
        <v>800.00699999999995</v>
      </c>
      <c r="BR21">
        <f t="shared" si="40"/>
        <v>673.20619582168183</v>
      </c>
      <c r="BS21">
        <f t="shared" si="41"/>
        <v>0.84150038164876295</v>
      </c>
      <c r="BT21">
        <f t="shared" si="42"/>
        <v>0.19300076329752597</v>
      </c>
      <c r="BU21">
        <v>6</v>
      </c>
      <c r="BV21">
        <v>0.5</v>
      </c>
      <c r="BW21" t="s">
        <v>243</v>
      </c>
      <c r="BX21">
        <v>1581608444</v>
      </c>
      <c r="BY21">
        <v>222.014451612903</v>
      </c>
      <c r="BZ21">
        <v>225.004774193548</v>
      </c>
      <c r="CA21">
        <v>31.394390322580598</v>
      </c>
      <c r="CB21">
        <v>29.826364516129001</v>
      </c>
      <c r="CC21">
        <v>600.020451612903</v>
      </c>
      <c r="CD21">
        <v>99.490067741935505</v>
      </c>
      <c r="CE21">
        <v>0.200017709677419</v>
      </c>
      <c r="CF21">
        <v>31.5227419354839</v>
      </c>
      <c r="CG21">
        <v>31.017274193548399</v>
      </c>
      <c r="CH21">
        <v>999.9</v>
      </c>
      <c r="CI21">
        <v>0</v>
      </c>
      <c r="CJ21">
        <v>0</v>
      </c>
      <c r="CK21">
        <v>10009.657096774201</v>
      </c>
      <c r="CL21">
        <v>0</v>
      </c>
      <c r="CM21">
        <v>6.8308122580645199</v>
      </c>
      <c r="CN21">
        <v>800.00699999999995</v>
      </c>
      <c r="CO21">
        <v>0.94998941935483905</v>
      </c>
      <c r="CP21">
        <v>5.0010841935483899E-2</v>
      </c>
      <c r="CQ21">
        <v>0</v>
      </c>
      <c r="CR21">
        <v>2.69604032258064</v>
      </c>
      <c r="CS21">
        <v>0</v>
      </c>
      <c r="CT21">
        <v>10369.664516129</v>
      </c>
      <c r="CU21">
        <v>7387.77193548387</v>
      </c>
      <c r="CV21">
        <v>42.326225806451603</v>
      </c>
      <c r="CW21">
        <v>45.881</v>
      </c>
      <c r="CX21">
        <v>44.062290322580601</v>
      </c>
      <c r="CY21">
        <v>44.170999999999999</v>
      </c>
      <c r="CZ21">
        <v>42.758000000000003</v>
      </c>
      <c r="DA21">
        <v>759.99870967741901</v>
      </c>
      <c r="DB21">
        <v>40.010645161290299</v>
      </c>
      <c r="DC21">
        <v>0</v>
      </c>
      <c r="DD21">
        <v>84.5</v>
      </c>
      <c r="DE21">
        <v>2.7025576923076899</v>
      </c>
      <c r="DF21">
        <v>-0.179145294800617</v>
      </c>
      <c r="DG21">
        <v>11.2444445991972</v>
      </c>
      <c r="DH21">
        <v>10369.9807692308</v>
      </c>
      <c r="DI21">
        <v>15</v>
      </c>
      <c r="DJ21">
        <v>100</v>
      </c>
      <c r="DK21">
        <v>100</v>
      </c>
      <c r="DL21">
        <v>2.2909999999999999</v>
      </c>
      <c r="DM21">
        <v>0.40300000000000002</v>
      </c>
      <c r="DN21">
        <v>2</v>
      </c>
      <c r="DO21">
        <v>640.47699999999998</v>
      </c>
      <c r="DP21">
        <v>342.07799999999997</v>
      </c>
      <c r="DQ21">
        <v>30.6646</v>
      </c>
      <c r="DR21">
        <v>31.6599</v>
      </c>
      <c r="DS21">
        <v>30.000299999999999</v>
      </c>
      <c r="DT21">
        <v>31.582000000000001</v>
      </c>
      <c r="DU21">
        <v>31.610199999999999</v>
      </c>
      <c r="DV21">
        <v>13.273</v>
      </c>
      <c r="DW21">
        <v>27.597000000000001</v>
      </c>
      <c r="DX21">
        <v>79.079400000000007</v>
      </c>
      <c r="DY21">
        <v>30.614999999999998</v>
      </c>
      <c r="DZ21">
        <v>225</v>
      </c>
      <c r="EA21">
        <v>29.596</v>
      </c>
      <c r="EB21">
        <v>100.001</v>
      </c>
      <c r="EC21">
        <v>100.538</v>
      </c>
    </row>
    <row r="22" spans="1:133" x14ac:dyDescent="0.25">
      <c r="A22">
        <v>6</v>
      </c>
      <c r="B22">
        <v>1581608531</v>
      </c>
      <c r="C22">
        <v>421</v>
      </c>
      <c r="D22" t="s">
        <v>260</v>
      </c>
      <c r="E22" t="s">
        <v>261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1581608503.64516</v>
      </c>
      <c r="O22">
        <f t="shared" si="0"/>
        <v>1.2480885490134192E-3</v>
      </c>
      <c r="P22">
        <f t="shared" si="1"/>
        <v>0.69669014325248924</v>
      </c>
      <c r="Q22">
        <f t="shared" si="2"/>
        <v>149.033548387097</v>
      </c>
      <c r="R22">
        <f t="shared" si="3"/>
        <v>132.26901247780498</v>
      </c>
      <c r="S22">
        <f t="shared" si="4"/>
        <v>13.186273433906683</v>
      </c>
      <c r="T22">
        <f t="shared" si="5"/>
        <v>14.857577621874116</v>
      </c>
      <c r="U22">
        <f t="shared" si="6"/>
        <v>8.473379112945742E-2</v>
      </c>
      <c r="V22">
        <f t="shared" si="7"/>
        <v>2.251764808283288</v>
      </c>
      <c r="W22">
        <f t="shared" si="8"/>
        <v>8.3001456270420534E-2</v>
      </c>
      <c r="X22">
        <f t="shared" si="9"/>
        <v>5.2028603743265824E-2</v>
      </c>
      <c r="Y22">
        <f t="shared" si="10"/>
        <v>129.93352099321334</v>
      </c>
      <c r="Z22">
        <f t="shared" si="11"/>
        <v>32.069907643436451</v>
      </c>
      <c r="AA22">
        <f t="shared" si="12"/>
        <v>30.999125806451602</v>
      </c>
      <c r="AB22">
        <f t="shared" si="13"/>
        <v>4.5111534478253841</v>
      </c>
      <c r="AC22">
        <f t="shared" si="14"/>
        <v>66.086441403151099</v>
      </c>
      <c r="AD22">
        <f t="shared" si="15"/>
        <v>3.0690691485088117</v>
      </c>
      <c r="AE22">
        <f t="shared" si="16"/>
        <v>4.6440224096594704</v>
      </c>
      <c r="AF22">
        <f t="shared" si="17"/>
        <v>1.4420842993165723</v>
      </c>
      <c r="AG22">
        <f t="shared" si="18"/>
        <v>-55.040705011491788</v>
      </c>
      <c r="AH22">
        <f t="shared" si="19"/>
        <v>61.919592481968039</v>
      </c>
      <c r="AI22">
        <f t="shared" si="20"/>
        <v>6.1905056975887645</v>
      </c>
      <c r="AJ22">
        <f t="shared" si="21"/>
        <v>143.00291416127837</v>
      </c>
      <c r="AK22">
        <v>-4.1231275366545701E-2</v>
      </c>
      <c r="AL22">
        <v>4.6285718657053901E-2</v>
      </c>
      <c r="AM22">
        <v>3.4583764095366099</v>
      </c>
      <c r="AN22">
        <v>22</v>
      </c>
      <c r="AO22">
        <v>4</v>
      </c>
      <c r="AP22">
        <f t="shared" si="22"/>
        <v>1</v>
      </c>
      <c r="AQ22">
        <f t="shared" si="23"/>
        <v>0</v>
      </c>
      <c r="AR22">
        <f t="shared" si="24"/>
        <v>51799.181507042347</v>
      </c>
      <c r="AS22" t="s">
        <v>240</v>
      </c>
      <c r="AT22">
        <v>2.7441634615384598</v>
      </c>
      <c r="AU22">
        <v>5.242</v>
      </c>
      <c r="AV22">
        <f t="shared" si="25"/>
        <v>2.4978365384615402</v>
      </c>
      <c r="AW22">
        <f t="shared" si="26"/>
        <v>0.47650449035893555</v>
      </c>
      <c r="AX22">
        <v>-0.21062570114406501</v>
      </c>
      <c r="AY22" t="s">
        <v>262</v>
      </c>
      <c r="AZ22">
        <v>2.8041634615384599</v>
      </c>
      <c r="BA22">
        <v>5.8259999999999996</v>
      </c>
      <c r="BB22">
        <f t="shared" si="27"/>
        <v>0.518681177216193</v>
      </c>
      <c r="BC22">
        <v>0.5</v>
      </c>
      <c r="BD22">
        <f t="shared" si="28"/>
        <v>673.22811750112498</v>
      </c>
      <c r="BE22">
        <f t="shared" si="29"/>
        <v>0.69669014325248924</v>
      </c>
      <c r="BF22">
        <f t="shared" si="30"/>
        <v>174.5953762602625</v>
      </c>
      <c r="BG22">
        <f t="shared" si="31"/>
        <v>4.4672159285959498</v>
      </c>
      <c r="BH22">
        <f t="shared" si="32"/>
        <v>1.3477093734057209E-3</v>
      </c>
      <c r="BI22">
        <f t="shared" si="33"/>
        <v>-0.10024030209406105</v>
      </c>
      <c r="BJ22" t="s">
        <v>263</v>
      </c>
      <c r="BK22">
        <v>-20.2</v>
      </c>
      <c r="BL22">
        <f t="shared" si="34"/>
        <v>26.026</v>
      </c>
      <c r="BM22">
        <f t="shared" si="35"/>
        <v>0.11610837387464612</v>
      </c>
      <c r="BN22">
        <f t="shared" si="36"/>
        <v>-2.2954170269632874E-2</v>
      </c>
      <c r="BO22">
        <f t="shared" si="37"/>
        <v>0.98053108941658784</v>
      </c>
      <c r="BP22">
        <f t="shared" si="38"/>
        <v>-0.23380232893850417</v>
      </c>
      <c r="BQ22">
        <f t="shared" si="39"/>
        <v>800.033064516129</v>
      </c>
      <c r="BR22">
        <f t="shared" si="40"/>
        <v>673.22811750112498</v>
      </c>
      <c r="BS22">
        <f t="shared" si="41"/>
        <v>0.84150036712332954</v>
      </c>
      <c r="BT22">
        <f t="shared" si="42"/>
        <v>0.19300073424665928</v>
      </c>
      <c r="BU22">
        <v>6</v>
      </c>
      <c r="BV22">
        <v>0.5</v>
      </c>
      <c r="BW22" t="s">
        <v>243</v>
      </c>
      <c r="BX22">
        <v>1581608503.64516</v>
      </c>
      <c r="BY22">
        <v>149.033548387097</v>
      </c>
      <c r="BZ22">
        <v>149.91622580645199</v>
      </c>
      <c r="CA22">
        <v>30.785251612903199</v>
      </c>
      <c r="CB22">
        <v>29.575612903225799</v>
      </c>
      <c r="CC22">
        <v>600.01345161290305</v>
      </c>
      <c r="CD22">
        <v>99.4931548387097</v>
      </c>
      <c r="CE22">
        <v>0.199684677419355</v>
      </c>
      <c r="CF22">
        <v>31.5091838709677</v>
      </c>
      <c r="CG22">
        <v>30.999125806451602</v>
      </c>
      <c r="CH22">
        <v>999.9</v>
      </c>
      <c r="CI22">
        <v>0</v>
      </c>
      <c r="CJ22">
        <v>0</v>
      </c>
      <c r="CK22">
        <v>9993.7754838709698</v>
      </c>
      <c r="CL22">
        <v>0</v>
      </c>
      <c r="CM22">
        <v>8.4600545161290306</v>
      </c>
      <c r="CN22">
        <v>800.033064516129</v>
      </c>
      <c r="CO22">
        <v>0.94998554838709703</v>
      </c>
      <c r="CP22">
        <v>5.0014654838709698E-2</v>
      </c>
      <c r="CQ22">
        <v>0</v>
      </c>
      <c r="CR22">
        <v>2.60311290322581</v>
      </c>
      <c r="CS22">
        <v>0</v>
      </c>
      <c r="CT22">
        <v>10573.5741935484</v>
      </c>
      <c r="CU22">
        <v>7388.00677419355</v>
      </c>
      <c r="CV22">
        <v>42.259709677419302</v>
      </c>
      <c r="CW22">
        <v>45.793999999999997</v>
      </c>
      <c r="CX22">
        <v>44.142870967741899</v>
      </c>
      <c r="CY22">
        <v>44.102645161290297</v>
      </c>
      <c r="CZ22">
        <v>42.6811935483871</v>
      </c>
      <c r="DA22">
        <v>760.018709677419</v>
      </c>
      <c r="DB22">
        <v>40.011290322580599</v>
      </c>
      <c r="DC22">
        <v>0</v>
      </c>
      <c r="DD22">
        <v>78.599999904632597</v>
      </c>
      <c r="DE22">
        <v>2.8041634615384599</v>
      </c>
      <c r="DF22">
        <v>0.37364957363523899</v>
      </c>
      <c r="DG22">
        <v>-218.916239680122</v>
      </c>
      <c r="DH22">
        <v>10498.0653846154</v>
      </c>
      <c r="DI22">
        <v>15</v>
      </c>
      <c r="DJ22">
        <v>100</v>
      </c>
      <c r="DK22">
        <v>100</v>
      </c>
      <c r="DL22">
        <v>2.169</v>
      </c>
      <c r="DM22">
        <v>0.40899999999999997</v>
      </c>
      <c r="DN22">
        <v>2</v>
      </c>
      <c r="DO22">
        <v>621.09799999999996</v>
      </c>
      <c r="DP22">
        <v>339.28800000000001</v>
      </c>
      <c r="DQ22">
        <v>30.599900000000002</v>
      </c>
      <c r="DR22">
        <v>31.616599999999998</v>
      </c>
      <c r="DS22">
        <v>29.9998</v>
      </c>
      <c r="DT22">
        <v>31.567399999999999</v>
      </c>
      <c r="DU22">
        <v>31.596699999999998</v>
      </c>
      <c r="DV22">
        <v>9.8083799999999997</v>
      </c>
      <c r="DW22">
        <v>26.447399999999998</v>
      </c>
      <c r="DX22">
        <v>78.331100000000006</v>
      </c>
      <c r="DY22">
        <v>30.644400000000001</v>
      </c>
      <c r="DZ22">
        <v>150</v>
      </c>
      <c r="EA22">
        <v>29.8125</v>
      </c>
      <c r="EB22">
        <v>100.009</v>
      </c>
      <c r="EC22">
        <v>100.54600000000001</v>
      </c>
    </row>
    <row r="23" spans="1:133" x14ac:dyDescent="0.25">
      <c r="A23">
        <v>7</v>
      </c>
      <c r="B23">
        <v>1581608607</v>
      </c>
      <c r="C23">
        <v>497</v>
      </c>
      <c r="D23" t="s">
        <v>264</v>
      </c>
      <c r="E23" t="s">
        <v>265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1581608583.1935501</v>
      </c>
      <c r="O23">
        <f t="shared" si="0"/>
        <v>1.2722104980831424E-3</v>
      </c>
      <c r="P23">
        <f t="shared" si="1"/>
        <v>0.2364257593066614</v>
      </c>
      <c r="Q23">
        <f t="shared" si="2"/>
        <v>99.610648387096802</v>
      </c>
      <c r="R23">
        <f t="shared" si="3"/>
        <v>92.865591732226633</v>
      </c>
      <c r="S23">
        <f t="shared" si="4"/>
        <v>9.2574642515237322</v>
      </c>
      <c r="T23">
        <f t="shared" si="5"/>
        <v>9.9298566811871503</v>
      </c>
      <c r="U23">
        <f t="shared" si="6"/>
        <v>8.6680094676489128E-2</v>
      </c>
      <c r="V23">
        <f t="shared" si="7"/>
        <v>2.254815159245195</v>
      </c>
      <c r="W23">
        <f t="shared" si="8"/>
        <v>8.4870576628026523E-2</v>
      </c>
      <c r="X23">
        <f t="shared" si="9"/>
        <v>5.3203542138261853E-2</v>
      </c>
      <c r="Y23">
        <f t="shared" si="10"/>
        <v>129.93089152339314</v>
      </c>
      <c r="Z23">
        <f t="shared" si="11"/>
        <v>32.063887565164841</v>
      </c>
      <c r="AA23">
        <f t="shared" si="12"/>
        <v>31.007545161290299</v>
      </c>
      <c r="AB23">
        <f t="shared" si="13"/>
        <v>4.5133194987316161</v>
      </c>
      <c r="AC23">
        <f t="shared" si="14"/>
        <v>66.223502502904367</v>
      </c>
      <c r="AD23">
        <f t="shared" si="15"/>
        <v>3.0758964339949086</v>
      </c>
      <c r="AE23">
        <f t="shared" si="16"/>
        <v>4.6447202545048247</v>
      </c>
      <c r="AF23">
        <f t="shared" si="17"/>
        <v>1.4374230647367074</v>
      </c>
      <c r="AG23">
        <f t="shared" si="18"/>
        <v>-56.10448296546658</v>
      </c>
      <c r="AH23">
        <f t="shared" si="19"/>
        <v>61.301551619656109</v>
      </c>
      <c r="AI23">
        <f t="shared" si="20"/>
        <v>6.1207588644323536</v>
      </c>
      <c r="AJ23">
        <f t="shared" si="21"/>
        <v>141.24871904201501</v>
      </c>
      <c r="AK23">
        <v>-4.1313504017161301E-2</v>
      </c>
      <c r="AL23">
        <v>4.6378027520995298E-2</v>
      </c>
      <c r="AM23">
        <v>3.46383313873703</v>
      </c>
      <c r="AN23">
        <v>21</v>
      </c>
      <c r="AO23">
        <v>3</v>
      </c>
      <c r="AP23">
        <f t="shared" si="22"/>
        <v>1</v>
      </c>
      <c r="AQ23">
        <f t="shared" si="23"/>
        <v>0</v>
      </c>
      <c r="AR23">
        <f t="shared" si="24"/>
        <v>51897.668541711239</v>
      </c>
      <c r="AS23" t="s">
        <v>240</v>
      </c>
      <c r="AT23">
        <v>2.7441634615384598</v>
      </c>
      <c r="AU23">
        <v>5.242</v>
      </c>
      <c r="AV23">
        <f t="shared" si="25"/>
        <v>2.4978365384615402</v>
      </c>
      <c r="AW23">
        <f t="shared" si="26"/>
        <v>0.47650449035893555</v>
      </c>
      <c r="AX23">
        <v>-0.21062570114406501</v>
      </c>
      <c r="AY23" t="s">
        <v>266</v>
      </c>
      <c r="AZ23">
        <v>2.7159807692307698</v>
      </c>
      <c r="BA23">
        <v>3.944</v>
      </c>
      <c r="BB23">
        <f t="shared" si="27"/>
        <v>0.31136390232485556</v>
      </c>
      <c r="BC23">
        <v>0.5</v>
      </c>
      <c r="BD23">
        <f t="shared" si="28"/>
        <v>673.21485619302007</v>
      </c>
      <c r="BE23">
        <f t="shared" si="29"/>
        <v>0.2364257593066614</v>
      </c>
      <c r="BF23">
        <f t="shared" si="30"/>
        <v>104.80740236366259</v>
      </c>
      <c r="BG23">
        <f t="shared" si="31"/>
        <v>5.6146044624746443</v>
      </c>
      <c r="BH23">
        <f t="shared" si="32"/>
        <v>6.6405465705075069E-4</v>
      </c>
      <c r="BI23">
        <f t="shared" si="33"/>
        <v>0.32910750507099396</v>
      </c>
      <c r="BJ23" t="s">
        <v>267</v>
      </c>
      <c r="BK23">
        <v>-18.2</v>
      </c>
      <c r="BL23">
        <f t="shared" si="34"/>
        <v>22.143999999999998</v>
      </c>
      <c r="BM23">
        <f t="shared" si="35"/>
        <v>5.545607075366827E-2</v>
      </c>
      <c r="BN23">
        <f t="shared" si="36"/>
        <v>5.53707021585189E-2</v>
      </c>
      <c r="BO23">
        <f t="shared" si="37"/>
        <v>1.0234887765160299</v>
      </c>
      <c r="BP23">
        <f t="shared" si="38"/>
        <v>0.51964969685304552</v>
      </c>
      <c r="BQ23">
        <f t="shared" si="39"/>
        <v>800.01735483871005</v>
      </c>
      <c r="BR23">
        <f t="shared" si="40"/>
        <v>673.21485619302007</v>
      </c>
      <c r="BS23">
        <f t="shared" si="41"/>
        <v>0.84150031511347101</v>
      </c>
      <c r="BT23">
        <f t="shared" si="42"/>
        <v>0.19300063022694219</v>
      </c>
      <c r="BU23">
        <v>6</v>
      </c>
      <c r="BV23">
        <v>0.5</v>
      </c>
      <c r="BW23" t="s">
        <v>243</v>
      </c>
      <c r="BX23">
        <v>1581608583.1935501</v>
      </c>
      <c r="BY23">
        <v>99.610648387096802</v>
      </c>
      <c r="BZ23">
        <v>99.973796774193502</v>
      </c>
      <c r="CA23">
        <v>30.855635483871001</v>
      </c>
      <c r="CB23">
        <v>29.622690322580599</v>
      </c>
      <c r="CC23">
        <v>600.00509677419302</v>
      </c>
      <c r="CD23">
        <v>99.4870612903226</v>
      </c>
      <c r="CE23">
        <v>0.19963729032258101</v>
      </c>
      <c r="CF23">
        <v>31.511829032258099</v>
      </c>
      <c r="CG23">
        <v>31.007545161290299</v>
      </c>
      <c r="CH23">
        <v>999.9</v>
      </c>
      <c r="CI23">
        <v>0</v>
      </c>
      <c r="CJ23">
        <v>0</v>
      </c>
      <c r="CK23">
        <v>10014.3196774194</v>
      </c>
      <c r="CL23">
        <v>0</v>
      </c>
      <c r="CM23">
        <v>9.8590419354838694</v>
      </c>
      <c r="CN23">
        <v>800.01735483871005</v>
      </c>
      <c r="CO23">
        <v>0.94999122580645101</v>
      </c>
      <c r="CP23">
        <v>5.0008938709677403E-2</v>
      </c>
      <c r="CQ23">
        <v>0</v>
      </c>
      <c r="CR23">
        <v>2.7581290322580601</v>
      </c>
      <c r="CS23">
        <v>0</v>
      </c>
      <c r="CT23">
        <v>10744.180645161299</v>
      </c>
      <c r="CU23">
        <v>7387.8706451612898</v>
      </c>
      <c r="CV23">
        <v>42.122709677419301</v>
      </c>
      <c r="CW23">
        <v>45.667000000000002</v>
      </c>
      <c r="CX23">
        <v>43.945258064516104</v>
      </c>
      <c r="CY23">
        <v>43.961387096774203</v>
      </c>
      <c r="CZ23">
        <v>42.54</v>
      </c>
      <c r="DA23">
        <v>760.00967741935494</v>
      </c>
      <c r="DB23">
        <v>40.009354838709697</v>
      </c>
      <c r="DC23">
        <v>0</v>
      </c>
      <c r="DD23">
        <v>75.099999904632597</v>
      </c>
      <c r="DE23">
        <v>2.7159807692307698</v>
      </c>
      <c r="DF23">
        <v>0.94950428014296495</v>
      </c>
      <c r="DG23">
        <v>-29.644444364896099</v>
      </c>
      <c r="DH23">
        <v>10736.6192307692</v>
      </c>
      <c r="DI23">
        <v>15</v>
      </c>
      <c r="DJ23">
        <v>100</v>
      </c>
      <c r="DK23">
        <v>100</v>
      </c>
      <c r="DL23">
        <v>2.0630000000000002</v>
      </c>
      <c r="DM23">
        <v>0.40600000000000003</v>
      </c>
      <c r="DN23">
        <v>2</v>
      </c>
      <c r="DO23">
        <v>621.58799999999997</v>
      </c>
      <c r="DP23">
        <v>339.28500000000003</v>
      </c>
      <c r="DQ23">
        <v>30.6555</v>
      </c>
      <c r="DR23">
        <v>31.5656</v>
      </c>
      <c r="DS23">
        <v>29.9999</v>
      </c>
      <c r="DT23">
        <v>31.5245</v>
      </c>
      <c r="DU23">
        <v>31.555399999999999</v>
      </c>
      <c r="DV23">
        <v>7.4670300000000003</v>
      </c>
      <c r="DW23">
        <v>26.585799999999999</v>
      </c>
      <c r="DX23">
        <v>77.575699999999998</v>
      </c>
      <c r="DY23">
        <v>30.6249</v>
      </c>
      <c r="DZ23">
        <v>100</v>
      </c>
      <c r="EA23">
        <v>29.754300000000001</v>
      </c>
      <c r="EB23">
        <v>100.01900000000001</v>
      </c>
      <c r="EC23">
        <v>100.557</v>
      </c>
    </row>
    <row r="24" spans="1:133" x14ac:dyDescent="0.25">
      <c r="A24">
        <v>8</v>
      </c>
      <c r="B24">
        <v>1581608674.5</v>
      </c>
      <c r="C24">
        <v>564.5</v>
      </c>
      <c r="D24" t="s">
        <v>268</v>
      </c>
      <c r="E24" t="s">
        <v>269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1581608649.0806501</v>
      </c>
      <c r="O24">
        <f t="shared" si="0"/>
        <v>1.2958730688676675E-3</v>
      </c>
      <c r="P24">
        <f t="shared" si="1"/>
        <v>-0.31397078560693298</v>
      </c>
      <c r="Q24">
        <f t="shared" si="2"/>
        <v>75.210367741935499</v>
      </c>
      <c r="R24">
        <f t="shared" si="3"/>
        <v>79.169429402522496</v>
      </c>
      <c r="S24">
        <f t="shared" si="4"/>
        <v>7.8921241107211459</v>
      </c>
      <c r="T24">
        <f t="shared" si="5"/>
        <v>7.4974590711578477</v>
      </c>
      <c r="U24">
        <f t="shared" si="6"/>
        <v>8.8067276626333457E-2</v>
      </c>
      <c r="V24">
        <f t="shared" si="7"/>
        <v>2.2529476404237503</v>
      </c>
      <c r="W24">
        <f t="shared" si="8"/>
        <v>8.619853783032079E-2</v>
      </c>
      <c r="X24">
        <f t="shared" si="9"/>
        <v>5.4038682192899638E-2</v>
      </c>
      <c r="Y24">
        <f t="shared" si="10"/>
        <v>129.9266968098249</v>
      </c>
      <c r="Z24">
        <f t="shared" si="11"/>
        <v>32.072374596021774</v>
      </c>
      <c r="AA24">
        <f t="shared" si="12"/>
        <v>31.022929032258102</v>
      </c>
      <c r="AB24">
        <f t="shared" si="13"/>
        <v>4.5172796535463604</v>
      </c>
      <c r="AC24">
        <f t="shared" si="14"/>
        <v>66.159615385004258</v>
      </c>
      <c r="AD24">
        <f t="shared" si="15"/>
        <v>3.0757089265249786</v>
      </c>
      <c r="AE24">
        <f t="shared" si="16"/>
        <v>4.6489220177995758</v>
      </c>
      <c r="AF24">
        <f t="shared" si="17"/>
        <v>1.4415707270213818</v>
      </c>
      <c r="AG24">
        <f t="shared" si="18"/>
        <v>-57.148002337064142</v>
      </c>
      <c r="AH24">
        <f t="shared" si="19"/>
        <v>61.315819834960088</v>
      </c>
      <c r="AI24">
        <f t="shared" si="20"/>
        <v>6.1282039596593378</v>
      </c>
      <c r="AJ24">
        <f t="shared" si="21"/>
        <v>140.2227182673802</v>
      </c>
      <c r="AK24">
        <v>-4.1263149109239602E-2</v>
      </c>
      <c r="AL24">
        <v>4.6321499725521E-2</v>
      </c>
      <c r="AM24">
        <v>3.4604920100032501</v>
      </c>
      <c r="AN24">
        <v>22</v>
      </c>
      <c r="AO24">
        <v>4</v>
      </c>
      <c r="AP24">
        <f t="shared" si="22"/>
        <v>1</v>
      </c>
      <c r="AQ24">
        <f t="shared" si="23"/>
        <v>0</v>
      </c>
      <c r="AR24">
        <f t="shared" si="24"/>
        <v>51834.294441763603</v>
      </c>
      <c r="AS24" t="s">
        <v>240</v>
      </c>
      <c r="AT24">
        <v>2.7441634615384598</v>
      </c>
      <c r="AU24">
        <v>5.242</v>
      </c>
      <c r="AV24">
        <f t="shared" si="25"/>
        <v>2.4978365384615402</v>
      </c>
      <c r="AW24">
        <f t="shared" si="26"/>
        <v>0.47650449035893555</v>
      </c>
      <c r="AX24">
        <v>-0.21062570114406501</v>
      </c>
      <c r="AY24" t="s">
        <v>270</v>
      </c>
      <c r="AZ24">
        <v>2.6738461538461502</v>
      </c>
      <c r="BA24">
        <v>4.0739999999999998</v>
      </c>
      <c r="BB24">
        <f t="shared" si="27"/>
        <v>0.34368037460821055</v>
      </c>
      <c r="BC24">
        <v>0.5</v>
      </c>
      <c r="BD24">
        <f t="shared" si="28"/>
        <v>673.19301643540916</v>
      </c>
      <c r="BE24">
        <f t="shared" si="29"/>
        <v>-0.31397078560693298</v>
      </c>
      <c r="BF24">
        <f t="shared" si="30"/>
        <v>115.68161403607633</v>
      </c>
      <c r="BG24">
        <f t="shared" si="31"/>
        <v>5.2218949435444282</v>
      </c>
      <c r="BH24">
        <f t="shared" si="32"/>
        <v>-1.5351478987421079E-4</v>
      </c>
      <c r="BI24">
        <f t="shared" si="33"/>
        <v>0.28669612174766818</v>
      </c>
      <c r="BJ24" t="s">
        <v>271</v>
      </c>
      <c r="BK24">
        <v>-17.2</v>
      </c>
      <c r="BL24">
        <f t="shared" si="34"/>
        <v>21.274000000000001</v>
      </c>
      <c r="BM24">
        <f t="shared" si="35"/>
        <v>6.5815260230979111E-2</v>
      </c>
      <c r="BN24">
        <f t="shared" si="36"/>
        <v>5.204527225737457E-2</v>
      </c>
      <c r="BO24">
        <f t="shared" si="37"/>
        <v>1.0528766548809512</v>
      </c>
      <c r="BP24">
        <f t="shared" si="38"/>
        <v>0.46760465787700867</v>
      </c>
      <c r="BQ24">
        <f t="shared" si="39"/>
        <v>799.99138709677402</v>
      </c>
      <c r="BR24">
        <f t="shared" si="40"/>
        <v>673.19301643540916</v>
      </c>
      <c r="BS24">
        <f t="shared" si="41"/>
        <v>0.84150033024539772</v>
      </c>
      <c r="BT24">
        <f t="shared" si="42"/>
        <v>0.19300066049079548</v>
      </c>
      <c r="BU24">
        <v>6</v>
      </c>
      <c r="BV24">
        <v>0.5</v>
      </c>
      <c r="BW24" t="s">
        <v>243</v>
      </c>
      <c r="BX24">
        <v>1581608649.0806501</v>
      </c>
      <c r="BY24">
        <v>75.210367741935499</v>
      </c>
      <c r="BZ24">
        <v>74.993864516128994</v>
      </c>
      <c r="CA24">
        <v>30.853812903225801</v>
      </c>
      <c r="CB24">
        <v>29.5979483870968</v>
      </c>
      <c r="CC24">
        <v>600.01238709677398</v>
      </c>
      <c r="CD24">
        <v>99.486812903225797</v>
      </c>
      <c r="CE24">
        <v>0.19969703225806401</v>
      </c>
      <c r="CF24">
        <v>31.5277483870968</v>
      </c>
      <c r="CG24">
        <v>31.022929032258102</v>
      </c>
      <c r="CH24">
        <v>999.9</v>
      </c>
      <c r="CI24">
        <v>0</v>
      </c>
      <c r="CJ24">
        <v>0</v>
      </c>
      <c r="CK24">
        <v>10002.1387096774</v>
      </c>
      <c r="CL24">
        <v>0</v>
      </c>
      <c r="CM24">
        <v>8.4388887096774194</v>
      </c>
      <c r="CN24">
        <v>799.99138709677402</v>
      </c>
      <c r="CO24">
        <v>0.94998951612903204</v>
      </c>
      <c r="CP24">
        <v>5.00106290322581E-2</v>
      </c>
      <c r="CQ24">
        <v>0</v>
      </c>
      <c r="CR24">
        <v>2.6216774193548402</v>
      </c>
      <c r="CS24">
        <v>0</v>
      </c>
      <c r="CT24">
        <v>10758.6935483871</v>
      </c>
      <c r="CU24">
        <v>7387.62838709677</v>
      </c>
      <c r="CV24">
        <v>42.050129032258099</v>
      </c>
      <c r="CW24">
        <v>45.6148387096774</v>
      </c>
      <c r="CX24">
        <v>43.759838709677403</v>
      </c>
      <c r="CY24">
        <v>43.896999999999998</v>
      </c>
      <c r="CZ24">
        <v>42.491838709677403</v>
      </c>
      <c r="DA24">
        <v>759.98322580645197</v>
      </c>
      <c r="DB24">
        <v>40.0083870967742</v>
      </c>
      <c r="DC24">
        <v>0</v>
      </c>
      <c r="DD24">
        <v>66.700000047683702</v>
      </c>
      <c r="DE24">
        <v>2.6738461538461502</v>
      </c>
      <c r="DF24">
        <v>-0.207145299092417</v>
      </c>
      <c r="DG24">
        <v>7.0153845774332702</v>
      </c>
      <c r="DH24">
        <v>10741.438461538501</v>
      </c>
      <c r="DI24">
        <v>15</v>
      </c>
      <c r="DJ24">
        <v>100</v>
      </c>
      <c r="DK24">
        <v>100</v>
      </c>
      <c r="DL24">
        <v>2.024</v>
      </c>
      <c r="DM24">
        <v>0.40899999999999997</v>
      </c>
      <c r="DN24">
        <v>2</v>
      </c>
      <c r="DO24">
        <v>620.71400000000006</v>
      </c>
      <c r="DP24">
        <v>339.08199999999999</v>
      </c>
      <c r="DQ24">
        <v>30.429400000000001</v>
      </c>
      <c r="DR24">
        <v>31.540700000000001</v>
      </c>
      <c r="DS24">
        <v>29.9999</v>
      </c>
      <c r="DT24">
        <v>31.502199999999998</v>
      </c>
      <c r="DU24">
        <v>31.5335</v>
      </c>
      <c r="DV24">
        <v>6.2961499999999999</v>
      </c>
      <c r="DW24">
        <v>26.770399999999999</v>
      </c>
      <c r="DX24">
        <v>76.822599999999994</v>
      </c>
      <c r="DY24">
        <v>30.436499999999999</v>
      </c>
      <c r="DZ24">
        <v>75</v>
      </c>
      <c r="EA24">
        <v>29.686699999999998</v>
      </c>
      <c r="EB24">
        <v>100.02</v>
      </c>
      <c r="EC24">
        <v>100.557</v>
      </c>
    </row>
    <row r="25" spans="1:133" x14ac:dyDescent="0.25">
      <c r="A25">
        <v>9</v>
      </c>
      <c r="B25">
        <v>1581608740.5</v>
      </c>
      <c r="C25">
        <v>630.5</v>
      </c>
      <c r="D25" t="s">
        <v>272</v>
      </c>
      <c r="E25" t="s">
        <v>273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1581608715.40323</v>
      </c>
      <c r="O25">
        <f t="shared" si="0"/>
        <v>1.3235565665131533E-3</v>
      </c>
      <c r="P25">
        <f t="shared" si="1"/>
        <v>-0.65933794908481114</v>
      </c>
      <c r="Q25">
        <f t="shared" si="2"/>
        <v>50.589758064516097</v>
      </c>
      <c r="R25">
        <f t="shared" si="3"/>
        <v>61.118127561855033</v>
      </c>
      <c r="S25">
        <f t="shared" si="4"/>
        <v>6.0926630391318861</v>
      </c>
      <c r="T25">
        <f t="shared" si="5"/>
        <v>5.0431248700536315</v>
      </c>
      <c r="U25">
        <f t="shared" si="6"/>
        <v>9.0666638664550714E-2</v>
      </c>
      <c r="V25">
        <f t="shared" si="7"/>
        <v>2.2518772923425212</v>
      </c>
      <c r="W25">
        <f t="shared" si="8"/>
        <v>8.8686374936110923E-2</v>
      </c>
      <c r="X25">
        <f t="shared" si="9"/>
        <v>5.5603300820391312E-2</v>
      </c>
      <c r="Y25">
        <f t="shared" si="10"/>
        <v>129.92526931167757</v>
      </c>
      <c r="Z25">
        <f t="shared" si="11"/>
        <v>31.99400237733299</v>
      </c>
      <c r="AA25">
        <f t="shared" si="12"/>
        <v>30.970670967741899</v>
      </c>
      <c r="AB25">
        <f t="shared" si="13"/>
        <v>4.5038395596061331</v>
      </c>
      <c r="AC25">
        <f t="shared" si="14"/>
        <v>66.355264026477201</v>
      </c>
      <c r="AD25">
        <f t="shared" si="15"/>
        <v>3.0726501618549213</v>
      </c>
      <c r="AE25">
        <f t="shared" si="16"/>
        <v>4.6306049820386015</v>
      </c>
      <c r="AF25">
        <f t="shared" si="17"/>
        <v>1.4311893977512118</v>
      </c>
      <c r="AG25">
        <f t="shared" si="18"/>
        <v>-58.368844583230057</v>
      </c>
      <c r="AH25">
        <f t="shared" si="19"/>
        <v>59.19463801292094</v>
      </c>
      <c r="AI25">
        <f t="shared" si="20"/>
        <v>5.9154626041549996</v>
      </c>
      <c r="AJ25">
        <f t="shared" si="21"/>
        <v>136.66652534552347</v>
      </c>
      <c r="AK25">
        <v>-4.1234305818157499E-2</v>
      </c>
      <c r="AL25">
        <v>4.6289120604470199E-2</v>
      </c>
      <c r="AM25">
        <v>3.4585775781693702</v>
      </c>
      <c r="AN25">
        <v>22</v>
      </c>
      <c r="AO25">
        <v>4</v>
      </c>
      <c r="AP25">
        <f t="shared" si="22"/>
        <v>1</v>
      </c>
      <c r="AQ25">
        <f t="shared" si="23"/>
        <v>0</v>
      </c>
      <c r="AR25">
        <f t="shared" si="24"/>
        <v>51811.365439534951</v>
      </c>
      <c r="AS25" t="s">
        <v>240</v>
      </c>
      <c r="AT25">
        <v>2.7441634615384598</v>
      </c>
      <c r="AU25">
        <v>5.242</v>
      </c>
      <c r="AV25">
        <f t="shared" si="25"/>
        <v>2.4978365384615402</v>
      </c>
      <c r="AW25">
        <f t="shared" si="26"/>
        <v>0.47650449035893555</v>
      </c>
      <c r="AX25">
        <v>-0.21062570114406501</v>
      </c>
      <c r="AY25" t="s">
        <v>274</v>
      </c>
      <c r="AZ25">
        <v>2.6906538461538498</v>
      </c>
      <c r="BA25">
        <v>3.452</v>
      </c>
      <c r="BB25">
        <f t="shared" si="27"/>
        <v>0.22055218825207135</v>
      </c>
      <c r="BC25">
        <v>0.5</v>
      </c>
      <c r="BD25">
        <f t="shared" si="28"/>
        <v>673.18762853231669</v>
      </c>
      <c r="BE25">
        <f t="shared" si="29"/>
        <v>-0.65933794908481114</v>
      </c>
      <c r="BF25">
        <f t="shared" si="30"/>
        <v>74.236502288512497</v>
      </c>
      <c r="BG25">
        <f t="shared" si="31"/>
        <v>5.461181923522596</v>
      </c>
      <c r="BH25">
        <f t="shared" si="32"/>
        <v>-6.6654856524774281E-4</v>
      </c>
      <c r="BI25">
        <f t="shared" si="33"/>
        <v>0.51853997682502895</v>
      </c>
      <c r="BJ25" t="s">
        <v>275</v>
      </c>
      <c r="BK25">
        <v>-15.4</v>
      </c>
      <c r="BL25">
        <f t="shared" si="34"/>
        <v>18.852</v>
      </c>
      <c r="BM25">
        <f t="shared" si="35"/>
        <v>4.0385431457996508E-2</v>
      </c>
      <c r="BN25">
        <f t="shared" si="36"/>
        <v>8.6716403449278182E-2</v>
      </c>
      <c r="BO25">
        <f t="shared" si="37"/>
        <v>1.0755960062487187</v>
      </c>
      <c r="BP25">
        <f t="shared" si="38"/>
        <v>0.71662015205466223</v>
      </c>
      <c r="BQ25">
        <f t="shared" si="39"/>
        <v>799.98525806451596</v>
      </c>
      <c r="BR25">
        <f t="shared" si="40"/>
        <v>673.18762853231669</v>
      </c>
      <c r="BS25">
        <f t="shared" si="41"/>
        <v>0.84150004233956333</v>
      </c>
      <c r="BT25">
        <f t="shared" si="42"/>
        <v>0.19300008467912663</v>
      </c>
      <c r="BU25">
        <v>6</v>
      </c>
      <c r="BV25">
        <v>0.5</v>
      </c>
      <c r="BW25" t="s">
        <v>243</v>
      </c>
      <c r="BX25">
        <v>1581608715.40323</v>
      </c>
      <c r="BY25">
        <v>50.589758064516097</v>
      </c>
      <c r="BZ25">
        <v>49.997406451612903</v>
      </c>
      <c r="CA25">
        <v>30.823077419354799</v>
      </c>
      <c r="CB25">
        <v>29.540377419354801</v>
      </c>
      <c r="CC25">
        <v>600.02829032258103</v>
      </c>
      <c r="CD25">
        <v>99.486883870967702</v>
      </c>
      <c r="CE25">
        <v>0.19979309677419399</v>
      </c>
      <c r="CF25">
        <v>31.458258064516102</v>
      </c>
      <c r="CG25">
        <v>30.970670967741899</v>
      </c>
      <c r="CH25">
        <v>999.9</v>
      </c>
      <c r="CI25">
        <v>0</v>
      </c>
      <c r="CJ25">
        <v>0</v>
      </c>
      <c r="CK25">
        <v>9995.14</v>
      </c>
      <c r="CL25">
        <v>0</v>
      </c>
      <c r="CM25">
        <v>8.3391651612903193</v>
      </c>
      <c r="CN25">
        <v>799.98525806451596</v>
      </c>
      <c r="CO25">
        <v>0.94999764516129004</v>
      </c>
      <c r="CP25">
        <v>5.00025516129032E-2</v>
      </c>
      <c r="CQ25">
        <v>0</v>
      </c>
      <c r="CR25">
        <v>2.7177741935483901</v>
      </c>
      <c r="CS25">
        <v>0</v>
      </c>
      <c r="CT25">
        <v>10774.0419354839</v>
      </c>
      <c r="CU25">
        <v>7387.5854838709702</v>
      </c>
      <c r="CV25">
        <v>42.033999999999999</v>
      </c>
      <c r="CW25">
        <v>45.561999999999998</v>
      </c>
      <c r="CX25">
        <v>43.781999999999996</v>
      </c>
      <c r="CY25">
        <v>43.870935483871001</v>
      </c>
      <c r="CZ25">
        <v>42.445129032258102</v>
      </c>
      <c r="DA25">
        <v>759.98354838709702</v>
      </c>
      <c r="DB25">
        <v>40.000322580645197</v>
      </c>
      <c r="DC25">
        <v>0</v>
      </c>
      <c r="DD25">
        <v>65.400000095367403</v>
      </c>
      <c r="DE25">
        <v>2.6906538461538498</v>
      </c>
      <c r="DF25">
        <v>0.16316237681281501</v>
      </c>
      <c r="DG25">
        <v>-20.844444484312</v>
      </c>
      <c r="DH25">
        <v>10761.2192307692</v>
      </c>
      <c r="DI25">
        <v>15</v>
      </c>
      <c r="DJ25">
        <v>100</v>
      </c>
      <c r="DK25">
        <v>100</v>
      </c>
      <c r="DL25">
        <v>1.974</v>
      </c>
      <c r="DM25">
        <v>0.41</v>
      </c>
      <c r="DN25">
        <v>2</v>
      </c>
      <c r="DO25">
        <v>620.90300000000002</v>
      </c>
      <c r="DP25">
        <v>338.779</v>
      </c>
      <c r="DQ25">
        <v>30.544</v>
      </c>
      <c r="DR25">
        <v>31.5352</v>
      </c>
      <c r="DS25">
        <v>30</v>
      </c>
      <c r="DT25">
        <v>31.491099999999999</v>
      </c>
      <c r="DU25">
        <v>31.525200000000002</v>
      </c>
      <c r="DV25">
        <v>5.1489700000000003</v>
      </c>
      <c r="DW25">
        <v>26.4815</v>
      </c>
      <c r="DX25">
        <v>76.452500000000001</v>
      </c>
      <c r="DY25">
        <v>30.5413</v>
      </c>
      <c r="DZ25">
        <v>50</v>
      </c>
      <c r="EA25">
        <v>29.728200000000001</v>
      </c>
      <c r="EB25">
        <v>100.026</v>
      </c>
      <c r="EC25">
        <v>100.55500000000001</v>
      </c>
    </row>
    <row r="26" spans="1:133" x14ac:dyDescent="0.25">
      <c r="A26">
        <v>10</v>
      </c>
      <c r="B26">
        <v>1581608839</v>
      </c>
      <c r="C26">
        <v>729</v>
      </c>
      <c r="D26" t="s">
        <v>276</v>
      </c>
      <c r="E26" t="s">
        <v>277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1581608831</v>
      </c>
      <c r="O26">
        <f t="shared" si="0"/>
        <v>1.8425934195789556E-3</v>
      </c>
      <c r="P26">
        <f t="shared" si="1"/>
        <v>5.2051111819099258</v>
      </c>
      <c r="Q26">
        <f t="shared" si="2"/>
        <v>394.134903225806</v>
      </c>
      <c r="R26">
        <f t="shared" si="3"/>
        <v>321.22927060190835</v>
      </c>
      <c r="S26">
        <f t="shared" si="4"/>
        <v>32.023226292133103</v>
      </c>
      <c r="T26">
        <f t="shared" si="5"/>
        <v>39.291161642830026</v>
      </c>
      <c r="U26">
        <f t="shared" si="6"/>
        <v>0.13228589520167131</v>
      </c>
      <c r="V26">
        <f t="shared" si="7"/>
        <v>2.2511229433850657</v>
      </c>
      <c r="W26">
        <f t="shared" si="8"/>
        <v>0.12811401661730995</v>
      </c>
      <c r="X26">
        <f t="shared" si="9"/>
        <v>8.0435127307796755E-2</v>
      </c>
      <c r="Y26">
        <f t="shared" si="10"/>
        <v>129.92843374990179</v>
      </c>
      <c r="Z26">
        <f t="shared" si="11"/>
        <v>31.819799198946018</v>
      </c>
      <c r="AA26">
        <f t="shared" si="12"/>
        <v>30.9900387096774</v>
      </c>
      <c r="AB26">
        <f t="shared" si="13"/>
        <v>4.508816622762903</v>
      </c>
      <c r="AC26">
        <f t="shared" si="14"/>
        <v>67.604451544282867</v>
      </c>
      <c r="AD26">
        <f t="shared" si="15"/>
        <v>3.1299677726709589</v>
      </c>
      <c r="AE26">
        <f t="shared" si="16"/>
        <v>4.6298249614831057</v>
      </c>
      <c r="AF26">
        <f t="shared" si="17"/>
        <v>1.378848850091944</v>
      </c>
      <c r="AG26">
        <f t="shared" si="18"/>
        <v>-81.258369803431947</v>
      </c>
      <c r="AH26">
        <f t="shared" si="19"/>
        <v>56.464509030686813</v>
      </c>
      <c r="AI26">
        <f t="shared" si="20"/>
        <v>5.6449813032263991</v>
      </c>
      <c r="AJ26">
        <f t="shared" si="21"/>
        <v>110.77955428038304</v>
      </c>
      <c r="AK26">
        <v>-4.1213985402546997E-2</v>
      </c>
      <c r="AL26">
        <v>4.62663091577813E-2</v>
      </c>
      <c r="AM26">
        <v>3.4572285629300699</v>
      </c>
      <c r="AN26">
        <v>6</v>
      </c>
      <c r="AO26">
        <v>1</v>
      </c>
      <c r="AP26">
        <f t="shared" si="22"/>
        <v>1</v>
      </c>
      <c r="AQ26">
        <f t="shared" si="23"/>
        <v>0</v>
      </c>
      <c r="AR26">
        <f t="shared" si="24"/>
        <v>51787.433502589163</v>
      </c>
      <c r="AS26" t="s">
        <v>240</v>
      </c>
      <c r="AT26">
        <v>2.7441634615384598</v>
      </c>
      <c r="AU26">
        <v>5.242</v>
      </c>
      <c r="AV26">
        <f t="shared" si="25"/>
        <v>2.4978365384615402</v>
      </c>
      <c r="AW26">
        <f t="shared" si="26"/>
        <v>0.47650449035893555</v>
      </c>
      <c r="AX26">
        <v>-0.21062570114406501</v>
      </c>
      <c r="AY26" t="s">
        <v>278</v>
      </c>
      <c r="AZ26">
        <v>2.6668750000000001</v>
      </c>
      <c r="BA26">
        <v>4.2720000000000002</v>
      </c>
      <c r="BB26">
        <f t="shared" si="27"/>
        <v>0.37573150749063666</v>
      </c>
      <c r="BC26">
        <v>0.5</v>
      </c>
      <c r="BD26">
        <f t="shared" si="28"/>
        <v>673.20156464485558</v>
      </c>
      <c r="BE26">
        <f t="shared" si="29"/>
        <v>5.2051111819099258</v>
      </c>
      <c r="BF26">
        <f t="shared" si="30"/>
        <v>126.47151936453344</v>
      </c>
      <c r="BG26">
        <f t="shared" si="31"/>
        <v>2.8726591760299622</v>
      </c>
      <c r="BH26">
        <f t="shared" si="32"/>
        <v>8.0447479142610693E-3</v>
      </c>
      <c r="BI26">
        <f t="shared" si="33"/>
        <v>0.22705992509363288</v>
      </c>
      <c r="BJ26" t="s">
        <v>279</v>
      </c>
      <c r="BK26">
        <v>-8</v>
      </c>
      <c r="BL26">
        <f t="shared" si="34"/>
        <v>12.272</v>
      </c>
      <c r="BM26">
        <f t="shared" si="35"/>
        <v>0.13079571382007824</v>
      </c>
      <c r="BN26">
        <f t="shared" si="36"/>
        <v>7.325177465639629E-2</v>
      </c>
      <c r="BO26">
        <f t="shared" si="37"/>
        <v>1.0505868655401354</v>
      </c>
      <c r="BP26">
        <f t="shared" si="38"/>
        <v>0.38833606005196769</v>
      </c>
      <c r="BQ26">
        <f t="shared" si="39"/>
        <v>800.00148387096795</v>
      </c>
      <c r="BR26">
        <f t="shared" si="40"/>
        <v>673.20156464485558</v>
      </c>
      <c r="BS26">
        <f t="shared" si="41"/>
        <v>0.84150039495856255</v>
      </c>
      <c r="BT26">
        <f t="shared" si="42"/>
        <v>0.19300078991712524</v>
      </c>
      <c r="BU26">
        <v>6</v>
      </c>
      <c r="BV26">
        <v>0.5</v>
      </c>
      <c r="BW26" t="s">
        <v>243</v>
      </c>
      <c r="BX26">
        <v>1581608831</v>
      </c>
      <c r="BY26">
        <v>394.134903225806</v>
      </c>
      <c r="BZ26">
        <v>400.066129032258</v>
      </c>
      <c r="CA26">
        <v>31.397125806451601</v>
      </c>
      <c r="CB26">
        <v>29.6124193548387</v>
      </c>
      <c r="CC26">
        <v>600.01170967741905</v>
      </c>
      <c r="CD26">
        <v>99.4896161290322</v>
      </c>
      <c r="CE26">
        <v>0.200011258064516</v>
      </c>
      <c r="CF26">
        <v>31.4552935483871</v>
      </c>
      <c r="CG26">
        <v>30.9900387096774</v>
      </c>
      <c r="CH26">
        <v>999.9</v>
      </c>
      <c r="CI26">
        <v>0</v>
      </c>
      <c r="CJ26">
        <v>0</v>
      </c>
      <c r="CK26">
        <v>9989.94</v>
      </c>
      <c r="CL26">
        <v>0</v>
      </c>
      <c r="CM26">
        <v>9.4352693548387094</v>
      </c>
      <c r="CN26">
        <v>800.00148387096795</v>
      </c>
      <c r="CO26">
        <v>0.94998667741935505</v>
      </c>
      <c r="CP26">
        <v>5.00134225806452E-2</v>
      </c>
      <c r="CQ26">
        <v>0</v>
      </c>
      <c r="CR26">
        <v>2.71286290322581</v>
      </c>
      <c r="CS26">
        <v>0</v>
      </c>
      <c r="CT26">
        <v>10387.390322580601</v>
      </c>
      <c r="CU26">
        <v>7387.7183870967801</v>
      </c>
      <c r="CV26">
        <v>41.983741935483899</v>
      </c>
      <c r="CW26">
        <v>45.598580645161299</v>
      </c>
      <c r="CX26">
        <v>43.888645161290299</v>
      </c>
      <c r="CY26">
        <v>43.887</v>
      </c>
      <c r="CZ26">
        <v>42.436999999999998</v>
      </c>
      <c r="DA26">
        <v>759.99161290322604</v>
      </c>
      <c r="DB26">
        <v>40.010645161290299</v>
      </c>
      <c r="DC26">
        <v>0</v>
      </c>
      <c r="DD26">
        <v>97.900000095367403</v>
      </c>
      <c r="DE26">
        <v>2.6668750000000001</v>
      </c>
      <c r="DF26">
        <v>-1.1237179706579501</v>
      </c>
      <c r="DG26">
        <v>83.1658119748529</v>
      </c>
      <c r="DH26">
        <v>10388.2153846154</v>
      </c>
      <c r="DI26">
        <v>15</v>
      </c>
      <c r="DJ26">
        <v>100</v>
      </c>
      <c r="DK26">
        <v>100</v>
      </c>
      <c r="DL26">
        <v>3.0219999999999998</v>
      </c>
      <c r="DM26">
        <v>0.40600000000000003</v>
      </c>
      <c r="DN26">
        <v>2</v>
      </c>
      <c r="DO26">
        <v>640.81700000000001</v>
      </c>
      <c r="DP26">
        <v>341.46100000000001</v>
      </c>
      <c r="DQ26">
        <v>30.399000000000001</v>
      </c>
      <c r="DR26">
        <v>31.556899999999999</v>
      </c>
      <c r="DS26">
        <v>30.0002</v>
      </c>
      <c r="DT26">
        <v>31.4819</v>
      </c>
      <c r="DU26">
        <v>31.515899999999998</v>
      </c>
      <c r="DV26">
        <v>20.947299999999998</v>
      </c>
      <c r="DW26">
        <v>28.0502</v>
      </c>
      <c r="DX26">
        <v>74.949700000000007</v>
      </c>
      <c r="DY26">
        <v>30.402699999999999</v>
      </c>
      <c r="DZ26">
        <v>400</v>
      </c>
      <c r="EA26">
        <v>29.400300000000001</v>
      </c>
      <c r="EB26">
        <v>100.017</v>
      </c>
      <c r="EC26">
        <v>100.556</v>
      </c>
    </row>
    <row r="27" spans="1:133" x14ac:dyDescent="0.25">
      <c r="A27">
        <v>11</v>
      </c>
      <c r="B27">
        <v>1581608927.0999999</v>
      </c>
      <c r="C27">
        <v>817.09999990463302</v>
      </c>
      <c r="D27" t="s">
        <v>280</v>
      </c>
      <c r="E27" t="s">
        <v>281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1581608919.0999999</v>
      </c>
      <c r="O27">
        <f t="shared" si="0"/>
        <v>1.9246230629535103E-3</v>
      </c>
      <c r="P27">
        <f t="shared" si="1"/>
        <v>5.3339437181438401</v>
      </c>
      <c r="Q27">
        <f t="shared" si="2"/>
        <v>394.01903225806399</v>
      </c>
      <c r="R27">
        <f t="shared" si="3"/>
        <v>322.57612104032478</v>
      </c>
      <c r="S27">
        <f t="shared" si="4"/>
        <v>32.15874259577339</v>
      </c>
      <c r="T27">
        <f t="shared" si="5"/>
        <v>39.281136481391336</v>
      </c>
      <c r="U27">
        <f t="shared" si="6"/>
        <v>0.13884609407072862</v>
      </c>
      <c r="V27">
        <f t="shared" si="7"/>
        <v>2.2527472609105779</v>
      </c>
      <c r="W27">
        <f t="shared" si="8"/>
        <v>0.13426109360092431</v>
      </c>
      <c r="X27">
        <f t="shared" si="9"/>
        <v>8.4312514634308458E-2</v>
      </c>
      <c r="Y27">
        <f t="shared" si="10"/>
        <v>129.92637494680133</v>
      </c>
      <c r="Z27">
        <f t="shared" si="11"/>
        <v>31.760089450020818</v>
      </c>
      <c r="AA27">
        <f t="shared" si="12"/>
        <v>30.974341935483899</v>
      </c>
      <c r="AB27">
        <f t="shared" si="13"/>
        <v>4.5047825459545816</v>
      </c>
      <c r="AC27">
        <f t="shared" si="14"/>
        <v>67.73855147621876</v>
      </c>
      <c r="AD27">
        <f t="shared" si="15"/>
        <v>3.1304083878758786</v>
      </c>
      <c r="AE27">
        <f t="shared" si="16"/>
        <v>4.6213099035264769</v>
      </c>
      <c r="AF27">
        <f t="shared" si="17"/>
        <v>1.374374158078703</v>
      </c>
      <c r="AG27">
        <f t="shared" si="18"/>
        <v>-84.875877076249807</v>
      </c>
      <c r="AH27">
        <f t="shared" si="19"/>
        <v>54.477818199541773</v>
      </c>
      <c r="AI27">
        <f t="shared" si="20"/>
        <v>5.4411463757949265</v>
      </c>
      <c r="AJ27">
        <f t="shared" si="21"/>
        <v>104.96946244588821</v>
      </c>
      <c r="AK27">
        <v>-4.1257748420313399E-2</v>
      </c>
      <c r="AL27">
        <v>4.6315436979075003E-2</v>
      </c>
      <c r="AM27">
        <v>3.4601335821674102</v>
      </c>
      <c r="AN27">
        <v>6</v>
      </c>
      <c r="AO27">
        <v>1</v>
      </c>
      <c r="AP27">
        <f t="shared" si="22"/>
        <v>1</v>
      </c>
      <c r="AQ27">
        <f t="shared" si="23"/>
        <v>0</v>
      </c>
      <c r="AR27">
        <f t="shared" si="24"/>
        <v>51845.779963418077</v>
      </c>
      <c r="AS27" t="s">
        <v>240</v>
      </c>
      <c r="AT27">
        <v>2.7441634615384598</v>
      </c>
      <c r="AU27">
        <v>5.242</v>
      </c>
      <c r="AV27">
        <f t="shared" si="25"/>
        <v>2.4978365384615402</v>
      </c>
      <c r="AW27">
        <f t="shared" si="26"/>
        <v>0.47650449035893555</v>
      </c>
      <c r="AX27">
        <v>-0.21062570114406501</v>
      </c>
      <c r="AY27" t="s">
        <v>282</v>
      </c>
      <c r="AZ27">
        <v>2.6863461538461499</v>
      </c>
      <c r="BA27">
        <v>4.7640000000000002</v>
      </c>
      <c r="BB27">
        <f t="shared" si="27"/>
        <v>0.43611541690886868</v>
      </c>
      <c r="BC27">
        <v>0.5</v>
      </c>
      <c r="BD27">
        <f t="shared" si="28"/>
        <v>673.18992256542992</v>
      </c>
      <c r="BE27">
        <f t="shared" si="29"/>
        <v>5.3339437181438401</v>
      </c>
      <c r="BF27">
        <f t="shared" si="30"/>
        <v>146.79425186923575</v>
      </c>
      <c r="BG27">
        <f t="shared" si="31"/>
        <v>4.1905961376994121</v>
      </c>
      <c r="BH27">
        <f t="shared" si="32"/>
        <v>8.2362632496908884E-3</v>
      </c>
      <c r="BI27">
        <f t="shared" si="33"/>
        <v>0.10033585222502094</v>
      </c>
      <c r="BJ27" t="s">
        <v>283</v>
      </c>
      <c r="BK27">
        <v>-15.2</v>
      </c>
      <c r="BL27">
        <f t="shared" si="34"/>
        <v>19.963999999999999</v>
      </c>
      <c r="BM27">
        <f t="shared" si="35"/>
        <v>0.1040700183407058</v>
      </c>
      <c r="BN27">
        <f t="shared" si="36"/>
        <v>2.3383230603659121E-2</v>
      </c>
      <c r="BO27">
        <f t="shared" si="37"/>
        <v>1.0286247459095614</v>
      </c>
      <c r="BP27">
        <f t="shared" si="38"/>
        <v>0.19136560485035103</v>
      </c>
      <c r="BQ27">
        <f t="shared" si="39"/>
        <v>799.98751612903197</v>
      </c>
      <c r="BR27">
        <f t="shared" si="40"/>
        <v>673.18992256542992</v>
      </c>
      <c r="BS27">
        <f t="shared" si="41"/>
        <v>0.84150053468690567</v>
      </c>
      <c r="BT27">
        <f t="shared" si="42"/>
        <v>0.19300106937381148</v>
      </c>
      <c r="BU27">
        <v>6</v>
      </c>
      <c r="BV27">
        <v>0.5</v>
      </c>
      <c r="BW27" t="s">
        <v>243</v>
      </c>
      <c r="BX27">
        <v>1581608919.0999999</v>
      </c>
      <c r="BY27">
        <v>394.01903225806399</v>
      </c>
      <c r="BZ27">
        <v>400.11106451612898</v>
      </c>
      <c r="CA27">
        <v>31.400325806451601</v>
      </c>
      <c r="CB27">
        <v>29.536212903225799</v>
      </c>
      <c r="CC27">
        <v>600.024580645161</v>
      </c>
      <c r="CD27">
        <v>99.493499999999997</v>
      </c>
      <c r="CE27">
        <v>0.20000022580645199</v>
      </c>
      <c r="CF27">
        <v>31.4229032258065</v>
      </c>
      <c r="CG27">
        <v>30.974341935483899</v>
      </c>
      <c r="CH27">
        <v>999.9</v>
      </c>
      <c r="CI27">
        <v>0</v>
      </c>
      <c r="CJ27">
        <v>0</v>
      </c>
      <c r="CK27">
        <v>10000.1574193548</v>
      </c>
      <c r="CL27">
        <v>0</v>
      </c>
      <c r="CM27">
        <v>8.9647729032258106</v>
      </c>
      <c r="CN27">
        <v>799.98751612903197</v>
      </c>
      <c r="CO27">
        <v>0.94997990322580605</v>
      </c>
      <c r="CP27">
        <v>5.0020154838709703E-2</v>
      </c>
      <c r="CQ27">
        <v>0</v>
      </c>
      <c r="CR27">
        <v>2.7026129032258099</v>
      </c>
      <c r="CS27">
        <v>0</v>
      </c>
      <c r="CT27">
        <v>10394.2612903226</v>
      </c>
      <c r="CU27">
        <v>7387.5770967742001</v>
      </c>
      <c r="CV27">
        <v>41.9898387096774</v>
      </c>
      <c r="CW27">
        <v>45.622967741935497</v>
      </c>
      <c r="CX27">
        <v>44.011612903225803</v>
      </c>
      <c r="CY27">
        <v>43.936999999999998</v>
      </c>
      <c r="CZ27">
        <v>42.433</v>
      </c>
      <c r="DA27">
        <v>759.97225806451604</v>
      </c>
      <c r="DB27">
        <v>40.013548387096797</v>
      </c>
      <c r="DC27">
        <v>0</v>
      </c>
      <c r="DD27">
        <v>87.599999904632597</v>
      </c>
      <c r="DE27">
        <v>2.6863461538461499</v>
      </c>
      <c r="DF27">
        <v>0.60398292659750896</v>
      </c>
      <c r="DG27">
        <v>96.540171028617706</v>
      </c>
      <c r="DH27">
        <v>10395.6384615385</v>
      </c>
      <c r="DI27">
        <v>15</v>
      </c>
      <c r="DJ27">
        <v>100</v>
      </c>
      <c r="DK27">
        <v>100</v>
      </c>
      <c r="DL27">
        <v>2.903</v>
      </c>
      <c r="DM27">
        <v>0.40699999999999997</v>
      </c>
      <c r="DN27">
        <v>2</v>
      </c>
      <c r="DO27">
        <v>640.81899999999996</v>
      </c>
      <c r="DP27">
        <v>341.291</v>
      </c>
      <c r="DQ27">
        <v>30.539100000000001</v>
      </c>
      <c r="DR27">
        <v>31.5989</v>
      </c>
      <c r="DS27">
        <v>30.0002</v>
      </c>
      <c r="DT27">
        <v>31.509599999999999</v>
      </c>
      <c r="DU27">
        <v>31.540800000000001</v>
      </c>
      <c r="DV27">
        <v>20.943300000000001</v>
      </c>
      <c r="DW27">
        <v>28.054200000000002</v>
      </c>
      <c r="DX27">
        <v>74.194999999999993</v>
      </c>
      <c r="DY27">
        <v>30.565000000000001</v>
      </c>
      <c r="DZ27">
        <v>400</v>
      </c>
      <c r="EA27">
        <v>29.3809</v>
      </c>
      <c r="EB27">
        <v>100.011</v>
      </c>
      <c r="EC27">
        <v>100.54300000000001</v>
      </c>
    </row>
    <row r="28" spans="1:133" x14ac:dyDescent="0.25">
      <c r="A28">
        <v>12</v>
      </c>
      <c r="B28">
        <v>1581609013.0999999</v>
      </c>
      <c r="C28">
        <v>903.09999990463302</v>
      </c>
      <c r="D28" t="s">
        <v>284</v>
      </c>
      <c r="E28" t="s">
        <v>285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1581609005.0999999</v>
      </c>
      <c r="O28">
        <f t="shared" si="0"/>
        <v>1.892396760655321E-3</v>
      </c>
      <c r="P28">
        <f t="shared" si="1"/>
        <v>5.3667843911038471</v>
      </c>
      <c r="Q28">
        <f t="shared" si="2"/>
        <v>393.90529032258098</v>
      </c>
      <c r="R28">
        <f t="shared" si="3"/>
        <v>320.66289922420162</v>
      </c>
      <c r="S28">
        <f t="shared" si="4"/>
        <v>31.965524750904148</v>
      </c>
      <c r="T28">
        <f t="shared" si="5"/>
        <v>39.266748157587379</v>
      </c>
      <c r="U28">
        <f t="shared" si="6"/>
        <v>0.13578678440714012</v>
      </c>
      <c r="V28">
        <f t="shared" si="7"/>
        <v>2.2520216383415583</v>
      </c>
      <c r="W28">
        <f t="shared" si="8"/>
        <v>0.13139680664474784</v>
      </c>
      <c r="X28">
        <f t="shared" si="9"/>
        <v>8.2505603163198674E-2</v>
      </c>
      <c r="Y28">
        <f t="shared" si="10"/>
        <v>129.92879866494678</v>
      </c>
      <c r="Z28">
        <f t="shared" si="11"/>
        <v>31.802249569529792</v>
      </c>
      <c r="AA28">
        <f t="shared" si="12"/>
        <v>30.977503225806501</v>
      </c>
      <c r="AB28">
        <f t="shared" si="13"/>
        <v>4.5055947458244381</v>
      </c>
      <c r="AC28">
        <f t="shared" si="14"/>
        <v>67.497720246824827</v>
      </c>
      <c r="AD28">
        <f t="shared" si="15"/>
        <v>3.1248527283225069</v>
      </c>
      <c r="AE28">
        <f t="shared" si="16"/>
        <v>4.6295678089505596</v>
      </c>
      <c r="AF28">
        <f t="shared" si="17"/>
        <v>1.3807420175019312</v>
      </c>
      <c r="AG28">
        <f t="shared" si="18"/>
        <v>-83.454697144899654</v>
      </c>
      <c r="AH28">
        <f t="shared" si="19"/>
        <v>57.890326895423321</v>
      </c>
      <c r="AI28">
        <f t="shared" si="20"/>
        <v>5.7848311305773841</v>
      </c>
      <c r="AJ28">
        <f t="shared" si="21"/>
        <v>110.14925954604783</v>
      </c>
      <c r="AK28">
        <v>-4.1238194868546699E-2</v>
      </c>
      <c r="AL28">
        <v>4.6293486404231601E-2</v>
      </c>
      <c r="AM28">
        <v>3.4588357351838499</v>
      </c>
      <c r="AN28">
        <v>6</v>
      </c>
      <c r="AO28">
        <v>1</v>
      </c>
      <c r="AP28">
        <f t="shared" si="22"/>
        <v>1</v>
      </c>
      <c r="AQ28">
        <f t="shared" si="23"/>
        <v>0</v>
      </c>
      <c r="AR28">
        <f t="shared" si="24"/>
        <v>51816.700378990754</v>
      </c>
      <c r="AS28" t="s">
        <v>240</v>
      </c>
      <c r="AT28">
        <v>2.7441634615384598</v>
      </c>
      <c r="AU28">
        <v>5.242</v>
      </c>
      <c r="AV28">
        <f t="shared" si="25"/>
        <v>2.4978365384615402</v>
      </c>
      <c r="AW28">
        <f t="shared" si="26"/>
        <v>0.47650449035893555</v>
      </c>
      <c r="AX28">
        <v>-0.21062570114406501</v>
      </c>
      <c r="AY28" t="s">
        <v>286</v>
      </c>
      <c r="AZ28">
        <v>2.7236538461538502</v>
      </c>
      <c r="BA28">
        <v>3.6219999999999999</v>
      </c>
      <c r="BB28">
        <f t="shared" si="27"/>
        <v>0.24802489062566258</v>
      </c>
      <c r="BC28">
        <v>0.5</v>
      </c>
      <c r="BD28">
        <f t="shared" si="28"/>
        <v>673.20261150018325</v>
      </c>
      <c r="BE28">
        <f t="shared" si="29"/>
        <v>5.3667843911038471</v>
      </c>
      <c r="BF28">
        <f t="shared" si="30"/>
        <v>83.485502043121684</v>
      </c>
      <c r="BG28">
        <f t="shared" si="31"/>
        <v>6.2457205963556044</v>
      </c>
      <c r="BH28">
        <f t="shared" si="32"/>
        <v>8.2848907549824529E-3</v>
      </c>
      <c r="BI28">
        <f t="shared" si="33"/>
        <v>0.44726670347874109</v>
      </c>
      <c r="BJ28" t="s">
        <v>287</v>
      </c>
      <c r="BK28">
        <v>-19</v>
      </c>
      <c r="BL28">
        <f t="shared" si="34"/>
        <v>22.622</v>
      </c>
      <c r="BM28">
        <f t="shared" si="35"/>
        <v>3.9711172922206245E-2</v>
      </c>
      <c r="BN28">
        <f t="shared" si="36"/>
        <v>6.6826169457965517E-2</v>
      </c>
      <c r="BO28">
        <f t="shared" si="37"/>
        <v>1.0233638205816245</v>
      </c>
      <c r="BP28">
        <f t="shared" si="38"/>
        <v>0.64856125493215244</v>
      </c>
      <c r="BQ28">
        <f t="shared" si="39"/>
        <v>800.00261290322601</v>
      </c>
      <c r="BR28">
        <f t="shared" si="40"/>
        <v>673.20261150018325</v>
      </c>
      <c r="BS28">
        <f t="shared" si="41"/>
        <v>0.84150051592596309</v>
      </c>
      <c r="BT28">
        <f t="shared" si="42"/>
        <v>0.19300103185192621</v>
      </c>
      <c r="BU28">
        <v>6</v>
      </c>
      <c r="BV28">
        <v>0.5</v>
      </c>
      <c r="BW28" t="s">
        <v>243</v>
      </c>
      <c r="BX28">
        <v>1581609005.0999999</v>
      </c>
      <c r="BY28">
        <v>393.90529032258098</v>
      </c>
      <c r="BZ28">
        <v>400.01738709677397</v>
      </c>
      <c r="CA28">
        <v>31.347032258064502</v>
      </c>
      <c r="CB28">
        <v>29.5139903225806</v>
      </c>
      <c r="CC28">
        <v>600.01106451612895</v>
      </c>
      <c r="CD28">
        <v>99.485783870967694</v>
      </c>
      <c r="CE28">
        <v>0.19997593548387099</v>
      </c>
      <c r="CF28">
        <v>31.4543161290323</v>
      </c>
      <c r="CG28">
        <v>30.977503225806501</v>
      </c>
      <c r="CH28">
        <v>999.9</v>
      </c>
      <c r="CI28">
        <v>0</v>
      </c>
      <c r="CJ28">
        <v>0</v>
      </c>
      <c r="CK28">
        <v>9996.1932258064498</v>
      </c>
      <c r="CL28">
        <v>0</v>
      </c>
      <c r="CM28">
        <v>9.7881641935483898</v>
      </c>
      <c r="CN28">
        <v>800.00261290322601</v>
      </c>
      <c r="CO28">
        <v>0.94998077419354798</v>
      </c>
      <c r="CP28">
        <v>5.0019270967741898E-2</v>
      </c>
      <c r="CQ28">
        <v>0</v>
      </c>
      <c r="CR28">
        <v>2.7251532258064501</v>
      </c>
      <c r="CS28">
        <v>0</v>
      </c>
      <c r="CT28">
        <v>10441.087096774199</v>
      </c>
      <c r="CU28">
        <v>7387.7161290322601</v>
      </c>
      <c r="CV28">
        <v>41.893000000000001</v>
      </c>
      <c r="CW28">
        <v>45.545999999999999</v>
      </c>
      <c r="CX28">
        <v>43.743677419354803</v>
      </c>
      <c r="CY28">
        <v>43.850612903225802</v>
      </c>
      <c r="CZ28">
        <v>42.374935483870999</v>
      </c>
      <c r="DA28">
        <v>759.988387096775</v>
      </c>
      <c r="DB28">
        <v>40.013870967741902</v>
      </c>
      <c r="DC28">
        <v>0</v>
      </c>
      <c r="DD28">
        <v>85.200000047683702</v>
      </c>
      <c r="DE28">
        <v>2.7236538461538502</v>
      </c>
      <c r="DF28">
        <v>-0.22728204031294</v>
      </c>
      <c r="DG28">
        <v>-15.6991452886622</v>
      </c>
      <c r="DH28">
        <v>10440.9538461538</v>
      </c>
      <c r="DI28">
        <v>15</v>
      </c>
      <c r="DJ28">
        <v>100</v>
      </c>
      <c r="DK28">
        <v>100</v>
      </c>
      <c r="DL28">
        <v>2.9129999999999998</v>
      </c>
      <c r="DM28">
        <v>0.4</v>
      </c>
      <c r="DN28">
        <v>2</v>
      </c>
      <c r="DO28">
        <v>640.34699999999998</v>
      </c>
      <c r="DP28">
        <v>340.72399999999999</v>
      </c>
      <c r="DQ28">
        <v>30.6629</v>
      </c>
      <c r="DR28">
        <v>31.621400000000001</v>
      </c>
      <c r="DS28">
        <v>30.0002</v>
      </c>
      <c r="DT28">
        <v>31.5291</v>
      </c>
      <c r="DU28">
        <v>31.560300000000002</v>
      </c>
      <c r="DV28">
        <v>20.9435</v>
      </c>
      <c r="DW28">
        <v>28.209800000000001</v>
      </c>
      <c r="DX28">
        <v>73.069299999999998</v>
      </c>
      <c r="DY28">
        <v>30.679500000000001</v>
      </c>
      <c r="DZ28">
        <v>400</v>
      </c>
      <c r="EA28">
        <v>29.343399999999999</v>
      </c>
      <c r="EB28">
        <v>100.006</v>
      </c>
      <c r="EC28">
        <v>100.538</v>
      </c>
    </row>
    <row r="29" spans="1:133" x14ac:dyDescent="0.25">
      <c r="A29">
        <v>13</v>
      </c>
      <c r="B29">
        <v>1581609103.0999999</v>
      </c>
      <c r="C29">
        <v>993.09999990463302</v>
      </c>
      <c r="D29" t="s">
        <v>288</v>
      </c>
      <c r="E29" t="s">
        <v>289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1581609095.0999999</v>
      </c>
      <c r="O29">
        <f t="shared" si="0"/>
        <v>1.9827237024919796E-3</v>
      </c>
      <c r="P29">
        <f t="shared" si="1"/>
        <v>6.2277133930172477</v>
      </c>
      <c r="Q29">
        <f t="shared" si="2"/>
        <v>467.91787096774198</v>
      </c>
      <c r="R29">
        <f t="shared" si="3"/>
        <v>385.22409745600731</v>
      </c>
      <c r="S29">
        <f t="shared" si="4"/>
        <v>38.401241979316111</v>
      </c>
      <c r="T29">
        <f t="shared" si="5"/>
        <v>46.644608964346247</v>
      </c>
      <c r="U29">
        <f t="shared" si="6"/>
        <v>0.14092518829073059</v>
      </c>
      <c r="V29">
        <f t="shared" si="7"/>
        <v>2.2523937532523632</v>
      </c>
      <c r="W29">
        <f t="shared" si="8"/>
        <v>0.13620364525477022</v>
      </c>
      <c r="X29">
        <f t="shared" si="9"/>
        <v>8.5538311940810172E-2</v>
      </c>
      <c r="Y29">
        <f t="shared" si="10"/>
        <v>129.92838123133026</v>
      </c>
      <c r="Z29">
        <f t="shared" si="11"/>
        <v>31.836638682434408</v>
      </c>
      <c r="AA29">
        <f t="shared" si="12"/>
        <v>31.041499999999999</v>
      </c>
      <c r="AB29">
        <f t="shared" si="13"/>
        <v>4.5220642706435541</v>
      </c>
      <c r="AC29">
        <f t="shared" si="14"/>
        <v>67.289457702997055</v>
      </c>
      <c r="AD29">
        <f t="shared" si="15"/>
        <v>3.1266087782082965</v>
      </c>
      <c r="AE29">
        <f t="shared" si="16"/>
        <v>4.6465061317755847</v>
      </c>
      <c r="AF29">
        <f t="shared" si="17"/>
        <v>1.3954554924352576</v>
      </c>
      <c r="AG29">
        <f t="shared" si="18"/>
        <v>-87.438115279896294</v>
      </c>
      <c r="AH29">
        <f t="shared" si="19"/>
        <v>57.934363208213668</v>
      </c>
      <c r="AI29">
        <f t="shared" si="20"/>
        <v>5.7919369851470348</v>
      </c>
      <c r="AJ29">
        <f t="shared" si="21"/>
        <v>106.21656614479467</v>
      </c>
      <c r="AK29">
        <v>-4.12482216381823E-2</v>
      </c>
      <c r="AL29">
        <v>4.6304742331540999E-2</v>
      </c>
      <c r="AM29">
        <v>3.4595012782376799</v>
      </c>
      <c r="AN29">
        <v>6</v>
      </c>
      <c r="AO29">
        <v>1</v>
      </c>
      <c r="AP29">
        <f t="shared" si="22"/>
        <v>1</v>
      </c>
      <c r="AQ29">
        <f t="shared" si="23"/>
        <v>0</v>
      </c>
      <c r="AR29">
        <f t="shared" si="24"/>
        <v>51817.838467641595</v>
      </c>
      <c r="AS29" t="s">
        <v>240</v>
      </c>
      <c r="AT29">
        <v>2.7441634615384598</v>
      </c>
      <c r="AU29">
        <v>5.242</v>
      </c>
      <c r="AV29">
        <f t="shared" si="25"/>
        <v>2.4978365384615402</v>
      </c>
      <c r="AW29">
        <f t="shared" si="26"/>
        <v>0.47650449035893555</v>
      </c>
      <c r="AX29">
        <v>-0.21062570114406501</v>
      </c>
      <c r="AY29" t="s">
        <v>290</v>
      </c>
      <c r="AZ29">
        <v>2.5375000000000001</v>
      </c>
      <c r="BA29">
        <v>5.03</v>
      </c>
      <c r="BB29">
        <f t="shared" si="27"/>
        <v>0.49552683896620275</v>
      </c>
      <c r="BC29">
        <v>0.5</v>
      </c>
      <c r="BD29">
        <f t="shared" si="28"/>
        <v>673.20056254945064</v>
      </c>
      <c r="BE29">
        <f t="shared" si="29"/>
        <v>6.2277133930172477</v>
      </c>
      <c r="BF29">
        <f t="shared" si="30"/>
        <v>166.79447337519937</v>
      </c>
      <c r="BG29">
        <f t="shared" si="31"/>
        <v>3.2266401590457257</v>
      </c>
      <c r="BH29">
        <f t="shared" si="32"/>
        <v>9.5637755705059706E-3</v>
      </c>
      <c r="BI29">
        <f t="shared" si="33"/>
        <v>4.2147117296222614E-2</v>
      </c>
      <c r="BJ29" t="s">
        <v>291</v>
      </c>
      <c r="BK29">
        <v>-11.2</v>
      </c>
      <c r="BL29">
        <f t="shared" si="34"/>
        <v>16.23</v>
      </c>
      <c r="BM29">
        <f t="shared" si="35"/>
        <v>0.15357362908194702</v>
      </c>
      <c r="BN29">
        <f t="shared" si="36"/>
        <v>1.2893808539107149E-2</v>
      </c>
      <c r="BO29">
        <f t="shared" si="37"/>
        <v>1.0904104287691334</v>
      </c>
      <c r="BP29">
        <f t="shared" si="38"/>
        <v>8.4873448176306251E-2</v>
      </c>
      <c r="BQ29">
        <f t="shared" si="39"/>
        <v>800.00019354838696</v>
      </c>
      <c r="BR29">
        <f t="shared" si="40"/>
        <v>673.20056254945064</v>
      </c>
      <c r="BS29">
        <f t="shared" si="41"/>
        <v>0.8415004995979829</v>
      </c>
      <c r="BT29">
        <f t="shared" si="42"/>
        <v>0.19300099919596581</v>
      </c>
      <c r="BU29">
        <v>6</v>
      </c>
      <c r="BV29">
        <v>0.5</v>
      </c>
      <c r="BW29" t="s">
        <v>243</v>
      </c>
      <c r="BX29">
        <v>1581609095.0999999</v>
      </c>
      <c r="BY29">
        <v>467.91787096774198</v>
      </c>
      <c r="BZ29">
        <v>475.073225806452</v>
      </c>
      <c r="CA29">
        <v>31.364741935483899</v>
      </c>
      <c r="CB29">
        <v>29.444235483871001</v>
      </c>
      <c r="CC29">
        <v>600.00925806451596</v>
      </c>
      <c r="CD29">
        <v>99.485500000000002</v>
      </c>
      <c r="CE29">
        <v>0.199961612903226</v>
      </c>
      <c r="CF29">
        <v>31.518596774193501</v>
      </c>
      <c r="CG29">
        <v>31.041499999999999</v>
      </c>
      <c r="CH29">
        <v>999.9</v>
      </c>
      <c r="CI29">
        <v>0</v>
      </c>
      <c r="CJ29">
        <v>0</v>
      </c>
      <c r="CK29">
        <v>9998.6522580645196</v>
      </c>
      <c r="CL29">
        <v>0</v>
      </c>
      <c r="CM29">
        <v>9.1861951612903194</v>
      </c>
      <c r="CN29">
        <v>800.00019354838696</v>
      </c>
      <c r="CO29">
        <v>0.94998067741935499</v>
      </c>
      <c r="CP29">
        <v>5.0019348387096797E-2</v>
      </c>
      <c r="CQ29">
        <v>0</v>
      </c>
      <c r="CR29">
        <v>2.5567500000000001</v>
      </c>
      <c r="CS29">
        <v>0</v>
      </c>
      <c r="CT29">
        <v>10418.835483871</v>
      </c>
      <c r="CU29">
        <v>7387.6958064516102</v>
      </c>
      <c r="CV29">
        <v>41.893000000000001</v>
      </c>
      <c r="CW29">
        <v>45.503999999999998</v>
      </c>
      <c r="CX29">
        <v>43.650870967741902</v>
      </c>
      <c r="CY29">
        <v>43.848580645161299</v>
      </c>
      <c r="CZ29">
        <v>42.3343548387097</v>
      </c>
      <c r="DA29">
        <v>759.984838709678</v>
      </c>
      <c r="DB29">
        <v>40.013225806451601</v>
      </c>
      <c r="DC29">
        <v>0</v>
      </c>
      <c r="DD29">
        <v>89.200000047683702</v>
      </c>
      <c r="DE29">
        <v>2.5375000000000001</v>
      </c>
      <c r="DF29">
        <v>-1.433572660734</v>
      </c>
      <c r="DG29">
        <v>53.606837663990703</v>
      </c>
      <c r="DH29">
        <v>10419.2153846154</v>
      </c>
      <c r="DI29">
        <v>15</v>
      </c>
      <c r="DJ29">
        <v>100</v>
      </c>
      <c r="DK29">
        <v>100</v>
      </c>
      <c r="DL29">
        <v>3.1709999999999998</v>
      </c>
      <c r="DM29">
        <v>0.40200000000000002</v>
      </c>
      <c r="DN29">
        <v>2</v>
      </c>
      <c r="DO29">
        <v>640.66800000000001</v>
      </c>
      <c r="DP29">
        <v>340.69400000000002</v>
      </c>
      <c r="DQ29">
        <v>30.212</v>
      </c>
      <c r="DR29">
        <v>31.658899999999999</v>
      </c>
      <c r="DS29">
        <v>30.0001</v>
      </c>
      <c r="DT29">
        <v>31.559699999999999</v>
      </c>
      <c r="DU29">
        <v>31.590800000000002</v>
      </c>
      <c r="DV29">
        <v>24.062000000000001</v>
      </c>
      <c r="DW29">
        <v>28.158899999999999</v>
      </c>
      <c r="DX29">
        <v>72.320700000000002</v>
      </c>
      <c r="DY29">
        <v>30.1892</v>
      </c>
      <c r="DZ29">
        <v>475</v>
      </c>
      <c r="EA29">
        <v>29.3155</v>
      </c>
      <c r="EB29">
        <v>99.999300000000005</v>
      </c>
      <c r="EC29">
        <v>100.53100000000001</v>
      </c>
    </row>
    <row r="30" spans="1:133" x14ac:dyDescent="0.25">
      <c r="A30">
        <v>14</v>
      </c>
      <c r="B30">
        <v>1581609190.0999999</v>
      </c>
      <c r="C30">
        <v>1080.0999999046301</v>
      </c>
      <c r="D30" t="s">
        <v>292</v>
      </c>
      <c r="E30" t="s">
        <v>293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1581609182.0999999</v>
      </c>
      <c r="O30">
        <f t="shared" si="0"/>
        <v>1.9693480903400576E-3</v>
      </c>
      <c r="P30">
        <f t="shared" si="1"/>
        <v>7.4237718716940817</v>
      </c>
      <c r="Q30">
        <f t="shared" si="2"/>
        <v>566.57096774193599</v>
      </c>
      <c r="R30">
        <f t="shared" si="3"/>
        <v>468.94170493129519</v>
      </c>
      <c r="S30">
        <f t="shared" si="4"/>
        <v>46.746668616249849</v>
      </c>
      <c r="T30">
        <f t="shared" si="5"/>
        <v>56.478886390581607</v>
      </c>
      <c r="U30">
        <f t="shared" si="6"/>
        <v>0.1425314057812952</v>
      </c>
      <c r="V30">
        <f t="shared" si="7"/>
        <v>2.2520124784607831</v>
      </c>
      <c r="W30">
        <f t="shared" si="8"/>
        <v>0.13770281663118786</v>
      </c>
      <c r="X30">
        <f t="shared" si="9"/>
        <v>8.6484462556033856E-2</v>
      </c>
      <c r="Y30">
        <f t="shared" si="10"/>
        <v>129.92677210606223</v>
      </c>
      <c r="Z30">
        <f t="shared" si="11"/>
        <v>31.724067228532213</v>
      </c>
      <c r="AA30">
        <f t="shared" si="12"/>
        <v>30.965516129032299</v>
      </c>
      <c r="AB30">
        <f t="shared" si="13"/>
        <v>4.5025156915109568</v>
      </c>
      <c r="AC30">
        <f t="shared" si="14"/>
        <v>67.843626097012049</v>
      </c>
      <c r="AD30">
        <f t="shared" si="15"/>
        <v>3.1314588437578652</v>
      </c>
      <c r="AE30">
        <f t="shared" si="16"/>
        <v>4.6157008755399938</v>
      </c>
      <c r="AF30">
        <f t="shared" si="17"/>
        <v>1.3710568477530916</v>
      </c>
      <c r="AG30">
        <f t="shared" si="18"/>
        <v>-86.848250783996534</v>
      </c>
      <c r="AH30">
        <f t="shared" si="19"/>
        <v>52.937718105445526</v>
      </c>
      <c r="AI30">
        <f t="shared" si="20"/>
        <v>5.288261600078445</v>
      </c>
      <c r="AJ30">
        <f t="shared" si="21"/>
        <v>101.30450102758967</v>
      </c>
      <c r="AK30">
        <v>-4.1237948071217202E-2</v>
      </c>
      <c r="AL30">
        <v>4.6293209352608701E-2</v>
      </c>
      <c r="AM30">
        <v>3.4588193529089502</v>
      </c>
      <c r="AN30">
        <v>6</v>
      </c>
      <c r="AO30">
        <v>1</v>
      </c>
      <c r="AP30">
        <f t="shared" si="22"/>
        <v>1</v>
      </c>
      <c r="AQ30">
        <f t="shared" si="23"/>
        <v>0</v>
      </c>
      <c r="AR30">
        <f t="shared" si="24"/>
        <v>51825.380384454285</v>
      </c>
      <c r="AS30" t="s">
        <v>240</v>
      </c>
      <c r="AT30">
        <v>2.7441634615384598</v>
      </c>
      <c r="AU30">
        <v>5.242</v>
      </c>
      <c r="AV30">
        <f t="shared" si="25"/>
        <v>2.4978365384615402</v>
      </c>
      <c r="AW30">
        <f t="shared" si="26"/>
        <v>0.47650449035893555</v>
      </c>
      <c r="AX30">
        <v>-0.21062570114406501</v>
      </c>
      <c r="AY30" t="s">
        <v>294</v>
      </c>
      <c r="AZ30">
        <v>2.7093461538461501</v>
      </c>
      <c r="BA30">
        <v>4.99</v>
      </c>
      <c r="BB30">
        <f t="shared" si="27"/>
        <v>0.45704485894866731</v>
      </c>
      <c r="BC30">
        <v>0.5</v>
      </c>
      <c r="BD30">
        <f t="shared" si="28"/>
        <v>673.19583275808873</v>
      </c>
      <c r="BE30">
        <f t="shared" si="29"/>
        <v>7.4237718716940817</v>
      </c>
      <c r="BF30">
        <f t="shared" si="30"/>
        <v>153.84034721387565</v>
      </c>
      <c r="BG30">
        <f t="shared" si="31"/>
        <v>3.324649298597194</v>
      </c>
      <c r="BH30">
        <f t="shared" si="32"/>
        <v>1.1340530052837609E-2</v>
      </c>
      <c r="BI30">
        <f t="shared" si="33"/>
        <v>5.0501002004007971E-2</v>
      </c>
      <c r="BJ30" t="s">
        <v>295</v>
      </c>
      <c r="BK30">
        <v>-11.6</v>
      </c>
      <c r="BL30">
        <f t="shared" si="34"/>
        <v>16.59</v>
      </c>
      <c r="BM30">
        <f t="shared" si="35"/>
        <v>0.13747160012982823</v>
      </c>
      <c r="BN30">
        <f t="shared" si="36"/>
        <v>1.4962593516209464E-2</v>
      </c>
      <c r="BO30">
        <f t="shared" si="37"/>
        <v>1.0155030462351282</v>
      </c>
      <c r="BP30">
        <f t="shared" si="38"/>
        <v>0.10088730632277917</v>
      </c>
      <c r="BQ30">
        <f t="shared" si="39"/>
        <v>799.99506451612899</v>
      </c>
      <c r="BR30">
        <f t="shared" si="40"/>
        <v>673.19583275808873</v>
      </c>
      <c r="BS30">
        <f t="shared" si="41"/>
        <v>0.84149998245959956</v>
      </c>
      <c r="BT30">
        <f t="shared" si="42"/>
        <v>0.19299996491919924</v>
      </c>
      <c r="BU30">
        <v>6</v>
      </c>
      <c r="BV30">
        <v>0.5</v>
      </c>
      <c r="BW30" t="s">
        <v>243</v>
      </c>
      <c r="BX30">
        <v>1581609182.0999999</v>
      </c>
      <c r="BY30">
        <v>566.57096774193599</v>
      </c>
      <c r="BZ30">
        <v>575.11035483871001</v>
      </c>
      <c r="CA30">
        <v>31.413396774193501</v>
      </c>
      <c r="CB30">
        <v>29.505948387096801</v>
      </c>
      <c r="CC30">
        <v>600.01125806451603</v>
      </c>
      <c r="CD30">
        <v>99.485477419354794</v>
      </c>
      <c r="CE30">
        <v>0.199980548387097</v>
      </c>
      <c r="CF30">
        <v>31.4015387096774</v>
      </c>
      <c r="CG30">
        <v>30.965516129032299</v>
      </c>
      <c r="CH30">
        <v>999.9</v>
      </c>
      <c r="CI30">
        <v>0</v>
      </c>
      <c r="CJ30">
        <v>0</v>
      </c>
      <c r="CK30">
        <v>9996.1641935483894</v>
      </c>
      <c r="CL30">
        <v>0</v>
      </c>
      <c r="CM30">
        <v>8.8125206451612907</v>
      </c>
      <c r="CN30">
        <v>799.99506451612899</v>
      </c>
      <c r="CO30">
        <v>0.950002193548387</v>
      </c>
      <c r="CP30">
        <v>4.9998000000000001E-2</v>
      </c>
      <c r="CQ30">
        <v>0</v>
      </c>
      <c r="CR30">
        <v>2.7282258064516101</v>
      </c>
      <c r="CS30">
        <v>0</v>
      </c>
      <c r="CT30">
        <v>10416.3096774194</v>
      </c>
      <c r="CU30">
        <v>7387.6829032258102</v>
      </c>
      <c r="CV30">
        <v>41.899000000000001</v>
      </c>
      <c r="CW30">
        <v>45.554000000000002</v>
      </c>
      <c r="CX30">
        <v>43.777967741935498</v>
      </c>
      <c r="CY30">
        <v>43.895000000000003</v>
      </c>
      <c r="CZ30">
        <v>42.374935483870999</v>
      </c>
      <c r="DA30">
        <v>759.99709677419401</v>
      </c>
      <c r="DB30">
        <v>39.999354838709699</v>
      </c>
      <c r="DC30">
        <v>0</v>
      </c>
      <c r="DD30">
        <v>86.5</v>
      </c>
      <c r="DE30">
        <v>2.7093461538461501</v>
      </c>
      <c r="DF30">
        <v>0.63080341836446496</v>
      </c>
      <c r="DG30">
        <v>35.627350168697902</v>
      </c>
      <c r="DH30">
        <v>10415.85</v>
      </c>
      <c r="DI30">
        <v>15</v>
      </c>
      <c r="DJ30">
        <v>100</v>
      </c>
      <c r="DK30">
        <v>100</v>
      </c>
      <c r="DL30">
        <v>3.395</v>
      </c>
      <c r="DM30">
        <v>0.39900000000000002</v>
      </c>
      <c r="DN30">
        <v>2</v>
      </c>
      <c r="DO30">
        <v>640.47299999999996</v>
      </c>
      <c r="DP30">
        <v>340.53199999999998</v>
      </c>
      <c r="DQ30">
        <v>30.596599999999999</v>
      </c>
      <c r="DR30">
        <v>31.712499999999999</v>
      </c>
      <c r="DS30">
        <v>30.000299999999999</v>
      </c>
      <c r="DT30">
        <v>31.6038</v>
      </c>
      <c r="DU30">
        <v>31.634</v>
      </c>
      <c r="DV30">
        <v>28.080100000000002</v>
      </c>
      <c r="DW30">
        <v>28.148499999999999</v>
      </c>
      <c r="DX30">
        <v>71.203199999999995</v>
      </c>
      <c r="DY30">
        <v>30.598700000000001</v>
      </c>
      <c r="DZ30">
        <v>575</v>
      </c>
      <c r="EA30">
        <v>29.292100000000001</v>
      </c>
      <c r="EB30">
        <v>99.989500000000007</v>
      </c>
      <c r="EC30">
        <v>100.52</v>
      </c>
    </row>
    <row r="31" spans="1:133" x14ac:dyDescent="0.25">
      <c r="A31">
        <v>15</v>
      </c>
      <c r="B31">
        <v>1581609277.0999999</v>
      </c>
      <c r="C31">
        <v>1167.0999999046301</v>
      </c>
      <c r="D31" t="s">
        <v>296</v>
      </c>
      <c r="E31" t="s">
        <v>297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1581609269.0999999</v>
      </c>
      <c r="O31">
        <f t="shared" si="0"/>
        <v>1.9379640172303015E-3</v>
      </c>
      <c r="P31">
        <f t="shared" si="1"/>
        <v>8.1869719001703967</v>
      </c>
      <c r="Q31">
        <f t="shared" si="2"/>
        <v>665.54951612903199</v>
      </c>
      <c r="R31">
        <f t="shared" si="3"/>
        <v>554.33571737089369</v>
      </c>
      <c r="S31">
        <f t="shared" si="4"/>
        <v>55.258576623787107</v>
      </c>
      <c r="T31">
        <f t="shared" si="5"/>
        <v>66.344848043290824</v>
      </c>
      <c r="U31">
        <f t="shared" si="6"/>
        <v>0.13873062849823256</v>
      </c>
      <c r="V31">
        <f t="shared" si="7"/>
        <v>2.2517338132205835</v>
      </c>
      <c r="W31">
        <f t="shared" si="8"/>
        <v>0.13415112839174048</v>
      </c>
      <c r="X31">
        <f t="shared" si="9"/>
        <v>8.4243311968709544E-2</v>
      </c>
      <c r="Y31">
        <f t="shared" si="10"/>
        <v>129.92891111133883</v>
      </c>
      <c r="Z31">
        <f t="shared" si="11"/>
        <v>31.800276216798981</v>
      </c>
      <c r="AA31">
        <f t="shared" si="12"/>
        <v>30.9999580645161</v>
      </c>
      <c r="AB31">
        <f t="shared" si="13"/>
        <v>4.5113675228654975</v>
      </c>
      <c r="AC31">
        <f t="shared" si="14"/>
        <v>67.482952218107599</v>
      </c>
      <c r="AD31">
        <f t="shared" si="15"/>
        <v>3.126484084028645</v>
      </c>
      <c r="AE31">
        <f t="shared" si="16"/>
        <v>4.632998381463401</v>
      </c>
      <c r="AF31">
        <f t="shared" si="17"/>
        <v>1.3848834388368525</v>
      </c>
      <c r="AG31">
        <f t="shared" si="18"/>
        <v>-85.4642131598563</v>
      </c>
      <c r="AH31">
        <f t="shared" si="19"/>
        <v>56.739461041742175</v>
      </c>
      <c r="AI31">
        <f t="shared" si="20"/>
        <v>5.6715450365859459</v>
      </c>
      <c r="AJ31">
        <f t="shared" si="21"/>
        <v>106.87570402981065</v>
      </c>
      <c r="AK31">
        <v>-4.1230440347552202E-2</v>
      </c>
      <c r="AL31">
        <v>4.62847812750821E-2</v>
      </c>
      <c r="AM31">
        <v>3.4583209780819701</v>
      </c>
      <c r="AN31">
        <v>6</v>
      </c>
      <c r="AO31">
        <v>1</v>
      </c>
      <c r="AP31">
        <f t="shared" si="22"/>
        <v>1</v>
      </c>
      <c r="AQ31">
        <f t="shared" si="23"/>
        <v>0</v>
      </c>
      <c r="AR31">
        <f t="shared" si="24"/>
        <v>51805.104673260139</v>
      </c>
      <c r="AS31" t="s">
        <v>240</v>
      </c>
      <c r="AT31">
        <v>2.7441634615384598</v>
      </c>
      <c r="AU31">
        <v>5.242</v>
      </c>
      <c r="AV31">
        <f t="shared" si="25"/>
        <v>2.4978365384615402</v>
      </c>
      <c r="AW31">
        <f t="shared" si="26"/>
        <v>0.47650449035893555</v>
      </c>
      <c r="AX31">
        <v>-0.21062570114406501</v>
      </c>
      <c r="AY31" t="s">
        <v>298</v>
      </c>
      <c r="AZ31">
        <v>2.71568269230769</v>
      </c>
      <c r="BA31">
        <v>3.39</v>
      </c>
      <c r="BB31">
        <f t="shared" si="27"/>
        <v>0.19891366008622713</v>
      </c>
      <c r="BC31">
        <v>0.5</v>
      </c>
      <c r="BD31">
        <f t="shared" si="28"/>
        <v>673.20961190471166</v>
      </c>
      <c r="BE31">
        <f t="shared" si="29"/>
        <v>8.1869719001703967</v>
      </c>
      <c r="BF31">
        <f t="shared" si="30"/>
        <v>66.955293954597352</v>
      </c>
      <c r="BG31">
        <f t="shared" si="31"/>
        <v>6.8407079646017701</v>
      </c>
      <c r="BH31">
        <f t="shared" si="32"/>
        <v>1.2473971632037669E-2</v>
      </c>
      <c r="BI31">
        <f t="shared" si="33"/>
        <v>0.54631268436578162</v>
      </c>
      <c r="BJ31" t="s">
        <v>299</v>
      </c>
      <c r="BK31">
        <v>-19.8</v>
      </c>
      <c r="BL31">
        <f t="shared" si="34"/>
        <v>23.19</v>
      </c>
      <c r="BM31">
        <f t="shared" si="35"/>
        <v>2.9077934786214319E-2</v>
      </c>
      <c r="BN31">
        <f t="shared" si="36"/>
        <v>7.3955754332721016E-2</v>
      </c>
      <c r="BO31">
        <f t="shared" si="37"/>
        <v>1.044099036729347</v>
      </c>
      <c r="BP31">
        <f t="shared" si="38"/>
        <v>0.74144163218169512</v>
      </c>
      <c r="BQ31">
        <f t="shared" si="39"/>
        <v>800.01180645161298</v>
      </c>
      <c r="BR31">
        <f t="shared" si="40"/>
        <v>673.20961190471166</v>
      </c>
      <c r="BS31">
        <f t="shared" si="41"/>
        <v>0.84149959597556179</v>
      </c>
      <c r="BT31">
        <f t="shared" si="42"/>
        <v>0.19299919195112353</v>
      </c>
      <c r="BU31">
        <v>6</v>
      </c>
      <c r="BV31">
        <v>0.5</v>
      </c>
      <c r="BW31" t="s">
        <v>243</v>
      </c>
      <c r="BX31">
        <v>1581609269.0999999</v>
      </c>
      <c r="BY31">
        <v>665.54951612903199</v>
      </c>
      <c r="BZ31">
        <v>675.02609677419298</v>
      </c>
      <c r="CA31">
        <v>31.363851612903201</v>
      </c>
      <c r="CB31">
        <v>29.486709677419402</v>
      </c>
      <c r="CC31">
        <v>600.01280645161296</v>
      </c>
      <c r="CD31">
        <v>99.484322580645198</v>
      </c>
      <c r="CE31">
        <v>0.199993064516129</v>
      </c>
      <c r="CF31">
        <v>31.467351612903201</v>
      </c>
      <c r="CG31">
        <v>30.9999580645161</v>
      </c>
      <c r="CH31">
        <v>999.9</v>
      </c>
      <c r="CI31">
        <v>0</v>
      </c>
      <c r="CJ31">
        <v>0</v>
      </c>
      <c r="CK31">
        <v>9994.4603225806495</v>
      </c>
      <c r="CL31">
        <v>0</v>
      </c>
      <c r="CM31">
        <v>8.3360516129032298</v>
      </c>
      <c r="CN31">
        <v>800.01180645161298</v>
      </c>
      <c r="CO31">
        <v>0.950017</v>
      </c>
      <c r="CP31">
        <v>4.9983300000000001E-2</v>
      </c>
      <c r="CQ31">
        <v>0</v>
      </c>
      <c r="CR31">
        <v>2.7225645161290299</v>
      </c>
      <c r="CS31">
        <v>0</v>
      </c>
      <c r="CT31">
        <v>10481.7806451613</v>
      </c>
      <c r="CU31">
        <v>7387.8603225806401</v>
      </c>
      <c r="CV31">
        <v>41.870935483871001</v>
      </c>
      <c r="CW31">
        <v>45.514000000000003</v>
      </c>
      <c r="CX31">
        <v>43.608548387096803</v>
      </c>
      <c r="CY31">
        <v>43.870935483871001</v>
      </c>
      <c r="CZ31">
        <v>42.3343548387097</v>
      </c>
      <c r="DA31">
        <v>760.02548387096795</v>
      </c>
      <c r="DB31">
        <v>39.99</v>
      </c>
      <c r="DC31">
        <v>0</v>
      </c>
      <c r="DD31">
        <v>86.400000095367403</v>
      </c>
      <c r="DE31">
        <v>2.71568269230769</v>
      </c>
      <c r="DF31">
        <v>0.69330770281830301</v>
      </c>
      <c r="DG31">
        <v>-14.8273504022835</v>
      </c>
      <c r="DH31">
        <v>10481.7730769231</v>
      </c>
      <c r="DI31">
        <v>15</v>
      </c>
      <c r="DJ31">
        <v>100</v>
      </c>
      <c r="DK31">
        <v>100</v>
      </c>
      <c r="DL31">
        <v>3.54</v>
      </c>
      <c r="DM31">
        <v>0.4</v>
      </c>
      <c r="DN31">
        <v>2</v>
      </c>
      <c r="DO31">
        <v>640.34699999999998</v>
      </c>
      <c r="DP31">
        <v>340.48700000000002</v>
      </c>
      <c r="DQ31">
        <v>30.633700000000001</v>
      </c>
      <c r="DR31">
        <v>31.7546</v>
      </c>
      <c r="DS31">
        <v>30.0002</v>
      </c>
      <c r="DT31">
        <v>31.6434</v>
      </c>
      <c r="DU31">
        <v>31.671600000000002</v>
      </c>
      <c r="DV31">
        <v>31.9847</v>
      </c>
      <c r="DW31">
        <v>28.058</v>
      </c>
      <c r="DX31">
        <v>70.069199999999995</v>
      </c>
      <c r="DY31">
        <v>30.626799999999999</v>
      </c>
      <c r="DZ31">
        <v>675</v>
      </c>
      <c r="EA31">
        <v>29.3035</v>
      </c>
      <c r="EB31">
        <v>99.983500000000006</v>
      </c>
      <c r="EC31">
        <v>100.50700000000001</v>
      </c>
    </row>
    <row r="32" spans="1:133" x14ac:dyDescent="0.25">
      <c r="A32">
        <v>16</v>
      </c>
      <c r="B32">
        <v>1581609367.0999999</v>
      </c>
      <c r="C32">
        <v>1257.0999999046301</v>
      </c>
      <c r="D32" t="s">
        <v>300</v>
      </c>
      <c r="E32" t="s">
        <v>301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1581609359.0999999</v>
      </c>
      <c r="O32">
        <f t="shared" si="0"/>
        <v>1.9252767105636046E-3</v>
      </c>
      <c r="P32">
        <f t="shared" si="1"/>
        <v>8.7404166611198448</v>
      </c>
      <c r="Q32">
        <f t="shared" si="2"/>
        <v>789.81038709677398</v>
      </c>
      <c r="R32">
        <f t="shared" si="3"/>
        <v>668.47858867444916</v>
      </c>
      <c r="S32">
        <f t="shared" si="4"/>
        <v>66.638020182322407</v>
      </c>
      <c r="T32">
        <f t="shared" si="5"/>
        <v>78.733113382026858</v>
      </c>
      <c r="U32">
        <f t="shared" si="6"/>
        <v>0.13764918050941871</v>
      </c>
      <c r="V32">
        <f t="shared" si="7"/>
        <v>2.2538377238470897</v>
      </c>
      <c r="W32">
        <f t="shared" si="8"/>
        <v>0.13314361182871323</v>
      </c>
      <c r="X32">
        <f t="shared" si="9"/>
        <v>8.3607279329796308E-2</v>
      </c>
      <c r="Y32">
        <f t="shared" si="10"/>
        <v>129.92475514305801</v>
      </c>
      <c r="Z32">
        <f t="shared" si="11"/>
        <v>31.807708556852702</v>
      </c>
      <c r="AA32">
        <f t="shared" si="12"/>
        <v>31.000651612903201</v>
      </c>
      <c r="AB32">
        <f t="shared" si="13"/>
        <v>4.511545925491574</v>
      </c>
      <c r="AC32">
        <f t="shared" si="14"/>
        <v>67.443417796619315</v>
      </c>
      <c r="AD32">
        <f t="shared" si="15"/>
        <v>3.1252848154022477</v>
      </c>
      <c r="AE32">
        <f t="shared" si="16"/>
        <v>4.6339359977674599</v>
      </c>
      <c r="AF32">
        <f t="shared" si="17"/>
        <v>1.3862611100893263</v>
      </c>
      <c r="AG32">
        <f t="shared" si="18"/>
        <v>-84.904702935854957</v>
      </c>
      <c r="AH32">
        <f t="shared" si="19"/>
        <v>57.140931802495089</v>
      </c>
      <c r="AI32">
        <f t="shared" si="20"/>
        <v>5.706463144292127</v>
      </c>
      <c r="AJ32">
        <f t="shared" si="21"/>
        <v>107.86744715399026</v>
      </c>
      <c r="AK32">
        <v>-4.1287144176015998E-2</v>
      </c>
      <c r="AL32">
        <v>4.6348436290060899E-2</v>
      </c>
      <c r="AM32">
        <v>3.4620842964433001</v>
      </c>
      <c r="AN32">
        <v>6</v>
      </c>
      <c r="AO32">
        <v>1</v>
      </c>
      <c r="AP32">
        <f t="shared" si="22"/>
        <v>1</v>
      </c>
      <c r="AQ32">
        <f t="shared" si="23"/>
        <v>0</v>
      </c>
      <c r="AR32">
        <f t="shared" si="24"/>
        <v>51872.867753595812</v>
      </c>
      <c r="AS32" t="s">
        <v>240</v>
      </c>
      <c r="AT32">
        <v>2.7441634615384598</v>
      </c>
      <c r="AU32">
        <v>5.242</v>
      </c>
      <c r="AV32">
        <f t="shared" si="25"/>
        <v>2.4978365384615402</v>
      </c>
      <c r="AW32">
        <f t="shared" si="26"/>
        <v>0.47650449035893555</v>
      </c>
      <c r="AX32">
        <v>-0.21062570114406501</v>
      </c>
      <c r="AY32" t="s">
        <v>302</v>
      </c>
      <c r="AZ32">
        <v>2.8092115384615401</v>
      </c>
      <c r="BA32">
        <v>3.774</v>
      </c>
      <c r="BB32">
        <f t="shared" si="27"/>
        <v>0.25564082181729197</v>
      </c>
      <c r="BC32">
        <v>0.5</v>
      </c>
      <c r="BD32">
        <f t="shared" si="28"/>
        <v>673.18771974275467</v>
      </c>
      <c r="BE32">
        <f t="shared" si="29"/>
        <v>8.7404166611198448</v>
      </c>
      <c r="BF32">
        <f t="shared" si="30"/>
        <v>86.047130956173319</v>
      </c>
      <c r="BG32">
        <f t="shared" si="31"/>
        <v>6.0874403815580287</v>
      </c>
      <c r="BH32">
        <f t="shared" si="32"/>
        <v>1.32965027432235E-2</v>
      </c>
      <c r="BI32">
        <f t="shared" si="33"/>
        <v>0.38897721250662426</v>
      </c>
      <c r="BJ32" t="s">
        <v>303</v>
      </c>
      <c r="BK32">
        <v>-19.2</v>
      </c>
      <c r="BL32">
        <f t="shared" si="34"/>
        <v>22.974</v>
      </c>
      <c r="BM32">
        <f t="shared" si="35"/>
        <v>4.1994796793699829E-2</v>
      </c>
      <c r="BN32">
        <f t="shared" si="36"/>
        <v>6.0060551509696421E-2</v>
      </c>
      <c r="BO32">
        <f t="shared" si="37"/>
        <v>0.93683650317917944</v>
      </c>
      <c r="BP32">
        <f t="shared" si="38"/>
        <v>0.5877085939755553</v>
      </c>
      <c r="BQ32">
        <f t="shared" si="39"/>
        <v>799.98574193548404</v>
      </c>
      <c r="BR32">
        <f t="shared" si="40"/>
        <v>673.18771974275467</v>
      </c>
      <c r="BS32">
        <f t="shared" si="41"/>
        <v>0.84149964737377136</v>
      </c>
      <c r="BT32">
        <f t="shared" si="42"/>
        <v>0.1929992947475426</v>
      </c>
      <c r="BU32">
        <v>6</v>
      </c>
      <c r="BV32">
        <v>0.5</v>
      </c>
      <c r="BW32" t="s">
        <v>243</v>
      </c>
      <c r="BX32">
        <v>1581609359.0999999</v>
      </c>
      <c r="BY32">
        <v>789.81038709677398</v>
      </c>
      <c r="BZ32">
        <v>800.07122580645205</v>
      </c>
      <c r="CA32">
        <v>31.351261290322601</v>
      </c>
      <c r="CB32">
        <v>29.486377419354799</v>
      </c>
      <c r="CC32">
        <v>600.01061290322605</v>
      </c>
      <c r="CD32">
        <v>99.486145161290395</v>
      </c>
      <c r="CE32">
        <v>0.19994996774193499</v>
      </c>
      <c r="CF32">
        <v>31.470912903225798</v>
      </c>
      <c r="CG32">
        <v>31.000651612903201</v>
      </c>
      <c r="CH32">
        <v>999.9</v>
      </c>
      <c r="CI32">
        <v>0</v>
      </c>
      <c r="CJ32">
        <v>0</v>
      </c>
      <c r="CK32">
        <v>10008.0222580645</v>
      </c>
      <c r="CL32">
        <v>0</v>
      </c>
      <c r="CM32">
        <v>10.2683</v>
      </c>
      <c r="CN32">
        <v>799.98574193548404</v>
      </c>
      <c r="CO32">
        <v>0.95001377419354804</v>
      </c>
      <c r="CP32">
        <v>4.9986461290322602E-2</v>
      </c>
      <c r="CQ32">
        <v>0</v>
      </c>
      <c r="CR32">
        <v>2.7839677419354798</v>
      </c>
      <c r="CS32">
        <v>0</v>
      </c>
      <c r="CT32">
        <v>10509.1419354839</v>
      </c>
      <c r="CU32">
        <v>7387.6158064516103</v>
      </c>
      <c r="CV32">
        <v>41.811999999999998</v>
      </c>
      <c r="CW32">
        <v>45.4491935483871</v>
      </c>
      <c r="CX32">
        <v>43.582322580645098</v>
      </c>
      <c r="CY32">
        <v>43.808</v>
      </c>
      <c r="CZ32">
        <v>42.304000000000002</v>
      </c>
      <c r="DA32">
        <v>759.99806451612903</v>
      </c>
      <c r="DB32">
        <v>39.99</v>
      </c>
      <c r="DC32">
        <v>0</v>
      </c>
      <c r="DD32">
        <v>89.300000190734906</v>
      </c>
      <c r="DE32">
        <v>2.8092115384615401</v>
      </c>
      <c r="DF32">
        <v>0.43184615678175498</v>
      </c>
      <c r="DG32">
        <v>53.743589742749698</v>
      </c>
      <c r="DH32">
        <v>10508.9769230769</v>
      </c>
      <c r="DI32">
        <v>15</v>
      </c>
      <c r="DJ32">
        <v>100</v>
      </c>
      <c r="DK32">
        <v>100</v>
      </c>
      <c r="DL32">
        <v>3.7320000000000002</v>
      </c>
      <c r="DM32">
        <v>0.4</v>
      </c>
      <c r="DN32">
        <v>2</v>
      </c>
      <c r="DO32">
        <v>640.29200000000003</v>
      </c>
      <c r="DP32">
        <v>340.8</v>
      </c>
      <c r="DQ32">
        <v>30.548300000000001</v>
      </c>
      <c r="DR32">
        <v>31.7742</v>
      </c>
      <c r="DS32">
        <v>29.9999</v>
      </c>
      <c r="DT32">
        <v>31.666</v>
      </c>
      <c r="DU32">
        <v>31.696100000000001</v>
      </c>
      <c r="DV32">
        <v>36.731099999999998</v>
      </c>
      <c r="DW32">
        <v>27.616399999999999</v>
      </c>
      <c r="DX32">
        <v>69.313400000000001</v>
      </c>
      <c r="DY32">
        <v>30.5594</v>
      </c>
      <c r="DZ32">
        <v>800</v>
      </c>
      <c r="EA32">
        <v>29.342600000000001</v>
      </c>
      <c r="EB32">
        <v>99.980999999999995</v>
      </c>
      <c r="EC32">
        <v>100.504</v>
      </c>
    </row>
    <row r="33" spans="1:133" x14ac:dyDescent="0.25">
      <c r="A33">
        <v>17</v>
      </c>
      <c r="B33">
        <v>1581609465.0999999</v>
      </c>
      <c r="C33">
        <v>1355.0999999046301</v>
      </c>
      <c r="D33" t="s">
        <v>304</v>
      </c>
      <c r="E33" t="s">
        <v>305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1581609457.0999999</v>
      </c>
      <c r="O33">
        <f t="shared" si="0"/>
        <v>1.9956974945796653E-3</v>
      </c>
      <c r="P33">
        <f t="shared" si="1"/>
        <v>8.8765832975632595</v>
      </c>
      <c r="Q33">
        <f t="shared" si="2"/>
        <v>989.22167741935505</v>
      </c>
      <c r="R33">
        <f t="shared" si="3"/>
        <v>865.12813644196228</v>
      </c>
      <c r="S33">
        <f t="shared" si="4"/>
        <v>86.240253322461328</v>
      </c>
      <c r="T33">
        <f t="shared" si="5"/>
        <v>98.610511505931612</v>
      </c>
      <c r="U33">
        <f t="shared" si="6"/>
        <v>0.14245972994401895</v>
      </c>
      <c r="V33">
        <f t="shared" si="7"/>
        <v>2.2521623900374417</v>
      </c>
      <c r="W33">
        <f t="shared" si="8"/>
        <v>0.13763621690824487</v>
      </c>
      <c r="X33">
        <f t="shared" si="9"/>
        <v>8.6442403463336925E-2</v>
      </c>
      <c r="Y33">
        <f t="shared" si="10"/>
        <v>129.92841799319513</v>
      </c>
      <c r="Z33">
        <f t="shared" si="11"/>
        <v>31.75667156246223</v>
      </c>
      <c r="AA33">
        <f t="shared" si="12"/>
        <v>31.001338709677398</v>
      </c>
      <c r="AB33">
        <f t="shared" si="13"/>
        <v>4.5117226746178805</v>
      </c>
      <c r="AC33">
        <f t="shared" si="14"/>
        <v>67.472495746407418</v>
      </c>
      <c r="AD33">
        <f t="shared" si="15"/>
        <v>3.1216521552336793</v>
      </c>
      <c r="AE33">
        <f t="shared" si="16"/>
        <v>4.6265550439489882</v>
      </c>
      <c r="AF33">
        <f t="shared" si="17"/>
        <v>1.3900705193842011</v>
      </c>
      <c r="AG33">
        <f t="shared" si="18"/>
        <v>-88.010259510963238</v>
      </c>
      <c r="AH33">
        <f t="shared" si="19"/>
        <v>53.609044237553107</v>
      </c>
      <c r="AI33">
        <f t="shared" si="20"/>
        <v>5.3570053360076493</v>
      </c>
      <c r="AJ33">
        <f t="shared" si="21"/>
        <v>100.88420805579266</v>
      </c>
      <c r="AK33">
        <v>-4.1241987296814497E-2</v>
      </c>
      <c r="AL33">
        <v>4.6297743737197299E-2</v>
      </c>
      <c r="AM33">
        <v>3.45908747029958</v>
      </c>
      <c r="AN33">
        <v>6</v>
      </c>
      <c r="AO33">
        <v>1</v>
      </c>
      <c r="AP33">
        <f t="shared" si="22"/>
        <v>1</v>
      </c>
      <c r="AQ33">
        <f t="shared" si="23"/>
        <v>0</v>
      </c>
      <c r="AR33">
        <f t="shared" si="24"/>
        <v>51823.204192792233</v>
      </c>
      <c r="AS33" t="s">
        <v>240</v>
      </c>
      <c r="AT33">
        <v>2.7441634615384598</v>
      </c>
      <c r="AU33">
        <v>5.242</v>
      </c>
      <c r="AV33">
        <f t="shared" si="25"/>
        <v>2.4978365384615402</v>
      </c>
      <c r="AW33">
        <f t="shared" si="26"/>
        <v>0.47650449035893555</v>
      </c>
      <c r="AX33">
        <v>-0.21062570114406501</v>
      </c>
      <c r="AY33" t="s">
        <v>306</v>
      </c>
      <c r="AZ33">
        <v>2.7530865384615399</v>
      </c>
      <c r="BA33">
        <v>4.29</v>
      </c>
      <c r="BB33">
        <f t="shared" si="27"/>
        <v>0.35825488613950118</v>
      </c>
      <c r="BC33">
        <v>0.5</v>
      </c>
      <c r="BD33">
        <f t="shared" si="28"/>
        <v>673.20681638766871</v>
      </c>
      <c r="BE33">
        <f t="shared" si="29"/>
        <v>8.8765832975632595</v>
      </c>
      <c r="BF33">
        <f t="shared" si="30"/>
        <v>120.58981567665016</v>
      </c>
      <c r="BG33">
        <f t="shared" si="31"/>
        <v>4.6829836829836831</v>
      </c>
      <c r="BH33">
        <f t="shared" si="32"/>
        <v>1.3498391248424944E-2</v>
      </c>
      <c r="BI33">
        <f t="shared" si="33"/>
        <v>0.22191142191142191</v>
      </c>
      <c r="BJ33" t="s">
        <v>307</v>
      </c>
      <c r="BK33">
        <v>-15.8</v>
      </c>
      <c r="BL33">
        <f t="shared" si="34"/>
        <v>20.09</v>
      </c>
      <c r="BM33">
        <f t="shared" si="35"/>
        <v>7.6501416701765065E-2</v>
      </c>
      <c r="BN33">
        <f t="shared" si="36"/>
        <v>4.5242847638057214E-2</v>
      </c>
      <c r="BO33">
        <f t="shared" si="37"/>
        <v>0.99422767110165433</v>
      </c>
      <c r="BP33">
        <f t="shared" si="38"/>
        <v>0.38112982388605499</v>
      </c>
      <c r="BQ33">
        <f t="shared" si="39"/>
        <v>800.00845161290295</v>
      </c>
      <c r="BR33">
        <f t="shared" si="40"/>
        <v>673.20681638766871</v>
      </c>
      <c r="BS33">
        <f t="shared" si="41"/>
        <v>0.84149963044816767</v>
      </c>
      <c r="BT33">
        <f t="shared" si="42"/>
        <v>0.19299926089633554</v>
      </c>
      <c r="BU33">
        <v>6</v>
      </c>
      <c r="BV33">
        <v>0.5</v>
      </c>
      <c r="BW33" t="s">
        <v>243</v>
      </c>
      <c r="BX33">
        <v>1581609457.0999999</v>
      </c>
      <c r="BY33">
        <v>989.22167741935505</v>
      </c>
      <c r="BZ33">
        <v>1000.07241935484</v>
      </c>
      <c r="CA33">
        <v>31.315180645161298</v>
      </c>
      <c r="CB33">
        <v>29.381983870967701</v>
      </c>
      <c r="CC33">
        <v>600.00158064516097</v>
      </c>
      <c r="CD33">
        <v>99.4849903225807</v>
      </c>
      <c r="CE33">
        <v>0.19995770967741899</v>
      </c>
      <c r="CF33">
        <v>31.4428612903226</v>
      </c>
      <c r="CG33">
        <v>31.001338709677398</v>
      </c>
      <c r="CH33">
        <v>999.9</v>
      </c>
      <c r="CI33">
        <v>0</v>
      </c>
      <c r="CJ33">
        <v>0</v>
      </c>
      <c r="CK33">
        <v>9997.1922580645205</v>
      </c>
      <c r="CL33">
        <v>0</v>
      </c>
      <c r="CM33">
        <v>8.6369280645161304</v>
      </c>
      <c r="CN33">
        <v>800.00845161290295</v>
      </c>
      <c r="CO33">
        <v>0.95001377419354804</v>
      </c>
      <c r="CP33">
        <v>4.9986461290322602E-2</v>
      </c>
      <c r="CQ33">
        <v>0</v>
      </c>
      <c r="CR33">
        <v>2.7327822580645198</v>
      </c>
      <c r="CS33">
        <v>0</v>
      </c>
      <c r="CT33">
        <v>10533.132258064499</v>
      </c>
      <c r="CU33">
        <v>7387.8258064516103</v>
      </c>
      <c r="CV33">
        <v>41.820129032258102</v>
      </c>
      <c r="CW33">
        <v>45.495935483871001</v>
      </c>
      <c r="CX33">
        <v>43.608677419354798</v>
      </c>
      <c r="CY33">
        <v>43.818096774193499</v>
      </c>
      <c r="CZ33">
        <v>42.304000000000002</v>
      </c>
      <c r="DA33">
        <v>760.01935483871</v>
      </c>
      <c r="DB33">
        <v>39.990645161290303</v>
      </c>
      <c r="DC33">
        <v>0</v>
      </c>
      <c r="DD33">
        <v>97.100000143051105</v>
      </c>
      <c r="DE33">
        <v>2.7530865384615399</v>
      </c>
      <c r="DF33">
        <v>0.22679488129884101</v>
      </c>
      <c r="DG33">
        <v>-45.141880270635298</v>
      </c>
      <c r="DH33">
        <v>10532.9</v>
      </c>
      <c r="DI33">
        <v>15</v>
      </c>
      <c r="DJ33">
        <v>100</v>
      </c>
      <c r="DK33">
        <v>100</v>
      </c>
      <c r="DL33">
        <v>4.0570000000000004</v>
      </c>
      <c r="DM33">
        <v>0.40300000000000002</v>
      </c>
      <c r="DN33">
        <v>2</v>
      </c>
      <c r="DO33">
        <v>640.45600000000002</v>
      </c>
      <c r="DP33">
        <v>340.94499999999999</v>
      </c>
      <c r="DQ33">
        <v>30.273800000000001</v>
      </c>
      <c r="DR33">
        <v>31.815100000000001</v>
      </c>
      <c r="DS33">
        <v>29.9999</v>
      </c>
      <c r="DT33">
        <v>31.703800000000001</v>
      </c>
      <c r="DU33">
        <v>31.733799999999999</v>
      </c>
      <c r="DV33">
        <v>44.0824</v>
      </c>
      <c r="DW33">
        <v>27.8127</v>
      </c>
      <c r="DX33">
        <v>68.186700000000002</v>
      </c>
      <c r="DY33">
        <v>30.387799999999999</v>
      </c>
      <c r="DZ33">
        <v>1000</v>
      </c>
      <c r="EA33">
        <v>29.371400000000001</v>
      </c>
      <c r="EB33">
        <v>99.971299999999999</v>
      </c>
      <c r="EC33">
        <v>100.498</v>
      </c>
    </row>
    <row r="34" spans="1:133" x14ac:dyDescent="0.25">
      <c r="A34">
        <v>18</v>
      </c>
      <c r="B34">
        <v>1581609577.0999999</v>
      </c>
      <c r="C34">
        <v>1467.0999999046301</v>
      </c>
      <c r="D34" t="s">
        <v>308</v>
      </c>
      <c r="E34" t="s">
        <v>309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1581609569.0999999</v>
      </c>
      <c r="O34">
        <f t="shared" si="0"/>
        <v>1.9236413181319763E-3</v>
      </c>
      <c r="P34">
        <f t="shared" si="1"/>
        <v>8.8876646698034154</v>
      </c>
      <c r="Q34">
        <f t="shared" si="2"/>
        <v>1388.5016129032299</v>
      </c>
      <c r="R34">
        <f t="shared" si="3"/>
        <v>1251.6880369665507</v>
      </c>
      <c r="S34">
        <f t="shared" si="4"/>
        <v>124.75985157556188</v>
      </c>
      <c r="T34">
        <f t="shared" si="5"/>
        <v>138.39650937149966</v>
      </c>
      <c r="U34">
        <f t="shared" si="6"/>
        <v>0.13751185171802968</v>
      </c>
      <c r="V34">
        <f t="shared" si="7"/>
        <v>2.2505713091641852</v>
      </c>
      <c r="W34">
        <f t="shared" si="8"/>
        <v>0.1330088142450041</v>
      </c>
      <c r="X34">
        <f t="shared" si="9"/>
        <v>8.3522804960445479E-2</v>
      </c>
      <c r="Y34">
        <f t="shared" si="10"/>
        <v>129.9266849658184</v>
      </c>
      <c r="Z34">
        <f t="shared" si="11"/>
        <v>31.765639958433415</v>
      </c>
      <c r="AA34">
        <f t="shared" si="12"/>
        <v>30.9892258064516</v>
      </c>
      <c r="AB34">
        <f t="shared" si="13"/>
        <v>4.5086076290985302</v>
      </c>
      <c r="AC34">
        <f t="shared" si="14"/>
        <v>67.54335952577145</v>
      </c>
      <c r="AD34">
        <f t="shared" si="15"/>
        <v>3.1222625871023659</v>
      </c>
      <c r="AE34">
        <f t="shared" si="16"/>
        <v>4.6226048112265623</v>
      </c>
      <c r="AF34">
        <f t="shared" si="17"/>
        <v>1.3863450419961643</v>
      </c>
      <c r="AG34">
        <f t="shared" si="18"/>
        <v>-84.83258212962015</v>
      </c>
      <c r="AH34">
        <f t="shared" si="19"/>
        <v>53.217349056323279</v>
      </c>
      <c r="AI34">
        <f t="shared" si="20"/>
        <v>5.3209116862465082</v>
      </c>
      <c r="AJ34">
        <f t="shared" si="21"/>
        <v>103.63236357876804</v>
      </c>
      <c r="AK34">
        <v>-4.1199129555594301E-2</v>
      </c>
      <c r="AL34">
        <v>4.6249632168133298E-2</v>
      </c>
      <c r="AM34">
        <v>3.4562421801567802</v>
      </c>
      <c r="AN34">
        <v>6</v>
      </c>
      <c r="AO34">
        <v>1</v>
      </c>
      <c r="AP34">
        <f t="shared" si="22"/>
        <v>1</v>
      </c>
      <c r="AQ34">
        <f t="shared" si="23"/>
        <v>0</v>
      </c>
      <c r="AR34">
        <f t="shared" si="24"/>
        <v>51773.848160645735</v>
      </c>
      <c r="AS34" t="s">
        <v>240</v>
      </c>
      <c r="AT34">
        <v>2.7441634615384598</v>
      </c>
      <c r="AU34">
        <v>5.242</v>
      </c>
      <c r="AV34">
        <f t="shared" si="25"/>
        <v>2.4978365384615402</v>
      </c>
      <c r="AW34">
        <f t="shared" si="26"/>
        <v>0.47650449035893555</v>
      </c>
      <c r="AX34">
        <v>-0.21062570114406501</v>
      </c>
      <c r="AY34" t="s">
        <v>310</v>
      </c>
      <c r="AZ34">
        <v>2.5898076923076898</v>
      </c>
      <c r="BA34">
        <v>4.66</v>
      </c>
      <c r="BB34">
        <f t="shared" si="27"/>
        <v>0.44424727632882199</v>
      </c>
      <c r="BC34">
        <v>0.5</v>
      </c>
      <c r="BD34">
        <f t="shared" si="28"/>
        <v>673.19749098359216</v>
      </c>
      <c r="BE34">
        <f t="shared" si="29"/>
        <v>8.8876646698034154</v>
      </c>
      <c r="BF34">
        <f t="shared" si="30"/>
        <v>149.53307590042877</v>
      </c>
      <c r="BG34">
        <f t="shared" si="31"/>
        <v>4.6909871244635193</v>
      </c>
      <c r="BH34">
        <f t="shared" si="32"/>
        <v>1.3515039038030571E-2</v>
      </c>
      <c r="BI34">
        <f t="shared" si="33"/>
        <v>0.12489270386266091</v>
      </c>
      <c r="BJ34" t="s">
        <v>311</v>
      </c>
      <c r="BK34">
        <v>-17.2</v>
      </c>
      <c r="BL34">
        <f t="shared" si="34"/>
        <v>21.86</v>
      </c>
      <c r="BM34">
        <f t="shared" si="35"/>
        <v>9.4702301358294161E-2</v>
      </c>
      <c r="BN34">
        <f t="shared" si="36"/>
        <v>2.593351751180821E-2</v>
      </c>
      <c r="BO34">
        <f t="shared" si="37"/>
        <v>1.0805683397993449</v>
      </c>
      <c r="BP34">
        <f t="shared" si="38"/>
        <v>0.2330016360311806</v>
      </c>
      <c r="BQ34">
        <f t="shared" si="39"/>
        <v>799.997322580645</v>
      </c>
      <c r="BR34">
        <f t="shared" si="40"/>
        <v>673.19749098359216</v>
      </c>
      <c r="BS34">
        <f t="shared" si="41"/>
        <v>0.84149968003890341</v>
      </c>
      <c r="BT34">
        <f t="shared" si="42"/>
        <v>0.1929993600778068</v>
      </c>
      <c r="BU34">
        <v>6</v>
      </c>
      <c r="BV34">
        <v>0.5</v>
      </c>
      <c r="BW34" t="s">
        <v>243</v>
      </c>
      <c r="BX34">
        <v>1581609569.0999999</v>
      </c>
      <c r="BY34">
        <v>1388.5016129032299</v>
      </c>
      <c r="BZ34">
        <v>1400.06</v>
      </c>
      <c r="CA34">
        <v>31.324970967741901</v>
      </c>
      <c r="CB34">
        <v>29.461629032258099</v>
      </c>
      <c r="CC34">
        <v>600.01332258064497</v>
      </c>
      <c r="CD34">
        <v>99.473241935483898</v>
      </c>
      <c r="CE34">
        <v>0.200037580645161</v>
      </c>
      <c r="CF34">
        <v>31.427832258064502</v>
      </c>
      <c r="CG34">
        <v>30.9892258064516</v>
      </c>
      <c r="CH34">
        <v>999.9</v>
      </c>
      <c r="CI34">
        <v>0</v>
      </c>
      <c r="CJ34">
        <v>0</v>
      </c>
      <c r="CK34">
        <v>9987.9829032258094</v>
      </c>
      <c r="CL34">
        <v>0</v>
      </c>
      <c r="CM34">
        <v>10.277861290322599</v>
      </c>
      <c r="CN34">
        <v>799.997322580645</v>
      </c>
      <c r="CO34">
        <v>0.95001119354838703</v>
      </c>
      <c r="CP34">
        <v>4.9988990322580702E-2</v>
      </c>
      <c r="CQ34">
        <v>0</v>
      </c>
      <c r="CR34">
        <v>2.5844999999999998</v>
      </c>
      <c r="CS34">
        <v>0</v>
      </c>
      <c r="CT34">
        <v>10540.445161290299</v>
      </c>
      <c r="CU34">
        <v>7387.7183870967701</v>
      </c>
      <c r="CV34">
        <v>41.804000000000002</v>
      </c>
      <c r="CW34">
        <v>45.508000000000003</v>
      </c>
      <c r="CX34">
        <v>43.638870967741902</v>
      </c>
      <c r="CY34">
        <v>43.866870967741903</v>
      </c>
      <c r="CZ34">
        <v>42.305999999999997</v>
      </c>
      <c r="DA34">
        <v>760.00516129032303</v>
      </c>
      <c r="DB34">
        <v>39.991290322580603</v>
      </c>
      <c r="DC34">
        <v>0</v>
      </c>
      <c r="DD34">
        <v>111.10000014305101</v>
      </c>
      <c r="DE34">
        <v>2.5898076923076898</v>
      </c>
      <c r="DF34">
        <v>0.57601707883283204</v>
      </c>
      <c r="DG34">
        <v>-408.61880368769903</v>
      </c>
      <c r="DH34">
        <v>10539.1423076923</v>
      </c>
      <c r="DI34">
        <v>15</v>
      </c>
      <c r="DJ34">
        <v>100</v>
      </c>
      <c r="DK34">
        <v>100</v>
      </c>
      <c r="DL34">
        <v>4.49</v>
      </c>
      <c r="DM34">
        <v>0.40100000000000002</v>
      </c>
      <c r="DN34">
        <v>2</v>
      </c>
      <c r="DO34">
        <v>640.65700000000004</v>
      </c>
      <c r="DP34">
        <v>341.38499999999999</v>
      </c>
      <c r="DQ34">
        <v>30.480699999999999</v>
      </c>
      <c r="DR34">
        <v>31.866199999999999</v>
      </c>
      <c r="DS34">
        <v>30.0001</v>
      </c>
      <c r="DT34">
        <v>31.750800000000002</v>
      </c>
      <c r="DU34">
        <v>31.7806</v>
      </c>
      <c r="DV34">
        <v>58.032600000000002</v>
      </c>
      <c r="DW34">
        <v>27.816700000000001</v>
      </c>
      <c r="DX34">
        <v>66.679599999999994</v>
      </c>
      <c r="DY34">
        <v>30.482299999999999</v>
      </c>
      <c r="DZ34">
        <v>1400</v>
      </c>
      <c r="EA34">
        <v>29.400500000000001</v>
      </c>
      <c r="EB34">
        <v>99.970399999999998</v>
      </c>
      <c r="EC34">
        <v>100.49</v>
      </c>
    </row>
    <row r="35" spans="1:133" x14ac:dyDescent="0.25">
      <c r="A35">
        <v>19</v>
      </c>
      <c r="B35">
        <v>1581609697.5999999</v>
      </c>
      <c r="C35">
        <v>1587.5999999046301</v>
      </c>
      <c r="D35" t="s">
        <v>312</v>
      </c>
      <c r="E35" t="s">
        <v>313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1581609689.5999999</v>
      </c>
      <c r="O35">
        <f t="shared" si="0"/>
        <v>1.8707579062581495E-3</v>
      </c>
      <c r="P35">
        <f t="shared" si="1"/>
        <v>8.8318996972716111</v>
      </c>
      <c r="Q35">
        <f t="shared" si="2"/>
        <v>1787.7615806451599</v>
      </c>
      <c r="R35">
        <f t="shared" si="3"/>
        <v>1637.0603077640164</v>
      </c>
      <c r="S35">
        <f t="shared" si="4"/>
        <v>163.15963105858148</v>
      </c>
      <c r="T35">
        <f t="shared" si="5"/>
        <v>178.17945895785425</v>
      </c>
      <c r="U35">
        <f t="shared" si="6"/>
        <v>0.13131357469743868</v>
      </c>
      <c r="V35">
        <f t="shared" si="7"/>
        <v>2.2541235147538963</v>
      </c>
      <c r="W35">
        <f t="shared" si="8"/>
        <v>0.12720706180851662</v>
      </c>
      <c r="X35">
        <f t="shared" si="9"/>
        <v>7.986266990191597E-2</v>
      </c>
      <c r="Y35">
        <f t="shared" si="10"/>
        <v>129.93078566401164</v>
      </c>
      <c r="Z35">
        <f t="shared" si="11"/>
        <v>31.841500648955691</v>
      </c>
      <c r="AA35">
        <f t="shared" si="12"/>
        <v>31.035993548387101</v>
      </c>
      <c r="AB35">
        <f t="shared" si="13"/>
        <v>4.520645130384187</v>
      </c>
      <c r="AC35">
        <f t="shared" si="14"/>
        <v>67.075553688147934</v>
      </c>
      <c r="AD35">
        <f t="shared" si="15"/>
        <v>3.1110309295761533</v>
      </c>
      <c r="AE35">
        <f t="shared" si="16"/>
        <v>4.6380995139304586</v>
      </c>
      <c r="AF35">
        <f t="shared" si="17"/>
        <v>1.4096142008080337</v>
      </c>
      <c r="AG35">
        <f t="shared" si="18"/>
        <v>-82.500423665984385</v>
      </c>
      <c r="AH35">
        <f t="shared" si="19"/>
        <v>54.774141243329673</v>
      </c>
      <c r="AI35">
        <f t="shared" si="20"/>
        <v>5.4707857268229052</v>
      </c>
      <c r="AJ35">
        <f t="shared" si="21"/>
        <v>107.67528896817981</v>
      </c>
      <c r="AK35">
        <v>-4.1294850416657897E-2</v>
      </c>
      <c r="AL35">
        <v>4.6357087220285101E-2</v>
      </c>
      <c r="AM35">
        <v>3.4625956064318699</v>
      </c>
      <c r="AN35">
        <v>6</v>
      </c>
      <c r="AO35">
        <v>1</v>
      </c>
      <c r="AP35">
        <f t="shared" si="22"/>
        <v>1</v>
      </c>
      <c r="AQ35">
        <f t="shared" si="23"/>
        <v>0</v>
      </c>
      <c r="AR35">
        <f t="shared" si="24"/>
        <v>51879.032034582284</v>
      </c>
      <c r="AS35" t="s">
        <v>240</v>
      </c>
      <c r="AT35">
        <v>2.7441634615384598</v>
      </c>
      <c r="AU35">
        <v>5.242</v>
      </c>
      <c r="AV35">
        <f t="shared" si="25"/>
        <v>2.4978365384615402</v>
      </c>
      <c r="AW35">
        <f t="shared" si="26"/>
        <v>0.47650449035893555</v>
      </c>
      <c r="AX35">
        <v>-0.21062570114406501</v>
      </c>
      <c r="AY35" t="s">
        <v>314</v>
      </c>
      <c r="AZ35">
        <v>2.5347019230769199</v>
      </c>
      <c r="BA35">
        <v>4.9219999999999997</v>
      </c>
      <c r="BB35">
        <f t="shared" si="27"/>
        <v>0.48502602131716377</v>
      </c>
      <c r="BC35">
        <v>0.5</v>
      </c>
      <c r="BD35">
        <f t="shared" si="28"/>
        <v>673.21891533874316</v>
      </c>
      <c r="BE35">
        <f t="shared" si="29"/>
        <v>8.8318996972716111</v>
      </c>
      <c r="BF35">
        <f t="shared" si="30"/>
        <v>163.26434599110357</v>
      </c>
      <c r="BG35">
        <f t="shared" si="31"/>
        <v>4.7789516456724916</v>
      </c>
      <c r="BH35">
        <f t="shared" si="32"/>
        <v>1.3431775596895928E-2</v>
      </c>
      <c r="BI35">
        <f t="shared" si="33"/>
        <v>6.5014221861032159E-2</v>
      </c>
      <c r="BJ35" t="s">
        <v>315</v>
      </c>
      <c r="BK35">
        <v>-18.600000000000001</v>
      </c>
      <c r="BL35">
        <f t="shared" si="34"/>
        <v>23.522000000000002</v>
      </c>
      <c r="BM35">
        <f t="shared" si="35"/>
        <v>0.10149213829279312</v>
      </c>
      <c r="BN35">
        <f t="shared" si="36"/>
        <v>1.3421692811005798E-2</v>
      </c>
      <c r="BO35">
        <f t="shared" si="37"/>
        <v>1.096178723592133</v>
      </c>
      <c r="BP35">
        <f t="shared" si="38"/>
        <v>0.1281108651717833</v>
      </c>
      <c r="BQ35">
        <f t="shared" si="39"/>
        <v>800.02280645161295</v>
      </c>
      <c r="BR35">
        <f t="shared" si="40"/>
        <v>673.21891533874316</v>
      </c>
      <c r="BS35">
        <f t="shared" si="41"/>
        <v>0.84149965464698395</v>
      </c>
      <c r="BT35">
        <f t="shared" si="42"/>
        <v>0.19299930929396783</v>
      </c>
      <c r="BU35">
        <v>6</v>
      </c>
      <c r="BV35">
        <v>0.5</v>
      </c>
      <c r="BW35" t="s">
        <v>243</v>
      </c>
      <c r="BX35">
        <v>1581609689.5999999</v>
      </c>
      <c r="BY35">
        <v>1787.7615806451599</v>
      </c>
      <c r="BZ35">
        <v>1799.9377419354801</v>
      </c>
      <c r="CA35">
        <v>31.2144935483871</v>
      </c>
      <c r="CB35">
        <v>29.402161290322599</v>
      </c>
      <c r="CC35">
        <v>600.01022580645099</v>
      </c>
      <c r="CD35">
        <v>99.466258064516097</v>
      </c>
      <c r="CE35">
        <v>0.199973096774194</v>
      </c>
      <c r="CF35">
        <v>31.486719354838701</v>
      </c>
      <c r="CG35">
        <v>31.035993548387101</v>
      </c>
      <c r="CH35">
        <v>999.9</v>
      </c>
      <c r="CI35">
        <v>0</v>
      </c>
      <c r="CJ35">
        <v>0</v>
      </c>
      <c r="CK35">
        <v>10011.8916129032</v>
      </c>
      <c r="CL35">
        <v>0</v>
      </c>
      <c r="CM35">
        <v>9.1899929032258107</v>
      </c>
      <c r="CN35">
        <v>800.02280645161295</v>
      </c>
      <c r="CO35">
        <v>0.95001119354838703</v>
      </c>
      <c r="CP35">
        <v>4.9988990322580702E-2</v>
      </c>
      <c r="CQ35">
        <v>0</v>
      </c>
      <c r="CR35">
        <v>2.54587903225806</v>
      </c>
      <c r="CS35">
        <v>0</v>
      </c>
      <c r="CT35">
        <v>10574.729032258099</v>
      </c>
      <c r="CU35">
        <v>7387.9548387096802</v>
      </c>
      <c r="CV35">
        <v>41.792000000000002</v>
      </c>
      <c r="CW35">
        <v>45.5</v>
      </c>
      <c r="CX35">
        <v>43.564290322580597</v>
      </c>
      <c r="CY35">
        <v>43.8241935483871</v>
      </c>
      <c r="CZ35">
        <v>42.274000000000001</v>
      </c>
      <c r="DA35">
        <v>760.030967741935</v>
      </c>
      <c r="DB35">
        <v>39.991935483871003</v>
      </c>
      <c r="DC35">
        <v>0</v>
      </c>
      <c r="DD35">
        <v>119.80000019073501</v>
      </c>
      <c r="DE35">
        <v>2.5347019230769199</v>
      </c>
      <c r="DF35">
        <v>-0.119974354148768</v>
      </c>
      <c r="DG35">
        <v>-431.38803428037198</v>
      </c>
      <c r="DH35">
        <v>10571.5884615385</v>
      </c>
      <c r="DI35">
        <v>15</v>
      </c>
      <c r="DJ35">
        <v>100</v>
      </c>
      <c r="DK35">
        <v>100</v>
      </c>
      <c r="DL35">
        <v>4.9790000000000001</v>
      </c>
      <c r="DM35">
        <v>0.39900000000000002</v>
      </c>
      <c r="DN35">
        <v>2</v>
      </c>
      <c r="DO35">
        <v>640.80499999999995</v>
      </c>
      <c r="DP35">
        <v>341.95600000000002</v>
      </c>
      <c r="DQ35">
        <v>30.4893</v>
      </c>
      <c r="DR35">
        <v>31.889700000000001</v>
      </c>
      <c r="DS35">
        <v>30.000399999999999</v>
      </c>
      <c r="DT35">
        <v>31.7834</v>
      </c>
      <c r="DU35">
        <v>31.814299999999999</v>
      </c>
      <c r="DV35">
        <v>71.069299999999998</v>
      </c>
      <c r="DW35">
        <v>27.2698</v>
      </c>
      <c r="DX35">
        <v>64.800799999999995</v>
      </c>
      <c r="DY35">
        <v>30.458500000000001</v>
      </c>
      <c r="DZ35">
        <v>1800</v>
      </c>
      <c r="EA35">
        <v>29.453800000000001</v>
      </c>
      <c r="EB35">
        <v>99.969200000000001</v>
      </c>
      <c r="EC35">
        <v>100.486</v>
      </c>
    </row>
    <row r="36" spans="1:133" x14ac:dyDescent="0.25">
      <c r="A36">
        <v>20</v>
      </c>
      <c r="B36">
        <v>1581609801.0999999</v>
      </c>
      <c r="C36">
        <v>1691.0999999046301</v>
      </c>
      <c r="D36" t="s">
        <v>316</v>
      </c>
      <c r="E36" t="s">
        <v>317</v>
      </c>
      <c r="F36" t="s">
        <v>232</v>
      </c>
      <c r="G36" t="s">
        <v>233</v>
      </c>
      <c r="H36" t="s">
        <v>234</v>
      </c>
      <c r="I36" t="s">
        <v>235</v>
      </c>
      <c r="J36" t="s">
        <v>236</v>
      </c>
      <c r="K36" t="s">
        <v>237</v>
      </c>
      <c r="L36" t="s">
        <v>238</v>
      </c>
      <c r="M36" t="s">
        <v>239</v>
      </c>
      <c r="N36">
        <v>1581609793.0999999</v>
      </c>
      <c r="O36">
        <f t="shared" si="0"/>
        <v>1.8304495998011532E-3</v>
      </c>
      <c r="P36">
        <f t="shared" si="1"/>
        <v>4.7792816330060335</v>
      </c>
      <c r="Q36">
        <f t="shared" si="2"/>
        <v>394.37574193548397</v>
      </c>
      <c r="R36">
        <f t="shared" si="3"/>
        <v>325.45790599929967</v>
      </c>
      <c r="S36">
        <f t="shared" si="4"/>
        <v>32.435952367662281</v>
      </c>
      <c r="T36">
        <f t="shared" si="5"/>
        <v>39.304476998657883</v>
      </c>
      <c r="U36">
        <f t="shared" si="6"/>
        <v>0.12969983519265893</v>
      </c>
      <c r="V36">
        <f t="shared" si="7"/>
        <v>2.253713257379891</v>
      </c>
      <c r="W36">
        <f t="shared" si="8"/>
        <v>0.12569127038966454</v>
      </c>
      <c r="X36">
        <f t="shared" si="9"/>
        <v>7.8906877523466507E-2</v>
      </c>
      <c r="Y36">
        <f t="shared" si="10"/>
        <v>129.92995888465813</v>
      </c>
      <c r="Z36">
        <f t="shared" si="11"/>
        <v>31.77641002639232</v>
      </c>
      <c r="AA36">
        <f t="shared" si="12"/>
        <v>30.981561290322599</v>
      </c>
      <c r="AB36">
        <f t="shared" si="13"/>
        <v>4.5066375322065753</v>
      </c>
      <c r="AC36">
        <f t="shared" si="14"/>
        <v>67.368434409314531</v>
      </c>
      <c r="AD36">
        <f t="shared" si="15"/>
        <v>3.1107122888346286</v>
      </c>
      <c r="AE36">
        <f t="shared" si="16"/>
        <v>4.6174626382656943</v>
      </c>
      <c r="AF36">
        <f t="shared" si="17"/>
        <v>1.3959252433719467</v>
      </c>
      <c r="AG36">
        <f t="shared" si="18"/>
        <v>-80.722827351230862</v>
      </c>
      <c r="AH36">
        <f t="shared" si="19"/>
        <v>51.843808274924562</v>
      </c>
      <c r="AI36">
        <f t="shared" si="20"/>
        <v>5.1756568108021694</v>
      </c>
      <c r="AJ36">
        <f t="shared" si="21"/>
        <v>106.22659661915401</v>
      </c>
      <c r="AK36">
        <v>-4.1283788263662802E-2</v>
      </c>
      <c r="AL36">
        <v>4.6344668984450298E-2</v>
      </c>
      <c r="AM36">
        <v>3.4618616209650499</v>
      </c>
      <c r="AN36">
        <v>6</v>
      </c>
      <c r="AO36">
        <v>1</v>
      </c>
      <c r="AP36">
        <f t="shared" si="22"/>
        <v>1</v>
      </c>
      <c r="AQ36">
        <f t="shared" si="23"/>
        <v>0</v>
      </c>
      <c r="AR36">
        <f t="shared" si="24"/>
        <v>51878.996646069994</v>
      </c>
      <c r="AS36" t="s">
        <v>240</v>
      </c>
      <c r="AT36">
        <v>2.7441634615384598</v>
      </c>
      <c r="AU36">
        <v>5.242</v>
      </c>
      <c r="AV36">
        <f t="shared" si="25"/>
        <v>2.4978365384615402</v>
      </c>
      <c r="AW36">
        <f t="shared" si="26"/>
        <v>0.47650449035893555</v>
      </c>
      <c r="AX36">
        <v>-0.21062570114406501</v>
      </c>
      <c r="AY36" t="s">
        <v>318</v>
      </c>
      <c r="AZ36">
        <v>2.6118653846153799</v>
      </c>
      <c r="BA36">
        <v>5.6760000000000002</v>
      </c>
      <c r="BB36">
        <f t="shared" si="27"/>
        <v>0.53984048896839676</v>
      </c>
      <c r="BC36">
        <v>0.5</v>
      </c>
      <c r="BD36">
        <f t="shared" si="28"/>
        <v>673.21472433844315</v>
      </c>
      <c r="BE36">
        <f t="shared" si="29"/>
        <v>4.7792816330060335</v>
      </c>
      <c r="BF36">
        <f t="shared" si="30"/>
        <v>181.71428298379479</v>
      </c>
      <c r="BG36">
        <f t="shared" si="31"/>
        <v>3.4665257223396759</v>
      </c>
      <c r="BH36">
        <f t="shared" si="32"/>
        <v>7.4120591153938242E-3</v>
      </c>
      <c r="BI36">
        <f t="shared" si="33"/>
        <v>-7.6462297392529979E-2</v>
      </c>
      <c r="BJ36" t="s">
        <v>319</v>
      </c>
      <c r="BK36">
        <v>-14</v>
      </c>
      <c r="BL36">
        <f t="shared" si="34"/>
        <v>19.676000000000002</v>
      </c>
      <c r="BM36">
        <f t="shared" si="35"/>
        <v>0.15572954947065562</v>
      </c>
      <c r="BN36">
        <f t="shared" si="36"/>
        <v>-2.2554827980459418E-2</v>
      </c>
      <c r="BO36">
        <f t="shared" si="37"/>
        <v>1.0451246429285932</v>
      </c>
      <c r="BP36">
        <f t="shared" si="38"/>
        <v>-0.17375036088923101</v>
      </c>
      <c r="BQ36">
        <f t="shared" si="39"/>
        <v>800.01783870967699</v>
      </c>
      <c r="BR36">
        <f t="shared" si="40"/>
        <v>673.21472433844315</v>
      </c>
      <c r="BS36">
        <f t="shared" si="41"/>
        <v>0.84149964133831001</v>
      </c>
      <c r="BT36">
        <f t="shared" si="42"/>
        <v>0.1929992826766202</v>
      </c>
      <c r="BU36">
        <v>6</v>
      </c>
      <c r="BV36">
        <v>0.5</v>
      </c>
      <c r="BW36" t="s">
        <v>243</v>
      </c>
      <c r="BX36">
        <v>1581609793.0999999</v>
      </c>
      <c r="BY36">
        <v>394.37574193548397</v>
      </c>
      <c r="BZ36">
        <v>399.87680645161299</v>
      </c>
      <c r="CA36">
        <v>31.212461290322601</v>
      </c>
      <c r="CB36">
        <v>29.439177419354799</v>
      </c>
      <c r="CC36">
        <v>600.01112903225805</v>
      </c>
      <c r="CD36">
        <v>99.462577419354801</v>
      </c>
      <c r="CE36">
        <v>0.199934290322581</v>
      </c>
      <c r="CF36">
        <v>31.4082516129032</v>
      </c>
      <c r="CG36">
        <v>30.981561290322599</v>
      </c>
      <c r="CH36">
        <v>999.9</v>
      </c>
      <c r="CI36">
        <v>0</v>
      </c>
      <c r="CJ36">
        <v>0</v>
      </c>
      <c r="CK36">
        <v>10009.58</v>
      </c>
      <c r="CL36">
        <v>0</v>
      </c>
      <c r="CM36">
        <v>7.2756209677419399</v>
      </c>
      <c r="CN36">
        <v>800.01783870967699</v>
      </c>
      <c r="CO36">
        <v>0.95001119354838703</v>
      </c>
      <c r="CP36">
        <v>4.9988990322580702E-2</v>
      </c>
      <c r="CQ36">
        <v>0</v>
      </c>
      <c r="CR36">
        <v>2.6179999999999999</v>
      </c>
      <c r="CS36">
        <v>0</v>
      </c>
      <c r="CT36">
        <v>10477.729032258099</v>
      </c>
      <c r="CU36">
        <v>7387.9080645161303</v>
      </c>
      <c r="CV36">
        <v>41.8445161290323</v>
      </c>
      <c r="CW36">
        <v>45.548000000000002</v>
      </c>
      <c r="CX36">
        <v>43.887</v>
      </c>
      <c r="CY36">
        <v>43.875</v>
      </c>
      <c r="CZ36">
        <v>42.311999999999998</v>
      </c>
      <c r="DA36">
        <v>760.02580645161299</v>
      </c>
      <c r="DB36">
        <v>39.991290322580603</v>
      </c>
      <c r="DC36">
        <v>0</v>
      </c>
      <c r="DD36">
        <v>102.60000014305101</v>
      </c>
      <c r="DE36">
        <v>2.6118653846153799</v>
      </c>
      <c r="DF36">
        <v>-1.01945296617361</v>
      </c>
      <c r="DG36">
        <v>-168.12991484468799</v>
      </c>
      <c r="DH36">
        <v>10477.092307692301</v>
      </c>
      <c r="DI36">
        <v>15</v>
      </c>
      <c r="DJ36">
        <v>100</v>
      </c>
      <c r="DK36">
        <v>100</v>
      </c>
      <c r="DL36">
        <v>2.621</v>
      </c>
      <c r="DM36">
        <v>0.39700000000000002</v>
      </c>
      <c r="DN36">
        <v>2</v>
      </c>
      <c r="DO36">
        <v>640.87900000000002</v>
      </c>
      <c r="DP36">
        <v>339.02800000000002</v>
      </c>
      <c r="DQ36">
        <v>30.5153</v>
      </c>
      <c r="DR36">
        <v>31.919899999999998</v>
      </c>
      <c r="DS36">
        <v>30.0002</v>
      </c>
      <c r="DT36">
        <v>31.814499999999999</v>
      </c>
      <c r="DU36">
        <v>31.845199999999998</v>
      </c>
      <c r="DV36">
        <v>20.896599999999999</v>
      </c>
      <c r="DW36">
        <v>27.0367</v>
      </c>
      <c r="DX36">
        <v>64.060299999999998</v>
      </c>
      <c r="DY36">
        <v>30.516500000000001</v>
      </c>
      <c r="DZ36">
        <v>400</v>
      </c>
      <c r="EA36">
        <v>29.495999999999999</v>
      </c>
      <c r="EB36">
        <v>99.962000000000003</v>
      </c>
      <c r="EC36">
        <v>100.476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2020-02-13T11:14:10Z</dcterms:created>
  <dcterms:modified xsi:type="dcterms:W3CDTF">2020-02-15T18:00:55Z</dcterms:modified>
</cp:coreProperties>
</file>