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Desktop\All_Files_Verical_Campagin\"/>
    </mc:Choice>
  </mc:AlternateContent>
  <xr:revisionPtr revIDLastSave="0" documentId="13_ncr:1_{592118A2-130D-45CD-84AE-4595FA54A77B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35" i="1" l="1"/>
  <c r="BS35" i="1"/>
  <c r="BQ35" i="1"/>
  <c r="BR35" i="1" s="1"/>
  <c r="BP35" i="1"/>
  <c r="BO35" i="1"/>
  <c r="BN35" i="1"/>
  <c r="BM35" i="1"/>
  <c r="BL35" i="1"/>
  <c r="BG35" i="1" s="1"/>
  <c r="BI35" i="1"/>
  <c r="BB35" i="1"/>
  <c r="AW35" i="1"/>
  <c r="AV35" i="1"/>
  <c r="AR35" i="1"/>
  <c r="AP35" i="1" s="1"/>
  <c r="AE35" i="1"/>
  <c r="AD35" i="1"/>
  <c r="AC35" i="1" s="1"/>
  <c r="V35" i="1"/>
  <c r="BT34" i="1"/>
  <c r="BS34" i="1"/>
  <c r="BQ34" i="1"/>
  <c r="BR34" i="1" s="1"/>
  <c r="BP34" i="1"/>
  <c r="BO34" i="1"/>
  <c r="BN34" i="1"/>
  <c r="BM34" i="1"/>
  <c r="BL34" i="1"/>
  <c r="BI34" i="1"/>
  <c r="BG34" i="1"/>
  <c r="BB34" i="1"/>
  <c r="AW34" i="1"/>
  <c r="AV34" i="1"/>
  <c r="AR34" i="1"/>
  <c r="AP34" i="1" s="1"/>
  <c r="AE34" i="1"/>
  <c r="AD34" i="1"/>
  <c r="AC34" i="1" s="1"/>
  <c r="V34" i="1"/>
  <c r="BT33" i="1"/>
  <c r="BS33" i="1"/>
  <c r="BR33" i="1" s="1"/>
  <c r="BQ33" i="1"/>
  <c r="BP33" i="1"/>
  <c r="BO33" i="1"/>
  <c r="BN33" i="1"/>
  <c r="BM33" i="1"/>
  <c r="BL33" i="1"/>
  <c r="BG33" i="1" s="1"/>
  <c r="BI33" i="1"/>
  <c r="BB33" i="1"/>
  <c r="AV33" i="1"/>
  <c r="AW33" i="1" s="1"/>
  <c r="AR33" i="1"/>
  <c r="AP33" i="1" s="1"/>
  <c r="AE33" i="1"/>
  <c r="AD33" i="1"/>
  <c r="AC33" i="1" s="1"/>
  <c r="V33" i="1"/>
  <c r="BT32" i="1"/>
  <c r="BS32" i="1"/>
  <c r="BQ32" i="1"/>
  <c r="BR32" i="1" s="1"/>
  <c r="BP32" i="1"/>
  <c r="BO32" i="1"/>
  <c r="BN32" i="1"/>
  <c r="BM32" i="1"/>
  <c r="BL32" i="1"/>
  <c r="BG32" i="1" s="1"/>
  <c r="BI32" i="1"/>
  <c r="BB32" i="1"/>
  <c r="AW32" i="1"/>
  <c r="AV32" i="1"/>
  <c r="AR32" i="1"/>
  <c r="AP32" i="1"/>
  <c r="Q32" i="1" s="1"/>
  <c r="AE32" i="1"/>
  <c r="AD32" i="1"/>
  <c r="AC32" i="1"/>
  <c r="V32" i="1"/>
  <c r="T32" i="1"/>
  <c r="BT31" i="1"/>
  <c r="BS31" i="1"/>
  <c r="BQ31" i="1"/>
  <c r="BR31" i="1" s="1"/>
  <c r="BP31" i="1"/>
  <c r="BO31" i="1"/>
  <c r="BN31" i="1"/>
  <c r="BM31" i="1"/>
  <c r="BL31" i="1"/>
  <c r="BI31" i="1"/>
  <c r="BG31" i="1"/>
  <c r="BB31" i="1"/>
  <c r="AV31" i="1"/>
  <c r="AW31" i="1" s="1"/>
  <c r="AR31" i="1"/>
  <c r="AP31" i="1" s="1"/>
  <c r="AE31" i="1"/>
  <c r="AD31" i="1"/>
  <c r="AC31" i="1" s="1"/>
  <c r="V31" i="1"/>
  <c r="BT30" i="1"/>
  <c r="BS30" i="1"/>
  <c r="BR30" i="1" s="1"/>
  <c r="BQ30" i="1"/>
  <c r="BP30" i="1"/>
  <c r="BO30" i="1"/>
  <c r="BN30" i="1"/>
  <c r="BM30" i="1"/>
  <c r="BL30" i="1"/>
  <c r="BG30" i="1" s="1"/>
  <c r="BI30" i="1"/>
  <c r="BB30" i="1"/>
  <c r="AW30" i="1"/>
  <c r="AV30" i="1"/>
  <c r="AR30" i="1"/>
  <c r="AP30" i="1" s="1"/>
  <c r="AE30" i="1"/>
  <c r="AD30" i="1"/>
  <c r="AC30" i="1" s="1"/>
  <c r="V30" i="1"/>
  <c r="BT29" i="1"/>
  <c r="BS29" i="1"/>
  <c r="BQ29" i="1"/>
  <c r="BR29" i="1" s="1"/>
  <c r="BP29" i="1"/>
  <c r="BO29" i="1"/>
  <c r="BN29" i="1"/>
  <c r="BM29" i="1"/>
  <c r="BL29" i="1"/>
  <c r="BI29" i="1"/>
  <c r="BG29" i="1"/>
  <c r="BB29" i="1"/>
  <c r="AW29" i="1"/>
  <c r="AV29" i="1"/>
  <c r="AR29" i="1"/>
  <c r="AP29" i="1"/>
  <c r="Q29" i="1" s="1"/>
  <c r="AE29" i="1"/>
  <c r="AD29" i="1"/>
  <c r="AC29" i="1"/>
  <c r="V29" i="1"/>
  <c r="BT28" i="1"/>
  <c r="BS28" i="1"/>
  <c r="BR28" i="1" s="1"/>
  <c r="BQ28" i="1"/>
  <c r="BP28" i="1"/>
  <c r="BO28" i="1"/>
  <c r="BN28" i="1"/>
  <c r="BM28" i="1"/>
  <c r="BL28" i="1"/>
  <c r="BG28" i="1" s="1"/>
  <c r="BI28" i="1"/>
  <c r="BB28" i="1"/>
  <c r="AV28" i="1"/>
  <c r="AW28" i="1" s="1"/>
  <c r="AR28" i="1"/>
  <c r="AP28" i="1" s="1"/>
  <c r="AE28" i="1"/>
  <c r="AD28" i="1"/>
  <c r="AC28" i="1" s="1"/>
  <c r="V28" i="1"/>
  <c r="BT27" i="1"/>
  <c r="BS27" i="1"/>
  <c r="BQ27" i="1"/>
  <c r="BR27" i="1" s="1"/>
  <c r="BP27" i="1"/>
  <c r="BO27" i="1"/>
  <c r="BN27" i="1"/>
  <c r="BM27" i="1"/>
  <c r="BL27" i="1"/>
  <c r="BG27" i="1" s="1"/>
  <c r="BI27" i="1"/>
  <c r="BB27" i="1"/>
  <c r="AW27" i="1"/>
  <c r="AV27" i="1"/>
  <c r="AR27" i="1"/>
  <c r="AP27" i="1" s="1"/>
  <c r="AE27" i="1"/>
  <c r="AD27" i="1"/>
  <c r="AC27" i="1" s="1"/>
  <c r="V27" i="1"/>
  <c r="BT26" i="1"/>
  <c r="BS26" i="1"/>
  <c r="BQ26" i="1"/>
  <c r="BR26" i="1" s="1"/>
  <c r="BP26" i="1"/>
  <c r="BO26" i="1"/>
  <c r="BN26" i="1"/>
  <c r="BM26" i="1"/>
  <c r="BL26" i="1"/>
  <c r="BI26" i="1"/>
  <c r="BG26" i="1"/>
  <c r="BB26" i="1"/>
  <c r="AW26" i="1"/>
  <c r="AV26" i="1"/>
  <c r="AR26" i="1"/>
  <c r="AP26" i="1" s="1"/>
  <c r="AE26" i="1"/>
  <c r="AD26" i="1"/>
  <c r="AC26" i="1" s="1"/>
  <c r="V26" i="1"/>
  <c r="BT25" i="1"/>
  <c r="BS25" i="1"/>
  <c r="BR25" i="1" s="1"/>
  <c r="BQ25" i="1"/>
  <c r="BP25" i="1"/>
  <c r="BO25" i="1"/>
  <c r="BN25" i="1"/>
  <c r="BM25" i="1"/>
  <c r="BL25" i="1"/>
  <c r="BG25" i="1" s="1"/>
  <c r="BI25" i="1"/>
  <c r="BB25" i="1"/>
  <c r="AW25" i="1"/>
  <c r="AV25" i="1"/>
  <c r="AR25" i="1"/>
  <c r="AP25" i="1" s="1"/>
  <c r="AE25" i="1"/>
  <c r="AD25" i="1"/>
  <c r="AC25" i="1" s="1"/>
  <c r="V25" i="1"/>
  <c r="BT24" i="1"/>
  <c r="BS24" i="1"/>
  <c r="BQ24" i="1"/>
  <c r="BR24" i="1" s="1"/>
  <c r="BP24" i="1"/>
  <c r="BO24" i="1"/>
  <c r="BN24" i="1"/>
  <c r="BM24" i="1"/>
  <c r="BL24" i="1"/>
  <c r="BG24" i="1" s="1"/>
  <c r="BI24" i="1"/>
  <c r="BB24" i="1"/>
  <c r="AW24" i="1"/>
  <c r="AV24" i="1"/>
  <c r="AR24" i="1"/>
  <c r="AP24" i="1"/>
  <c r="Q24" i="1" s="1"/>
  <c r="AE24" i="1"/>
  <c r="AD24" i="1"/>
  <c r="AC24" i="1"/>
  <c r="V24" i="1"/>
  <c r="T24" i="1"/>
  <c r="BT23" i="1"/>
  <c r="BS23" i="1"/>
  <c r="BR23" i="1" s="1"/>
  <c r="BQ23" i="1"/>
  <c r="BP23" i="1"/>
  <c r="BO23" i="1"/>
  <c r="BN23" i="1"/>
  <c r="BM23" i="1"/>
  <c r="BL23" i="1"/>
  <c r="BI23" i="1"/>
  <c r="BG23" i="1"/>
  <c r="BB23" i="1"/>
  <c r="AV23" i="1"/>
  <c r="AW23" i="1" s="1"/>
  <c r="AR23" i="1"/>
  <c r="AP23" i="1" s="1"/>
  <c r="AE23" i="1"/>
  <c r="AD23" i="1"/>
  <c r="AC23" i="1" s="1"/>
  <c r="V23" i="1"/>
  <c r="BT22" i="1"/>
  <c r="BS22" i="1"/>
  <c r="BQ22" i="1"/>
  <c r="BR22" i="1" s="1"/>
  <c r="BP22" i="1"/>
  <c r="BO22" i="1"/>
  <c r="BN22" i="1"/>
  <c r="BM22" i="1"/>
  <c r="BL22" i="1"/>
  <c r="BG22" i="1" s="1"/>
  <c r="BI22" i="1"/>
  <c r="BB22" i="1"/>
  <c r="AW22" i="1"/>
  <c r="AV22" i="1"/>
  <c r="AR22" i="1"/>
  <c r="AP22" i="1" s="1"/>
  <c r="AE22" i="1"/>
  <c r="AD22" i="1"/>
  <c r="AC22" i="1" s="1"/>
  <c r="V22" i="1"/>
  <c r="BT21" i="1"/>
  <c r="BS21" i="1"/>
  <c r="BQ21" i="1"/>
  <c r="BR21" i="1" s="1"/>
  <c r="BP21" i="1"/>
  <c r="BO21" i="1"/>
  <c r="BN21" i="1"/>
  <c r="BM21" i="1"/>
  <c r="BL21" i="1"/>
  <c r="BI21" i="1"/>
  <c r="BG21" i="1"/>
  <c r="BB21" i="1"/>
  <c r="AV21" i="1"/>
  <c r="AW21" i="1" s="1"/>
  <c r="AR21" i="1"/>
  <c r="AP21" i="1"/>
  <c r="Q21" i="1" s="1"/>
  <c r="AE21" i="1"/>
  <c r="AD21" i="1"/>
  <c r="AC21" i="1" s="1"/>
  <c r="V21" i="1"/>
  <c r="BT20" i="1"/>
  <c r="BS20" i="1"/>
  <c r="BR20" i="1" s="1"/>
  <c r="BQ20" i="1"/>
  <c r="BP20" i="1"/>
  <c r="BO20" i="1"/>
  <c r="BN20" i="1"/>
  <c r="BM20" i="1"/>
  <c r="BL20" i="1"/>
  <c r="BG20" i="1" s="1"/>
  <c r="BI20" i="1"/>
  <c r="BB20" i="1"/>
  <c r="AW20" i="1"/>
  <c r="AV20" i="1"/>
  <c r="AR20" i="1"/>
  <c r="AP20" i="1" s="1"/>
  <c r="AE20" i="1"/>
  <c r="AD20" i="1"/>
  <c r="AC20" i="1" s="1"/>
  <c r="V20" i="1"/>
  <c r="BT19" i="1"/>
  <c r="BS19" i="1"/>
  <c r="BQ19" i="1"/>
  <c r="BR19" i="1" s="1"/>
  <c r="BP19" i="1"/>
  <c r="BO19" i="1"/>
  <c r="BN19" i="1"/>
  <c r="BM19" i="1"/>
  <c r="BL19" i="1"/>
  <c r="BG19" i="1" s="1"/>
  <c r="BI19" i="1"/>
  <c r="BB19" i="1"/>
  <c r="AW19" i="1"/>
  <c r="AV19" i="1"/>
  <c r="AR19" i="1"/>
  <c r="AP19" i="1" s="1"/>
  <c r="AE19" i="1"/>
  <c r="AD19" i="1"/>
  <c r="AC19" i="1" s="1"/>
  <c r="V19" i="1"/>
  <c r="BT18" i="1"/>
  <c r="BS18" i="1"/>
  <c r="BQ18" i="1"/>
  <c r="BR18" i="1" s="1"/>
  <c r="BP18" i="1"/>
  <c r="BO18" i="1"/>
  <c r="BN18" i="1"/>
  <c r="BM18" i="1"/>
  <c r="BL18" i="1"/>
  <c r="BI18" i="1"/>
  <c r="BG18" i="1"/>
  <c r="BB18" i="1"/>
  <c r="AW18" i="1"/>
  <c r="AV18" i="1"/>
  <c r="AR18" i="1"/>
  <c r="AP18" i="1" s="1"/>
  <c r="AE18" i="1"/>
  <c r="AD18" i="1"/>
  <c r="AC18" i="1" s="1"/>
  <c r="V18" i="1"/>
  <c r="BT17" i="1"/>
  <c r="BS17" i="1"/>
  <c r="BR17" i="1" s="1"/>
  <c r="BQ17" i="1"/>
  <c r="BP17" i="1"/>
  <c r="BO17" i="1"/>
  <c r="BN17" i="1"/>
  <c r="BM17" i="1"/>
  <c r="BL17" i="1"/>
  <c r="BG17" i="1" s="1"/>
  <c r="BI17" i="1"/>
  <c r="BB17" i="1"/>
  <c r="AW17" i="1"/>
  <c r="AV17" i="1"/>
  <c r="AR17" i="1"/>
  <c r="AP17" i="1" s="1"/>
  <c r="AE17" i="1"/>
  <c r="AD17" i="1"/>
  <c r="AC17" i="1" s="1"/>
  <c r="V17" i="1"/>
  <c r="O17" i="1" l="1"/>
  <c r="AQ17" i="1"/>
  <c r="T17" i="1"/>
  <c r="Q17" i="1"/>
  <c r="P17" i="1"/>
  <c r="BE17" i="1" s="1"/>
  <c r="BH17" i="1" s="1"/>
  <c r="T18" i="1"/>
  <c r="Q18" i="1"/>
  <c r="P18" i="1"/>
  <c r="BE18" i="1" s="1"/>
  <c r="O18" i="1"/>
  <c r="AQ18" i="1"/>
  <c r="BD25" i="1"/>
  <c r="BF25" i="1" s="1"/>
  <c r="Y25" i="1"/>
  <c r="BD26" i="1"/>
  <c r="BF26" i="1" s="1"/>
  <c r="Y26" i="1"/>
  <c r="Y27" i="1"/>
  <c r="BD27" i="1"/>
  <c r="BD28" i="1"/>
  <c r="BF28" i="1" s="1"/>
  <c r="Y28" i="1"/>
  <c r="P30" i="1"/>
  <c r="BE30" i="1" s="1"/>
  <c r="BH30" i="1" s="1"/>
  <c r="O30" i="1"/>
  <c r="AQ30" i="1"/>
  <c r="T30" i="1"/>
  <c r="Q30" i="1"/>
  <c r="T31" i="1"/>
  <c r="Q31" i="1"/>
  <c r="P31" i="1"/>
  <c r="BE31" i="1" s="1"/>
  <c r="BH31" i="1" s="1"/>
  <c r="O31" i="1"/>
  <c r="AQ31" i="1"/>
  <c r="Q19" i="1"/>
  <c r="P19" i="1"/>
  <c r="BE19" i="1" s="1"/>
  <c r="O19" i="1"/>
  <c r="AQ19" i="1"/>
  <c r="T19" i="1"/>
  <c r="AQ20" i="1"/>
  <c r="T20" i="1"/>
  <c r="Q20" i="1"/>
  <c r="P20" i="1"/>
  <c r="BE20" i="1" s="1"/>
  <c r="BH20" i="1" s="1"/>
  <c r="O20" i="1"/>
  <c r="BF27" i="1"/>
  <c r="T34" i="1"/>
  <c r="Q34" i="1"/>
  <c r="P34" i="1"/>
  <c r="BE34" i="1" s="1"/>
  <c r="BH34" i="1" s="1"/>
  <c r="O34" i="1"/>
  <c r="AQ34" i="1"/>
  <c r="P22" i="1"/>
  <c r="BE22" i="1" s="1"/>
  <c r="O22" i="1"/>
  <c r="AQ22" i="1"/>
  <c r="T22" i="1"/>
  <c r="Q22" i="1"/>
  <c r="T23" i="1"/>
  <c r="Q23" i="1"/>
  <c r="P23" i="1"/>
  <c r="BE23" i="1" s="1"/>
  <c r="O23" i="1"/>
  <c r="AQ23" i="1"/>
  <c r="BD31" i="1"/>
  <c r="BF31" i="1" s="1"/>
  <c r="Y31" i="1"/>
  <c r="BD17" i="1"/>
  <c r="BF17" i="1" s="1"/>
  <c r="Y17" i="1"/>
  <c r="BD18" i="1"/>
  <c r="BF18" i="1" s="1"/>
  <c r="Y18" i="1"/>
  <c r="Y19" i="1"/>
  <c r="BD19" i="1"/>
  <c r="BD30" i="1"/>
  <c r="BF30" i="1" s="1"/>
  <c r="Y30" i="1"/>
  <c r="O33" i="1"/>
  <c r="AQ33" i="1"/>
  <c r="T33" i="1"/>
  <c r="Q33" i="1"/>
  <c r="P33" i="1"/>
  <c r="BE33" i="1" s="1"/>
  <c r="Q35" i="1"/>
  <c r="P35" i="1"/>
  <c r="BE35" i="1" s="1"/>
  <c r="BH35" i="1" s="1"/>
  <c r="O35" i="1"/>
  <c r="AQ35" i="1"/>
  <c r="T35" i="1"/>
  <c r="BF19" i="1"/>
  <c r="BD20" i="1"/>
  <c r="BF20" i="1" s="1"/>
  <c r="Y20" i="1"/>
  <c r="BD21" i="1"/>
  <c r="BF21" i="1" s="1"/>
  <c r="Y21" i="1"/>
  <c r="BD22" i="1"/>
  <c r="Y22" i="1"/>
  <c r="BD29" i="1"/>
  <c r="BF29" i="1" s="1"/>
  <c r="Y29" i="1"/>
  <c r="BF22" i="1"/>
  <c r="BD23" i="1"/>
  <c r="BF23" i="1" s="1"/>
  <c r="Y23" i="1"/>
  <c r="O25" i="1"/>
  <c r="AQ25" i="1"/>
  <c r="T25" i="1"/>
  <c r="Q25" i="1"/>
  <c r="P25" i="1"/>
  <c r="BE25" i="1" s="1"/>
  <c r="T26" i="1"/>
  <c r="Q26" i="1"/>
  <c r="P26" i="1"/>
  <c r="BE26" i="1" s="1"/>
  <c r="BH26" i="1" s="1"/>
  <c r="O26" i="1"/>
  <c r="AQ26" i="1"/>
  <c r="Y32" i="1"/>
  <c r="BD32" i="1"/>
  <c r="BF32" i="1" s="1"/>
  <c r="BD33" i="1"/>
  <c r="BF33" i="1" s="1"/>
  <c r="Y33" i="1"/>
  <c r="BD34" i="1"/>
  <c r="BF34" i="1" s="1"/>
  <c r="Y34" i="1"/>
  <c r="Y35" i="1"/>
  <c r="BD35" i="1"/>
  <c r="Q27" i="1"/>
  <c r="P27" i="1"/>
  <c r="BE27" i="1" s="1"/>
  <c r="BH27" i="1" s="1"/>
  <c r="O27" i="1"/>
  <c r="AQ27" i="1"/>
  <c r="T27" i="1"/>
  <c r="AQ28" i="1"/>
  <c r="T28" i="1"/>
  <c r="Q28" i="1"/>
  <c r="P28" i="1"/>
  <c r="BE28" i="1" s="1"/>
  <c r="BH28" i="1" s="1"/>
  <c r="O28" i="1"/>
  <c r="BF35" i="1"/>
  <c r="Y24" i="1"/>
  <c r="BD24" i="1"/>
  <c r="BF24" i="1" s="1"/>
  <c r="T21" i="1"/>
  <c r="T29" i="1"/>
  <c r="AQ21" i="1"/>
  <c r="AQ29" i="1"/>
  <c r="O21" i="1"/>
  <c r="AQ24" i="1"/>
  <c r="O29" i="1"/>
  <c r="AQ32" i="1"/>
  <c r="P21" i="1"/>
  <c r="BE21" i="1" s="1"/>
  <c r="O24" i="1"/>
  <c r="P29" i="1"/>
  <c r="BE29" i="1" s="1"/>
  <c r="BH29" i="1" s="1"/>
  <c r="O32" i="1"/>
  <c r="P24" i="1"/>
  <c r="BE24" i="1" s="1"/>
  <c r="BH24" i="1" s="1"/>
  <c r="P32" i="1"/>
  <c r="BE32" i="1" s="1"/>
  <c r="BH32" i="1" s="1"/>
  <c r="AG32" i="1" l="1"/>
  <c r="AG27" i="1"/>
  <c r="AG26" i="1"/>
  <c r="W26" i="1"/>
  <c r="U26" i="1" s="1"/>
  <c r="X26" i="1" s="1"/>
  <c r="R26" i="1" s="1"/>
  <c r="S26" i="1" s="1"/>
  <c r="AG25" i="1"/>
  <c r="AG33" i="1"/>
  <c r="AG23" i="1"/>
  <c r="BH22" i="1"/>
  <c r="Z26" i="1"/>
  <c r="AA26" i="1" s="1"/>
  <c r="AG31" i="1"/>
  <c r="AG28" i="1"/>
  <c r="Z33" i="1"/>
  <c r="AA33" i="1" s="1"/>
  <c r="Z23" i="1"/>
  <c r="AA23" i="1" s="1"/>
  <c r="Z21" i="1"/>
  <c r="AA21" i="1" s="1"/>
  <c r="AG35" i="1"/>
  <c r="Z30" i="1"/>
  <c r="AA30" i="1" s="1"/>
  <c r="Z17" i="1"/>
  <c r="AA17" i="1" s="1"/>
  <c r="BH23" i="1"/>
  <c r="AG30" i="1"/>
  <c r="AG24" i="1"/>
  <c r="BH21" i="1"/>
  <c r="Z20" i="1"/>
  <c r="AA20" i="1" s="1"/>
  <c r="Z28" i="1"/>
  <c r="AA28" i="1" s="1"/>
  <c r="W28" i="1" s="1"/>
  <c r="U28" i="1" s="1"/>
  <c r="X28" i="1" s="1"/>
  <c r="R28" i="1" s="1"/>
  <c r="S28" i="1" s="1"/>
  <c r="BH25" i="1"/>
  <c r="BH33" i="1"/>
  <c r="Z31" i="1"/>
  <c r="AA31" i="1" s="1"/>
  <c r="AG34" i="1"/>
  <c r="AG29" i="1"/>
  <c r="Z32" i="1"/>
  <c r="AA32" i="1" s="1"/>
  <c r="Z29" i="1"/>
  <c r="AA29" i="1" s="1"/>
  <c r="Z24" i="1"/>
  <c r="AA24" i="1" s="1"/>
  <c r="Z35" i="1"/>
  <c r="AA35" i="1" s="1"/>
  <c r="W35" i="1" s="1"/>
  <c r="U35" i="1" s="1"/>
  <c r="X35" i="1" s="1"/>
  <c r="R35" i="1" s="1"/>
  <c r="S35" i="1" s="1"/>
  <c r="Z19" i="1"/>
  <c r="AA19" i="1" s="1"/>
  <c r="AG19" i="1"/>
  <c r="W19" i="1"/>
  <c r="U19" i="1" s="1"/>
  <c r="X19" i="1" s="1"/>
  <c r="R19" i="1" s="1"/>
  <c r="S19" i="1" s="1"/>
  <c r="AG18" i="1"/>
  <c r="W17" i="1"/>
  <c r="U17" i="1" s="1"/>
  <c r="X17" i="1" s="1"/>
  <c r="R17" i="1" s="1"/>
  <c r="S17" i="1" s="1"/>
  <c r="AG17" i="1"/>
  <c r="Z25" i="1"/>
  <c r="AA25" i="1" s="1"/>
  <c r="W25" i="1" s="1"/>
  <c r="U25" i="1" s="1"/>
  <c r="X25" i="1" s="1"/>
  <c r="R25" i="1" s="1"/>
  <c r="S25" i="1" s="1"/>
  <c r="AG21" i="1"/>
  <c r="Z34" i="1"/>
  <c r="AA34" i="1" s="1"/>
  <c r="Z22" i="1"/>
  <c r="AA22" i="1" s="1"/>
  <c r="W22" i="1" s="1"/>
  <c r="U22" i="1" s="1"/>
  <c r="X22" i="1" s="1"/>
  <c r="R22" i="1" s="1"/>
  <c r="S22" i="1" s="1"/>
  <c r="Z18" i="1"/>
  <c r="AA18" i="1" s="1"/>
  <c r="W18" i="1" s="1"/>
  <c r="U18" i="1" s="1"/>
  <c r="X18" i="1" s="1"/>
  <c r="R18" i="1" s="1"/>
  <c r="S18" i="1" s="1"/>
  <c r="AG22" i="1"/>
  <c r="AG20" i="1"/>
  <c r="W20" i="1"/>
  <c r="U20" i="1" s="1"/>
  <c r="X20" i="1" s="1"/>
  <c r="R20" i="1" s="1"/>
  <c r="S20" i="1" s="1"/>
  <c r="BH19" i="1"/>
  <c r="Z27" i="1"/>
  <c r="AA27" i="1" s="1"/>
  <c r="W27" i="1" s="1"/>
  <c r="U27" i="1" s="1"/>
  <c r="X27" i="1" s="1"/>
  <c r="R27" i="1" s="1"/>
  <c r="S27" i="1" s="1"/>
  <c r="BH18" i="1"/>
  <c r="AI21" i="1" l="1"/>
  <c r="AB21" i="1"/>
  <c r="AF21" i="1" s="1"/>
  <c r="AH21" i="1"/>
  <c r="AB34" i="1"/>
  <c r="AF34" i="1" s="1"/>
  <c r="AI34" i="1"/>
  <c r="AH34" i="1"/>
  <c r="W34" i="1"/>
  <c r="U34" i="1" s="1"/>
  <c r="X34" i="1" s="1"/>
  <c r="R34" i="1" s="1"/>
  <c r="S34" i="1" s="1"/>
  <c r="AB20" i="1"/>
  <c r="AF20" i="1" s="1"/>
  <c r="AI20" i="1"/>
  <c r="AJ20" i="1" s="1"/>
  <c r="AH20" i="1"/>
  <c r="AB17" i="1"/>
  <c r="AF17" i="1" s="1"/>
  <c r="AI17" i="1"/>
  <c r="AH17" i="1"/>
  <c r="AB23" i="1"/>
  <c r="AF23" i="1" s="1"/>
  <c r="AI23" i="1"/>
  <c r="AJ23" i="1" s="1"/>
  <c r="AH23" i="1"/>
  <c r="AB26" i="1"/>
  <c r="AF26" i="1" s="1"/>
  <c r="AI26" i="1"/>
  <c r="AH26" i="1"/>
  <c r="W21" i="1"/>
  <c r="U21" i="1" s="1"/>
  <c r="X21" i="1" s="1"/>
  <c r="R21" i="1" s="1"/>
  <c r="S21" i="1" s="1"/>
  <c r="AB31" i="1"/>
  <c r="AF31" i="1" s="1"/>
  <c r="AI31" i="1"/>
  <c r="AJ31" i="1" s="1"/>
  <c r="AH31" i="1"/>
  <c r="AB30" i="1"/>
  <c r="AF30" i="1" s="1"/>
  <c r="AI30" i="1"/>
  <c r="AJ30" i="1" s="1"/>
  <c r="AH30" i="1"/>
  <c r="AB33" i="1"/>
  <c r="AF33" i="1" s="1"/>
  <c r="AI33" i="1"/>
  <c r="AH33" i="1"/>
  <c r="AH24" i="1"/>
  <c r="AB24" i="1"/>
  <c r="AF24" i="1" s="1"/>
  <c r="AI24" i="1"/>
  <c r="AI29" i="1"/>
  <c r="AJ29" i="1" s="1"/>
  <c r="AB29" i="1"/>
  <c r="AF29" i="1" s="1"/>
  <c r="AH29" i="1"/>
  <c r="W24" i="1"/>
  <c r="U24" i="1" s="1"/>
  <c r="X24" i="1" s="1"/>
  <c r="R24" i="1" s="1"/>
  <c r="S24" i="1" s="1"/>
  <c r="W23" i="1"/>
  <c r="U23" i="1" s="1"/>
  <c r="X23" i="1" s="1"/>
  <c r="R23" i="1" s="1"/>
  <c r="S23" i="1" s="1"/>
  <c r="AB18" i="1"/>
  <c r="AF18" i="1" s="1"/>
  <c r="AI18" i="1"/>
  <c r="AJ18" i="1" s="1"/>
  <c r="AH18" i="1"/>
  <c r="AB25" i="1"/>
  <c r="AF25" i="1" s="1"/>
  <c r="AI25" i="1"/>
  <c r="AH25" i="1"/>
  <c r="AB19" i="1"/>
  <c r="AF19" i="1" s="1"/>
  <c r="AI19" i="1"/>
  <c r="AH19" i="1"/>
  <c r="AB27" i="1"/>
  <c r="AF27" i="1" s="1"/>
  <c r="AI27" i="1"/>
  <c r="AJ27" i="1" s="1"/>
  <c r="AH27" i="1"/>
  <c r="AH32" i="1"/>
  <c r="AB32" i="1"/>
  <c r="AF32" i="1" s="1"/>
  <c r="AI32" i="1"/>
  <c r="AJ32" i="1" s="1"/>
  <c r="W32" i="1"/>
  <c r="U32" i="1" s="1"/>
  <c r="X32" i="1" s="1"/>
  <c r="R32" i="1" s="1"/>
  <c r="S32" i="1" s="1"/>
  <c r="AB22" i="1"/>
  <c r="AF22" i="1" s="1"/>
  <c r="AI22" i="1"/>
  <c r="AJ22" i="1" s="1"/>
  <c r="AH22" i="1"/>
  <c r="AB35" i="1"/>
  <c r="AF35" i="1" s="1"/>
  <c r="AI35" i="1"/>
  <c r="AH35" i="1"/>
  <c r="W29" i="1"/>
  <c r="U29" i="1" s="1"/>
  <c r="X29" i="1" s="1"/>
  <c r="R29" i="1" s="1"/>
  <c r="S29" i="1" s="1"/>
  <c r="AB28" i="1"/>
  <c r="AF28" i="1" s="1"/>
  <c r="AI28" i="1"/>
  <c r="AJ28" i="1" s="1"/>
  <c r="AH28" i="1"/>
  <c r="W30" i="1"/>
  <c r="U30" i="1" s="1"/>
  <c r="X30" i="1" s="1"/>
  <c r="R30" i="1" s="1"/>
  <c r="S30" i="1" s="1"/>
  <c r="W31" i="1"/>
  <c r="U31" i="1" s="1"/>
  <c r="X31" i="1" s="1"/>
  <c r="R31" i="1" s="1"/>
  <c r="S31" i="1" s="1"/>
  <c r="W33" i="1"/>
  <c r="U33" i="1" s="1"/>
  <c r="X33" i="1" s="1"/>
  <c r="R33" i="1" s="1"/>
  <c r="S33" i="1" s="1"/>
  <c r="AJ24" i="1" l="1"/>
  <c r="AJ19" i="1"/>
  <c r="AJ34" i="1"/>
  <c r="AJ33" i="1"/>
  <c r="AJ17" i="1"/>
  <c r="AJ35" i="1"/>
  <c r="AJ25" i="1"/>
  <c r="AJ26" i="1"/>
  <c r="AJ21" i="1"/>
</calcChain>
</file>

<file path=xl/sharedStrings.xml><?xml version="1.0" encoding="utf-8"?>
<sst xmlns="http://schemas.openxmlformats.org/spreadsheetml/2006/main" count="698" uniqueCount="320">
  <si>
    <t>File opened</t>
  </si>
  <si>
    <t>2020-02-13 15:00:26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</si>
  <si>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</si>
  <si>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</si>
  <si>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</si>
  <si>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</si>
  <si>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</si>
  <si>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</si>
  <si>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</si>
  <si>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</si>
  <si>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</si>
  <si>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</si>
  <si>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</si>
  <si>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{"tazero": "-0.144751", "flowmeterzero": "0.998881", "h2obspan2b": "0.0727663", "flowazero": "0.30544", "co2azero": "0.926417", "co2aspan2a": "0.295951", "co2aspan2": "-0.0336155", "co2bspan2b": "0.294103", "co2aspanconc2": "301.4", "h2obzero": "1.05718", "co2bspan2": "-0.0333406", "flowbzero": "0.30558", "h2obspan1": "1.00315", "h2obspanconc2": "0", "h2oaspan1": "1.00539", "h2oaspan2b": "0.0723615", "co2aspanconc1": "2488", "h2oaspanconc2": "0", "chamberpressurezero": "2.65346", "h2oaspan2a": "0.0719734", "co2aspan1": "1.00127", "co2bspan2a": "0.296716", "h2oaspanconc1": "12.18", "h2obspanconc1": "12.18", "co2bzero": "0.928899", "tbzero": "-0.0746956", "h2obspan2a": "0.0725379", "h2obspan2": "0", "ssb_ref": "36084.5", "co2bspanconc2": "301.4", "h2oazero": "1.04577", "h2oaspan2": "0", "co2bspanconc1": "2488", "ssa_ref": "34010.6", "oxygen": "21", "co2aspan2b": "0.293384", "co2bspan1": "1.00109"}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</si>
  <si>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</si>
  <si>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</si>
  <si>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</si>
  <si>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</si>
  <si>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</si>
  <si>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</si>
  <si>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</si>
  <si>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</si>
  <si>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</si>
  <si>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15:00:26</t>
  </si>
  <si>
    <t>Stability Definition:	Tleaf (Meas): Std&lt;0.2 Per=20	Qamb_in (Meas): Std&lt;1 Per=20	CO2_r (Meas): Per=20	A (GasEx): Std&lt;0.2 Per=20</t>
  </si>
  <si>
    <t>15:00:58</t>
  </si>
  <si>
    <t>Stability Definition:	Tleaf (Meas): Std&lt;0.2 Per=20	Qamb_in (Meas): Std&lt;1 Per=20	CO2_r (Meas): Per=20	A (GasEx): Std&lt;0.15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</si>
  <si>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</si>
  <si>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</si>
  <si>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</si>
  <si>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</si>
  <si>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</si>
  <si>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</si>
  <si>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</si>
  <si>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</si>
  <si>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</si>
  <si>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</si>
  <si>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</si>
  <si>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</si>
  <si>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</si>
  <si>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</si>
  <si>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</si>
  <si>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</si>
  <si>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</si>
  <si>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</si>
  <si>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</si>
  <si>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</si>
  <si>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</si>
  <si>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</si>
  <si>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</si>
  <si>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</si>
  <si>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</si>
  <si>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</si>
  <si>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</si>
  <si>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</si>
  <si>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</si>
  <si>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</si>
  <si>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</si>
  <si>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</si>
  <si>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</si>
  <si>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</si>
  <si>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</si>
  <si>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</si>
  <si>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</si>
  <si>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</si>
  <si>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</si>
  <si>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</si>
  <si>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</si>
  <si>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</si>
  <si>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</si>
  <si>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4.89595 83.2508 397.862 649.176 885.261 1102.64 1292.36 1391.48</t>
  </si>
  <si>
    <t>Fs_true</t>
  </si>
  <si>
    <t>0.196824 99.6583 401.85 600.779 800.341 1000.51 1200.93 1401.59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</si>
  <si>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</si>
  <si>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</si>
  <si>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</si>
  <si>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</si>
  <si>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</si>
  <si>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</si>
  <si>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</si>
  <si>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</si>
  <si>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</si>
  <si>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</si>
  <si>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</si>
  <si>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</si>
  <si>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</si>
  <si>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</si>
  <si>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</si>
  <si>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</si>
  <si>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</si>
  <si>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</si>
  <si>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</si>
  <si>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</si>
  <si>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</si>
  <si>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</si>
  <si>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</si>
  <si>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</si>
  <si>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</si>
  <si>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</si>
  <si>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</si>
  <si>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</si>
  <si>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</si>
  <si>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</si>
  <si>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</si>
  <si>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</si>
  <si>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</si>
  <si>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</si>
  <si>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</si>
  <si>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</si>
  <si>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</si>
  <si>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</si>
  <si>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</si>
  <si>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</si>
  <si>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</si>
  <si>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</si>
  <si>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</si>
  <si>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</si>
  <si>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</si>
  <si>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</si>
  <si>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</si>
  <si>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</si>
  <si>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</si>
  <si>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</si>
  <si>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</si>
  <si>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</si>
  <si>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</si>
  <si>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</si>
  <si>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</si>
  <si>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</si>
  <si>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</si>
  <si>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</si>
  <si>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</si>
  <si>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</si>
  <si>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</si>
  <si>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</si>
  <si>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</si>
  <si>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</si>
  <si>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</si>
  <si>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</si>
  <si>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</si>
  <si>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</si>
  <si>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</si>
  <si>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</si>
  <si>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</si>
  <si>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</si>
  <si>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</si>
  <si>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</si>
  <si>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</si>
  <si>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</si>
  <si>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</si>
  <si>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</si>
  <si>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</si>
  <si>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</si>
  <si>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</si>
  <si>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</si>
  <si>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</si>
  <si>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</si>
  <si>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</si>
  <si>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</si>
  <si>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</si>
  <si>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</si>
  <si>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</si>
  <si>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</si>
  <si>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</si>
  <si>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</si>
  <si>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</si>
  <si>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</si>
  <si>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</si>
  <si>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</si>
  <si>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</si>
  <si>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</si>
  <si>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</si>
  <si>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</si>
  <si>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</si>
  <si>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</si>
  <si>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</si>
  <si>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</si>
  <si>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</si>
  <si>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</si>
  <si>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</si>
  <si>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</si>
  <si>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</si>
  <si>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</si>
  <si>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</si>
  <si>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</si>
  <si>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</si>
  <si>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</si>
  <si>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</si>
  <si>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</si>
  <si>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</si>
  <si>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</si>
  <si>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</si>
  <si>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</si>
  <si>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</si>
  <si>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</si>
  <si>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</si>
  <si>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</si>
  <si>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</si>
  <si>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</si>
  <si>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</si>
  <si>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</si>
  <si>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</si>
  <si>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</si>
  <si>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</si>
  <si>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</si>
  <si>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</si>
  <si>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</si>
  <si>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</si>
  <si>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</si>
  <si>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</si>
  <si>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</si>
  <si>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</si>
  <si>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</si>
  <si>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</si>
  <si>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</si>
  <si>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</si>
  <si>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</si>
  <si>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</si>
  <si>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</si>
  <si>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</si>
  <si>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</si>
  <si>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</si>
  <si>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</si>
  <si>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</si>
  <si>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</si>
  <si>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</si>
  <si>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</si>
  <si>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</si>
  <si>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</si>
  <si>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</si>
  <si>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</si>
  <si>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</si>
  <si>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20200213 15:04:05</t>
  </si>
  <si>
    <t>15:04:05</t>
  </si>
  <si>
    <t>Lindsey</t>
  </si>
  <si>
    <t>20200213</t>
  </si>
  <si>
    <t>jl</t>
  </si>
  <si>
    <t>TERMAN</t>
  </si>
  <si>
    <t>BNL17565</t>
  </si>
  <si>
    <t>Mature</t>
  </si>
  <si>
    <t>G0</t>
  </si>
  <si>
    <t>Sun</t>
  </si>
  <si>
    <t>MPF-750-20200213-11_21_08</t>
  </si>
  <si>
    <t>MPF-751-20200213-15_04_07</t>
  </si>
  <si>
    <t>DARK-752-20200213-15_04_10</t>
  </si>
  <si>
    <t>0: Broadleaf</t>
  </si>
  <si>
    <t>20200213 15:05:06</t>
  </si>
  <si>
    <t>15:05:06</t>
  </si>
  <si>
    <t>MPF-753-20200213-15_05_07</t>
  </si>
  <si>
    <t>DARK-754-20200213-15_05_10</t>
  </si>
  <si>
    <t>20200213 15:06:29</t>
  </si>
  <si>
    <t>15:06:29</t>
  </si>
  <si>
    <t>MPF-755-20200213-15_06_31</t>
  </si>
  <si>
    <t>DARK-756-20200213-15_06_34</t>
  </si>
  <si>
    <t>20200213 15:08:29</t>
  </si>
  <si>
    <t>15:08:29</t>
  </si>
  <si>
    <t>MPF-757-20200213-15_08_31</t>
  </si>
  <si>
    <t>DARK-758-20200213-15_08_33</t>
  </si>
  <si>
    <t>15:09:37</t>
  </si>
  <si>
    <t>Stability Definition:	Tleaf (Meas): Std&lt;0.2 Per=20	Qamb_in (Meas): Std&lt;1 Per=20	CO2_r (Meas): Per=20	A (GasEx): Std&lt;0.1 Per=20</t>
  </si>
  <si>
    <t>20200213 15:09:30</t>
  </si>
  <si>
    <t>15:09:30</t>
  </si>
  <si>
    <t>MPF-759-20200213-15_09_32</t>
  </si>
  <si>
    <t>DARK-760-20200213-15_09_35</t>
  </si>
  <si>
    <t>20200213 15:11:24</t>
  </si>
  <si>
    <t>15:11:24</t>
  </si>
  <si>
    <t>MPF-761-20200213-15_11_26</t>
  </si>
  <si>
    <t>DARK-762-20200213-15_11_28</t>
  </si>
  <si>
    <t>20200213 15:12:25</t>
  </si>
  <si>
    <t>15:12:25</t>
  </si>
  <si>
    <t>MPF-763-20200213-15_12_26</t>
  </si>
  <si>
    <t>DARK-764-20200213-15_12_29</t>
  </si>
  <si>
    <t>20200213 15:13:44</t>
  </si>
  <si>
    <t>15:13:44</t>
  </si>
  <si>
    <t>MPF-765-20200213-15_13_46</t>
  </si>
  <si>
    <t>DARK-766-20200213-15_13_49</t>
  </si>
  <si>
    <t>20200213 15:15:43</t>
  </si>
  <si>
    <t>15:15:43</t>
  </si>
  <si>
    <t>MPF-767-20200213-15_15_45</t>
  </si>
  <si>
    <t>DARK-768-20200213-15_15_48</t>
  </si>
  <si>
    <t>20200213 15:16:44</t>
  </si>
  <si>
    <t>15:16:44</t>
  </si>
  <si>
    <t>MPF-769-20200213-15_16_46</t>
  </si>
  <si>
    <t>DARK-770-20200213-15_16_49</t>
  </si>
  <si>
    <t>20200213 15:18:38</t>
  </si>
  <si>
    <t>15:18:38</t>
  </si>
  <si>
    <t>MPF-771-20200213-15_18_40</t>
  </si>
  <si>
    <t>DARK-772-20200213-15_18_43</t>
  </si>
  <si>
    <t>20200213 15:19:39</t>
  </si>
  <si>
    <t>15:19:39</t>
  </si>
  <si>
    <t>MPF-773-20200213-15_19_40</t>
  </si>
  <si>
    <t>DARK-774-20200213-15_19_43</t>
  </si>
  <si>
    <t>20200213 15:21:46</t>
  </si>
  <si>
    <t>15:21:46</t>
  </si>
  <si>
    <t>MPF-775-20200213-15_21_48</t>
  </si>
  <si>
    <t>DARK-776-20200213-15_21_50</t>
  </si>
  <si>
    <t>20200213 15:22:55</t>
  </si>
  <si>
    <t>15:22:55</t>
  </si>
  <si>
    <t>MPF-777-20200213-15_22_57</t>
  </si>
  <si>
    <t>DARK-778-20200213-15_23_00</t>
  </si>
  <si>
    <t>20200213 15:24:55</t>
  </si>
  <si>
    <t>15:24:55</t>
  </si>
  <si>
    <t>MPF-779-20200213-15_24_57</t>
  </si>
  <si>
    <t>DARK-780-20200213-15_24_59</t>
  </si>
  <si>
    <t>20200213 15:26:27</t>
  </si>
  <si>
    <t>15:26:27</t>
  </si>
  <si>
    <t>MPF-781-20200213-15_26_29</t>
  </si>
  <si>
    <t>DARK-782-20200213-15_26_32</t>
  </si>
  <si>
    <t>20200213 15:28:24</t>
  </si>
  <si>
    <t>15:28:24</t>
  </si>
  <si>
    <t>MPF-783-20200213-15_28_26</t>
  </si>
  <si>
    <t>DARK-784-20200213-15_28_28</t>
  </si>
  <si>
    <t>20200213 15:30:45</t>
  </si>
  <si>
    <t>15:30:45</t>
  </si>
  <si>
    <t>MPF-785-20200213-15_30_46</t>
  </si>
  <si>
    <t>DARK-786-20200213-15_30_49</t>
  </si>
  <si>
    <t>20200213 15:32:24</t>
  </si>
  <si>
    <t>15:32:24</t>
  </si>
  <si>
    <t>MPF-787-20200213-15_32_26</t>
  </si>
  <si>
    <t>DARK-788-20200213-15_32_29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</si>
</sst>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35"/>
  <sheetViews>
    <sheetView tabSelected="1" workbookViewId="0"/>
  </sheetViews>
  <sheetFormatPr defaultRowHeight="15" x14ac:dyDescent="0.25"/>
  <sheetData>
    <row r="2" spans="1:133" x14ac:dyDescent="0.25">
      <c r="A2" t="s">
        <v>27</v>
      </c>
      <c r="B2" t="s">
        <v>28</v>
      </c>
      <c r="C2" t="s">
        <v>29</v>
      </c>
      <c r="D2" t="s">
        <v>30</v>
      </c>
    </row>
    <row r="3" spans="1:133" x14ac:dyDescent="0.25">
      <c r="B3">
        <v>4</v>
      </c>
      <c r="C3">
        <v>21</v>
      </c>
      <c r="D3" t="s">
        <v>31</v>
      </c>
    </row>
    <row r="4" spans="1:133" x14ac:dyDescent="0.25">
      <c r="A4" t="s">
        <v>32</v>
      </c>
      <c r="B4" t="s">
        <v>33</v>
      </c>
    </row>
    <row r="5" spans="1:133" x14ac:dyDescent="0.25">
      <c r="B5">
        <v>2</v>
      </c>
    </row>
    <row r="6" spans="1:133" x14ac:dyDescent="0.25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33" x14ac:dyDescent="0.25">
      <c r="B7">
        <v>0</v>
      </c>
      <c r="C7">
        <v>1</v>
      </c>
      <c r="D7">
        <v>0</v>
      </c>
      <c r="E7">
        <v>0</v>
      </c>
    </row>
    <row r="8" spans="1:133" x14ac:dyDescent="0.25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33" x14ac:dyDescent="0.25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25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33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25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33" x14ac:dyDescent="0.25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33" x14ac:dyDescent="0.25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76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79</v>
      </c>
      <c r="BR14" t="s">
        <v>79</v>
      </c>
      <c r="BS14" t="s">
        <v>79</v>
      </c>
      <c r="BT14" t="s">
        <v>79</v>
      </c>
      <c r="BU14" t="s">
        <v>32</v>
      </c>
      <c r="BV14" t="s">
        <v>32</v>
      </c>
      <c r="BW14" t="s">
        <v>32</v>
      </c>
      <c r="BX14" t="s">
        <v>80</v>
      </c>
      <c r="BY14" t="s">
        <v>80</v>
      </c>
      <c r="BZ14" t="s">
        <v>80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</row>
    <row r="15" spans="1:133" x14ac:dyDescent="0.25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77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128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97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165</v>
      </c>
      <c r="CG15" t="s">
        <v>166</v>
      </c>
      <c r="CH15" t="s">
        <v>167</v>
      </c>
      <c r="CI15" t="s">
        <v>168</v>
      </c>
      <c r="CJ15" t="s">
        <v>169</v>
      </c>
      <c r="CK15" t="s">
        <v>170</v>
      </c>
      <c r="CL15" t="s">
        <v>171</v>
      </c>
      <c r="CM15" t="s">
        <v>172</v>
      </c>
      <c r="CN15" t="s">
        <v>173</v>
      </c>
      <c r="CO15" t="s">
        <v>174</v>
      </c>
      <c r="CP15" t="s">
        <v>175</v>
      </c>
      <c r="CQ15" t="s">
        <v>176</v>
      </c>
      <c r="CR15" t="s">
        <v>177</v>
      </c>
      <c r="CS15" t="s">
        <v>178</v>
      </c>
      <c r="CT15" t="s">
        <v>179</v>
      </c>
      <c r="CU15" t="s">
        <v>180</v>
      </c>
      <c r="CV15" t="s">
        <v>181</v>
      </c>
      <c r="CW15" t="s">
        <v>182</v>
      </c>
      <c r="CX15" t="s">
        <v>183</v>
      </c>
      <c r="CY15" t="s">
        <v>184</v>
      </c>
      <c r="CZ15" t="s">
        <v>185</v>
      </c>
      <c r="DA15" t="s">
        <v>186</v>
      </c>
      <c r="DB15" t="s">
        <v>187</v>
      </c>
      <c r="DC15" t="s">
        <v>188</v>
      </c>
      <c r="DD15" t="s">
        <v>189</v>
      </c>
      <c r="DE15" t="s">
        <v>190</v>
      </c>
      <c r="DF15" t="s">
        <v>191</v>
      </c>
      <c r="DG15" t="s">
        <v>192</v>
      </c>
      <c r="DH15" t="s">
        <v>193</v>
      </c>
      <c r="DI15" t="s">
        <v>194</v>
      </c>
      <c r="DJ15" t="s">
        <v>195</v>
      </c>
      <c r="DK15" t="s">
        <v>196</v>
      </c>
      <c r="DL15" t="s">
        <v>197</v>
      </c>
      <c r="DM15" t="s">
        <v>198</v>
      </c>
      <c r="DN15" t="s">
        <v>199</v>
      </c>
      <c r="DO15" t="s">
        <v>200</v>
      </c>
      <c r="DP15" t="s">
        <v>201</v>
      </c>
      <c r="DQ15" t="s">
        <v>202</v>
      </c>
      <c r="DR15" t="s">
        <v>203</v>
      </c>
      <c r="DS15" t="s">
        <v>204</v>
      </c>
      <c r="DT15" t="s">
        <v>205</v>
      </c>
      <c r="DU15" t="s">
        <v>206</v>
      </c>
      <c r="DV15" t="s">
        <v>207</v>
      </c>
      <c r="DW15" t="s">
        <v>208</v>
      </c>
      <c r="DX15" t="s">
        <v>209</v>
      </c>
      <c r="DY15" t="s">
        <v>210</v>
      </c>
      <c r="DZ15" t="s">
        <v>211</v>
      </c>
      <c r="EA15" t="s">
        <v>212</v>
      </c>
      <c r="EB15" t="s">
        <v>213</v>
      </c>
      <c r="EC15" t="s">
        <v>214</v>
      </c>
    </row>
    <row r="16" spans="1:133" x14ac:dyDescent="0.25">
      <c r="B16" t="s">
        <v>215</v>
      </c>
      <c r="C16" t="s">
        <v>215</v>
      </c>
      <c r="N16" t="s">
        <v>215</v>
      </c>
      <c r="O16" t="s">
        <v>216</v>
      </c>
      <c r="P16" t="s">
        <v>217</v>
      </c>
      <c r="Q16" t="s">
        <v>218</v>
      </c>
      <c r="R16" t="s">
        <v>218</v>
      </c>
      <c r="S16" t="s">
        <v>163</v>
      </c>
      <c r="T16" t="s">
        <v>163</v>
      </c>
      <c r="U16" t="s">
        <v>216</v>
      </c>
      <c r="V16" t="s">
        <v>216</v>
      </c>
      <c r="W16" t="s">
        <v>216</v>
      </c>
      <c r="X16" t="s">
        <v>216</v>
      </c>
      <c r="Y16" t="s">
        <v>219</v>
      </c>
      <c r="Z16" t="s">
        <v>220</v>
      </c>
      <c r="AA16" t="s">
        <v>220</v>
      </c>
      <c r="AB16" t="s">
        <v>221</v>
      </c>
      <c r="AC16" t="s">
        <v>222</v>
      </c>
      <c r="AD16" t="s">
        <v>221</v>
      </c>
      <c r="AE16" t="s">
        <v>221</v>
      </c>
      <c r="AF16" t="s">
        <v>221</v>
      </c>
      <c r="AG16" t="s">
        <v>219</v>
      </c>
      <c r="AH16" t="s">
        <v>219</v>
      </c>
      <c r="AI16" t="s">
        <v>219</v>
      </c>
      <c r="AJ16" t="s">
        <v>219</v>
      </c>
      <c r="AN16" t="s">
        <v>223</v>
      </c>
      <c r="AO16" t="s">
        <v>222</v>
      </c>
      <c r="AQ16" t="s">
        <v>222</v>
      </c>
      <c r="AR16" t="s">
        <v>223</v>
      </c>
      <c r="AX16" t="s">
        <v>217</v>
      </c>
      <c r="BD16" t="s">
        <v>217</v>
      </c>
      <c r="BE16" t="s">
        <v>217</v>
      </c>
      <c r="BF16" t="s">
        <v>217</v>
      </c>
      <c r="BH16" t="s">
        <v>224</v>
      </c>
      <c r="BQ16" t="s">
        <v>217</v>
      </c>
      <c r="BR16" t="s">
        <v>217</v>
      </c>
      <c r="BT16" t="s">
        <v>225</v>
      </c>
      <c r="BU16" t="s">
        <v>226</v>
      </c>
      <c r="BX16" t="s">
        <v>215</v>
      </c>
      <c r="BY16" t="s">
        <v>218</v>
      </c>
      <c r="BZ16" t="s">
        <v>218</v>
      </c>
      <c r="CA16" t="s">
        <v>227</v>
      </c>
      <c r="CB16" t="s">
        <v>227</v>
      </c>
      <c r="CC16" t="s">
        <v>223</v>
      </c>
      <c r="CD16" t="s">
        <v>221</v>
      </c>
      <c r="CE16" t="s">
        <v>221</v>
      </c>
      <c r="CF16" t="s">
        <v>220</v>
      </c>
      <c r="CG16" t="s">
        <v>220</v>
      </c>
      <c r="CH16" t="s">
        <v>220</v>
      </c>
      <c r="CI16" t="s">
        <v>220</v>
      </c>
      <c r="CJ16" t="s">
        <v>220</v>
      </c>
      <c r="CK16" t="s">
        <v>228</v>
      </c>
      <c r="CL16" t="s">
        <v>217</v>
      </c>
      <c r="CM16" t="s">
        <v>217</v>
      </c>
      <c r="CN16" t="s">
        <v>217</v>
      </c>
      <c r="CS16" t="s">
        <v>217</v>
      </c>
      <c r="CV16" t="s">
        <v>220</v>
      </c>
      <c r="CW16" t="s">
        <v>220</v>
      </c>
      <c r="CX16" t="s">
        <v>220</v>
      </c>
      <c r="CY16" t="s">
        <v>220</v>
      </c>
      <c r="CZ16" t="s">
        <v>220</v>
      </c>
      <c r="DA16" t="s">
        <v>217</v>
      </c>
      <c r="DB16" t="s">
        <v>217</v>
      </c>
      <c r="DC16" t="s">
        <v>217</v>
      </c>
      <c r="DD16" t="s">
        <v>215</v>
      </c>
      <c r="DF16" t="s">
        <v>229</v>
      </c>
      <c r="DG16" t="s">
        <v>229</v>
      </c>
      <c r="DI16" t="s">
        <v>215</v>
      </c>
      <c r="DJ16" t="s">
        <v>222</v>
      </c>
      <c r="DK16" t="s">
        <v>222</v>
      </c>
      <c r="DL16" t="s">
        <v>230</v>
      </c>
      <c r="DM16" t="s">
        <v>231</v>
      </c>
      <c r="DO16" t="s">
        <v>223</v>
      </c>
      <c r="DP16" t="s">
        <v>223</v>
      </c>
      <c r="DQ16" t="s">
        <v>220</v>
      </c>
      <c r="DR16" t="s">
        <v>220</v>
      </c>
      <c r="DS16" t="s">
        <v>220</v>
      </c>
      <c r="DT16" t="s">
        <v>220</v>
      </c>
      <c r="DU16" t="s">
        <v>220</v>
      </c>
      <c r="DV16" t="s">
        <v>222</v>
      </c>
      <c r="DW16" t="s">
        <v>222</v>
      </c>
      <c r="DX16" t="s">
        <v>222</v>
      </c>
      <c r="DY16" t="s">
        <v>220</v>
      </c>
      <c r="DZ16" t="s">
        <v>218</v>
      </c>
      <c r="EA16" t="s">
        <v>227</v>
      </c>
      <c r="EB16" t="s">
        <v>222</v>
      </c>
      <c r="EC16" t="s">
        <v>222</v>
      </c>
    </row>
    <row r="17" spans="1:133" x14ac:dyDescent="0.25">
      <c r="A17">
        <v>1</v>
      </c>
      <c r="B17">
        <v>1581624245.5</v>
      </c>
      <c r="C17">
        <v>0</v>
      </c>
      <c r="D17" t="s">
        <v>232</v>
      </c>
      <c r="E17" t="s">
        <v>233</v>
      </c>
      <c r="F17" t="s">
        <v>234</v>
      </c>
      <c r="G17" t="s">
        <v>235</v>
      </c>
      <c r="H17" t="s">
        <v>236</v>
      </c>
      <c r="I17" t="s">
        <v>237</v>
      </c>
      <c r="J17" t="s">
        <v>238</v>
      </c>
      <c r="K17" t="s">
        <v>239</v>
      </c>
      <c r="L17" t="s">
        <v>240</v>
      </c>
      <c r="M17" t="s">
        <v>241</v>
      </c>
      <c r="N17">
        <v>1581624237.5</v>
      </c>
      <c r="O17">
        <f t="shared" ref="O17:O35" si="0">CC17*AP17*(CA17-CB17)/(100*BU17*(1000-AP17*CA17))</f>
        <v>1.1820590131482729E-3</v>
      </c>
      <c r="P17">
        <f t="shared" ref="P17:P35" si="1">CC17*AP17*(BZ17-BY17*(1000-AP17*CB17)/(1000-AP17*CA17))/(100*BU17)</f>
        <v>8.3816998006963868</v>
      </c>
      <c r="Q17">
        <f t="shared" ref="Q17:Q35" si="2">BY17 - IF(AP17&gt;1, P17*BU17*100/(AR17*CK17), 0)</f>
        <v>391.224290322581</v>
      </c>
      <c r="R17">
        <f t="shared" ref="R17:R35" si="3">((X17-O17/2)*Q17-P17)/(X17+O17/2)</f>
        <v>219.62118358660669</v>
      </c>
      <c r="S17">
        <f t="shared" ref="S17:S35" si="4">R17*(CD17+CE17)/1000</f>
        <v>21.82030667919231</v>
      </c>
      <c r="T17">
        <f t="shared" ref="T17:T35" si="5">(BY17 - IF(AP17&gt;1, P17*BU17*100/(AR17*CK17), 0))*(CD17+CE17)/1000</f>
        <v>38.869811444312241</v>
      </c>
      <c r="U17">
        <f t="shared" ref="U17:U35" si="6">2/((1/W17-1/V17)+SIGN(W17)*SQRT((1/W17-1/V17)*(1/W17-1/V17) + 4*BV17/((BV17+1)*(BV17+1))*(2*1/W17*1/V17-1/V17*1/V17)))</f>
        <v>8.294465732185613E-2</v>
      </c>
      <c r="V17">
        <f t="shared" ref="V17:V35" si="7">AM17+AL17*BU17+AK17*BU17*BU17</f>
        <v>2.2478465023471093</v>
      </c>
      <c r="W17">
        <f t="shared" ref="W17:W35" si="8">O17*(1000-(1000*0.61365*EXP(17.502*AA17/(240.97+AA17))/(CD17+CE17)+CA17)/2)/(1000*0.61365*EXP(17.502*AA17/(240.97+AA17))/(CD17+CE17)-CA17)</f>
        <v>8.1281100924510769E-2</v>
      </c>
      <c r="X17">
        <f t="shared" ref="X17:X35" si="9">1/((BV17+1)/(U17/1.6)+1/(V17/1.37)) + BV17/((BV17+1)/(U17/1.6) + BV17/(V17/1.37))</f>
        <v>5.0947373075158793E-2</v>
      </c>
      <c r="Y17">
        <f t="shared" ref="Y17:Y35" si="10">(BR17*BT17)</f>
        <v>289.5031817796467</v>
      </c>
      <c r="Z17">
        <f t="shared" ref="Z17:Z35" si="11">(CF17+(Y17+2*0.95*0.0000000567*(((CF17+$B$7)+273)^4-(CF17+273)^4)-44100*O17)/(1.84*29.3*V17+8*0.95*0.0000000567*(CF17+273)^3))</f>
        <v>32.453893457466847</v>
      </c>
      <c r="AA17">
        <f t="shared" ref="AA17:AA35" si="12">($C$7*CG17+$D$7*CH17+$E$7*Z17)</f>
        <v>30.9853225806452</v>
      </c>
      <c r="AB17">
        <f t="shared" ref="AB17:AB35" si="13">0.61365*EXP(17.502*AA17/(240.97+AA17))</f>
        <v>4.5076042452966556</v>
      </c>
      <c r="AC17">
        <f t="shared" ref="AC17:AC35" si="14">(AD17/AE17*100)</f>
        <v>70.421970792936449</v>
      </c>
      <c r="AD17">
        <f t="shared" ref="AD17:AD35" si="15">CA17*(CD17+CE17)/1000</f>
        <v>3.1181597035349058</v>
      </c>
      <c r="AE17">
        <f t="shared" ref="AE17:AE35" si="16">0.61365*EXP(17.502*CF17/(240.97+CF17))</f>
        <v>4.4278222668651406</v>
      </c>
      <c r="AF17">
        <f t="shared" ref="AF17:AF35" si="17">(AB17-CA17*(CD17+CE17)/1000)</f>
        <v>1.3894445417617498</v>
      </c>
      <c r="AG17">
        <f t="shared" ref="AG17:AG35" si="18">(-O17*44100)</f>
        <v>-52.128802479838832</v>
      </c>
      <c r="AH17">
        <f t="shared" ref="AH17:AH35" si="19">2*29.3*V17*0.92*(CF17-AA17)</f>
        <v>-37.907731563003139</v>
      </c>
      <c r="AI17">
        <f t="shared" ref="AI17:AI35" si="20">2*0.95*0.0000000567*(((CF17+$B$7)+273)^4-(AA17+273)^4)</f>
        <v>-3.7805918598395678</v>
      </c>
      <c r="AJ17">
        <f t="shared" ref="AJ17:AJ35" si="21">Y17+AI17+AG17+AH17</f>
        <v>195.68605587696516</v>
      </c>
      <c r="AK17">
        <v>-4.11257971259344E-2</v>
      </c>
      <c r="AL17">
        <v>4.6167310091566299E-2</v>
      </c>
      <c r="AM17">
        <v>3.45137133833135</v>
      </c>
      <c r="AN17">
        <v>20</v>
      </c>
      <c r="AO17">
        <v>3</v>
      </c>
      <c r="AP17">
        <f t="shared" ref="AP17:AP35" si="22">IF(AN17*$H$13&gt;=AR17,1,(AR17/(AR17-AN17*$H$13)))</f>
        <v>1</v>
      </c>
      <c r="AQ17">
        <f t="shared" ref="AQ17:AQ35" si="23">(AP17-1)*100</f>
        <v>0</v>
      </c>
      <c r="AR17">
        <f t="shared" ref="AR17:AR35" si="24">MAX(0,($B$13+$C$13*CK17)/(1+$D$13*CK17)*CD17/(CF17+273)*$E$13)</f>
        <v>51807.220556937369</v>
      </c>
      <c r="AS17" t="s">
        <v>242</v>
      </c>
      <c r="AT17">
        <v>1.87376923076923</v>
      </c>
      <c r="AU17">
        <v>5.3179999999999996</v>
      </c>
      <c r="AV17">
        <f t="shared" ref="AV17:AV35" si="25">AU17-AT17</f>
        <v>3.4442307692307699</v>
      </c>
      <c r="AW17">
        <f t="shared" ref="AW17:AW35" si="26">AV17/AU17</f>
        <v>0.64765527815546642</v>
      </c>
      <c r="AX17">
        <v>0.82278542507947805</v>
      </c>
      <c r="AY17" t="s">
        <v>243</v>
      </c>
      <c r="AZ17">
        <v>2.7520096153846199</v>
      </c>
      <c r="BA17">
        <v>4.194</v>
      </c>
      <c r="BB17">
        <f t="shared" ref="BB17:BB35" si="27">1-AZ17/BA17</f>
        <v>0.3438222185539771</v>
      </c>
      <c r="BC17">
        <v>0.5</v>
      </c>
      <c r="BD17">
        <f t="shared" ref="BD17:BD35" si="28">BR17</f>
        <v>1513.190950335809</v>
      </c>
      <c r="BE17">
        <f t="shared" ref="BE17:BE35" si="29">P17</f>
        <v>8.3816998006963868</v>
      </c>
      <c r="BF17">
        <f t="shared" ref="BF17:BF35" si="30">BB17*BC17*BD17</f>
        <v>260.13433482012942</v>
      </c>
      <c r="BG17">
        <f t="shared" ref="BG17:BG35" si="31">BL17/BA17</f>
        <v>4.2427277062470194</v>
      </c>
      <c r="BH17">
        <f t="shared" ref="BH17:BH35" si="32">(BE17-AX17)/BD17</f>
        <v>4.9953473313724388E-3</v>
      </c>
      <c r="BI17">
        <f t="shared" ref="BI17:BI35" si="33">(AU17-BA17)/BA17</f>
        <v>0.26800190748688596</v>
      </c>
      <c r="BJ17" t="s">
        <v>244</v>
      </c>
      <c r="BK17">
        <v>-13.6</v>
      </c>
      <c r="BL17">
        <f t="shared" ref="BL17:BL35" si="34">BA17-BK17</f>
        <v>17.794</v>
      </c>
      <c r="BM17">
        <f t="shared" ref="BM17:BM35" si="35">(BA17-AZ17)/(BA17-BK17)</f>
        <v>8.1038011948711922E-2</v>
      </c>
      <c r="BN17">
        <f t="shared" ref="BN17:BN35" si="36">(AU17-BA17)/(AU17-BK17)</f>
        <v>5.9414314409557023E-2</v>
      </c>
      <c r="BO17">
        <f t="shared" ref="BO17:BO35" si="37">(BA17-AZ17)/(BA17-AT17)</f>
        <v>0.62148576070019335</v>
      </c>
      <c r="BP17">
        <f t="shared" ref="BP17:BP35" si="38">(AU17-BA17)/(AU17-AT17)</f>
        <v>0.32634282523729746</v>
      </c>
      <c r="BQ17">
        <f t="shared" ref="BQ17:BQ35" si="39">$B$11*CL17+$C$11*CM17+$F$11*CN17</f>
        <v>1800.0038709677401</v>
      </c>
      <c r="BR17">
        <f t="shared" ref="BR17:BR35" si="40">BQ17*BS17</f>
        <v>1513.190950335809</v>
      </c>
      <c r="BS17">
        <f t="shared" ref="BS17:BS35" si="41">($B$11*$D$9+$C$11*$D$9+$F$11*((DA17+CS17)/MAX(DA17+CS17+DB17, 0.1)*$I$9+DB17/MAX(DA17+CS17+DB17, 0.1)*$J$9))/($B$11+$C$11+$F$11)</f>
        <v>0.84065983120484555</v>
      </c>
      <c r="BT17">
        <f t="shared" ref="BT17:BT35" si="42">($B$11*$K$9+$C$11*$K$9+$F$11*((DA17+CS17)/MAX(DA17+CS17+DB17, 0.1)*$P$9+DB17/MAX(DA17+CS17+DB17, 0.1)*$Q$9))/($B$11+$C$11+$F$11)</f>
        <v>0.19131966240969114</v>
      </c>
      <c r="BU17">
        <v>6</v>
      </c>
      <c r="BV17">
        <v>0.5</v>
      </c>
      <c r="BW17" t="s">
        <v>245</v>
      </c>
      <c r="BX17">
        <v>1581624237.5</v>
      </c>
      <c r="BY17">
        <v>391.224290322581</v>
      </c>
      <c r="BZ17">
        <v>400.068193548387</v>
      </c>
      <c r="CA17">
        <v>31.3842483870968</v>
      </c>
      <c r="CB17">
        <v>30.239319354838699</v>
      </c>
      <c r="CC17">
        <v>600.01674193548399</v>
      </c>
      <c r="CD17">
        <v>99.154306451612896</v>
      </c>
      <c r="CE17">
        <v>0.19998316129032301</v>
      </c>
      <c r="CF17">
        <v>30.672516129032299</v>
      </c>
      <c r="CG17">
        <v>30.9853225806452</v>
      </c>
      <c r="CH17">
        <v>999.9</v>
      </c>
      <c r="CI17">
        <v>0</v>
      </c>
      <c r="CJ17">
        <v>0</v>
      </c>
      <c r="CK17">
        <v>10002.274516129</v>
      </c>
      <c r="CL17">
        <v>0</v>
      </c>
      <c r="CM17">
        <v>2.9876890322580598</v>
      </c>
      <c r="CN17">
        <v>1800.0038709677401</v>
      </c>
      <c r="CO17">
        <v>0.97800764516129002</v>
      </c>
      <c r="CP17">
        <v>2.1992361290322601E-2</v>
      </c>
      <c r="CQ17">
        <v>0</v>
      </c>
      <c r="CR17">
        <v>2.7288790322580598</v>
      </c>
      <c r="CS17">
        <v>0</v>
      </c>
      <c r="CT17">
        <v>14837.4741935484</v>
      </c>
      <c r="CU17">
        <v>16724.796774193499</v>
      </c>
      <c r="CV17">
        <v>46.375</v>
      </c>
      <c r="CW17">
        <v>48.875</v>
      </c>
      <c r="CX17">
        <v>47.75</v>
      </c>
      <c r="CY17">
        <v>47</v>
      </c>
      <c r="CZ17">
        <v>45.936999999999998</v>
      </c>
      <c r="DA17">
        <v>1760.41580645161</v>
      </c>
      <c r="DB17">
        <v>39.590000000000003</v>
      </c>
      <c r="DC17">
        <v>0</v>
      </c>
      <c r="DD17">
        <v>13378.1000001431</v>
      </c>
      <c r="DE17">
        <v>2.7520096153846199</v>
      </c>
      <c r="DF17">
        <v>0.25344445511354402</v>
      </c>
      <c r="DG17">
        <v>63.497435990264002</v>
      </c>
      <c r="DH17">
        <v>14838.257692307699</v>
      </c>
      <c r="DI17">
        <v>15</v>
      </c>
      <c r="DJ17">
        <v>100</v>
      </c>
      <c r="DK17">
        <v>100</v>
      </c>
      <c r="DL17">
        <v>2.621</v>
      </c>
      <c r="DM17">
        <v>0.39</v>
      </c>
      <c r="DN17">
        <v>2</v>
      </c>
      <c r="DO17">
        <v>623.41899999999998</v>
      </c>
      <c r="DP17">
        <v>328.26100000000002</v>
      </c>
      <c r="DQ17">
        <v>28.4665</v>
      </c>
      <c r="DR17">
        <v>32.592500000000001</v>
      </c>
      <c r="DS17">
        <v>29.9999</v>
      </c>
      <c r="DT17">
        <v>32.508499999999998</v>
      </c>
      <c r="DU17">
        <v>32.541200000000003</v>
      </c>
      <c r="DV17">
        <v>20.927600000000002</v>
      </c>
      <c r="DW17">
        <v>24.696000000000002</v>
      </c>
      <c r="DX17">
        <v>42.434699999999999</v>
      </c>
      <c r="DY17">
        <v>28.472000000000001</v>
      </c>
      <c r="DZ17">
        <v>400</v>
      </c>
      <c r="EA17">
        <v>30.180599999999998</v>
      </c>
      <c r="EB17">
        <v>99.903400000000005</v>
      </c>
      <c r="EC17">
        <v>100.29</v>
      </c>
    </row>
    <row r="18" spans="1:133" x14ac:dyDescent="0.25">
      <c r="A18">
        <v>2</v>
      </c>
      <c r="B18">
        <v>1581624306</v>
      </c>
      <c r="C18">
        <v>60.5</v>
      </c>
      <c r="D18" t="s">
        <v>246</v>
      </c>
      <c r="E18" t="s">
        <v>247</v>
      </c>
      <c r="F18" t="s">
        <v>234</v>
      </c>
      <c r="G18" t="s">
        <v>235</v>
      </c>
      <c r="H18" t="s">
        <v>236</v>
      </c>
      <c r="I18" t="s">
        <v>237</v>
      </c>
      <c r="J18" t="s">
        <v>238</v>
      </c>
      <c r="K18" t="s">
        <v>239</v>
      </c>
      <c r="L18" t="s">
        <v>240</v>
      </c>
      <c r="M18" t="s">
        <v>241</v>
      </c>
      <c r="N18">
        <v>1581624298</v>
      </c>
      <c r="O18">
        <f t="shared" si="0"/>
        <v>9.1973139523848172E-4</v>
      </c>
      <c r="P18">
        <f t="shared" si="1"/>
        <v>8.5270017185042768</v>
      </c>
      <c r="Q18">
        <f t="shared" si="2"/>
        <v>390.89883870967702</v>
      </c>
      <c r="R18">
        <f t="shared" si="3"/>
        <v>160.03794541945518</v>
      </c>
      <c r="S18">
        <f t="shared" si="4"/>
        <v>15.900717849286281</v>
      </c>
      <c r="T18">
        <f t="shared" si="5"/>
        <v>38.838115083553411</v>
      </c>
      <c r="U18">
        <f t="shared" si="6"/>
        <v>6.1645791446265197E-2</v>
      </c>
      <c r="V18">
        <f t="shared" si="7"/>
        <v>2.248516170693974</v>
      </c>
      <c r="W18">
        <f t="shared" si="8"/>
        <v>6.0722033708112605E-2</v>
      </c>
      <c r="X18">
        <f t="shared" si="9"/>
        <v>3.8033113889254004E-2</v>
      </c>
      <c r="Y18">
        <f t="shared" si="10"/>
        <v>289.50699116676111</v>
      </c>
      <c r="Z18">
        <f t="shared" si="11"/>
        <v>32.667400786295516</v>
      </c>
      <c r="AA18">
        <f t="shared" si="12"/>
        <v>31.108196774193502</v>
      </c>
      <c r="AB18">
        <f t="shared" si="13"/>
        <v>4.5392844156819638</v>
      </c>
      <c r="AC18">
        <f t="shared" si="14"/>
        <v>69.328812811633682</v>
      </c>
      <c r="AD18">
        <f t="shared" si="15"/>
        <v>3.0921768428597169</v>
      </c>
      <c r="AE18">
        <f t="shared" si="16"/>
        <v>4.4601612481972799</v>
      </c>
      <c r="AF18">
        <f t="shared" si="17"/>
        <v>1.4471075728222469</v>
      </c>
      <c r="AG18">
        <f t="shared" si="18"/>
        <v>-40.560154530017044</v>
      </c>
      <c r="AH18">
        <f t="shared" si="19"/>
        <v>-37.37274376983035</v>
      </c>
      <c r="AI18">
        <f t="shared" si="20"/>
        <v>-3.7307322137650574</v>
      </c>
      <c r="AJ18">
        <f t="shared" si="21"/>
        <v>207.84336065314866</v>
      </c>
      <c r="AK18">
        <v>-4.1143812401770202E-2</v>
      </c>
      <c r="AL18">
        <v>4.6187533816916898E-2</v>
      </c>
      <c r="AM18">
        <v>3.4525682142562002</v>
      </c>
      <c r="AN18">
        <v>19</v>
      </c>
      <c r="AO18">
        <v>3</v>
      </c>
      <c r="AP18">
        <f t="shared" si="22"/>
        <v>1</v>
      </c>
      <c r="AQ18">
        <f t="shared" si="23"/>
        <v>0</v>
      </c>
      <c r="AR18">
        <f t="shared" si="24"/>
        <v>51807.28882319601</v>
      </c>
      <c r="AS18" t="s">
        <v>242</v>
      </c>
      <c r="AT18">
        <v>1.87376923076923</v>
      </c>
      <c r="AU18">
        <v>5.3179999999999996</v>
      </c>
      <c r="AV18">
        <f t="shared" si="25"/>
        <v>3.4442307692307699</v>
      </c>
      <c r="AW18">
        <f t="shared" si="26"/>
        <v>0.64765527815546642</v>
      </c>
      <c r="AX18">
        <v>0.82278542507947805</v>
      </c>
      <c r="AY18" t="s">
        <v>248</v>
      </c>
      <c r="AZ18">
        <v>2.58570192307692</v>
      </c>
      <c r="BA18">
        <v>5.1040000000000001</v>
      </c>
      <c r="BB18">
        <f t="shared" si="27"/>
        <v>0.49339695864480404</v>
      </c>
      <c r="BC18">
        <v>0.5</v>
      </c>
      <c r="BD18">
        <f t="shared" si="28"/>
        <v>1513.2110017358818</v>
      </c>
      <c r="BE18">
        <f t="shared" si="29"/>
        <v>8.5270017185042768</v>
      </c>
      <c r="BF18">
        <f t="shared" si="30"/>
        <v>373.30685302217069</v>
      </c>
      <c r="BG18">
        <f t="shared" si="31"/>
        <v>4.2523510971786838</v>
      </c>
      <c r="BH18">
        <f t="shared" si="32"/>
        <v>5.0913033837230223E-3</v>
      </c>
      <c r="BI18">
        <f t="shared" si="33"/>
        <v>4.1927899686520283E-2</v>
      </c>
      <c r="BJ18" t="s">
        <v>249</v>
      </c>
      <c r="BK18">
        <v>-16.600000000000001</v>
      </c>
      <c r="BL18">
        <f t="shared" si="34"/>
        <v>21.704000000000001</v>
      </c>
      <c r="BM18">
        <f t="shared" si="35"/>
        <v>0.11602921474949687</v>
      </c>
      <c r="BN18">
        <f t="shared" si="36"/>
        <v>9.7636645679350098E-3</v>
      </c>
      <c r="BO18">
        <f t="shared" si="37"/>
        <v>0.77960314814373899</v>
      </c>
      <c r="BP18">
        <f t="shared" si="38"/>
        <v>6.213288665549957E-2</v>
      </c>
      <c r="BQ18">
        <f t="shared" si="39"/>
        <v>1800.02774193548</v>
      </c>
      <c r="BR18">
        <f t="shared" si="40"/>
        <v>1513.2110017358818</v>
      </c>
      <c r="BS18">
        <f t="shared" si="41"/>
        <v>0.84065982233629444</v>
      </c>
      <c r="BT18">
        <f t="shared" si="42"/>
        <v>0.19131964467258883</v>
      </c>
      <c r="BU18">
        <v>6</v>
      </c>
      <c r="BV18">
        <v>0.5</v>
      </c>
      <c r="BW18" t="s">
        <v>245</v>
      </c>
      <c r="BX18">
        <v>1581624298</v>
      </c>
      <c r="BY18">
        <v>390.89883870967702</v>
      </c>
      <c r="BZ18">
        <v>399.78496774193599</v>
      </c>
      <c r="CA18">
        <v>31.122219354838698</v>
      </c>
      <c r="CB18">
        <v>30.231151612903201</v>
      </c>
      <c r="CC18">
        <v>600.02664516129005</v>
      </c>
      <c r="CD18">
        <v>99.155967741935498</v>
      </c>
      <c r="CE18">
        <v>0.19995567741935499</v>
      </c>
      <c r="CF18">
        <v>30.799896774193499</v>
      </c>
      <c r="CG18">
        <v>31.108196774193502</v>
      </c>
      <c r="CH18">
        <v>999.9</v>
      </c>
      <c r="CI18">
        <v>0</v>
      </c>
      <c r="CJ18">
        <v>0</v>
      </c>
      <c r="CK18">
        <v>10006.488387096801</v>
      </c>
      <c r="CL18">
        <v>0</v>
      </c>
      <c r="CM18">
        <v>10.359790645161301</v>
      </c>
      <c r="CN18">
        <v>1800.02774193548</v>
      </c>
      <c r="CO18">
        <v>0.97800832258064496</v>
      </c>
      <c r="CP18">
        <v>2.19914806451613E-2</v>
      </c>
      <c r="CQ18">
        <v>0</v>
      </c>
      <c r="CR18">
        <v>2.62043548387097</v>
      </c>
      <c r="CS18">
        <v>0</v>
      </c>
      <c r="CT18">
        <v>15065.2903225806</v>
      </c>
      <c r="CU18">
        <v>16725.0225806452</v>
      </c>
      <c r="CV18">
        <v>46.433</v>
      </c>
      <c r="CW18">
        <v>48.936999999999998</v>
      </c>
      <c r="CX18">
        <v>47.804000000000002</v>
      </c>
      <c r="CY18">
        <v>47.012</v>
      </c>
      <c r="CZ18">
        <v>45.995935483871001</v>
      </c>
      <c r="DA18">
        <v>1760.44</v>
      </c>
      <c r="DB18">
        <v>39.590000000000003</v>
      </c>
      <c r="DC18">
        <v>0</v>
      </c>
      <c r="DD18">
        <v>59.599999904632597</v>
      </c>
      <c r="DE18">
        <v>2.58570192307692</v>
      </c>
      <c r="DF18">
        <v>-4.1564117564667602E-2</v>
      </c>
      <c r="DG18">
        <v>108.841025559402</v>
      </c>
      <c r="DH18">
        <v>15066.1076923077</v>
      </c>
      <c r="DI18">
        <v>15</v>
      </c>
      <c r="DJ18">
        <v>100</v>
      </c>
      <c r="DK18">
        <v>100</v>
      </c>
      <c r="DL18">
        <v>2.6960000000000002</v>
      </c>
      <c r="DM18">
        <v>0.39700000000000002</v>
      </c>
      <c r="DN18">
        <v>2</v>
      </c>
      <c r="DO18">
        <v>623.67200000000003</v>
      </c>
      <c r="DP18">
        <v>328.77600000000001</v>
      </c>
      <c r="DQ18">
        <v>28.5288</v>
      </c>
      <c r="DR18">
        <v>32.567</v>
      </c>
      <c r="DS18">
        <v>30.000299999999999</v>
      </c>
      <c r="DT18">
        <v>32.488199999999999</v>
      </c>
      <c r="DU18">
        <v>32.523600000000002</v>
      </c>
      <c r="DV18">
        <v>20.9373</v>
      </c>
      <c r="DW18">
        <v>23.558499999999999</v>
      </c>
      <c r="DX18">
        <v>42.057400000000001</v>
      </c>
      <c r="DY18">
        <v>28.4558</v>
      </c>
      <c r="DZ18">
        <v>400</v>
      </c>
      <c r="EA18">
        <v>30.4802</v>
      </c>
      <c r="EB18">
        <v>99.901300000000006</v>
      </c>
      <c r="EC18">
        <v>100.295</v>
      </c>
    </row>
    <row r="19" spans="1:133" x14ac:dyDescent="0.25">
      <c r="A19">
        <v>3</v>
      </c>
      <c r="B19">
        <v>1581624389.5</v>
      </c>
      <c r="C19">
        <v>144</v>
      </c>
      <c r="D19" t="s">
        <v>250</v>
      </c>
      <c r="E19" t="s">
        <v>251</v>
      </c>
      <c r="F19" t="s">
        <v>234</v>
      </c>
      <c r="G19" t="s">
        <v>235</v>
      </c>
      <c r="H19" t="s">
        <v>236</v>
      </c>
      <c r="I19" t="s">
        <v>237</v>
      </c>
      <c r="J19" t="s">
        <v>238</v>
      </c>
      <c r="K19" t="s">
        <v>239</v>
      </c>
      <c r="L19" t="s">
        <v>240</v>
      </c>
      <c r="M19" t="s">
        <v>241</v>
      </c>
      <c r="N19">
        <v>1581624381.5</v>
      </c>
      <c r="O19">
        <f t="shared" si="0"/>
        <v>9.3621726446413314E-4</v>
      </c>
      <c r="P19">
        <f t="shared" si="1"/>
        <v>5.9274289788088481</v>
      </c>
      <c r="Q19">
        <f t="shared" si="2"/>
        <v>293.82183870967702</v>
      </c>
      <c r="R19">
        <f t="shared" si="3"/>
        <v>141.7854359099085</v>
      </c>
      <c r="S19">
        <f t="shared" si="4"/>
        <v>14.086930697035026</v>
      </c>
      <c r="T19">
        <f t="shared" si="5"/>
        <v>29.192334548441245</v>
      </c>
      <c r="U19">
        <f t="shared" si="6"/>
        <v>6.5417542950373012E-2</v>
      </c>
      <c r="V19">
        <f t="shared" si="7"/>
        <v>2.2471487667915144</v>
      </c>
      <c r="W19">
        <f t="shared" si="8"/>
        <v>6.4377694063869048E-2</v>
      </c>
      <c r="X19">
        <f t="shared" si="9"/>
        <v>4.0328108212322786E-2</v>
      </c>
      <c r="Y19">
        <f t="shared" si="10"/>
        <v>289.50341275564568</v>
      </c>
      <c r="Z19">
        <f t="shared" si="11"/>
        <v>32.597620816795249</v>
      </c>
      <c r="AA19">
        <f t="shared" si="12"/>
        <v>31.052858064516101</v>
      </c>
      <c r="AB19">
        <f t="shared" si="13"/>
        <v>4.5249927329582214</v>
      </c>
      <c r="AC19">
        <f t="shared" si="14"/>
        <v>70.570954690226955</v>
      </c>
      <c r="AD19">
        <f t="shared" si="15"/>
        <v>3.1358360923602069</v>
      </c>
      <c r="AE19">
        <f t="shared" si="16"/>
        <v>4.4435222764450915</v>
      </c>
      <c r="AF19">
        <f t="shared" si="17"/>
        <v>1.3891566405980145</v>
      </c>
      <c r="AG19">
        <f t="shared" si="18"/>
        <v>-41.287181362868274</v>
      </c>
      <c r="AH19">
        <f t="shared" si="19"/>
        <v>-38.573613725980159</v>
      </c>
      <c r="AI19">
        <f t="shared" si="20"/>
        <v>-3.8506561568787809</v>
      </c>
      <c r="AJ19">
        <f t="shared" si="21"/>
        <v>205.79196150991851</v>
      </c>
      <c r="AK19">
        <v>-4.1107031939607103E-2</v>
      </c>
      <c r="AL19">
        <v>4.61462445259933E-2</v>
      </c>
      <c r="AM19">
        <v>3.4501244494614101</v>
      </c>
      <c r="AN19">
        <v>19</v>
      </c>
      <c r="AO19">
        <v>3</v>
      </c>
      <c r="AP19">
        <f t="shared" si="22"/>
        <v>1</v>
      </c>
      <c r="AQ19">
        <f t="shared" si="23"/>
        <v>0</v>
      </c>
      <c r="AR19">
        <f t="shared" si="24"/>
        <v>51773.977538269399</v>
      </c>
      <c r="AS19" t="s">
        <v>242</v>
      </c>
      <c r="AT19">
        <v>1.87376923076923</v>
      </c>
      <c r="AU19">
        <v>5.3179999999999996</v>
      </c>
      <c r="AV19">
        <f t="shared" si="25"/>
        <v>3.4442307692307699</v>
      </c>
      <c r="AW19">
        <f t="shared" si="26"/>
        <v>0.64765527815546642</v>
      </c>
      <c r="AX19">
        <v>0.82278542507947805</v>
      </c>
      <c r="AY19" t="s">
        <v>252</v>
      </c>
      <c r="AZ19">
        <v>2.6541538461538501</v>
      </c>
      <c r="BA19">
        <v>3.9620000000000002</v>
      </c>
      <c r="BB19">
        <f t="shared" si="27"/>
        <v>0.33009746437308174</v>
      </c>
      <c r="BC19">
        <v>0.5</v>
      </c>
      <c r="BD19">
        <f t="shared" si="28"/>
        <v>1513.194725806452</v>
      </c>
      <c r="BE19">
        <f t="shared" si="29"/>
        <v>5.9274289788088481</v>
      </c>
      <c r="BF19">
        <f t="shared" si="30"/>
        <v>249.75087104571523</v>
      </c>
      <c r="BG19">
        <f t="shared" si="31"/>
        <v>5.1898031297324581</v>
      </c>
      <c r="BH19">
        <f t="shared" si="32"/>
        <v>3.3734214550667748E-3</v>
      </c>
      <c r="BI19">
        <f t="shared" si="33"/>
        <v>0.34225138818778378</v>
      </c>
      <c r="BJ19" t="s">
        <v>253</v>
      </c>
      <c r="BK19">
        <v>-16.600000000000001</v>
      </c>
      <c r="BL19">
        <f t="shared" si="34"/>
        <v>20.562000000000001</v>
      </c>
      <c r="BM19">
        <f t="shared" si="35"/>
        <v>6.3605006995727562E-2</v>
      </c>
      <c r="BN19">
        <f t="shared" si="36"/>
        <v>6.1866958664111668E-2</v>
      </c>
      <c r="BO19">
        <f t="shared" si="37"/>
        <v>0.62629388146019616</v>
      </c>
      <c r="BP19">
        <f t="shared" si="38"/>
        <v>0.39370184254606339</v>
      </c>
      <c r="BQ19">
        <f t="shared" si="39"/>
        <v>1800.00870967742</v>
      </c>
      <c r="BR19">
        <f t="shared" si="40"/>
        <v>1513.194725806452</v>
      </c>
      <c r="BS19">
        <f t="shared" si="41"/>
        <v>0.84065966885106458</v>
      </c>
      <c r="BT19">
        <f t="shared" si="42"/>
        <v>0.19131933770212942</v>
      </c>
      <c r="BU19">
        <v>6</v>
      </c>
      <c r="BV19">
        <v>0.5</v>
      </c>
      <c r="BW19" t="s">
        <v>245</v>
      </c>
      <c r="BX19">
        <v>1581624381.5</v>
      </c>
      <c r="BY19">
        <v>293.82183870967702</v>
      </c>
      <c r="BZ19">
        <v>300.024258064516</v>
      </c>
      <c r="CA19">
        <v>31.562296774193499</v>
      </c>
      <c r="CB19">
        <v>30.655641935483899</v>
      </c>
      <c r="CC19">
        <v>600.00877419354799</v>
      </c>
      <c r="CD19">
        <v>99.1538677419355</v>
      </c>
      <c r="CE19">
        <v>0.199994709677419</v>
      </c>
      <c r="CF19">
        <v>30.734458064516101</v>
      </c>
      <c r="CG19">
        <v>31.052858064516101</v>
      </c>
      <c r="CH19">
        <v>999.9</v>
      </c>
      <c r="CI19">
        <v>0</v>
      </c>
      <c r="CJ19">
        <v>0</v>
      </c>
      <c r="CK19">
        <v>9997.7548387096795</v>
      </c>
      <c r="CL19">
        <v>0</v>
      </c>
      <c r="CM19">
        <v>8.8402577419354795</v>
      </c>
      <c r="CN19">
        <v>1800.00870967742</v>
      </c>
      <c r="CO19">
        <v>0.97800861290322605</v>
      </c>
      <c r="CP19">
        <v>2.1991103225806399E-2</v>
      </c>
      <c r="CQ19">
        <v>0</v>
      </c>
      <c r="CR19">
        <v>2.63550806451613</v>
      </c>
      <c r="CS19">
        <v>0</v>
      </c>
      <c r="CT19">
        <v>15050.4580645161</v>
      </c>
      <c r="CU19">
        <v>16724.841935483899</v>
      </c>
      <c r="CV19">
        <v>46.5</v>
      </c>
      <c r="CW19">
        <v>49.058</v>
      </c>
      <c r="CX19">
        <v>47.875</v>
      </c>
      <c r="CY19">
        <v>47.125</v>
      </c>
      <c r="CZ19">
        <v>46.061999999999998</v>
      </c>
      <c r="DA19">
        <v>1760.4283870967699</v>
      </c>
      <c r="DB19">
        <v>39.580322580645102</v>
      </c>
      <c r="DC19">
        <v>0</v>
      </c>
      <c r="DD19">
        <v>83.099999904632597</v>
      </c>
      <c r="DE19">
        <v>2.6541538461538501</v>
      </c>
      <c r="DF19">
        <v>1.0170769213556099</v>
      </c>
      <c r="DG19">
        <v>187.37777762293601</v>
      </c>
      <c r="DH19">
        <v>15051.7846153846</v>
      </c>
      <c r="DI19">
        <v>15</v>
      </c>
      <c r="DJ19">
        <v>100</v>
      </c>
      <c r="DK19">
        <v>100</v>
      </c>
      <c r="DL19">
        <v>2.3780000000000001</v>
      </c>
      <c r="DM19">
        <v>0.40600000000000003</v>
      </c>
      <c r="DN19">
        <v>2</v>
      </c>
      <c r="DO19">
        <v>623.649</v>
      </c>
      <c r="DP19">
        <v>328.95699999999999</v>
      </c>
      <c r="DQ19">
        <v>27.696200000000001</v>
      </c>
      <c r="DR19">
        <v>32.541200000000003</v>
      </c>
      <c r="DS19">
        <v>29.9999</v>
      </c>
      <c r="DT19">
        <v>32.465000000000003</v>
      </c>
      <c r="DU19">
        <v>32.500399999999999</v>
      </c>
      <c r="DV19">
        <v>16.607800000000001</v>
      </c>
      <c r="DW19">
        <v>23.009699999999999</v>
      </c>
      <c r="DX19">
        <v>42.057400000000001</v>
      </c>
      <c r="DY19">
        <v>27.686499999999999</v>
      </c>
      <c r="DZ19">
        <v>300</v>
      </c>
      <c r="EA19">
        <v>30.510400000000001</v>
      </c>
      <c r="EB19">
        <v>99.909300000000002</v>
      </c>
      <c r="EC19">
        <v>100.3</v>
      </c>
    </row>
    <row r="20" spans="1:133" x14ac:dyDescent="0.25">
      <c r="A20">
        <v>4</v>
      </c>
      <c r="B20">
        <v>1581624509.5</v>
      </c>
      <c r="C20">
        <v>264</v>
      </c>
      <c r="D20" t="s">
        <v>254</v>
      </c>
      <c r="E20" t="s">
        <v>255</v>
      </c>
      <c r="F20" t="s">
        <v>234</v>
      </c>
      <c r="G20" t="s">
        <v>235</v>
      </c>
      <c r="H20" t="s">
        <v>236</v>
      </c>
      <c r="I20" t="s">
        <v>237</v>
      </c>
      <c r="J20" t="s">
        <v>238</v>
      </c>
      <c r="K20" t="s">
        <v>239</v>
      </c>
      <c r="L20" t="s">
        <v>240</v>
      </c>
      <c r="M20" t="s">
        <v>241</v>
      </c>
      <c r="N20">
        <v>1581624501.5</v>
      </c>
      <c r="O20">
        <f t="shared" si="0"/>
        <v>9.6507030103028962E-4</v>
      </c>
      <c r="P20">
        <f t="shared" si="1"/>
        <v>4.2264823742284445</v>
      </c>
      <c r="Q20">
        <f t="shared" si="2"/>
        <v>220.500709677419</v>
      </c>
      <c r="R20">
        <f t="shared" si="3"/>
        <v>114.23534442997133</v>
      </c>
      <c r="S20">
        <f t="shared" si="4"/>
        <v>11.349784509984367</v>
      </c>
      <c r="T20">
        <f t="shared" si="5"/>
        <v>21.907716491996034</v>
      </c>
      <c r="U20">
        <f t="shared" si="6"/>
        <v>6.7004865043034725E-2</v>
      </c>
      <c r="V20">
        <f t="shared" si="7"/>
        <v>2.2467571225218239</v>
      </c>
      <c r="W20">
        <f t="shared" si="8"/>
        <v>6.5914207873260966E-2</v>
      </c>
      <c r="X20">
        <f t="shared" si="9"/>
        <v>4.1292892338554259E-2</v>
      </c>
      <c r="Y20">
        <f t="shared" si="10"/>
        <v>289.50942851969251</v>
      </c>
      <c r="Z20">
        <f t="shared" si="11"/>
        <v>32.480356115714173</v>
      </c>
      <c r="AA20">
        <f t="shared" si="12"/>
        <v>30.979129032258101</v>
      </c>
      <c r="AB20">
        <f t="shared" si="13"/>
        <v>4.5060124982797776</v>
      </c>
      <c r="AC20">
        <f t="shared" si="14"/>
        <v>70.357372820064356</v>
      </c>
      <c r="AD20">
        <f t="shared" si="15"/>
        <v>3.1070666744303814</v>
      </c>
      <c r="AE20">
        <f t="shared" si="16"/>
        <v>4.4161209406959481</v>
      </c>
      <c r="AF20">
        <f t="shared" si="17"/>
        <v>1.3989458238493961</v>
      </c>
      <c r="AG20">
        <f t="shared" si="18"/>
        <v>-42.55960027543577</v>
      </c>
      <c r="AH20">
        <f t="shared" si="19"/>
        <v>-42.746169022070355</v>
      </c>
      <c r="AI20">
        <f t="shared" si="20"/>
        <v>-4.2640983875170511</v>
      </c>
      <c r="AJ20">
        <f t="shared" si="21"/>
        <v>199.93956083466935</v>
      </c>
      <c r="AK20">
        <v>-4.1096501198207097E-2</v>
      </c>
      <c r="AL20">
        <v>4.61344228462282E-2</v>
      </c>
      <c r="AM20">
        <v>3.4494246285799099</v>
      </c>
      <c r="AN20">
        <v>20</v>
      </c>
      <c r="AO20">
        <v>3</v>
      </c>
      <c r="AP20">
        <f t="shared" si="22"/>
        <v>1</v>
      </c>
      <c r="AQ20">
        <f t="shared" si="23"/>
        <v>0</v>
      </c>
      <c r="AR20">
        <f t="shared" si="24"/>
        <v>51779.716812338913</v>
      </c>
      <c r="AS20" t="s">
        <v>242</v>
      </c>
      <c r="AT20">
        <v>1.87376923076923</v>
      </c>
      <c r="AU20">
        <v>5.3179999999999996</v>
      </c>
      <c r="AV20">
        <f t="shared" si="25"/>
        <v>3.4442307692307699</v>
      </c>
      <c r="AW20">
        <f t="shared" si="26"/>
        <v>0.64765527815546642</v>
      </c>
      <c r="AX20">
        <v>0.82278542507947805</v>
      </c>
      <c r="AY20" t="s">
        <v>256</v>
      </c>
      <c r="AZ20">
        <v>2.55546153846154</v>
      </c>
      <c r="BA20">
        <v>4.5199999999999996</v>
      </c>
      <c r="BB20">
        <f t="shared" si="27"/>
        <v>0.43463240299523442</v>
      </c>
      <c r="BC20">
        <v>0.5</v>
      </c>
      <c r="BD20">
        <f t="shared" si="28"/>
        <v>1513.2179032258043</v>
      </c>
      <c r="BE20">
        <f t="shared" si="29"/>
        <v>4.2264823742284445</v>
      </c>
      <c r="BF20">
        <f t="shared" si="30"/>
        <v>328.84676676722069</v>
      </c>
      <c r="BG20">
        <f t="shared" si="31"/>
        <v>4.7610619469026556</v>
      </c>
      <c r="BH20">
        <f t="shared" si="32"/>
        <v>2.2493105202450558E-3</v>
      </c>
      <c r="BI20">
        <f t="shared" si="33"/>
        <v>0.17654867256637172</v>
      </c>
      <c r="BJ20" t="s">
        <v>257</v>
      </c>
      <c r="BK20">
        <v>-17</v>
      </c>
      <c r="BL20">
        <f t="shared" si="34"/>
        <v>21.52</v>
      </c>
      <c r="BM20">
        <f t="shared" si="35"/>
        <v>9.1288961967400536E-2</v>
      </c>
      <c r="BN20">
        <f t="shared" si="36"/>
        <v>3.5755892105027338E-2</v>
      </c>
      <c r="BO20">
        <f t="shared" si="37"/>
        <v>0.74239120955786075</v>
      </c>
      <c r="BP20">
        <f t="shared" si="38"/>
        <v>0.23169179229480735</v>
      </c>
      <c r="BQ20">
        <f t="shared" si="39"/>
        <v>1800.03516129032</v>
      </c>
      <c r="BR20">
        <f t="shared" si="40"/>
        <v>1513.2179032258043</v>
      </c>
      <c r="BS20">
        <f t="shared" si="41"/>
        <v>0.84066019140486326</v>
      </c>
      <c r="BT20">
        <f t="shared" si="42"/>
        <v>0.19132038280972646</v>
      </c>
      <c r="BU20">
        <v>6</v>
      </c>
      <c r="BV20">
        <v>0.5</v>
      </c>
      <c r="BW20" t="s">
        <v>245</v>
      </c>
      <c r="BX20">
        <v>1581624501.5</v>
      </c>
      <c r="BY20">
        <v>220.500709677419</v>
      </c>
      <c r="BZ20">
        <v>224.93983870967699</v>
      </c>
      <c r="CA20">
        <v>31.272561290322599</v>
      </c>
      <c r="CB20">
        <v>30.337703225806401</v>
      </c>
      <c r="CC20">
        <v>600.02054838709705</v>
      </c>
      <c r="CD20">
        <v>99.154367741935502</v>
      </c>
      <c r="CE20">
        <v>0.20003580645161301</v>
      </c>
      <c r="CF20">
        <v>30.6262258064516</v>
      </c>
      <c r="CG20">
        <v>30.979129032258101</v>
      </c>
      <c r="CH20">
        <v>999.9</v>
      </c>
      <c r="CI20">
        <v>0</v>
      </c>
      <c r="CJ20">
        <v>0</v>
      </c>
      <c r="CK20">
        <v>9995.1432258064506</v>
      </c>
      <c r="CL20">
        <v>0</v>
      </c>
      <c r="CM20">
        <v>8.7549148387096807</v>
      </c>
      <c r="CN20">
        <v>1800.03516129032</v>
      </c>
      <c r="CO20">
        <v>0.977994419354839</v>
      </c>
      <c r="CP20">
        <v>2.20056161290322E-2</v>
      </c>
      <c r="CQ20">
        <v>0</v>
      </c>
      <c r="CR20">
        <v>2.60575</v>
      </c>
      <c r="CS20">
        <v>0</v>
      </c>
      <c r="CT20">
        <v>15175.754838709699</v>
      </c>
      <c r="CU20">
        <v>16725.0225806452</v>
      </c>
      <c r="CV20">
        <v>46.633000000000003</v>
      </c>
      <c r="CW20">
        <v>49.286000000000001</v>
      </c>
      <c r="CX20">
        <v>48.031999999999996</v>
      </c>
      <c r="CY20">
        <v>47.3241935483871</v>
      </c>
      <c r="CZ20">
        <v>46.186999999999998</v>
      </c>
      <c r="DA20">
        <v>1760.4229032258099</v>
      </c>
      <c r="DB20">
        <v>39.612258064516098</v>
      </c>
      <c r="DC20">
        <v>0</v>
      </c>
      <c r="DD20">
        <v>119.5</v>
      </c>
      <c r="DE20">
        <v>2.55546153846154</v>
      </c>
      <c r="DF20">
        <v>0.70193162188219804</v>
      </c>
      <c r="DG20">
        <v>6.8376062707070903E-2</v>
      </c>
      <c r="DH20">
        <v>15176.169230769199</v>
      </c>
      <c r="DI20">
        <v>15</v>
      </c>
      <c r="DJ20">
        <v>100</v>
      </c>
      <c r="DK20">
        <v>100</v>
      </c>
      <c r="DL20">
        <v>2.0539999999999998</v>
      </c>
      <c r="DM20">
        <v>0.374</v>
      </c>
      <c r="DN20">
        <v>2</v>
      </c>
      <c r="DO20">
        <v>623.48699999999997</v>
      </c>
      <c r="DP20">
        <v>328.02</v>
      </c>
      <c r="DQ20">
        <v>28.170400000000001</v>
      </c>
      <c r="DR20">
        <v>32.557600000000001</v>
      </c>
      <c r="DS20">
        <v>30.0002</v>
      </c>
      <c r="DT20">
        <v>32.4679</v>
      </c>
      <c r="DU20">
        <v>32.503300000000003</v>
      </c>
      <c r="DV20">
        <v>13.221399999999999</v>
      </c>
      <c r="DW20">
        <v>24.7242</v>
      </c>
      <c r="DX20">
        <v>41.686</v>
      </c>
      <c r="DY20">
        <v>28.185300000000002</v>
      </c>
      <c r="DZ20">
        <v>225</v>
      </c>
      <c r="EA20">
        <v>30.2103</v>
      </c>
      <c r="EB20">
        <v>99.908900000000003</v>
      </c>
      <c r="EC20">
        <v>100.297</v>
      </c>
    </row>
    <row r="21" spans="1:133" x14ac:dyDescent="0.25">
      <c r="A21">
        <v>5</v>
      </c>
      <c r="B21">
        <v>1581624570.5</v>
      </c>
      <c r="C21">
        <v>325</v>
      </c>
      <c r="D21" t="s">
        <v>260</v>
      </c>
      <c r="E21" t="s">
        <v>261</v>
      </c>
      <c r="F21" t="s">
        <v>234</v>
      </c>
      <c r="G21" t="s">
        <v>235</v>
      </c>
      <c r="H21" t="s">
        <v>236</v>
      </c>
      <c r="I21" t="s">
        <v>237</v>
      </c>
      <c r="J21" t="s">
        <v>238</v>
      </c>
      <c r="K21" t="s">
        <v>239</v>
      </c>
      <c r="L21" t="s">
        <v>240</v>
      </c>
      <c r="M21" t="s">
        <v>241</v>
      </c>
      <c r="N21">
        <v>1581624562.5</v>
      </c>
      <c r="O21">
        <f t="shared" si="0"/>
        <v>1.0374624427270066E-3</v>
      </c>
      <c r="P21">
        <f t="shared" si="1"/>
        <v>2.1543173503882529</v>
      </c>
      <c r="Q21">
        <f t="shared" si="2"/>
        <v>147.587161290323</v>
      </c>
      <c r="R21">
        <f t="shared" si="3"/>
        <v>94.8119149637986</v>
      </c>
      <c r="S21">
        <f t="shared" si="4"/>
        <v>9.4195864331102097</v>
      </c>
      <c r="T21">
        <f t="shared" si="5"/>
        <v>14.662819780851271</v>
      </c>
      <c r="U21">
        <f t="shared" si="6"/>
        <v>7.0150975830818058E-2</v>
      </c>
      <c r="V21">
        <f t="shared" si="7"/>
        <v>2.2458057109694516</v>
      </c>
      <c r="W21">
        <f t="shared" si="8"/>
        <v>6.8955981358477136E-2</v>
      </c>
      <c r="X21">
        <f t="shared" si="9"/>
        <v>4.3203158260295992E-2</v>
      </c>
      <c r="Y21">
        <f t="shared" si="10"/>
        <v>289.50211392824963</v>
      </c>
      <c r="Z21">
        <f t="shared" si="11"/>
        <v>32.536274265292093</v>
      </c>
      <c r="AA21">
        <f t="shared" si="12"/>
        <v>31.037467741935501</v>
      </c>
      <c r="AB21">
        <f t="shared" si="13"/>
        <v>4.521025026213958</v>
      </c>
      <c r="AC21">
        <f t="shared" si="14"/>
        <v>69.507194058026244</v>
      </c>
      <c r="AD21">
        <f t="shared" si="15"/>
        <v>3.0834782514928141</v>
      </c>
      <c r="AE21">
        <f t="shared" si="16"/>
        <v>4.4362001563732436</v>
      </c>
      <c r="AF21">
        <f t="shared" si="17"/>
        <v>1.4375467747211439</v>
      </c>
      <c r="AG21">
        <f t="shared" si="18"/>
        <v>-45.752093724260988</v>
      </c>
      <c r="AH21">
        <f t="shared" si="19"/>
        <v>-40.181959200087455</v>
      </c>
      <c r="AI21">
        <f t="shared" si="20"/>
        <v>-4.0127333754859684</v>
      </c>
      <c r="AJ21">
        <f t="shared" si="21"/>
        <v>199.5553276284152</v>
      </c>
      <c r="AK21">
        <v>-4.1070926017210303E-2</v>
      </c>
      <c r="AL21">
        <v>4.6105712465050401E-2</v>
      </c>
      <c r="AM21">
        <v>3.4477247727987201</v>
      </c>
      <c r="AN21">
        <v>19</v>
      </c>
      <c r="AO21">
        <v>3</v>
      </c>
      <c r="AP21">
        <f t="shared" si="22"/>
        <v>1</v>
      </c>
      <c r="AQ21">
        <f t="shared" si="23"/>
        <v>0</v>
      </c>
      <c r="AR21">
        <f t="shared" si="24"/>
        <v>51735.192533491369</v>
      </c>
      <c r="AS21" t="s">
        <v>242</v>
      </c>
      <c r="AT21">
        <v>1.87376923076923</v>
      </c>
      <c r="AU21">
        <v>5.3179999999999996</v>
      </c>
      <c r="AV21">
        <f t="shared" si="25"/>
        <v>3.4442307692307699</v>
      </c>
      <c r="AW21">
        <f t="shared" si="26"/>
        <v>0.64765527815546642</v>
      </c>
      <c r="AX21">
        <v>0.82278542507947805</v>
      </c>
      <c r="AY21" t="s">
        <v>262</v>
      </c>
      <c r="AZ21">
        <v>2.68670192307692</v>
      </c>
      <c r="BA21">
        <v>3.9020000000000001</v>
      </c>
      <c r="BB21">
        <f t="shared" si="27"/>
        <v>0.31145517091826758</v>
      </c>
      <c r="BC21">
        <v>0.5</v>
      </c>
      <c r="BD21">
        <f t="shared" si="28"/>
        <v>1513.1777193855705</v>
      </c>
      <c r="BE21">
        <f t="shared" si="29"/>
        <v>2.1543173503882529</v>
      </c>
      <c r="BF21">
        <f t="shared" si="30"/>
        <v>235.64351261047361</v>
      </c>
      <c r="BG21">
        <f t="shared" si="31"/>
        <v>4.6904151717068165</v>
      </c>
      <c r="BH21">
        <f t="shared" si="32"/>
        <v>8.7995739578391801E-4</v>
      </c>
      <c r="BI21">
        <f t="shared" si="33"/>
        <v>0.36289082521783689</v>
      </c>
      <c r="BJ21" t="s">
        <v>263</v>
      </c>
      <c r="BK21">
        <v>-14.4</v>
      </c>
      <c r="BL21">
        <f t="shared" si="34"/>
        <v>18.302</v>
      </c>
      <c r="BM21">
        <f t="shared" si="35"/>
        <v>6.6402473878432969E-2</v>
      </c>
      <c r="BN21">
        <f t="shared" si="36"/>
        <v>7.1812557054467971E-2</v>
      </c>
      <c r="BO21">
        <f t="shared" si="37"/>
        <v>0.59919122387833401</v>
      </c>
      <c r="BP21">
        <f t="shared" si="38"/>
        <v>0.41112227805695117</v>
      </c>
      <c r="BQ21">
        <f t="shared" si="39"/>
        <v>1799.9870967741899</v>
      </c>
      <c r="BR21">
        <f t="shared" si="40"/>
        <v>1513.1777193855705</v>
      </c>
      <c r="BS21">
        <f t="shared" si="41"/>
        <v>0.8406603147863565</v>
      </c>
      <c r="BT21">
        <f t="shared" si="42"/>
        <v>0.19132062957271315</v>
      </c>
      <c r="BU21">
        <v>6</v>
      </c>
      <c r="BV21">
        <v>0.5</v>
      </c>
      <c r="BW21" t="s">
        <v>245</v>
      </c>
      <c r="BX21">
        <v>1581624562.5</v>
      </c>
      <c r="BY21">
        <v>147.587161290323</v>
      </c>
      <c r="BZ21">
        <v>149.89451612903201</v>
      </c>
      <c r="CA21">
        <v>31.036445161290299</v>
      </c>
      <c r="CB21">
        <v>30.031216129032298</v>
      </c>
      <c r="CC21">
        <v>600.020451612903</v>
      </c>
      <c r="CD21">
        <v>99.150232258064506</v>
      </c>
      <c r="CE21">
        <v>0.20000696774193599</v>
      </c>
      <c r="CF21">
        <v>30.7055935483871</v>
      </c>
      <c r="CG21">
        <v>31.037467741935501</v>
      </c>
      <c r="CH21">
        <v>999.9</v>
      </c>
      <c r="CI21">
        <v>0</v>
      </c>
      <c r="CJ21">
        <v>0</v>
      </c>
      <c r="CK21">
        <v>9989.3396774193607</v>
      </c>
      <c r="CL21">
        <v>0</v>
      </c>
      <c r="CM21">
        <v>2.51186</v>
      </c>
      <c r="CN21">
        <v>1799.9870967741899</v>
      </c>
      <c r="CO21">
        <v>0.97799158064516201</v>
      </c>
      <c r="CP21">
        <v>2.2008648387096801E-2</v>
      </c>
      <c r="CQ21">
        <v>0</v>
      </c>
      <c r="CR21">
        <v>2.6406854838709699</v>
      </c>
      <c r="CS21">
        <v>0</v>
      </c>
      <c r="CT21">
        <v>14716.819354838701</v>
      </c>
      <c r="CU21">
        <v>16724.5935483871</v>
      </c>
      <c r="CV21">
        <v>46.689032258064501</v>
      </c>
      <c r="CW21">
        <v>49.362806451612897</v>
      </c>
      <c r="CX21">
        <v>48.120935483871001</v>
      </c>
      <c r="CY21">
        <v>47.387</v>
      </c>
      <c r="CZ21">
        <v>46.25</v>
      </c>
      <c r="DA21">
        <v>1760.3732258064499</v>
      </c>
      <c r="DB21">
        <v>39.618709677419297</v>
      </c>
      <c r="DC21">
        <v>0</v>
      </c>
      <c r="DD21">
        <v>60.599999904632597</v>
      </c>
      <c r="DE21">
        <v>2.68670192307692</v>
      </c>
      <c r="DF21">
        <v>0.36009403219852598</v>
      </c>
      <c r="DG21">
        <v>30.666666634946999</v>
      </c>
      <c r="DH21">
        <v>14717.2076923077</v>
      </c>
      <c r="DI21">
        <v>15</v>
      </c>
      <c r="DJ21">
        <v>100</v>
      </c>
      <c r="DK21">
        <v>100</v>
      </c>
      <c r="DL21">
        <v>1.982</v>
      </c>
      <c r="DM21">
        <v>0.39400000000000002</v>
      </c>
      <c r="DN21">
        <v>2</v>
      </c>
      <c r="DO21">
        <v>623.75300000000004</v>
      </c>
      <c r="DP21">
        <v>327.798</v>
      </c>
      <c r="DQ21">
        <v>28.4312</v>
      </c>
      <c r="DR21">
        <v>32.563600000000001</v>
      </c>
      <c r="DS21">
        <v>30.0001</v>
      </c>
      <c r="DT21">
        <v>32.4679</v>
      </c>
      <c r="DU21">
        <v>32.5062</v>
      </c>
      <c r="DV21">
        <v>9.7417300000000004</v>
      </c>
      <c r="DW21">
        <v>23.8049</v>
      </c>
      <c r="DX21">
        <v>40.939399999999999</v>
      </c>
      <c r="DY21">
        <v>28.424700000000001</v>
      </c>
      <c r="DZ21">
        <v>150</v>
      </c>
      <c r="EA21">
        <v>30.442799999999998</v>
      </c>
      <c r="EB21">
        <v>99.910600000000002</v>
      </c>
      <c r="EC21">
        <v>100.3</v>
      </c>
    </row>
    <row r="22" spans="1:133" x14ac:dyDescent="0.25">
      <c r="A22">
        <v>6</v>
      </c>
      <c r="B22">
        <v>1581624684.5</v>
      </c>
      <c r="C22">
        <v>439</v>
      </c>
      <c r="D22" t="s">
        <v>264</v>
      </c>
      <c r="E22" t="s">
        <v>265</v>
      </c>
      <c r="F22" t="s">
        <v>234</v>
      </c>
      <c r="G22" t="s">
        <v>235</v>
      </c>
      <c r="H22" t="s">
        <v>236</v>
      </c>
      <c r="I22" t="s">
        <v>237</v>
      </c>
      <c r="J22" t="s">
        <v>238</v>
      </c>
      <c r="K22" t="s">
        <v>239</v>
      </c>
      <c r="L22" t="s">
        <v>240</v>
      </c>
      <c r="M22" t="s">
        <v>241</v>
      </c>
      <c r="N22">
        <v>1581624676.5</v>
      </c>
      <c r="O22">
        <f t="shared" si="0"/>
        <v>1.120184130904401E-3</v>
      </c>
      <c r="P22">
        <f t="shared" si="1"/>
        <v>1.0198249617373907</v>
      </c>
      <c r="Q22">
        <f t="shared" si="2"/>
        <v>98.914100000000005</v>
      </c>
      <c r="R22">
        <f t="shared" si="3"/>
        <v>76.073272557013951</v>
      </c>
      <c r="S22">
        <f t="shared" si="4"/>
        <v>7.5579216504335056</v>
      </c>
      <c r="T22">
        <f t="shared" si="5"/>
        <v>9.8271704738725294</v>
      </c>
      <c r="U22">
        <f t="shared" si="6"/>
        <v>7.9622856708380416E-2</v>
      </c>
      <c r="V22">
        <f t="shared" si="7"/>
        <v>2.2462876301419259</v>
      </c>
      <c r="W22">
        <f t="shared" si="8"/>
        <v>7.808750688167064E-2</v>
      </c>
      <c r="X22">
        <f t="shared" si="9"/>
        <v>4.8940170992105014E-2</v>
      </c>
      <c r="Y22">
        <f t="shared" si="10"/>
        <v>289.50335483573127</v>
      </c>
      <c r="Z22">
        <f t="shared" si="11"/>
        <v>32.443090740900765</v>
      </c>
      <c r="AA22">
        <f t="shared" si="12"/>
        <v>30.960941935483898</v>
      </c>
      <c r="AB22">
        <f t="shared" si="13"/>
        <v>4.5013412288291805</v>
      </c>
      <c r="AC22">
        <f t="shared" si="14"/>
        <v>70.840540158779078</v>
      </c>
      <c r="AD22">
        <f t="shared" si="15"/>
        <v>3.1308765819664144</v>
      </c>
      <c r="AE22">
        <f t="shared" si="16"/>
        <v>4.4196113905244037</v>
      </c>
      <c r="AF22">
        <f t="shared" si="17"/>
        <v>1.3704646468627661</v>
      </c>
      <c r="AG22">
        <f t="shared" si="18"/>
        <v>-49.400120172884087</v>
      </c>
      <c r="AH22">
        <f t="shared" si="19"/>
        <v>-38.861195810881291</v>
      </c>
      <c r="AI22">
        <f t="shared" si="20"/>
        <v>-3.877283427825676</v>
      </c>
      <c r="AJ22">
        <f t="shared" si="21"/>
        <v>197.36475542414021</v>
      </c>
      <c r="AK22">
        <v>-4.1083879413435997E-2</v>
      </c>
      <c r="AL22">
        <v>4.6120253787093599E-2</v>
      </c>
      <c r="AM22">
        <v>3.4485857663030601</v>
      </c>
      <c r="AN22">
        <v>19</v>
      </c>
      <c r="AO22">
        <v>3</v>
      </c>
      <c r="AP22">
        <f t="shared" si="22"/>
        <v>1</v>
      </c>
      <c r="AQ22">
        <f t="shared" si="23"/>
        <v>0</v>
      </c>
      <c r="AR22">
        <f t="shared" si="24"/>
        <v>51762.023729394852</v>
      </c>
      <c r="AS22" t="s">
        <v>242</v>
      </c>
      <c r="AT22">
        <v>1.87376923076923</v>
      </c>
      <c r="AU22">
        <v>5.3179999999999996</v>
      </c>
      <c r="AV22">
        <f t="shared" si="25"/>
        <v>3.4442307692307699</v>
      </c>
      <c r="AW22">
        <f t="shared" si="26"/>
        <v>0.64765527815546642</v>
      </c>
      <c r="AX22">
        <v>0.82278542507947805</v>
      </c>
      <c r="AY22" t="s">
        <v>266</v>
      </c>
      <c r="AZ22">
        <v>2.7209519230769201</v>
      </c>
      <c r="BA22">
        <v>3.4420000000000002</v>
      </c>
      <c r="BB22">
        <f t="shared" si="27"/>
        <v>0.20948520538148752</v>
      </c>
      <c r="BC22">
        <v>0.5</v>
      </c>
      <c r="BD22">
        <f t="shared" si="28"/>
        <v>1513.1854428185127</v>
      </c>
      <c r="BE22">
        <f t="shared" si="29"/>
        <v>1.0198249617373907</v>
      </c>
      <c r="BF22">
        <f t="shared" si="30"/>
        <v>158.49498163455664</v>
      </c>
      <c r="BG22">
        <f t="shared" si="31"/>
        <v>5.0092969203951192</v>
      </c>
      <c r="BH22">
        <f t="shared" si="32"/>
        <v>1.3021506226685596E-4</v>
      </c>
      <c r="BI22">
        <f t="shared" si="33"/>
        <v>0.54503195816385808</v>
      </c>
      <c r="BJ22" t="s">
        <v>267</v>
      </c>
      <c r="BK22">
        <v>-13.8</v>
      </c>
      <c r="BL22">
        <f t="shared" si="34"/>
        <v>17.242000000000001</v>
      </c>
      <c r="BM22">
        <f t="shared" si="35"/>
        <v>4.1819282967351816E-2</v>
      </c>
      <c r="BN22">
        <f t="shared" si="36"/>
        <v>9.812741918610729E-2</v>
      </c>
      <c r="BO22">
        <f t="shared" si="37"/>
        <v>0.45978442144504023</v>
      </c>
      <c r="BP22">
        <f t="shared" si="38"/>
        <v>0.54467895030709079</v>
      </c>
      <c r="BQ22">
        <f t="shared" si="39"/>
        <v>1799.9964516129</v>
      </c>
      <c r="BR22">
        <f t="shared" si="40"/>
        <v>1513.1854428185127</v>
      </c>
      <c r="BS22">
        <f t="shared" si="41"/>
        <v>0.8406602365591398</v>
      </c>
      <c r="BT22">
        <f t="shared" si="42"/>
        <v>0.1913204731182796</v>
      </c>
      <c r="BU22">
        <v>6</v>
      </c>
      <c r="BV22">
        <v>0.5</v>
      </c>
      <c r="BW22" t="s">
        <v>245</v>
      </c>
      <c r="BX22">
        <v>1581624676.5</v>
      </c>
      <c r="BY22">
        <v>98.914100000000005</v>
      </c>
      <c r="BZ22">
        <v>100.044683870968</v>
      </c>
      <c r="CA22">
        <v>31.513429032258099</v>
      </c>
      <c r="CB22">
        <v>30.428587096774201</v>
      </c>
      <c r="CC22">
        <v>600.02287096774205</v>
      </c>
      <c r="CD22">
        <v>99.150519354838707</v>
      </c>
      <c r="CE22">
        <v>0.20003303225806501</v>
      </c>
      <c r="CF22">
        <v>30.640045161290299</v>
      </c>
      <c r="CG22">
        <v>30.960941935483898</v>
      </c>
      <c r="CH22">
        <v>999.9</v>
      </c>
      <c r="CI22">
        <v>0</v>
      </c>
      <c r="CJ22">
        <v>0</v>
      </c>
      <c r="CK22">
        <v>9992.4612903225807</v>
      </c>
      <c r="CL22">
        <v>0</v>
      </c>
      <c r="CM22">
        <v>8.8884767741935509</v>
      </c>
      <c r="CN22">
        <v>1799.9964516129</v>
      </c>
      <c r="CO22">
        <v>0.97799170967742</v>
      </c>
      <c r="CP22">
        <v>2.2008525806451601E-2</v>
      </c>
      <c r="CQ22">
        <v>0</v>
      </c>
      <c r="CR22">
        <v>2.7670564516129001</v>
      </c>
      <c r="CS22">
        <v>0</v>
      </c>
      <c r="CT22">
        <v>15295.558064516101</v>
      </c>
      <c r="CU22">
        <v>16724.683870967699</v>
      </c>
      <c r="CV22">
        <v>46.811999999999998</v>
      </c>
      <c r="CW22">
        <v>49.436999999999998</v>
      </c>
      <c r="CX22">
        <v>48.1991935483871</v>
      </c>
      <c r="CY22">
        <v>47.4491935483871</v>
      </c>
      <c r="CZ22">
        <v>46.368903225806498</v>
      </c>
      <c r="DA22">
        <v>1760.3858064516101</v>
      </c>
      <c r="DB22">
        <v>39.614193548387099</v>
      </c>
      <c r="DC22">
        <v>0</v>
      </c>
      <c r="DD22">
        <v>113.40000009536701</v>
      </c>
      <c r="DE22">
        <v>2.7209519230769201</v>
      </c>
      <c r="DF22">
        <v>-0.99951280163259604</v>
      </c>
      <c r="DG22">
        <v>116.741880091434</v>
      </c>
      <c r="DH22">
        <v>15299.442307692299</v>
      </c>
      <c r="DI22">
        <v>15</v>
      </c>
      <c r="DJ22">
        <v>100</v>
      </c>
      <c r="DK22">
        <v>100</v>
      </c>
      <c r="DL22">
        <v>1.8380000000000001</v>
      </c>
      <c r="DM22">
        <v>0.38700000000000001</v>
      </c>
      <c r="DN22">
        <v>2</v>
      </c>
      <c r="DO22">
        <v>623.69899999999996</v>
      </c>
      <c r="DP22">
        <v>327.64499999999998</v>
      </c>
      <c r="DQ22">
        <v>28.299299999999999</v>
      </c>
      <c r="DR22">
        <v>32.575099999999999</v>
      </c>
      <c r="DS22">
        <v>30</v>
      </c>
      <c r="DT22">
        <v>32.479500000000002</v>
      </c>
      <c r="DU22">
        <v>32.514800000000001</v>
      </c>
      <c r="DV22">
        <v>7.3937400000000002</v>
      </c>
      <c r="DW22">
        <v>24.098800000000001</v>
      </c>
      <c r="DX22">
        <v>40.939399999999999</v>
      </c>
      <c r="DY22">
        <v>28.299800000000001</v>
      </c>
      <c r="DZ22">
        <v>100</v>
      </c>
      <c r="EA22">
        <v>30.172899999999998</v>
      </c>
      <c r="EB22">
        <v>99.908100000000005</v>
      </c>
      <c r="EC22">
        <v>100.294</v>
      </c>
    </row>
    <row r="23" spans="1:133" x14ac:dyDescent="0.25">
      <c r="A23">
        <v>7</v>
      </c>
      <c r="B23">
        <v>1581624745</v>
      </c>
      <c r="C23">
        <v>499.5</v>
      </c>
      <c r="D23" t="s">
        <v>268</v>
      </c>
      <c r="E23" t="s">
        <v>269</v>
      </c>
      <c r="F23" t="s">
        <v>234</v>
      </c>
      <c r="G23" t="s">
        <v>235</v>
      </c>
      <c r="H23" t="s">
        <v>236</v>
      </c>
      <c r="I23" t="s">
        <v>237</v>
      </c>
      <c r="J23" t="s">
        <v>238</v>
      </c>
      <c r="K23" t="s">
        <v>239</v>
      </c>
      <c r="L23" t="s">
        <v>240</v>
      </c>
      <c r="M23" t="s">
        <v>241</v>
      </c>
      <c r="N23">
        <v>1581624737</v>
      </c>
      <c r="O23">
        <f t="shared" si="0"/>
        <v>9.8604469781924764E-4</v>
      </c>
      <c r="P23">
        <f t="shared" si="1"/>
        <v>0.37597525885357863</v>
      </c>
      <c r="Q23">
        <f t="shared" si="2"/>
        <v>74.297364516128994</v>
      </c>
      <c r="R23">
        <f t="shared" si="3"/>
        <v>63.418957614266667</v>
      </c>
      <c r="S23">
        <f t="shared" si="4"/>
        <v>6.3004170299944446</v>
      </c>
      <c r="T23">
        <f t="shared" si="5"/>
        <v>7.3811427732426136</v>
      </c>
      <c r="U23">
        <f t="shared" si="6"/>
        <v>6.6198891672813689E-2</v>
      </c>
      <c r="V23">
        <f t="shared" si="7"/>
        <v>2.2468770755445893</v>
      </c>
      <c r="W23">
        <f t="shared" si="8"/>
        <v>6.5134145903370799E-2</v>
      </c>
      <c r="X23">
        <f t="shared" si="9"/>
        <v>4.080307782911783E-2</v>
      </c>
      <c r="Y23">
        <f t="shared" si="10"/>
        <v>289.50358698492045</v>
      </c>
      <c r="Z23">
        <f t="shared" si="11"/>
        <v>32.631776587174002</v>
      </c>
      <c r="AA23">
        <f t="shared" si="12"/>
        <v>31.117190322580601</v>
      </c>
      <c r="AB23">
        <f t="shared" si="13"/>
        <v>4.5416107844281601</v>
      </c>
      <c r="AC23">
        <f t="shared" si="14"/>
        <v>69.461361303430564</v>
      </c>
      <c r="AD23">
        <f t="shared" si="15"/>
        <v>3.0954520903902729</v>
      </c>
      <c r="AE23">
        <f t="shared" si="16"/>
        <v>4.4563654272024671</v>
      </c>
      <c r="AF23">
        <f t="shared" si="17"/>
        <v>1.4461586940378872</v>
      </c>
      <c r="AG23">
        <f t="shared" si="18"/>
        <v>-43.484571173828819</v>
      </c>
      <c r="AH23">
        <f t="shared" si="19"/>
        <v>-40.24098493076513</v>
      </c>
      <c r="AI23">
        <f t="shared" si="20"/>
        <v>-4.0198674782441621</v>
      </c>
      <c r="AJ23">
        <f t="shared" si="21"/>
        <v>201.75816340208232</v>
      </c>
      <c r="AK23">
        <v>-4.1099726383844397E-2</v>
      </c>
      <c r="AL23">
        <v>4.6138043399647902E-2</v>
      </c>
      <c r="AM23">
        <v>3.4496389649651</v>
      </c>
      <c r="AN23">
        <v>19</v>
      </c>
      <c r="AO23">
        <v>3</v>
      </c>
      <c r="AP23">
        <f t="shared" si="22"/>
        <v>1</v>
      </c>
      <c r="AQ23">
        <f t="shared" si="23"/>
        <v>0</v>
      </c>
      <c r="AR23">
        <f t="shared" si="24"/>
        <v>51756.373302961809</v>
      </c>
      <c r="AS23" t="s">
        <v>242</v>
      </c>
      <c r="AT23">
        <v>1.87376923076923</v>
      </c>
      <c r="AU23">
        <v>5.3179999999999996</v>
      </c>
      <c r="AV23">
        <f t="shared" si="25"/>
        <v>3.4442307692307699</v>
      </c>
      <c r="AW23">
        <f t="shared" si="26"/>
        <v>0.64765527815546642</v>
      </c>
      <c r="AX23">
        <v>0.82278542507947805</v>
      </c>
      <c r="AY23" t="s">
        <v>270</v>
      </c>
      <c r="AZ23">
        <v>2.7052499999999999</v>
      </c>
      <c r="BA23">
        <v>3.94</v>
      </c>
      <c r="BB23">
        <f t="shared" si="27"/>
        <v>0.31338832487309642</v>
      </c>
      <c r="BC23">
        <v>0.5</v>
      </c>
      <c r="BD23">
        <f t="shared" si="28"/>
        <v>1513.1877580645162</v>
      </c>
      <c r="BE23">
        <f t="shared" si="29"/>
        <v>0.37597525885357863</v>
      </c>
      <c r="BF23">
        <f t="shared" si="30"/>
        <v>237.10768835915752</v>
      </c>
      <c r="BG23">
        <f t="shared" si="31"/>
        <v>4.0964467005076148</v>
      </c>
      <c r="BH23">
        <f t="shared" si="32"/>
        <v>-2.9527741276297667E-4</v>
      </c>
      <c r="BI23">
        <f t="shared" si="33"/>
        <v>0.34974619289340092</v>
      </c>
      <c r="BJ23" t="s">
        <v>271</v>
      </c>
      <c r="BK23">
        <v>-12.2</v>
      </c>
      <c r="BL23">
        <f t="shared" si="34"/>
        <v>16.14</v>
      </c>
      <c r="BM23">
        <f t="shared" si="35"/>
        <v>7.6502478314745964E-2</v>
      </c>
      <c r="BN23">
        <f t="shared" si="36"/>
        <v>7.8661947710925884E-2</v>
      </c>
      <c r="BO23">
        <f t="shared" si="37"/>
        <v>0.59758571907226077</v>
      </c>
      <c r="BP23">
        <f t="shared" si="38"/>
        <v>0.40008933556672233</v>
      </c>
      <c r="BQ23">
        <f t="shared" si="39"/>
        <v>1799.9993548387099</v>
      </c>
      <c r="BR23">
        <f t="shared" si="40"/>
        <v>1513.1877580645162</v>
      </c>
      <c r="BS23">
        <f t="shared" si="41"/>
        <v>0.8406601669032856</v>
      </c>
      <c r="BT23">
        <f t="shared" si="42"/>
        <v>0.19132033380657129</v>
      </c>
      <c r="BU23">
        <v>6</v>
      </c>
      <c r="BV23">
        <v>0.5</v>
      </c>
      <c r="BW23" t="s">
        <v>245</v>
      </c>
      <c r="BX23">
        <v>1581624737</v>
      </c>
      <c r="BY23">
        <v>74.297364516128994</v>
      </c>
      <c r="BZ23">
        <v>74.746590322580602</v>
      </c>
      <c r="CA23">
        <v>31.1583096774194</v>
      </c>
      <c r="CB23">
        <v>30.203009677419399</v>
      </c>
      <c r="CC23">
        <v>600.01332258064497</v>
      </c>
      <c r="CD23">
        <v>99.145970967742002</v>
      </c>
      <c r="CE23">
        <v>0.199985935483871</v>
      </c>
      <c r="CF23">
        <v>30.784987096774199</v>
      </c>
      <c r="CG23">
        <v>31.117190322580601</v>
      </c>
      <c r="CH23">
        <v>999.9</v>
      </c>
      <c r="CI23">
        <v>0</v>
      </c>
      <c r="CJ23">
        <v>0</v>
      </c>
      <c r="CK23">
        <v>9996.77419354839</v>
      </c>
      <c r="CL23">
        <v>0</v>
      </c>
      <c r="CM23">
        <v>8.1346838709677396</v>
      </c>
      <c r="CN23">
        <v>1799.9993548387099</v>
      </c>
      <c r="CO23">
        <v>0.977993</v>
      </c>
      <c r="CP23">
        <v>2.20073E-2</v>
      </c>
      <c r="CQ23">
        <v>0</v>
      </c>
      <c r="CR23">
        <v>2.71402419354839</v>
      </c>
      <c r="CS23">
        <v>0</v>
      </c>
      <c r="CT23">
        <v>15161.664516129</v>
      </c>
      <c r="CU23">
        <v>16724.6967741935</v>
      </c>
      <c r="CV23">
        <v>46.890999999999998</v>
      </c>
      <c r="CW23">
        <v>49.467483870967698</v>
      </c>
      <c r="CX23">
        <v>48.302</v>
      </c>
      <c r="CY23">
        <v>47.5</v>
      </c>
      <c r="CZ23">
        <v>46.411000000000001</v>
      </c>
      <c r="DA23">
        <v>1760.38935483871</v>
      </c>
      <c r="DB23">
        <v>39.61</v>
      </c>
      <c r="DC23">
        <v>0</v>
      </c>
      <c r="DD23">
        <v>60</v>
      </c>
      <c r="DE23">
        <v>2.7052499999999999</v>
      </c>
      <c r="DF23">
        <v>0.79490600090683095</v>
      </c>
      <c r="DG23">
        <v>218.78290459051101</v>
      </c>
      <c r="DH23">
        <v>15157.4538461538</v>
      </c>
      <c r="DI23">
        <v>15</v>
      </c>
      <c r="DJ23">
        <v>100</v>
      </c>
      <c r="DK23">
        <v>100</v>
      </c>
      <c r="DL23">
        <v>1.786</v>
      </c>
      <c r="DM23">
        <v>0.39400000000000002</v>
      </c>
      <c r="DN23">
        <v>2</v>
      </c>
      <c r="DO23">
        <v>623.803</v>
      </c>
      <c r="DP23">
        <v>327.39600000000002</v>
      </c>
      <c r="DQ23">
        <v>28.340199999999999</v>
      </c>
      <c r="DR23">
        <v>32.598399999999998</v>
      </c>
      <c r="DS23">
        <v>30.000599999999999</v>
      </c>
      <c r="DT23">
        <v>32.497599999999998</v>
      </c>
      <c r="DU23">
        <v>32.5351</v>
      </c>
      <c r="DV23">
        <v>6.2261800000000003</v>
      </c>
      <c r="DW23">
        <v>23.4193</v>
      </c>
      <c r="DX23">
        <v>40.5473</v>
      </c>
      <c r="DY23">
        <v>28.2456</v>
      </c>
      <c r="DZ23">
        <v>75</v>
      </c>
      <c r="EA23">
        <v>30.5303</v>
      </c>
      <c r="EB23">
        <v>99.894300000000001</v>
      </c>
      <c r="EC23">
        <v>100.282</v>
      </c>
    </row>
    <row r="24" spans="1:133" x14ac:dyDescent="0.25">
      <c r="A24">
        <v>8</v>
      </c>
      <c r="B24">
        <v>1581624824.5</v>
      </c>
      <c r="C24">
        <v>579</v>
      </c>
      <c r="D24" t="s">
        <v>272</v>
      </c>
      <c r="E24" t="s">
        <v>273</v>
      </c>
      <c r="F24" t="s">
        <v>234</v>
      </c>
      <c r="G24" t="s">
        <v>235</v>
      </c>
      <c r="H24" t="s">
        <v>236</v>
      </c>
      <c r="I24" t="s">
        <v>237</v>
      </c>
      <c r="J24" t="s">
        <v>238</v>
      </c>
      <c r="K24" t="s">
        <v>239</v>
      </c>
      <c r="L24" t="s">
        <v>240</v>
      </c>
      <c r="M24" t="s">
        <v>241</v>
      </c>
      <c r="N24">
        <v>1581624816.5</v>
      </c>
      <c r="O24">
        <f t="shared" si="0"/>
        <v>1.1072759078791419E-3</v>
      </c>
      <c r="P24">
        <f t="shared" si="1"/>
        <v>-0.3122030944840567</v>
      </c>
      <c r="Q24">
        <f t="shared" si="2"/>
        <v>50.264580645161303</v>
      </c>
      <c r="R24">
        <f t="shared" si="3"/>
        <v>55.562152813255473</v>
      </c>
      <c r="S24">
        <f t="shared" si="4"/>
        <v>5.5197160801532261</v>
      </c>
      <c r="T24">
        <f t="shared" si="5"/>
        <v>4.9934388788309354</v>
      </c>
      <c r="U24">
        <f t="shared" si="6"/>
        <v>7.7857407127383219E-2</v>
      </c>
      <c r="V24">
        <f t="shared" si="7"/>
        <v>2.2489623592466326</v>
      </c>
      <c r="W24">
        <f t="shared" si="8"/>
        <v>7.6390422499534164E-2</v>
      </c>
      <c r="X24">
        <f t="shared" si="9"/>
        <v>4.7873514555870592E-2</v>
      </c>
      <c r="Y24">
        <f t="shared" si="10"/>
        <v>289.50128834570955</v>
      </c>
      <c r="Z24">
        <f t="shared" si="11"/>
        <v>32.480699261999526</v>
      </c>
      <c r="AA24">
        <f t="shared" si="12"/>
        <v>31.005629032258099</v>
      </c>
      <c r="AB24">
        <f t="shared" si="13"/>
        <v>4.5128264558140838</v>
      </c>
      <c r="AC24">
        <f t="shared" si="14"/>
        <v>70.637755217293176</v>
      </c>
      <c r="AD24">
        <f t="shared" si="15"/>
        <v>3.1282309797182926</v>
      </c>
      <c r="AE24">
        <f t="shared" si="16"/>
        <v>4.4285537813246574</v>
      </c>
      <c r="AF24">
        <f t="shared" si="17"/>
        <v>1.3845954760957913</v>
      </c>
      <c r="AG24">
        <f t="shared" si="18"/>
        <v>-48.830867537470155</v>
      </c>
      <c r="AH24">
        <f t="shared" si="19"/>
        <v>-40.038186400838313</v>
      </c>
      <c r="AI24">
        <f t="shared" si="20"/>
        <v>-3.9915411300905035</v>
      </c>
      <c r="AJ24">
        <f t="shared" si="21"/>
        <v>196.64069327731056</v>
      </c>
      <c r="AK24">
        <v>-4.1155818359774297E-2</v>
      </c>
      <c r="AL24">
        <v>4.6201011556556197E-2</v>
      </c>
      <c r="AM24">
        <v>3.4533657508591702</v>
      </c>
      <c r="AN24">
        <v>19</v>
      </c>
      <c r="AO24">
        <v>3</v>
      </c>
      <c r="AP24">
        <f t="shared" si="22"/>
        <v>1</v>
      </c>
      <c r="AQ24">
        <f t="shared" si="23"/>
        <v>0</v>
      </c>
      <c r="AR24">
        <f t="shared" si="24"/>
        <v>51842.75358320646</v>
      </c>
      <c r="AS24" t="s">
        <v>242</v>
      </c>
      <c r="AT24">
        <v>1.87376923076923</v>
      </c>
      <c r="AU24">
        <v>5.3179999999999996</v>
      </c>
      <c r="AV24">
        <f t="shared" si="25"/>
        <v>3.4442307692307699</v>
      </c>
      <c r="AW24">
        <f t="shared" si="26"/>
        <v>0.64765527815546642</v>
      </c>
      <c r="AX24">
        <v>0.82278542507947805</v>
      </c>
      <c r="AY24" t="s">
        <v>274</v>
      </c>
      <c r="AZ24">
        <v>2.63302884615385</v>
      </c>
      <c r="BA24">
        <v>3.7160000000000002</v>
      </c>
      <c r="BB24">
        <f t="shared" si="27"/>
        <v>0.29143464850542256</v>
      </c>
      <c r="BC24">
        <v>0.5</v>
      </c>
      <c r="BD24">
        <f t="shared" si="28"/>
        <v>1513.1755741935503</v>
      </c>
      <c r="BE24">
        <f t="shared" si="29"/>
        <v>-0.3122030944840567</v>
      </c>
      <c r="BF24">
        <f t="shared" si="30"/>
        <v>220.49589579604415</v>
      </c>
      <c r="BG24">
        <f t="shared" si="31"/>
        <v>8.2658772874058126</v>
      </c>
      <c r="BH24">
        <f t="shared" si="32"/>
        <v>-7.5007060576458816E-4</v>
      </c>
      <c r="BI24">
        <f t="shared" si="33"/>
        <v>0.43110871905274473</v>
      </c>
      <c r="BJ24" t="s">
        <v>275</v>
      </c>
      <c r="BK24">
        <v>-27</v>
      </c>
      <c r="BL24">
        <f t="shared" si="34"/>
        <v>30.716000000000001</v>
      </c>
      <c r="BM24">
        <f t="shared" si="35"/>
        <v>3.5257558075470444E-2</v>
      </c>
      <c r="BN24">
        <f t="shared" si="36"/>
        <v>4.9569899127421234E-2</v>
      </c>
      <c r="BO24">
        <f t="shared" si="37"/>
        <v>0.58785857447074807</v>
      </c>
      <c r="BP24">
        <f t="shared" si="38"/>
        <v>0.46512562814070324</v>
      </c>
      <c r="BQ24">
        <f t="shared" si="39"/>
        <v>1799.9848387096799</v>
      </c>
      <c r="BR24">
        <f t="shared" si="40"/>
        <v>1513.1755741935503</v>
      </c>
      <c r="BS24">
        <f t="shared" si="41"/>
        <v>0.84066017760364642</v>
      </c>
      <c r="BT24">
        <f t="shared" si="42"/>
        <v>0.19132035520729299</v>
      </c>
      <c r="BU24">
        <v>6</v>
      </c>
      <c r="BV24">
        <v>0.5</v>
      </c>
      <c r="BW24" t="s">
        <v>245</v>
      </c>
      <c r="BX24">
        <v>1581624816.5</v>
      </c>
      <c r="BY24">
        <v>50.264580645161303</v>
      </c>
      <c r="BZ24">
        <v>50.0080387096774</v>
      </c>
      <c r="CA24">
        <v>31.489164516129001</v>
      </c>
      <c r="CB24">
        <v>30.416774193548399</v>
      </c>
      <c r="CC24">
        <v>600.010290322581</v>
      </c>
      <c r="CD24">
        <v>99.143125806451593</v>
      </c>
      <c r="CE24">
        <v>0.19996658064516101</v>
      </c>
      <c r="CF24">
        <v>30.675406451612901</v>
      </c>
      <c r="CG24">
        <v>31.005629032258099</v>
      </c>
      <c r="CH24">
        <v>999.9</v>
      </c>
      <c r="CI24">
        <v>0</v>
      </c>
      <c r="CJ24">
        <v>0</v>
      </c>
      <c r="CK24">
        <v>10010.7048387097</v>
      </c>
      <c r="CL24">
        <v>0</v>
      </c>
      <c r="CM24">
        <v>8.9029796774193599</v>
      </c>
      <c r="CN24">
        <v>1799.9848387096799</v>
      </c>
      <c r="CO24">
        <v>0.97799351612903296</v>
      </c>
      <c r="CP24">
        <v>2.20067967741935E-2</v>
      </c>
      <c r="CQ24">
        <v>0</v>
      </c>
      <c r="CR24">
        <v>2.6117177419354798</v>
      </c>
      <c r="CS24">
        <v>0</v>
      </c>
      <c r="CT24">
        <v>15241.722580645201</v>
      </c>
      <c r="CU24">
        <v>16724.577419354799</v>
      </c>
      <c r="CV24">
        <v>46.995935483871001</v>
      </c>
      <c r="CW24">
        <v>49.5</v>
      </c>
      <c r="CX24">
        <v>48.375</v>
      </c>
      <c r="CY24">
        <v>47.606709677419403</v>
      </c>
      <c r="CZ24">
        <v>46.5</v>
      </c>
      <c r="DA24">
        <v>1760.3745161290301</v>
      </c>
      <c r="DB24">
        <v>39.610322580645096</v>
      </c>
      <c r="DC24">
        <v>0</v>
      </c>
      <c r="DD24">
        <v>78.599999904632597</v>
      </c>
      <c r="DE24">
        <v>2.63302884615385</v>
      </c>
      <c r="DF24">
        <v>-0.83060683598056895</v>
      </c>
      <c r="DG24">
        <v>-496.57093968488903</v>
      </c>
      <c r="DH24">
        <v>15239.373076923101</v>
      </c>
      <c r="DI24">
        <v>15</v>
      </c>
      <c r="DJ24">
        <v>100</v>
      </c>
      <c r="DK24">
        <v>100</v>
      </c>
      <c r="DL24">
        <v>1.7949999999999999</v>
      </c>
      <c r="DM24">
        <v>0.39100000000000001</v>
      </c>
      <c r="DN24">
        <v>2</v>
      </c>
      <c r="DO24">
        <v>623.76900000000001</v>
      </c>
      <c r="DP24">
        <v>327.37599999999998</v>
      </c>
      <c r="DQ24">
        <v>27.7453</v>
      </c>
      <c r="DR24">
        <v>32.638800000000003</v>
      </c>
      <c r="DS24">
        <v>29.999199999999998</v>
      </c>
      <c r="DT24">
        <v>32.528399999999998</v>
      </c>
      <c r="DU24">
        <v>32.561100000000003</v>
      </c>
      <c r="DV24">
        <v>5.0763699999999998</v>
      </c>
      <c r="DW24">
        <v>23.5761</v>
      </c>
      <c r="DX24">
        <v>40.174100000000003</v>
      </c>
      <c r="DY24">
        <v>28.046099999999999</v>
      </c>
      <c r="DZ24">
        <v>50</v>
      </c>
      <c r="EA24">
        <v>30.2165</v>
      </c>
      <c r="EB24">
        <v>99.889600000000002</v>
      </c>
      <c r="EC24">
        <v>100.273</v>
      </c>
    </row>
    <row r="25" spans="1:133" x14ac:dyDescent="0.25">
      <c r="A25">
        <v>9</v>
      </c>
      <c r="B25">
        <v>1581624943.5</v>
      </c>
      <c r="C25">
        <v>698</v>
      </c>
      <c r="D25" t="s">
        <v>276</v>
      </c>
      <c r="E25" t="s">
        <v>277</v>
      </c>
      <c r="F25" t="s">
        <v>234</v>
      </c>
      <c r="G25" t="s">
        <v>235</v>
      </c>
      <c r="H25" t="s">
        <v>236</v>
      </c>
      <c r="I25" t="s">
        <v>237</v>
      </c>
      <c r="J25" t="s">
        <v>238</v>
      </c>
      <c r="K25" t="s">
        <v>239</v>
      </c>
      <c r="L25" t="s">
        <v>240</v>
      </c>
      <c r="M25" t="s">
        <v>241</v>
      </c>
      <c r="N25">
        <v>1581624935.5</v>
      </c>
      <c r="O25">
        <f t="shared" si="0"/>
        <v>1.272273607337089E-3</v>
      </c>
      <c r="P25">
        <f t="shared" si="1"/>
        <v>9.4025595256147607</v>
      </c>
      <c r="Q25">
        <f t="shared" si="2"/>
        <v>390.12829032258099</v>
      </c>
      <c r="R25">
        <f t="shared" si="3"/>
        <v>211.62567678490137</v>
      </c>
      <c r="S25">
        <f t="shared" si="4"/>
        <v>21.022559154928445</v>
      </c>
      <c r="T25">
        <f t="shared" si="5"/>
        <v>38.754725730439809</v>
      </c>
      <c r="U25">
        <f t="shared" si="6"/>
        <v>8.936692800389609E-2</v>
      </c>
      <c r="V25">
        <f t="shared" si="7"/>
        <v>2.2478305341711815</v>
      </c>
      <c r="W25">
        <f t="shared" si="8"/>
        <v>8.7438998223622597E-2</v>
      </c>
      <c r="X25">
        <f t="shared" si="9"/>
        <v>5.4819126604999636E-2</v>
      </c>
      <c r="Y25">
        <f t="shared" si="10"/>
        <v>289.50538891056317</v>
      </c>
      <c r="Z25">
        <f t="shared" si="11"/>
        <v>32.427797785774729</v>
      </c>
      <c r="AA25">
        <f t="shared" si="12"/>
        <v>30.9831516129032</v>
      </c>
      <c r="AB25">
        <f t="shared" si="13"/>
        <v>4.5070462490655343</v>
      </c>
      <c r="AC25">
        <f t="shared" si="14"/>
        <v>70.382961530137237</v>
      </c>
      <c r="AD25">
        <f t="shared" si="15"/>
        <v>3.1170984439713321</v>
      </c>
      <c r="AE25">
        <f t="shared" si="16"/>
        <v>4.4287685203991076</v>
      </c>
      <c r="AF25">
        <f t="shared" si="17"/>
        <v>1.3899478050942022</v>
      </c>
      <c r="AG25">
        <f t="shared" si="18"/>
        <v>-56.107266083565627</v>
      </c>
      <c r="AH25">
        <f t="shared" si="19"/>
        <v>-37.19129778231396</v>
      </c>
      <c r="AI25">
        <f t="shared" si="20"/>
        <v>-3.7091959232845251</v>
      </c>
      <c r="AJ25">
        <f t="shared" si="21"/>
        <v>192.49762912139903</v>
      </c>
      <c r="AK25">
        <v>-4.1125367612538301E-2</v>
      </c>
      <c r="AL25">
        <v>4.6166827925151803E-2</v>
      </c>
      <c r="AM25">
        <v>3.4513428006716498</v>
      </c>
      <c r="AN25">
        <v>20</v>
      </c>
      <c r="AO25">
        <v>3</v>
      </c>
      <c r="AP25">
        <f t="shared" si="22"/>
        <v>1</v>
      </c>
      <c r="AQ25">
        <f t="shared" si="23"/>
        <v>0</v>
      </c>
      <c r="AR25">
        <f t="shared" si="24"/>
        <v>51805.724267686754</v>
      </c>
      <c r="AS25" t="s">
        <v>242</v>
      </c>
      <c r="AT25">
        <v>1.87376923076923</v>
      </c>
      <c r="AU25">
        <v>5.3179999999999996</v>
      </c>
      <c r="AV25">
        <f t="shared" si="25"/>
        <v>3.4442307692307699</v>
      </c>
      <c r="AW25">
        <f t="shared" si="26"/>
        <v>0.64765527815546642</v>
      </c>
      <c r="AX25">
        <v>0.82278542507947805</v>
      </c>
      <c r="AY25" t="s">
        <v>278</v>
      </c>
      <c r="AZ25">
        <v>2.6996153846153801</v>
      </c>
      <c r="BA25">
        <v>4.1379999999999999</v>
      </c>
      <c r="BB25">
        <f t="shared" si="27"/>
        <v>0.34760382198758333</v>
      </c>
      <c r="BC25">
        <v>0.5</v>
      </c>
      <c r="BD25">
        <f t="shared" si="28"/>
        <v>1513.1972419354836</v>
      </c>
      <c r="BE25">
        <f t="shared" si="29"/>
        <v>9.4025595256147607</v>
      </c>
      <c r="BF25">
        <f t="shared" si="30"/>
        <v>262.99657235892192</v>
      </c>
      <c r="BG25">
        <f t="shared" si="31"/>
        <v>4.1416143064282256</v>
      </c>
      <c r="BH25">
        <f t="shared" si="32"/>
        <v>5.6699641413310792E-3</v>
      </c>
      <c r="BI25">
        <f t="shared" si="33"/>
        <v>0.28516191396810048</v>
      </c>
      <c r="BJ25" t="s">
        <v>279</v>
      </c>
      <c r="BK25">
        <v>-13</v>
      </c>
      <c r="BL25">
        <f t="shared" si="34"/>
        <v>17.137999999999998</v>
      </c>
      <c r="BM25">
        <f t="shared" si="35"/>
        <v>8.3929549269729259E-2</v>
      </c>
      <c r="BN25">
        <f t="shared" si="36"/>
        <v>6.441751282891145E-2</v>
      </c>
      <c r="BO25">
        <f t="shared" si="37"/>
        <v>0.63526414132835229</v>
      </c>
      <c r="BP25">
        <f t="shared" si="38"/>
        <v>0.34260189838079269</v>
      </c>
      <c r="BQ25">
        <f t="shared" si="39"/>
        <v>1800.0106451612901</v>
      </c>
      <c r="BR25">
        <f t="shared" si="40"/>
        <v>1513.1972419354836</v>
      </c>
      <c r="BS25">
        <f t="shared" si="41"/>
        <v>0.84066016276247824</v>
      </c>
      <c r="BT25">
        <f t="shared" si="42"/>
        <v>0.19132032552495656</v>
      </c>
      <c r="BU25">
        <v>6</v>
      </c>
      <c r="BV25">
        <v>0.5</v>
      </c>
      <c r="BW25" t="s">
        <v>245</v>
      </c>
      <c r="BX25">
        <v>1581624935.5</v>
      </c>
      <c r="BY25">
        <v>390.12829032258099</v>
      </c>
      <c r="BZ25">
        <v>400.02696774193498</v>
      </c>
      <c r="CA25">
        <v>31.3785806451613</v>
      </c>
      <c r="CB25">
        <v>30.1462580645161</v>
      </c>
      <c r="CC25">
        <v>600.014064516129</v>
      </c>
      <c r="CD25">
        <v>99.138435483871007</v>
      </c>
      <c r="CE25">
        <v>0.19997880645161301</v>
      </c>
      <c r="CF25">
        <v>30.676254838709699</v>
      </c>
      <c r="CG25">
        <v>30.9831516129032</v>
      </c>
      <c r="CH25">
        <v>999.9</v>
      </c>
      <c r="CI25">
        <v>0</v>
      </c>
      <c r="CJ25">
        <v>0</v>
      </c>
      <c r="CK25">
        <v>10003.7712903226</v>
      </c>
      <c r="CL25">
        <v>0</v>
      </c>
      <c r="CM25">
        <v>4.5935029032258097</v>
      </c>
      <c r="CN25">
        <v>1800.0106451612901</v>
      </c>
      <c r="CO25">
        <v>0.97799648387096705</v>
      </c>
      <c r="CP25">
        <v>2.20039032258064E-2</v>
      </c>
      <c r="CQ25">
        <v>0</v>
      </c>
      <c r="CR25">
        <v>2.7244919354838699</v>
      </c>
      <c r="CS25">
        <v>0</v>
      </c>
      <c r="CT25">
        <v>14595.1709677419</v>
      </c>
      <c r="CU25">
        <v>16724.829032258102</v>
      </c>
      <c r="CV25">
        <v>47.120935483871001</v>
      </c>
      <c r="CW25">
        <v>49.679000000000002</v>
      </c>
      <c r="CX25">
        <v>48.5</v>
      </c>
      <c r="CY25">
        <v>47.75</v>
      </c>
      <c r="CZ25">
        <v>46.600612903225802</v>
      </c>
      <c r="DA25">
        <v>1760.40064516129</v>
      </c>
      <c r="DB25">
        <v>39.61</v>
      </c>
      <c r="DC25">
        <v>0</v>
      </c>
      <c r="DD25">
        <v>118.5</v>
      </c>
      <c r="DE25">
        <v>2.6996153846153801</v>
      </c>
      <c r="DF25">
        <v>-3.1624037682445E-3</v>
      </c>
      <c r="DG25">
        <v>-125.09743578854901</v>
      </c>
      <c r="DH25">
        <v>14595.688461538501</v>
      </c>
      <c r="DI25">
        <v>15</v>
      </c>
      <c r="DJ25">
        <v>100</v>
      </c>
      <c r="DK25">
        <v>100</v>
      </c>
      <c r="DL25">
        <v>2.7759999999999998</v>
      </c>
      <c r="DM25">
        <v>0.36499999999999999</v>
      </c>
      <c r="DN25">
        <v>2</v>
      </c>
      <c r="DO25">
        <v>623.51700000000005</v>
      </c>
      <c r="DP25">
        <v>327.529</v>
      </c>
      <c r="DQ25">
        <v>28.2273</v>
      </c>
      <c r="DR25">
        <v>32.700800000000001</v>
      </c>
      <c r="DS25">
        <v>30.000299999999999</v>
      </c>
      <c r="DT25">
        <v>32.581000000000003</v>
      </c>
      <c r="DU25">
        <v>32.614899999999999</v>
      </c>
      <c r="DV25">
        <v>20.9254</v>
      </c>
      <c r="DW25">
        <v>24.701499999999999</v>
      </c>
      <c r="DX25">
        <v>39.804000000000002</v>
      </c>
      <c r="DY25">
        <v>28.240100000000002</v>
      </c>
      <c r="DZ25">
        <v>400</v>
      </c>
      <c r="EA25">
        <v>30.004799999999999</v>
      </c>
      <c r="EB25">
        <v>99.883600000000001</v>
      </c>
      <c r="EC25">
        <v>100.264</v>
      </c>
    </row>
    <row r="26" spans="1:133" x14ac:dyDescent="0.25">
      <c r="A26">
        <v>10</v>
      </c>
      <c r="B26">
        <v>1581625004.5</v>
      </c>
      <c r="C26">
        <v>759</v>
      </c>
      <c r="D26" t="s">
        <v>280</v>
      </c>
      <c r="E26" t="s">
        <v>281</v>
      </c>
      <c r="F26" t="s">
        <v>234</v>
      </c>
      <c r="G26" t="s">
        <v>235</v>
      </c>
      <c r="H26" t="s">
        <v>236</v>
      </c>
      <c r="I26" t="s">
        <v>237</v>
      </c>
      <c r="J26" t="s">
        <v>238</v>
      </c>
      <c r="K26" t="s">
        <v>239</v>
      </c>
      <c r="L26" t="s">
        <v>240</v>
      </c>
      <c r="M26" t="s">
        <v>241</v>
      </c>
      <c r="N26">
        <v>1581624996.5</v>
      </c>
      <c r="O26">
        <f t="shared" si="0"/>
        <v>1.247372019983287E-3</v>
      </c>
      <c r="P26">
        <f t="shared" si="1"/>
        <v>9.6683298183016255</v>
      </c>
      <c r="Q26">
        <f t="shared" si="2"/>
        <v>389.72119354838702</v>
      </c>
      <c r="R26">
        <f t="shared" si="3"/>
        <v>196.71923844189516</v>
      </c>
      <c r="S26">
        <f t="shared" si="4"/>
        <v>19.541231178069634</v>
      </c>
      <c r="T26">
        <f t="shared" si="5"/>
        <v>38.713203642111885</v>
      </c>
      <c r="U26">
        <f t="shared" si="6"/>
        <v>8.4672976455905186E-2</v>
      </c>
      <c r="V26">
        <f t="shared" si="7"/>
        <v>2.2459275984911802</v>
      </c>
      <c r="W26">
        <f t="shared" si="8"/>
        <v>8.2938703248467444E-2</v>
      </c>
      <c r="X26">
        <f t="shared" si="9"/>
        <v>5.1989548530173998E-2</v>
      </c>
      <c r="Y26">
        <f t="shared" si="10"/>
        <v>289.50347285161536</v>
      </c>
      <c r="Z26">
        <f t="shared" si="11"/>
        <v>32.530665363800516</v>
      </c>
      <c r="AA26">
        <f t="shared" si="12"/>
        <v>31.054309677419401</v>
      </c>
      <c r="AB26">
        <f t="shared" si="13"/>
        <v>4.5253671229346297</v>
      </c>
      <c r="AC26">
        <f t="shared" si="14"/>
        <v>69.369234236390426</v>
      </c>
      <c r="AD26">
        <f t="shared" si="15"/>
        <v>3.0886465362039859</v>
      </c>
      <c r="AE26">
        <f t="shared" si="16"/>
        <v>4.4524731607657158</v>
      </c>
      <c r="AF26">
        <f t="shared" si="17"/>
        <v>1.4367205867306438</v>
      </c>
      <c r="AG26">
        <f t="shared" si="18"/>
        <v>-55.009106081262956</v>
      </c>
      <c r="AH26">
        <f t="shared" si="19"/>
        <v>-34.462799016947201</v>
      </c>
      <c r="AI26">
        <f t="shared" si="20"/>
        <v>-3.4427829006985333</v>
      </c>
      <c r="AJ26">
        <f t="shared" si="21"/>
        <v>196.58878485270665</v>
      </c>
      <c r="AK26">
        <v>-4.10742019680405E-2</v>
      </c>
      <c r="AL26">
        <v>4.6109390006846399E-2</v>
      </c>
      <c r="AM26">
        <v>3.44794252929956</v>
      </c>
      <c r="AN26">
        <v>19</v>
      </c>
      <c r="AO26">
        <v>3</v>
      </c>
      <c r="AP26">
        <f t="shared" si="22"/>
        <v>1</v>
      </c>
      <c r="AQ26">
        <f t="shared" si="23"/>
        <v>0</v>
      </c>
      <c r="AR26">
        <f t="shared" si="24"/>
        <v>51727.924992564549</v>
      </c>
      <c r="AS26" t="s">
        <v>242</v>
      </c>
      <c r="AT26">
        <v>1.87376923076923</v>
      </c>
      <c r="AU26">
        <v>5.3179999999999996</v>
      </c>
      <c r="AV26">
        <f t="shared" si="25"/>
        <v>3.4442307692307699</v>
      </c>
      <c r="AW26">
        <f t="shared" si="26"/>
        <v>0.64765527815546642</v>
      </c>
      <c r="AX26">
        <v>0.82278542507947805</v>
      </c>
      <c r="AY26" t="s">
        <v>282</v>
      </c>
      <c r="AZ26">
        <v>2.7022788461538498</v>
      </c>
      <c r="BA26">
        <v>3.9580000000000002</v>
      </c>
      <c r="BB26">
        <f t="shared" si="27"/>
        <v>0.31726153457457051</v>
      </c>
      <c r="BC26">
        <v>0.5</v>
      </c>
      <c r="BD26">
        <f t="shared" si="28"/>
        <v>1513.187210166263</v>
      </c>
      <c r="BE26">
        <f t="shared" si="29"/>
        <v>9.6683298183016255</v>
      </c>
      <c r="BF26">
        <f t="shared" si="30"/>
        <v>240.03804819798086</v>
      </c>
      <c r="BG26">
        <f t="shared" si="31"/>
        <v>5.0929762506316321</v>
      </c>
      <c r="BH26">
        <f t="shared" si="32"/>
        <v>5.8456378257718909E-3</v>
      </c>
      <c r="BI26">
        <f t="shared" si="33"/>
        <v>0.34360788276907511</v>
      </c>
      <c r="BJ26" t="s">
        <v>283</v>
      </c>
      <c r="BK26">
        <v>-16.2</v>
      </c>
      <c r="BL26">
        <f t="shared" si="34"/>
        <v>20.158000000000001</v>
      </c>
      <c r="BM26">
        <f t="shared" si="35"/>
        <v>6.2293935601059149E-2</v>
      </c>
      <c r="BN26">
        <f t="shared" si="36"/>
        <v>6.3202899897759984E-2</v>
      </c>
      <c r="BO26">
        <f t="shared" si="37"/>
        <v>0.60248662114781126</v>
      </c>
      <c r="BP26">
        <f t="shared" si="38"/>
        <v>0.39486320491345595</v>
      </c>
      <c r="BQ26">
        <f t="shared" si="39"/>
        <v>1799.99870967742</v>
      </c>
      <c r="BR26">
        <f t="shared" si="40"/>
        <v>1513.187210166263</v>
      </c>
      <c r="BS26">
        <f t="shared" si="41"/>
        <v>0.84066016382725239</v>
      </c>
      <c r="BT26">
        <f t="shared" si="42"/>
        <v>0.19132032765450474</v>
      </c>
      <c r="BU26">
        <v>6</v>
      </c>
      <c r="BV26">
        <v>0.5</v>
      </c>
      <c r="BW26" t="s">
        <v>245</v>
      </c>
      <c r="BX26">
        <v>1581624996.5</v>
      </c>
      <c r="BY26">
        <v>389.72119354838702</v>
      </c>
      <c r="BZ26">
        <v>399.87532258064499</v>
      </c>
      <c r="CA26">
        <v>31.093035483870999</v>
      </c>
      <c r="CB26">
        <v>29.884487096774201</v>
      </c>
      <c r="CC26">
        <v>600.01938709677404</v>
      </c>
      <c r="CD26">
        <v>99.1356258064516</v>
      </c>
      <c r="CE26">
        <v>0.20001280645161301</v>
      </c>
      <c r="CF26">
        <v>30.769687096774199</v>
      </c>
      <c r="CG26">
        <v>31.054309677419401</v>
      </c>
      <c r="CH26">
        <v>999.9</v>
      </c>
      <c r="CI26">
        <v>0</v>
      </c>
      <c r="CJ26">
        <v>0</v>
      </c>
      <c r="CK26">
        <v>9991.6083870967705</v>
      </c>
      <c r="CL26">
        <v>0</v>
      </c>
      <c r="CM26">
        <v>3.5171570967741901</v>
      </c>
      <c r="CN26">
        <v>1799.99870967742</v>
      </c>
      <c r="CO26">
        <v>0.97799719354838699</v>
      </c>
      <c r="CP26">
        <v>2.2003154838709699E-2</v>
      </c>
      <c r="CQ26">
        <v>0</v>
      </c>
      <c r="CR26">
        <v>2.6899677419354799</v>
      </c>
      <c r="CS26">
        <v>0</v>
      </c>
      <c r="CT26">
        <v>14451.158064516099</v>
      </c>
      <c r="CU26">
        <v>16724.712903225802</v>
      </c>
      <c r="CV26">
        <v>47.186999999999998</v>
      </c>
      <c r="CW26">
        <v>49.75</v>
      </c>
      <c r="CX26">
        <v>48.561999999999998</v>
      </c>
      <c r="CY26">
        <v>47.811999999999998</v>
      </c>
      <c r="CZ26">
        <v>46.649000000000001</v>
      </c>
      <c r="DA26">
        <v>1760.3977419354801</v>
      </c>
      <c r="DB26">
        <v>39.61</v>
      </c>
      <c r="DC26">
        <v>0</v>
      </c>
      <c r="DD26">
        <v>60.199999809265101</v>
      </c>
      <c r="DE26">
        <v>2.7022788461538498</v>
      </c>
      <c r="DF26">
        <v>-1.25370087315017</v>
      </c>
      <c r="DG26">
        <v>45.377777810617097</v>
      </c>
      <c r="DH26">
        <v>14451.473076923099</v>
      </c>
      <c r="DI26">
        <v>15</v>
      </c>
      <c r="DJ26">
        <v>100</v>
      </c>
      <c r="DK26">
        <v>100</v>
      </c>
      <c r="DL26">
        <v>2.6389999999999998</v>
      </c>
      <c r="DM26">
        <v>0.378</v>
      </c>
      <c r="DN26">
        <v>2</v>
      </c>
      <c r="DO26">
        <v>623.85500000000002</v>
      </c>
      <c r="DP26">
        <v>327.24700000000001</v>
      </c>
      <c r="DQ26">
        <v>28.443899999999999</v>
      </c>
      <c r="DR26">
        <v>32.722900000000003</v>
      </c>
      <c r="DS26">
        <v>30.000299999999999</v>
      </c>
      <c r="DT26">
        <v>32.601399999999998</v>
      </c>
      <c r="DU26">
        <v>32.636600000000001</v>
      </c>
      <c r="DV26">
        <v>20.928599999999999</v>
      </c>
      <c r="DW26">
        <v>24.566099999999999</v>
      </c>
      <c r="DX26">
        <v>39.291200000000003</v>
      </c>
      <c r="DY26">
        <v>28.426200000000001</v>
      </c>
      <c r="DZ26">
        <v>400</v>
      </c>
      <c r="EA26">
        <v>30.012799999999999</v>
      </c>
      <c r="EB26">
        <v>99.878299999999996</v>
      </c>
      <c r="EC26">
        <v>100.264</v>
      </c>
    </row>
    <row r="27" spans="1:133" x14ac:dyDescent="0.25">
      <c r="A27">
        <v>11</v>
      </c>
      <c r="B27">
        <v>1581625118.5</v>
      </c>
      <c r="C27">
        <v>873</v>
      </c>
      <c r="D27" t="s">
        <v>284</v>
      </c>
      <c r="E27" t="s">
        <v>285</v>
      </c>
      <c r="F27" t="s">
        <v>234</v>
      </c>
      <c r="G27" t="s">
        <v>235</v>
      </c>
      <c r="H27" t="s">
        <v>236</v>
      </c>
      <c r="I27" t="s">
        <v>237</v>
      </c>
      <c r="J27" t="s">
        <v>238</v>
      </c>
      <c r="K27" t="s">
        <v>239</v>
      </c>
      <c r="L27" t="s">
        <v>240</v>
      </c>
      <c r="M27" t="s">
        <v>241</v>
      </c>
      <c r="N27">
        <v>1581625110.5</v>
      </c>
      <c r="O27">
        <f t="shared" si="0"/>
        <v>1.3622352064553743E-3</v>
      </c>
      <c r="P27">
        <f t="shared" si="1"/>
        <v>9.7290278753749853</v>
      </c>
      <c r="Q27">
        <f t="shared" si="2"/>
        <v>389.899967741936</v>
      </c>
      <c r="R27">
        <f t="shared" si="3"/>
        <v>219.83009229833459</v>
      </c>
      <c r="S27">
        <f t="shared" si="4"/>
        <v>21.836401300558652</v>
      </c>
      <c r="T27">
        <f t="shared" si="5"/>
        <v>38.729966737826317</v>
      </c>
      <c r="U27">
        <f t="shared" si="6"/>
        <v>9.7401850122766601E-2</v>
      </c>
      <c r="V27">
        <f t="shared" si="7"/>
        <v>2.2466085909322837</v>
      </c>
      <c r="W27">
        <f t="shared" si="8"/>
        <v>9.5115222123265356E-2</v>
      </c>
      <c r="X27">
        <f t="shared" si="9"/>
        <v>5.9647987193649415E-2</v>
      </c>
      <c r="Y27">
        <f t="shared" si="10"/>
        <v>289.50504259271497</v>
      </c>
      <c r="Z27">
        <f t="shared" si="11"/>
        <v>32.413551379821918</v>
      </c>
      <c r="AA27">
        <f t="shared" si="12"/>
        <v>30.957193548387099</v>
      </c>
      <c r="AB27">
        <f t="shared" si="13"/>
        <v>4.5003789978445141</v>
      </c>
      <c r="AC27">
        <f t="shared" si="14"/>
        <v>70.66893184895271</v>
      </c>
      <c r="AD27">
        <f t="shared" si="15"/>
        <v>3.1323938631551562</v>
      </c>
      <c r="AE27">
        <f t="shared" si="16"/>
        <v>4.4324907440943262</v>
      </c>
      <c r="AF27">
        <f t="shared" si="17"/>
        <v>1.3679851346893579</v>
      </c>
      <c r="AG27">
        <f t="shared" si="18"/>
        <v>-60.074572604682011</v>
      </c>
      <c r="AH27">
        <f t="shared" si="19"/>
        <v>-32.246609502427233</v>
      </c>
      <c r="AI27">
        <f t="shared" si="20"/>
        <v>-3.2176180087544544</v>
      </c>
      <c r="AJ27">
        <f t="shared" si="21"/>
        <v>193.96624247685128</v>
      </c>
      <c r="AK27">
        <v>-4.10925078334438E-2</v>
      </c>
      <c r="AL27">
        <v>4.6129939944443497E-2</v>
      </c>
      <c r="AM27">
        <v>3.4491592332695999</v>
      </c>
      <c r="AN27">
        <v>19</v>
      </c>
      <c r="AO27">
        <v>3</v>
      </c>
      <c r="AP27">
        <f t="shared" si="22"/>
        <v>1</v>
      </c>
      <c r="AQ27">
        <f t="shared" si="23"/>
        <v>0</v>
      </c>
      <c r="AR27">
        <f t="shared" si="24"/>
        <v>51763.402065166141</v>
      </c>
      <c r="AS27" t="s">
        <v>242</v>
      </c>
      <c r="AT27">
        <v>1.87376923076923</v>
      </c>
      <c r="AU27">
        <v>5.3179999999999996</v>
      </c>
      <c r="AV27">
        <f t="shared" si="25"/>
        <v>3.4442307692307699</v>
      </c>
      <c r="AW27">
        <f t="shared" si="26"/>
        <v>0.64765527815546642</v>
      </c>
      <c r="AX27">
        <v>0.82278542507947805</v>
      </c>
      <c r="AY27" t="s">
        <v>286</v>
      </c>
      <c r="AZ27">
        <v>2.6327115384615398</v>
      </c>
      <c r="BA27">
        <v>4.05</v>
      </c>
      <c r="BB27">
        <f t="shared" si="27"/>
        <v>0.3499477682811013</v>
      </c>
      <c r="BC27">
        <v>0.5</v>
      </c>
      <c r="BD27">
        <f t="shared" si="28"/>
        <v>1513.197056999903</v>
      </c>
      <c r="BE27">
        <f t="shared" si="29"/>
        <v>9.7290278753749853</v>
      </c>
      <c r="BF27">
        <f t="shared" si="30"/>
        <v>264.76996653332327</v>
      </c>
      <c r="BG27">
        <f t="shared" si="31"/>
        <v>5.5432098765432096</v>
      </c>
      <c r="BH27">
        <f t="shared" si="32"/>
        <v>5.8857122468591195E-3</v>
      </c>
      <c r="BI27">
        <f t="shared" si="33"/>
        <v>0.31308641975308638</v>
      </c>
      <c r="BJ27" t="s">
        <v>287</v>
      </c>
      <c r="BK27">
        <v>-18.399999999999999</v>
      </c>
      <c r="BL27">
        <f t="shared" si="34"/>
        <v>22.45</v>
      </c>
      <c r="BM27">
        <f t="shared" si="35"/>
        <v>6.3130889155387976E-2</v>
      </c>
      <c r="BN27">
        <f t="shared" si="36"/>
        <v>5.3461506029176153E-2</v>
      </c>
      <c r="BO27">
        <f t="shared" si="37"/>
        <v>0.6512583507122397</v>
      </c>
      <c r="BP27">
        <f t="shared" si="38"/>
        <v>0.36815187046342812</v>
      </c>
      <c r="BQ27">
        <f t="shared" si="39"/>
        <v>1800.0106451612901</v>
      </c>
      <c r="BR27">
        <f t="shared" si="40"/>
        <v>1513.197056999903</v>
      </c>
      <c r="BS27">
        <f t="shared" si="41"/>
        <v>0.84066006002109661</v>
      </c>
      <c r="BT27">
        <f t="shared" si="42"/>
        <v>0.19132012004219326</v>
      </c>
      <c r="BU27">
        <v>6</v>
      </c>
      <c r="BV27">
        <v>0.5</v>
      </c>
      <c r="BW27" t="s">
        <v>245</v>
      </c>
      <c r="BX27">
        <v>1581625110.5</v>
      </c>
      <c r="BY27">
        <v>389.899967741936</v>
      </c>
      <c r="BZ27">
        <v>400.15977419354903</v>
      </c>
      <c r="CA27">
        <v>31.534245161290301</v>
      </c>
      <c r="CB27">
        <v>30.215012903225801</v>
      </c>
      <c r="CC27">
        <v>600.02087096774198</v>
      </c>
      <c r="CD27">
        <v>99.133083870967695</v>
      </c>
      <c r="CE27">
        <v>0.20000138709677401</v>
      </c>
      <c r="CF27">
        <v>30.6909548387097</v>
      </c>
      <c r="CG27">
        <v>30.957193548387099</v>
      </c>
      <c r="CH27">
        <v>999.9</v>
      </c>
      <c r="CI27">
        <v>0</v>
      </c>
      <c r="CJ27">
        <v>0</v>
      </c>
      <c r="CK27">
        <v>9996.3177419354797</v>
      </c>
      <c r="CL27">
        <v>0</v>
      </c>
      <c r="CM27">
        <v>3.2150009677419402</v>
      </c>
      <c r="CN27">
        <v>1800.0106451612901</v>
      </c>
      <c r="CO27">
        <v>0.97799729032257998</v>
      </c>
      <c r="CP27">
        <v>2.2003032258064499E-2</v>
      </c>
      <c r="CQ27">
        <v>0</v>
      </c>
      <c r="CR27">
        <v>2.6314032258064501</v>
      </c>
      <c r="CS27">
        <v>0</v>
      </c>
      <c r="CT27">
        <v>14441.012903225799</v>
      </c>
      <c r="CU27">
        <v>16724.816129032301</v>
      </c>
      <c r="CV27">
        <v>47.25</v>
      </c>
      <c r="CW27">
        <v>49.77</v>
      </c>
      <c r="CX27">
        <v>48.625</v>
      </c>
      <c r="CY27">
        <v>47.862806451612897</v>
      </c>
      <c r="CZ27">
        <v>46.735774193548401</v>
      </c>
      <c r="DA27">
        <v>1760.40838709677</v>
      </c>
      <c r="DB27">
        <v>39.603870967741898</v>
      </c>
      <c r="DC27">
        <v>0</v>
      </c>
      <c r="DD27">
        <v>113.19999980926499</v>
      </c>
      <c r="DE27">
        <v>2.6327115384615398</v>
      </c>
      <c r="DF27">
        <v>-1.3483931413222301</v>
      </c>
      <c r="DG27">
        <v>16.034187998027999</v>
      </c>
      <c r="DH27">
        <v>14441.123076923101</v>
      </c>
      <c r="DI27">
        <v>15</v>
      </c>
      <c r="DJ27">
        <v>100</v>
      </c>
      <c r="DK27">
        <v>100</v>
      </c>
      <c r="DL27">
        <v>2.65</v>
      </c>
      <c r="DM27">
        <v>0.38200000000000001</v>
      </c>
      <c r="DN27">
        <v>2</v>
      </c>
      <c r="DO27">
        <v>623.71600000000001</v>
      </c>
      <c r="DP27">
        <v>327.28699999999998</v>
      </c>
      <c r="DQ27">
        <v>28.3339</v>
      </c>
      <c r="DR27">
        <v>32.734499999999997</v>
      </c>
      <c r="DS27">
        <v>29.9999</v>
      </c>
      <c r="DT27">
        <v>32.6218</v>
      </c>
      <c r="DU27">
        <v>32.654000000000003</v>
      </c>
      <c r="DV27">
        <v>20.916899999999998</v>
      </c>
      <c r="DW27">
        <v>24.4696</v>
      </c>
      <c r="DX27">
        <v>38.919400000000003</v>
      </c>
      <c r="DY27">
        <v>28.343299999999999</v>
      </c>
      <c r="DZ27">
        <v>400</v>
      </c>
      <c r="EA27">
        <v>29.967700000000001</v>
      </c>
      <c r="EB27">
        <v>99.878799999999998</v>
      </c>
      <c r="EC27">
        <v>100.262</v>
      </c>
    </row>
    <row r="28" spans="1:133" x14ac:dyDescent="0.25">
      <c r="A28">
        <v>12</v>
      </c>
      <c r="B28">
        <v>1581625179</v>
      </c>
      <c r="C28">
        <v>933.5</v>
      </c>
      <c r="D28" t="s">
        <v>288</v>
      </c>
      <c r="E28" t="s">
        <v>289</v>
      </c>
      <c r="F28" t="s">
        <v>234</v>
      </c>
      <c r="G28" t="s">
        <v>235</v>
      </c>
      <c r="H28" t="s">
        <v>236</v>
      </c>
      <c r="I28" t="s">
        <v>237</v>
      </c>
      <c r="J28" t="s">
        <v>238</v>
      </c>
      <c r="K28" t="s">
        <v>239</v>
      </c>
      <c r="L28" t="s">
        <v>240</v>
      </c>
      <c r="M28" t="s">
        <v>241</v>
      </c>
      <c r="N28">
        <v>1581625171</v>
      </c>
      <c r="O28">
        <f t="shared" si="0"/>
        <v>1.122462996203214E-3</v>
      </c>
      <c r="P28">
        <f t="shared" si="1"/>
        <v>11.613643117193481</v>
      </c>
      <c r="Q28">
        <f t="shared" si="2"/>
        <v>462.61845161290302</v>
      </c>
      <c r="R28">
        <f t="shared" si="3"/>
        <v>203.84551574523152</v>
      </c>
      <c r="S28">
        <f t="shared" si="4"/>
        <v>20.247824496318671</v>
      </c>
      <c r="T28">
        <f t="shared" si="5"/>
        <v>45.951549057982504</v>
      </c>
      <c r="U28">
        <f t="shared" si="6"/>
        <v>7.5300092419181702E-2</v>
      </c>
      <c r="V28">
        <f t="shared" si="7"/>
        <v>2.2472906676710571</v>
      </c>
      <c r="W28">
        <f t="shared" si="8"/>
        <v>7.3925977355826095E-2</v>
      </c>
      <c r="X28">
        <f t="shared" si="9"/>
        <v>4.6325106015548546E-2</v>
      </c>
      <c r="Y28">
        <f t="shared" si="10"/>
        <v>289.5030300697054</v>
      </c>
      <c r="Z28">
        <f t="shared" si="11"/>
        <v>32.63601705860998</v>
      </c>
      <c r="AA28">
        <f t="shared" si="12"/>
        <v>31.0818451612903</v>
      </c>
      <c r="AB28">
        <f t="shared" si="13"/>
        <v>4.5324739965276954</v>
      </c>
      <c r="AC28">
        <f t="shared" si="14"/>
        <v>68.965547478206133</v>
      </c>
      <c r="AD28">
        <f t="shared" si="15"/>
        <v>3.0821059123448138</v>
      </c>
      <c r="AE28">
        <f t="shared" si="16"/>
        <v>4.4690516135158544</v>
      </c>
      <c r="AF28">
        <f t="shared" si="17"/>
        <v>1.4503680841828817</v>
      </c>
      <c r="AG28">
        <f t="shared" si="18"/>
        <v>-49.500618132561733</v>
      </c>
      <c r="AH28">
        <f t="shared" si="19"/>
        <v>-29.934113978531339</v>
      </c>
      <c r="AI28">
        <f t="shared" si="20"/>
        <v>-2.9899264241072672</v>
      </c>
      <c r="AJ28">
        <f t="shared" si="21"/>
        <v>207.07837153450504</v>
      </c>
      <c r="AK28">
        <v>-4.1110847854747799E-2</v>
      </c>
      <c r="AL28">
        <v>4.6150528225031302E-2</v>
      </c>
      <c r="AM28">
        <v>3.4503780210917898</v>
      </c>
      <c r="AN28">
        <v>19</v>
      </c>
      <c r="AO28">
        <v>3</v>
      </c>
      <c r="AP28">
        <f t="shared" si="22"/>
        <v>1</v>
      </c>
      <c r="AQ28">
        <f t="shared" si="23"/>
        <v>0</v>
      </c>
      <c r="AR28">
        <f t="shared" si="24"/>
        <v>51760.967057256043</v>
      </c>
      <c r="AS28" t="s">
        <v>242</v>
      </c>
      <c r="AT28">
        <v>1.87376923076923</v>
      </c>
      <c r="AU28">
        <v>5.3179999999999996</v>
      </c>
      <c r="AV28">
        <f t="shared" si="25"/>
        <v>3.4442307692307699</v>
      </c>
      <c r="AW28">
        <f t="shared" si="26"/>
        <v>0.64765527815546642</v>
      </c>
      <c r="AX28">
        <v>0.82278542507947805</v>
      </c>
      <c r="AY28" t="s">
        <v>290</v>
      </c>
      <c r="AZ28">
        <v>2.7061826923076899</v>
      </c>
      <c r="BA28">
        <v>3.5640000000000001</v>
      </c>
      <c r="BB28">
        <f t="shared" si="27"/>
        <v>0.24068948027281434</v>
      </c>
      <c r="BC28">
        <v>0.5</v>
      </c>
      <c r="BD28">
        <f t="shared" si="28"/>
        <v>1513.1872171935722</v>
      </c>
      <c r="BE28">
        <f t="shared" si="29"/>
        <v>11.613643117193481</v>
      </c>
      <c r="BF28">
        <f t="shared" si="30"/>
        <v>182.10412243089357</v>
      </c>
      <c r="BG28">
        <f t="shared" si="31"/>
        <v>5.9382716049382722</v>
      </c>
      <c r="BH28">
        <f t="shared" si="32"/>
        <v>7.1312112404222075E-3</v>
      </c>
      <c r="BI28">
        <f t="shared" si="33"/>
        <v>0.49214365881032535</v>
      </c>
      <c r="BJ28" t="s">
        <v>291</v>
      </c>
      <c r="BK28">
        <v>-17.600000000000001</v>
      </c>
      <c r="BL28">
        <f t="shared" si="34"/>
        <v>21.164000000000001</v>
      </c>
      <c r="BM28">
        <f t="shared" si="35"/>
        <v>4.0531908320369972E-2</v>
      </c>
      <c r="BN28">
        <f t="shared" si="36"/>
        <v>7.6533728946679452E-2</v>
      </c>
      <c r="BO28">
        <f t="shared" si="37"/>
        <v>0.50751490465571503</v>
      </c>
      <c r="BP28">
        <f t="shared" si="38"/>
        <v>0.50925739810161896</v>
      </c>
      <c r="BQ28">
        <f t="shared" si="39"/>
        <v>1799.99903225806</v>
      </c>
      <c r="BR28">
        <f t="shared" si="40"/>
        <v>1513.1872171935722</v>
      </c>
      <c r="BS28">
        <f t="shared" si="41"/>
        <v>0.84066001707529336</v>
      </c>
      <c r="BT28">
        <f t="shared" si="42"/>
        <v>0.19132003415058663</v>
      </c>
      <c r="BU28">
        <v>6</v>
      </c>
      <c r="BV28">
        <v>0.5</v>
      </c>
      <c r="BW28" t="s">
        <v>245</v>
      </c>
      <c r="BX28">
        <v>1581625171</v>
      </c>
      <c r="BY28">
        <v>462.61845161290302</v>
      </c>
      <c r="BZ28">
        <v>474.75109677419402</v>
      </c>
      <c r="CA28">
        <v>31.029183870967699</v>
      </c>
      <c r="CB28">
        <v>29.941574193548401</v>
      </c>
      <c r="CC28">
        <v>600.01335483871003</v>
      </c>
      <c r="CD28">
        <v>99.129274193548397</v>
      </c>
      <c r="CE28">
        <v>0.19998709677419299</v>
      </c>
      <c r="CF28">
        <v>30.834774193548402</v>
      </c>
      <c r="CG28">
        <v>31.0818451612903</v>
      </c>
      <c r="CH28">
        <v>999.9</v>
      </c>
      <c r="CI28">
        <v>0</v>
      </c>
      <c r="CJ28">
        <v>0</v>
      </c>
      <c r="CK28">
        <v>10001.1635483871</v>
      </c>
      <c r="CL28">
        <v>0</v>
      </c>
      <c r="CM28">
        <v>2.7473190322580598</v>
      </c>
      <c r="CN28">
        <v>1799.99903225806</v>
      </c>
      <c r="CO28">
        <v>0.97799748387096797</v>
      </c>
      <c r="CP28">
        <v>2.2002787096774199E-2</v>
      </c>
      <c r="CQ28">
        <v>0</v>
      </c>
      <c r="CR28">
        <v>2.72599193548387</v>
      </c>
      <c r="CS28">
        <v>0</v>
      </c>
      <c r="CT28">
        <v>14358.0258064516</v>
      </c>
      <c r="CU28">
        <v>16724.712903225802</v>
      </c>
      <c r="CV28">
        <v>47.25</v>
      </c>
      <c r="CW28">
        <v>49.75</v>
      </c>
      <c r="CX28">
        <v>48.625</v>
      </c>
      <c r="CY28">
        <v>47.850612903225802</v>
      </c>
      <c r="CZ28">
        <v>46.731709677419303</v>
      </c>
      <c r="DA28">
        <v>1760.3964516128999</v>
      </c>
      <c r="DB28">
        <v>39.600967741935499</v>
      </c>
      <c r="DC28">
        <v>0</v>
      </c>
      <c r="DD28">
        <v>59.699999809265101</v>
      </c>
      <c r="DE28">
        <v>2.7061826923076899</v>
      </c>
      <c r="DF28">
        <v>-0.410076935476275</v>
      </c>
      <c r="DG28">
        <v>-63.223931597209798</v>
      </c>
      <c r="DH28">
        <v>14357.757692307699</v>
      </c>
      <c r="DI28">
        <v>15</v>
      </c>
      <c r="DJ28">
        <v>100</v>
      </c>
      <c r="DK28">
        <v>100</v>
      </c>
      <c r="DL28">
        <v>2.8250000000000002</v>
      </c>
      <c r="DM28">
        <v>0.38700000000000001</v>
      </c>
      <c r="DN28">
        <v>2</v>
      </c>
      <c r="DO28">
        <v>623.88599999999997</v>
      </c>
      <c r="DP28">
        <v>327.71899999999999</v>
      </c>
      <c r="DQ28">
        <v>28.601600000000001</v>
      </c>
      <c r="DR28">
        <v>32.722900000000003</v>
      </c>
      <c r="DS28">
        <v>30</v>
      </c>
      <c r="DT28">
        <v>32.615900000000003</v>
      </c>
      <c r="DU28">
        <v>32.648200000000003</v>
      </c>
      <c r="DV28">
        <v>24.0535</v>
      </c>
      <c r="DW28">
        <v>23.0275</v>
      </c>
      <c r="DX28">
        <v>38.467799999999997</v>
      </c>
      <c r="DY28">
        <v>28.542999999999999</v>
      </c>
      <c r="DZ28">
        <v>475</v>
      </c>
      <c r="EA28">
        <v>30.3691</v>
      </c>
      <c r="EB28">
        <v>99.875900000000001</v>
      </c>
      <c r="EC28">
        <v>100.264</v>
      </c>
    </row>
    <row r="29" spans="1:133" x14ac:dyDescent="0.25">
      <c r="A29">
        <v>13</v>
      </c>
      <c r="B29">
        <v>1581625306.5</v>
      </c>
      <c r="C29">
        <v>1061</v>
      </c>
      <c r="D29" t="s">
        <v>292</v>
      </c>
      <c r="E29" t="s">
        <v>293</v>
      </c>
      <c r="F29" t="s">
        <v>234</v>
      </c>
      <c r="G29" t="s">
        <v>235</v>
      </c>
      <c r="H29" t="s">
        <v>236</v>
      </c>
      <c r="I29" t="s">
        <v>237</v>
      </c>
      <c r="J29" t="s">
        <v>238</v>
      </c>
      <c r="K29" t="s">
        <v>239</v>
      </c>
      <c r="L29" t="s">
        <v>240</v>
      </c>
      <c r="M29" t="s">
        <v>241</v>
      </c>
      <c r="N29">
        <v>1581625298.5</v>
      </c>
      <c r="O29">
        <f t="shared" si="0"/>
        <v>1.217632053891652E-3</v>
      </c>
      <c r="P29">
        <f t="shared" si="1"/>
        <v>12.959568470487602</v>
      </c>
      <c r="Q29">
        <f t="shared" si="2"/>
        <v>561.37325806451599</v>
      </c>
      <c r="R29">
        <f t="shared" si="3"/>
        <v>305.51876631121934</v>
      </c>
      <c r="S29">
        <f t="shared" si="4"/>
        <v>30.346520398655024</v>
      </c>
      <c r="T29">
        <f t="shared" si="5"/>
        <v>55.759995475239236</v>
      </c>
      <c r="U29">
        <f t="shared" si="6"/>
        <v>8.5875442400284982E-2</v>
      </c>
      <c r="V29">
        <f t="shared" si="7"/>
        <v>2.2463908436774047</v>
      </c>
      <c r="W29">
        <f t="shared" si="8"/>
        <v>8.4092480084451415E-2</v>
      </c>
      <c r="X29">
        <f t="shared" si="9"/>
        <v>5.2714908916135048E-2</v>
      </c>
      <c r="Y29">
        <f t="shared" si="10"/>
        <v>289.50352632914871</v>
      </c>
      <c r="Z29">
        <f t="shared" si="11"/>
        <v>32.483746719748467</v>
      </c>
      <c r="AA29">
        <f t="shared" si="12"/>
        <v>30.953758064516101</v>
      </c>
      <c r="AB29">
        <f t="shared" si="13"/>
        <v>4.499497248150794</v>
      </c>
      <c r="AC29">
        <f t="shared" si="14"/>
        <v>70.21893714555975</v>
      </c>
      <c r="AD29">
        <f t="shared" si="15"/>
        <v>3.1163998951143728</v>
      </c>
      <c r="AE29">
        <f t="shared" si="16"/>
        <v>4.4381188633690911</v>
      </c>
      <c r="AF29">
        <f t="shared" si="17"/>
        <v>1.3830973530364212</v>
      </c>
      <c r="AG29">
        <f t="shared" si="18"/>
        <v>-53.697573576621849</v>
      </c>
      <c r="AH29">
        <f t="shared" si="19"/>
        <v>-29.138055344226728</v>
      </c>
      <c r="AI29">
        <f t="shared" si="20"/>
        <v>-2.9079927275419748</v>
      </c>
      <c r="AJ29">
        <f t="shared" si="21"/>
        <v>203.75990468075818</v>
      </c>
      <c r="AK29">
        <v>-4.1086653991853198E-2</v>
      </c>
      <c r="AL29">
        <v>4.6123368494433298E-2</v>
      </c>
      <c r="AM29">
        <v>3.4487701764175198</v>
      </c>
      <c r="AN29">
        <v>19</v>
      </c>
      <c r="AO29">
        <v>3</v>
      </c>
      <c r="AP29">
        <f t="shared" si="22"/>
        <v>1</v>
      </c>
      <c r="AQ29">
        <f t="shared" si="23"/>
        <v>0</v>
      </c>
      <c r="AR29">
        <f t="shared" si="24"/>
        <v>51752.43270899904</v>
      </c>
      <c r="AS29" t="s">
        <v>242</v>
      </c>
      <c r="AT29">
        <v>1.87376923076923</v>
      </c>
      <c r="AU29">
        <v>5.3179999999999996</v>
      </c>
      <c r="AV29">
        <f t="shared" si="25"/>
        <v>3.4442307692307699</v>
      </c>
      <c r="AW29">
        <f t="shared" si="26"/>
        <v>0.64765527815546642</v>
      </c>
      <c r="AX29">
        <v>0.82278542507947805</v>
      </c>
      <c r="AY29" t="s">
        <v>294</v>
      </c>
      <c r="AZ29">
        <v>2.55796153846154</v>
      </c>
      <c r="BA29">
        <v>3.2280000000000002</v>
      </c>
      <c r="BB29">
        <f t="shared" si="27"/>
        <v>0.20757077494995668</v>
      </c>
      <c r="BC29">
        <v>0.5</v>
      </c>
      <c r="BD29">
        <f t="shared" si="28"/>
        <v>1513.1874821987772</v>
      </c>
      <c r="BE29">
        <f t="shared" si="29"/>
        <v>12.959568470487602</v>
      </c>
      <c r="BF29">
        <f t="shared" si="30"/>
        <v>157.04674916228697</v>
      </c>
      <c r="BG29">
        <f t="shared" si="31"/>
        <v>3.7881040892193307</v>
      </c>
      <c r="BH29">
        <f t="shared" si="32"/>
        <v>8.0206737024895603E-3</v>
      </c>
      <c r="BI29">
        <f t="shared" si="33"/>
        <v>0.64745972738537771</v>
      </c>
      <c r="BJ29" t="s">
        <v>295</v>
      </c>
      <c r="BK29">
        <v>-9</v>
      </c>
      <c r="BL29">
        <f t="shared" si="34"/>
        <v>12.228</v>
      </c>
      <c r="BM29">
        <f t="shared" si="35"/>
        <v>5.4795425379331068E-2</v>
      </c>
      <c r="BN29">
        <f t="shared" si="36"/>
        <v>0.14597010755692133</v>
      </c>
      <c r="BO29">
        <f t="shared" si="37"/>
        <v>0.49477421187162607</v>
      </c>
      <c r="BP29">
        <f t="shared" si="38"/>
        <v>0.60681183696259045</v>
      </c>
      <c r="BQ29">
        <f t="shared" si="39"/>
        <v>1799.99903225806</v>
      </c>
      <c r="BR29">
        <f t="shared" si="40"/>
        <v>1513.1874821987772</v>
      </c>
      <c r="BS29">
        <f t="shared" si="41"/>
        <v>0.8406601643004864</v>
      </c>
      <c r="BT29">
        <f t="shared" si="42"/>
        <v>0.19132032860097278</v>
      </c>
      <c r="BU29">
        <v>6</v>
      </c>
      <c r="BV29">
        <v>0.5</v>
      </c>
      <c r="BW29" t="s">
        <v>245</v>
      </c>
      <c r="BX29">
        <v>1581625298.5</v>
      </c>
      <c r="BY29">
        <v>561.37325806451599</v>
      </c>
      <c r="BZ29">
        <v>575.01599999999996</v>
      </c>
      <c r="CA29">
        <v>31.374887096774199</v>
      </c>
      <c r="CB29">
        <v>30.1954903225806</v>
      </c>
      <c r="CC29">
        <v>600.016387096774</v>
      </c>
      <c r="CD29">
        <v>99.127832258064501</v>
      </c>
      <c r="CE29">
        <v>0.20001187096774201</v>
      </c>
      <c r="CF29">
        <v>30.713161290322599</v>
      </c>
      <c r="CG29">
        <v>30.953758064516101</v>
      </c>
      <c r="CH29">
        <v>999.9</v>
      </c>
      <c r="CI29">
        <v>0</v>
      </c>
      <c r="CJ29">
        <v>0</v>
      </c>
      <c r="CK29">
        <v>9995.4232258064494</v>
      </c>
      <c r="CL29">
        <v>0</v>
      </c>
      <c r="CM29">
        <v>3.8610464516128999</v>
      </c>
      <c r="CN29">
        <v>1799.99903225806</v>
      </c>
      <c r="CO29">
        <v>0.97799719354838699</v>
      </c>
      <c r="CP29">
        <v>2.2003154838709699E-2</v>
      </c>
      <c r="CQ29">
        <v>0</v>
      </c>
      <c r="CR29">
        <v>2.54989516129032</v>
      </c>
      <c r="CS29">
        <v>0</v>
      </c>
      <c r="CT29">
        <v>14473.487096774201</v>
      </c>
      <c r="CU29">
        <v>16724.7096774194</v>
      </c>
      <c r="CV29">
        <v>47.237806451612897</v>
      </c>
      <c r="CW29">
        <v>49.625</v>
      </c>
      <c r="CX29">
        <v>48.620935483871001</v>
      </c>
      <c r="CY29">
        <v>47.768000000000001</v>
      </c>
      <c r="CZ29">
        <v>46.715451612903202</v>
      </c>
      <c r="DA29">
        <v>1760.3964516128999</v>
      </c>
      <c r="DB29">
        <v>39.61</v>
      </c>
      <c r="DC29">
        <v>0</v>
      </c>
      <c r="DD29">
        <v>126.799999952316</v>
      </c>
      <c r="DE29">
        <v>2.55796153846154</v>
      </c>
      <c r="DF29">
        <v>-0.32188032088417101</v>
      </c>
      <c r="DG29">
        <v>189.21367522967199</v>
      </c>
      <c r="DH29">
        <v>14474.6653846154</v>
      </c>
      <c r="DI29">
        <v>15</v>
      </c>
      <c r="DJ29">
        <v>100</v>
      </c>
      <c r="DK29">
        <v>100</v>
      </c>
      <c r="DL29">
        <v>3.0649999999999999</v>
      </c>
      <c r="DM29">
        <v>0.39100000000000001</v>
      </c>
      <c r="DN29">
        <v>2</v>
      </c>
      <c r="DO29">
        <v>624.02800000000002</v>
      </c>
      <c r="DP29">
        <v>328.29700000000003</v>
      </c>
      <c r="DQ29">
        <v>28.546800000000001</v>
      </c>
      <c r="DR29">
        <v>32.649299999999997</v>
      </c>
      <c r="DS29">
        <v>29.9998</v>
      </c>
      <c r="DT29">
        <v>32.563600000000001</v>
      </c>
      <c r="DU29">
        <v>32.595199999999998</v>
      </c>
      <c r="DV29">
        <v>28.0839</v>
      </c>
      <c r="DW29">
        <v>22.968499999999999</v>
      </c>
      <c r="DX29">
        <v>38.3127</v>
      </c>
      <c r="DY29">
        <v>28.581099999999999</v>
      </c>
      <c r="DZ29">
        <v>575</v>
      </c>
      <c r="EA29">
        <v>30.185700000000001</v>
      </c>
      <c r="EB29">
        <v>99.889099999999999</v>
      </c>
      <c r="EC29">
        <v>100.27500000000001</v>
      </c>
    </row>
    <row r="30" spans="1:133" x14ac:dyDescent="0.25">
      <c r="A30">
        <v>14</v>
      </c>
      <c r="B30">
        <v>1581625375.5</v>
      </c>
      <c r="C30">
        <v>1130</v>
      </c>
      <c r="D30" t="s">
        <v>296</v>
      </c>
      <c r="E30" t="s">
        <v>297</v>
      </c>
      <c r="F30" t="s">
        <v>234</v>
      </c>
      <c r="G30" t="s">
        <v>235</v>
      </c>
      <c r="H30" t="s">
        <v>236</v>
      </c>
      <c r="I30" t="s">
        <v>237</v>
      </c>
      <c r="J30" t="s">
        <v>238</v>
      </c>
      <c r="K30" t="s">
        <v>239</v>
      </c>
      <c r="L30" t="s">
        <v>240</v>
      </c>
      <c r="M30" t="s">
        <v>241</v>
      </c>
      <c r="N30">
        <v>1581625367.5</v>
      </c>
      <c r="O30">
        <f t="shared" si="0"/>
        <v>8.6275370196069634E-4</v>
      </c>
      <c r="P30">
        <f t="shared" si="1"/>
        <v>14.862144306525188</v>
      </c>
      <c r="Q30">
        <f t="shared" si="2"/>
        <v>659.30432258064502</v>
      </c>
      <c r="R30">
        <f t="shared" si="3"/>
        <v>233.91323002128522</v>
      </c>
      <c r="S30">
        <f t="shared" si="4"/>
        <v>23.234428374229928</v>
      </c>
      <c r="T30">
        <f t="shared" si="5"/>
        <v>65.488211412523555</v>
      </c>
      <c r="U30">
        <f t="shared" si="6"/>
        <v>5.8053084250916875E-2</v>
      </c>
      <c r="V30">
        <f t="shared" si="7"/>
        <v>2.2485054681894545</v>
      </c>
      <c r="W30">
        <f t="shared" si="8"/>
        <v>5.7233085799290227E-2</v>
      </c>
      <c r="X30">
        <f t="shared" si="9"/>
        <v>3.584338729302218E-2</v>
      </c>
      <c r="Y30">
        <f t="shared" si="10"/>
        <v>289.50322659979128</v>
      </c>
      <c r="Z30">
        <f t="shared" si="11"/>
        <v>32.766990311544753</v>
      </c>
      <c r="AA30">
        <f t="shared" si="12"/>
        <v>31.1181612903226</v>
      </c>
      <c r="AB30">
        <f t="shared" si="13"/>
        <v>4.5418620075690788</v>
      </c>
      <c r="AC30">
        <f t="shared" si="14"/>
        <v>69.231938125950165</v>
      </c>
      <c r="AD30">
        <f t="shared" si="15"/>
        <v>3.102148638801173</v>
      </c>
      <c r="AE30">
        <f t="shared" si="16"/>
        <v>4.4808057130476264</v>
      </c>
      <c r="AF30">
        <f t="shared" si="17"/>
        <v>1.4397133687679058</v>
      </c>
      <c r="AG30">
        <f t="shared" si="18"/>
        <v>-38.047438256466705</v>
      </c>
      <c r="AH30">
        <f t="shared" si="19"/>
        <v>-28.774056353960024</v>
      </c>
      <c r="AI30">
        <f t="shared" si="20"/>
        <v>-2.873670216869106</v>
      </c>
      <c r="AJ30">
        <f t="shared" si="21"/>
        <v>219.80806177249542</v>
      </c>
      <c r="AK30">
        <v>-4.1143524447191798E-2</v>
      </c>
      <c r="AL30">
        <v>4.6187210562676502E-2</v>
      </c>
      <c r="AM30">
        <v>3.4525490849123002</v>
      </c>
      <c r="AN30">
        <v>19</v>
      </c>
      <c r="AO30">
        <v>3</v>
      </c>
      <c r="AP30">
        <f t="shared" si="22"/>
        <v>1</v>
      </c>
      <c r="AQ30">
        <f t="shared" si="23"/>
        <v>0</v>
      </c>
      <c r="AR30">
        <f t="shared" si="24"/>
        <v>51792.576485974263</v>
      </c>
      <c r="AS30" t="s">
        <v>242</v>
      </c>
      <c r="AT30">
        <v>1.87376923076923</v>
      </c>
      <c r="AU30">
        <v>5.3179999999999996</v>
      </c>
      <c r="AV30">
        <f t="shared" si="25"/>
        <v>3.4442307692307699</v>
      </c>
      <c r="AW30">
        <f t="shared" si="26"/>
        <v>0.64765527815546642</v>
      </c>
      <c r="AX30">
        <v>0.82278542507947805</v>
      </c>
      <c r="AY30" t="s">
        <v>298</v>
      </c>
      <c r="AZ30">
        <v>2.5755865384615402</v>
      </c>
      <c r="BA30">
        <v>3.6819999999999999</v>
      </c>
      <c r="BB30">
        <f t="shared" si="27"/>
        <v>0.30049252078719713</v>
      </c>
      <c r="BC30">
        <v>0.5</v>
      </c>
      <c r="BD30">
        <f t="shared" si="28"/>
        <v>1513.1858612903195</v>
      </c>
      <c r="BE30">
        <f t="shared" si="29"/>
        <v>14.862144306525188</v>
      </c>
      <c r="BF30">
        <f t="shared" si="30"/>
        <v>227.35051693933707</v>
      </c>
      <c r="BG30">
        <f t="shared" si="31"/>
        <v>4.4220532319391639</v>
      </c>
      <c r="BH30">
        <f t="shared" si="32"/>
        <v>9.2780135214018643E-3</v>
      </c>
      <c r="BI30">
        <f t="shared" si="33"/>
        <v>0.44432373709940243</v>
      </c>
      <c r="BJ30" t="s">
        <v>299</v>
      </c>
      <c r="BK30">
        <v>-12.6</v>
      </c>
      <c r="BL30">
        <f t="shared" si="34"/>
        <v>16.282</v>
      </c>
      <c r="BM30">
        <f t="shared" si="35"/>
        <v>6.795316678162755E-2</v>
      </c>
      <c r="BN30">
        <f t="shared" si="36"/>
        <v>9.1304833128697388E-2</v>
      </c>
      <c r="BO30">
        <f t="shared" si="37"/>
        <v>0.61187624962776921</v>
      </c>
      <c r="BP30">
        <f t="shared" si="38"/>
        <v>0.47499720826353975</v>
      </c>
      <c r="BQ30">
        <f t="shared" si="39"/>
        <v>1799.9970967741899</v>
      </c>
      <c r="BR30">
        <f t="shared" si="40"/>
        <v>1513.1858612903195</v>
      </c>
      <c r="BS30">
        <f t="shared" si="41"/>
        <v>0.84066016773145336</v>
      </c>
      <c r="BT30">
        <f t="shared" si="42"/>
        <v>0.19132033546290667</v>
      </c>
      <c r="BU30">
        <v>6</v>
      </c>
      <c r="BV30">
        <v>0.5</v>
      </c>
      <c r="BW30" t="s">
        <v>245</v>
      </c>
      <c r="BX30">
        <v>1581625367.5</v>
      </c>
      <c r="BY30">
        <v>659.30432258064502</v>
      </c>
      <c r="BZ30">
        <v>674.73458064516103</v>
      </c>
      <c r="CA30">
        <v>31.230964516128999</v>
      </c>
      <c r="CB30">
        <v>30.395193548387098</v>
      </c>
      <c r="CC30">
        <v>600.02735483871004</v>
      </c>
      <c r="CD30">
        <v>99.129254838709699</v>
      </c>
      <c r="CE30">
        <v>0.200006580645161</v>
      </c>
      <c r="CF30">
        <v>30.8807935483871</v>
      </c>
      <c r="CG30">
        <v>31.1181612903226</v>
      </c>
      <c r="CH30">
        <v>999.9</v>
      </c>
      <c r="CI30">
        <v>0</v>
      </c>
      <c r="CJ30">
        <v>0</v>
      </c>
      <c r="CK30">
        <v>10009.1148387097</v>
      </c>
      <c r="CL30">
        <v>0</v>
      </c>
      <c r="CM30">
        <v>9.2729461290322597</v>
      </c>
      <c r="CN30">
        <v>1799.9970967741899</v>
      </c>
      <c r="CO30">
        <v>0.97799622580645096</v>
      </c>
      <c r="CP30">
        <v>2.20041548387097E-2</v>
      </c>
      <c r="CQ30">
        <v>0</v>
      </c>
      <c r="CR30">
        <v>2.5842580645161299</v>
      </c>
      <c r="CS30">
        <v>0</v>
      </c>
      <c r="CT30">
        <v>14793.606451612901</v>
      </c>
      <c r="CU30">
        <v>16724.683870967699</v>
      </c>
      <c r="CV30">
        <v>47.186999999999998</v>
      </c>
      <c r="CW30">
        <v>49.561999999999998</v>
      </c>
      <c r="CX30">
        <v>48.566064516129003</v>
      </c>
      <c r="CY30">
        <v>47.747967741935497</v>
      </c>
      <c r="CZ30">
        <v>46.686999999999998</v>
      </c>
      <c r="DA30">
        <v>1760.38709677419</v>
      </c>
      <c r="DB30">
        <v>39.61</v>
      </c>
      <c r="DC30">
        <v>0</v>
      </c>
      <c r="DD30">
        <v>68.299999952316298</v>
      </c>
      <c r="DE30">
        <v>2.5755865384615402</v>
      </c>
      <c r="DF30">
        <v>0.205547016508389</v>
      </c>
      <c r="DG30">
        <v>-249.135043211641</v>
      </c>
      <c r="DH30">
        <v>14790.3153846154</v>
      </c>
      <c r="DI30">
        <v>15</v>
      </c>
      <c r="DJ30">
        <v>100</v>
      </c>
      <c r="DK30">
        <v>100</v>
      </c>
      <c r="DL30">
        <v>3.2280000000000002</v>
      </c>
      <c r="DM30">
        <v>0.40899999999999997</v>
      </c>
      <c r="DN30">
        <v>2</v>
      </c>
      <c r="DO30">
        <v>623.88800000000003</v>
      </c>
      <c r="DP30">
        <v>329.142</v>
      </c>
      <c r="DQ30">
        <v>28.492999999999999</v>
      </c>
      <c r="DR30">
        <v>32.588500000000003</v>
      </c>
      <c r="DS30">
        <v>30.000299999999999</v>
      </c>
      <c r="DT30">
        <v>32.519199999999998</v>
      </c>
      <c r="DU30">
        <v>32.552500000000002</v>
      </c>
      <c r="DV30">
        <v>32.026299999999999</v>
      </c>
      <c r="DW30">
        <v>20.986999999999998</v>
      </c>
      <c r="DX30">
        <v>37.927500000000002</v>
      </c>
      <c r="DY30">
        <v>28.378299999999999</v>
      </c>
      <c r="DZ30">
        <v>675</v>
      </c>
      <c r="EA30">
        <v>30.6206</v>
      </c>
      <c r="EB30">
        <v>99.8994</v>
      </c>
      <c r="EC30">
        <v>100.286</v>
      </c>
    </row>
    <row r="31" spans="1:133" x14ac:dyDescent="0.25">
      <c r="A31">
        <v>15</v>
      </c>
      <c r="B31">
        <v>1581625495.5</v>
      </c>
      <c r="C31">
        <v>1250</v>
      </c>
      <c r="D31" t="s">
        <v>300</v>
      </c>
      <c r="E31" t="s">
        <v>301</v>
      </c>
      <c r="F31" t="s">
        <v>234</v>
      </c>
      <c r="G31" t="s">
        <v>235</v>
      </c>
      <c r="H31" t="s">
        <v>236</v>
      </c>
      <c r="I31" t="s">
        <v>237</v>
      </c>
      <c r="J31" t="s">
        <v>238</v>
      </c>
      <c r="K31" t="s">
        <v>239</v>
      </c>
      <c r="L31" t="s">
        <v>240</v>
      </c>
      <c r="M31" t="s">
        <v>241</v>
      </c>
      <c r="N31">
        <v>1581625487.5</v>
      </c>
      <c r="O31">
        <f t="shared" si="0"/>
        <v>1.0936952922185523E-3</v>
      </c>
      <c r="P31">
        <f t="shared" si="1"/>
        <v>16.37984332528276</v>
      </c>
      <c r="Q31">
        <f t="shared" si="2"/>
        <v>782.85964516129002</v>
      </c>
      <c r="R31">
        <f t="shared" si="3"/>
        <v>423.35008418200044</v>
      </c>
      <c r="S31">
        <f t="shared" si="4"/>
        <v>42.050059738692021</v>
      </c>
      <c r="T31">
        <f t="shared" si="5"/>
        <v>77.759036967360814</v>
      </c>
      <c r="U31">
        <f t="shared" si="6"/>
        <v>7.7069416884405301E-2</v>
      </c>
      <c r="V31">
        <f t="shared" si="7"/>
        <v>2.2479279044464482</v>
      </c>
      <c r="W31">
        <f t="shared" si="8"/>
        <v>7.5631032693346534E-2</v>
      </c>
      <c r="X31">
        <f t="shared" si="9"/>
        <v>4.7396392546761347E-2</v>
      </c>
      <c r="Y31">
        <f t="shared" si="10"/>
        <v>289.50544039415217</v>
      </c>
      <c r="Z31">
        <f t="shared" si="11"/>
        <v>32.46409964526751</v>
      </c>
      <c r="AA31">
        <f t="shared" si="12"/>
        <v>30.941061290322601</v>
      </c>
      <c r="AB31">
        <f t="shared" si="13"/>
        <v>4.4962398056213262</v>
      </c>
      <c r="AC31">
        <f t="shared" si="14"/>
        <v>70.425170167676555</v>
      </c>
      <c r="AD31">
        <f t="shared" si="15"/>
        <v>3.1149120614097101</v>
      </c>
      <c r="AE31">
        <f t="shared" si="16"/>
        <v>4.4230096341881175</v>
      </c>
      <c r="AF31">
        <f t="shared" si="17"/>
        <v>1.3813277442116161</v>
      </c>
      <c r="AG31">
        <f t="shared" si="18"/>
        <v>-48.231962386838156</v>
      </c>
      <c r="AH31">
        <f t="shared" si="19"/>
        <v>-34.850808741724684</v>
      </c>
      <c r="AI31">
        <f t="shared" si="20"/>
        <v>-3.4745087752297321</v>
      </c>
      <c r="AJ31">
        <f t="shared" si="21"/>
        <v>202.94816049035964</v>
      </c>
      <c r="AK31">
        <v>-4.1127986729504198E-2</v>
      </c>
      <c r="AL31">
        <v>4.6169768113393198E-2</v>
      </c>
      <c r="AM31">
        <v>3.4515168180282401</v>
      </c>
      <c r="AN31">
        <v>19</v>
      </c>
      <c r="AO31">
        <v>3</v>
      </c>
      <c r="AP31">
        <f t="shared" si="22"/>
        <v>1</v>
      </c>
      <c r="AQ31">
        <f t="shared" si="23"/>
        <v>0</v>
      </c>
      <c r="AR31">
        <f t="shared" si="24"/>
        <v>51812.52605076247</v>
      </c>
      <c r="AS31" t="s">
        <v>242</v>
      </c>
      <c r="AT31">
        <v>1.87376923076923</v>
      </c>
      <c r="AU31">
        <v>5.3179999999999996</v>
      </c>
      <c r="AV31">
        <f t="shared" si="25"/>
        <v>3.4442307692307699</v>
      </c>
      <c r="AW31">
        <f t="shared" si="26"/>
        <v>0.64765527815546642</v>
      </c>
      <c r="AX31">
        <v>0.82278542507947805</v>
      </c>
      <c r="AY31" t="s">
        <v>302</v>
      </c>
      <c r="AZ31">
        <v>2.7099230769230802</v>
      </c>
      <c r="BA31">
        <v>4.3019999999999996</v>
      </c>
      <c r="BB31">
        <f t="shared" si="27"/>
        <v>0.37007831777706168</v>
      </c>
      <c r="BC31">
        <v>0.5</v>
      </c>
      <c r="BD31">
        <f t="shared" si="28"/>
        <v>1513.1975129032212</v>
      </c>
      <c r="BE31">
        <f t="shared" si="29"/>
        <v>16.37984332528276</v>
      </c>
      <c r="BF31">
        <f t="shared" si="30"/>
        <v>280.00079501982884</v>
      </c>
      <c r="BG31">
        <f t="shared" si="31"/>
        <v>4.4402603440260346</v>
      </c>
      <c r="BH31">
        <f t="shared" si="32"/>
        <v>1.0280916911074949E-2</v>
      </c>
      <c r="BI31">
        <f t="shared" si="33"/>
        <v>0.23616922361692239</v>
      </c>
      <c r="BJ31" t="s">
        <v>303</v>
      </c>
      <c r="BK31">
        <v>-14.8</v>
      </c>
      <c r="BL31">
        <f t="shared" si="34"/>
        <v>19.102</v>
      </c>
      <c r="BM31">
        <f t="shared" si="35"/>
        <v>8.3346085387756216E-2</v>
      </c>
      <c r="BN31">
        <f t="shared" si="36"/>
        <v>5.0502037975941938E-2</v>
      </c>
      <c r="BO31">
        <f t="shared" si="37"/>
        <v>0.65565305540596019</v>
      </c>
      <c r="BP31">
        <f t="shared" si="38"/>
        <v>0.29498604131769957</v>
      </c>
      <c r="BQ31">
        <f t="shared" si="39"/>
        <v>1800.01096774193</v>
      </c>
      <c r="BR31">
        <f t="shared" si="40"/>
        <v>1513.1975129032212</v>
      </c>
      <c r="BS31">
        <f t="shared" si="41"/>
        <v>0.84066016264417032</v>
      </c>
      <c r="BT31">
        <f t="shared" si="42"/>
        <v>0.19132032528834053</v>
      </c>
      <c r="BU31">
        <v>6</v>
      </c>
      <c r="BV31">
        <v>0.5</v>
      </c>
      <c r="BW31" t="s">
        <v>245</v>
      </c>
      <c r="BX31">
        <v>1581625487.5</v>
      </c>
      <c r="BY31">
        <v>782.85964516129002</v>
      </c>
      <c r="BZ31">
        <v>800.09522580645205</v>
      </c>
      <c r="CA31">
        <v>31.360199999999999</v>
      </c>
      <c r="CB31">
        <v>30.300832258064499</v>
      </c>
      <c r="CC31">
        <v>600.01645161290298</v>
      </c>
      <c r="CD31">
        <v>99.126935483870994</v>
      </c>
      <c r="CE31">
        <v>0.19998403225806399</v>
      </c>
      <c r="CF31">
        <v>30.653490322580598</v>
      </c>
      <c r="CG31">
        <v>30.941061290322601</v>
      </c>
      <c r="CH31">
        <v>999.9</v>
      </c>
      <c r="CI31">
        <v>0</v>
      </c>
      <c r="CJ31">
        <v>0</v>
      </c>
      <c r="CK31">
        <v>10005.569032258099</v>
      </c>
      <c r="CL31">
        <v>0</v>
      </c>
      <c r="CM31">
        <v>6.61425548387097</v>
      </c>
      <c r="CN31">
        <v>1800.01096774193</v>
      </c>
      <c r="CO31">
        <v>0.97799609677419297</v>
      </c>
      <c r="CP31">
        <v>2.20042806451613E-2</v>
      </c>
      <c r="CQ31">
        <v>0</v>
      </c>
      <c r="CR31">
        <v>2.7482258064516101</v>
      </c>
      <c r="CS31">
        <v>0</v>
      </c>
      <c r="CT31">
        <v>14655.467741935499</v>
      </c>
      <c r="CU31">
        <v>16724.816129032301</v>
      </c>
      <c r="CV31">
        <v>47.186999999999998</v>
      </c>
      <c r="CW31">
        <v>49.52</v>
      </c>
      <c r="CX31">
        <v>48.561999999999998</v>
      </c>
      <c r="CY31">
        <v>47.686999999999998</v>
      </c>
      <c r="CZ31">
        <v>46.686999999999998</v>
      </c>
      <c r="DA31">
        <v>1760.4009677419399</v>
      </c>
      <c r="DB31">
        <v>39.61</v>
      </c>
      <c r="DC31">
        <v>0</v>
      </c>
      <c r="DD31">
        <v>119.09999990463299</v>
      </c>
      <c r="DE31">
        <v>2.7099230769230802</v>
      </c>
      <c r="DF31">
        <v>-0.46989742435759002</v>
      </c>
      <c r="DG31">
        <v>-1133.75384448508</v>
      </c>
      <c r="DH31">
        <v>14653.126923076899</v>
      </c>
      <c r="DI31">
        <v>15</v>
      </c>
      <c r="DJ31">
        <v>100</v>
      </c>
      <c r="DK31">
        <v>100</v>
      </c>
      <c r="DL31">
        <v>3.2989999999999999</v>
      </c>
      <c r="DM31">
        <v>0.40400000000000003</v>
      </c>
      <c r="DN31">
        <v>2</v>
      </c>
      <c r="DO31">
        <v>624.053</v>
      </c>
      <c r="DP31">
        <v>329.01900000000001</v>
      </c>
      <c r="DQ31">
        <v>28.427600000000002</v>
      </c>
      <c r="DR31">
        <v>32.526499999999999</v>
      </c>
      <c r="DS31">
        <v>29.9998</v>
      </c>
      <c r="DT31">
        <v>32.459899999999998</v>
      </c>
      <c r="DU31">
        <v>32.494599999999998</v>
      </c>
      <c r="DV31">
        <v>36.753500000000003</v>
      </c>
      <c r="DW31">
        <v>22.450800000000001</v>
      </c>
      <c r="DX31">
        <v>38.032899999999998</v>
      </c>
      <c r="DY31">
        <v>28.450900000000001</v>
      </c>
      <c r="DZ31">
        <v>800</v>
      </c>
      <c r="EA31">
        <v>30.259799999999998</v>
      </c>
      <c r="EB31">
        <v>99.914400000000001</v>
      </c>
      <c r="EC31">
        <v>100.30200000000001</v>
      </c>
    </row>
    <row r="32" spans="1:133" x14ac:dyDescent="0.25">
      <c r="A32">
        <v>16</v>
      </c>
      <c r="B32">
        <v>1581625587.5</v>
      </c>
      <c r="C32">
        <v>1342</v>
      </c>
      <c r="D32" t="s">
        <v>304</v>
      </c>
      <c r="E32" t="s">
        <v>305</v>
      </c>
      <c r="F32" t="s">
        <v>234</v>
      </c>
      <c r="G32" t="s">
        <v>235</v>
      </c>
      <c r="H32" t="s">
        <v>236</v>
      </c>
      <c r="I32" t="s">
        <v>237</v>
      </c>
      <c r="J32" t="s">
        <v>238</v>
      </c>
      <c r="K32" t="s">
        <v>239</v>
      </c>
      <c r="L32" t="s">
        <v>240</v>
      </c>
      <c r="M32" t="s">
        <v>241</v>
      </c>
      <c r="N32">
        <v>1581625579.5</v>
      </c>
      <c r="O32">
        <f t="shared" si="0"/>
        <v>8.0484847012208258E-4</v>
      </c>
      <c r="P32">
        <f t="shared" si="1"/>
        <v>19.684530535453906</v>
      </c>
      <c r="Q32">
        <f t="shared" si="2"/>
        <v>979.47799999999995</v>
      </c>
      <c r="R32">
        <f t="shared" si="3"/>
        <v>389.9144005597492</v>
      </c>
      <c r="S32">
        <f t="shared" si="4"/>
        <v>38.728276638951201</v>
      </c>
      <c r="T32">
        <f t="shared" si="5"/>
        <v>97.286724704987762</v>
      </c>
      <c r="U32">
        <f t="shared" si="6"/>
        <v>5.5562806044253038E-2</v>
      </c>
      <c r="V32">
        <f t="shared" si="7"/>
        <v>2.2449394548544848</v>
      </c>
      <c r="W32">
        <f t="shared" si="8"/>
        <v>5.4809981277496665E-2</v>
      </c>
      <c r="X32">
        <f t="shared" si="9"/>
        <v>3.4323026801450857E-2</v>
      </c>
      <c r="Y32">
        <f t="shared" si="10"/>
        <v>289.50958177404323</v>
      </c>
      <c r="Z32">
        <f t="shared" si="11"/>
        <v>32.696989380566599</v>
      </c>
      <c r="AA32">
        <f t="shared" si="12"/>
        <v>31.058467741935502</v>
      </c>
      <c r="AB32">
        <f t="shared" si="13"/>
        <v>4.5264396915564094</v>
      </c>
      <c r="AC32">
        <f t="shared" si="14"/>
        <v>70.089157926035767</v>
      </c>
      <c r="AD32">
        <f t="shared" si="15"/>
        <v>3.1240878890402151</v>
      </c>
      <c r="AE32">
        <f t="shared" si="16"/>
        <v>4.4573054970028698</v>
      </c>
      <c r="AF32">
        <f t="shared" si="17"/>
        <v>1.4023518025161943</v>
      </c>
      <c r="AG32">
        <f t="shared" si="18"/>
        <v>-35.493817532383844</v>
      </c>
      <c r="AH32">
        <f t="shared" si="19"/>
        <v>-32.652109988368366</v>
      </c>
      <c r="AI32">
        <f t="shared" si="20"/>
        <v>-3.2637063407855096</v>
      </c>
      <c r="AJ32">
        <f t="shared" si="21"/>
        <v>218.09994791250551</v>
      </c>
      <c r="AK32">
        <v>-4.1047648400074799E-2</v>
      </c>
      <c r="AL32">
        <v>4.60795813005846E-2</v>
      </c>
      <c r="AM32">
        <v>3.4461773094536698</v>
      </c>
      <c r="AN32">
        <v>19</v>
      </c>
      <c r="AO32">
        <v>3</v>
      </c>
      <c r="AP32">
        <f t="shared" si="22"/>
        <v>1</v>
      </c>
      <c r="AQ32">
        <f t="shared" si="23"/>
        <v>0</v>
      </c>
      <c r="AR32">
        <f t="shared" si="24"/>
        <v>51692.385659378946</v>
      </c>
      <c r="AS32" t="s">
        <v>242</v>
      </c>
      <c r="AT32">
        <v>1.87376923076923</v>
      </c>
      <c r="AU32">
        <v>5.3179999999999996</v>
      </c>
      <c r="AV32">
        <f t="shared" si="25"/>
        <v>3.4442307692307699</v>
      </c>
      <c r="AW32">
        <f t="shared" si="26"/>
        <v>0.64765527815546642</v>
      </c>
      <c r="AX32">
        <v>0.82278542507947805</v>
      </c>
      <c r="AY32" t="s">
        <v>306</v>
      </c>
      <c r="AZ32">
        <v>2.7401730769230799</v>
      </c>
      <c r="BA32">
        <v>3.8140000000000001</v>
      </c>
      <c r="BB32">
        <f t="shared" si="27"/>
        <v>0.28154874752934456</v>
      </c>
      <c r="BC32">
        <v>0.5</v>
      </c>
      <c r="BD32">
        <f t="shared" si="28"/>
        <v>1513.2187154901399</v>
      </c>
      <c r="BE32">
        <f t="shared" si="29"/>
        <v>19.684530535453906</v>
      </c>
      <c r="BF32">
        <f t="shared" si="30"/>
        <v>213.02241704210624</v>
      </c>
      <c r="BG32">
        <f t="shared" si="31"/>
        <v>4.4609334032511798</v>
      </c>
      <c r="BH32">
        <f t="shared" si="32"/>
        <v>1.2464652278811531E-2</v>
      </c>
      <c r="BI32">
        <f t="shared" si="33"/>
        <v>0.39433665443104338</v>
      </c>
      <c r="BJ32" t="s">
        <v>307</v>
      </c>
      <c r="BK32">
        <v>-13.2</v>
      </c>
      <c r="BL32">
        <f t="shared" si="34"/>
        <v>17.013999999999999</v>
      </c>
      <c r="BM32">
        <f t="shared" si="35"/>
        <v>6.3114313099619151E-2</v>
      </c>
      <c r="BN32">
        <f t="shared" si="36"/>
        <v>8.1218274111675107E-2</v>
      </c>
      <c r="BO32">
        <f t="shared" si="37"/>
        <v>0.55345319747849009</v>
      </c>
      <c r="BP32">
        <f t="shared" si="38"/>
        <v>0.4366722501395866</v>
      </c>
      <c r="BQ32">
        <f t="shared" si="39"/>
        <v>1800.0361290322601</v>
      </c>
      <c r="BR32">
        <f t="shared" si="40"/>
        <v>1513.2187154901399</v>
      </c>
      <c r="BS32">
        <f t="shared" si="41"/>
        <v>0.84066019069499465</v>
      </c>
      <c r="BT32">
        <f t="shared" si="42"/>
        <v>0.19132038138998927</v>
      </c>
      <c r="BU32">
        <v>6</v>
      </c>
      <c r="BV32">
        <v>0.5</v>
      </c>
      <c r="BW32" t="s">
        <v>245</v>
      </c>
      <c r="BX32">
        <v>1581625579.5</v>
      </c>
      <c r="BY32">
        <v>979.47799999999995</v>
      </c>
      <c r="BZ32">
        <v>999.95032258064498</v>
      </c>
      <c r="CA32">
        <v>31.453164516129</v>
      </c>
      <c r="CB32">
        <v>30.6736516129032</v>
      </c>
      <c r="CC32">
        <v>600.015806451613</v>
      </c>
      <c r="CD32">
        <v>99.125061290322606</v>
      </c>
      <c r="CE32">
        <v>0.200012580645161</v>
      </c>
      <c r="CF32">
        <v>30.7886806451613</v>
      </c>
      <c r="CG32">
        <v>31.058467741935502</v>
      </c>
      <c r="CH32">
        <v>999.9</v>
      </c>
      <c r="CI32">
        <v>0</v>
      </c>
      <c r="CJ32">
        <v>0</v>
      </c>
      <c r="CK32">
        <v>9986.2132258064503</v>
      </c>
      <c r="CL32">
        <v>0</v>
      </c>
      <c r="CM32">
        <v>2.9723277419354801</v>
      </c>
      <c r="CN32">
        <v>1800.0361290322601</v>
      </c>
      <c r="CO32">
        <v>0.97799519354838704</v>
      </c>
      <c r="CP32">
        <v>2.2005161290322602E-2</v>
      </c>
      <c r="CQ32">
        <v>0</v>
      </c>
      <c r="CR32">
        <v>2.7250403225806501</v>
      </c>
      <c r="CS32">
        <v>0</v>
      </c>
      <c r="CT32">
        <v>14514.274193548399</v>
      </c>
      <c r="CU32">
        <v>16725.038709677399</v>
      </c>
      <c r="CV32">
        <v>47.174999999999997</v>
      </c>
      <c r="CW32">
        <v>49.5</v>
      </c>
      <c r="CX32">
        <v>48.552</v>
      </c>
      <c r="CY32">
        <v>47.686999999999998</v>
      </c>
      <c r="CZ32">
        <v>46.637</v>
      </c>
      <c r="DA32">
        <v>1760.42483870968</v>
      </c>
      <c r="DB32">
        <v>39.612258064516098</v>
      </c>
      <c r="DC32">
        <v>0</v>
      </c>
      <c r="DD32">
        <v>91.299999952316298</v>
      </c>
      <c r="DE32">
        <v>2.7401730769230799</v>
      </c>
      <c r="DF32">
        <v>0.66649571350234904</v>
      </c>
      <c r="DG32">
        <v>54.9196581718031</v>
      </c>
      <c r="DH32">
        <v>14514.5307692308</v>
      </c>
      <c r="DI32">
        <v>15</v>
      </c>
      <c r="DJ32">
        <v>100</v>
      </c>
      <c r="DK32">
        <v>100</v>
      </c>
      <c r="DL32">
        <v>3.4830000000000001</v>
      </c>
      <c r="DM32">
        <v>0.40899999999999997</v>
      </c>
      <c r="DN32">
        <v>2</v>
      </c>
      <c r="DO32">
        <v>623.81899999999996</v>
      </c>
      <c r="DP32">
        <v>329.96899999999999</v>
      </c>
      <c r="DQ32">
        <v>28.127400000000002</v>
      </c>
      <c r="DR32">
        <v>32.482599999999998</v>
      </c>
      <c r="DS32">
        <v>29.9999</v>
      </c>
      <c r="DT32">
        <v>32.419400000000003</v>
      </c>
      <c r="DU32">
        <v>32.4542</v>
      </c>
      <c r="DV32">
        <v>44.1616</v>
      </c>
      <c r="DW32">
        <v>20.508400000000002</v>
      </c>
      <c r="DX32">
        <v>38.032899999999998</v>
      </c>
      <c r="DY32">
        <v>28.122199999999999</v>
      </c>
      <c r="DZ32">
        <v>1000</v>
      </c>
      <c r="EA32">
        <v>30.648599999999998</v>
      </c>
      <c r="EB32">
        <v>99.9191</v>
      </c>
      <c r="EC32">
        <v>100.307</v>
      </c>
    </row>
    <row r="33" spans="1:133" x14ac:dyDescent="0.25">
      <c r="A33">
        <v>17</v>
      </c>
      <c r="B33">
        <v>1581625704.5</v>
      </c>
      <c r="C33">
        <v>1459</v>
      </c>
      <c r="D33" t="s">
        <v>308</v>
      </c>
      <c r="E33" t="s">
        <v>309</v>
      </c>
      <c r="F33" t="s">
        <v>234</v>
      </c>
      <c r="G33" t="s">
        <v>235</v>
      </c>
      <c r="H33" t="s">
        <v>236</v>
      </c>
      <c r="I33" t="s">
        <v>237</v>
      </c>
      <c r="J33" t="s">
        <v>238</v>
      </c>
      <c r="K33" t="s">
        <v>239</v>
      </c>
      <c r="L33" t="s">
        <v>240</v>
      </c>
      <c r="M33" t="s">
        <v>241</v>
      </c>
      <c r="N33">
        <v>1581625696.5</v>
      </c>
      <c r="O33">
        <f t="shared" si="0"/>
        <v>8.0369926989914595E-4</v>
      </c>
      <c r="P33">
        <f t="shared" si="1"/>
        <v>24.884226272480031</v>
      </c>
      <c r="Q33">
        <f t="shared" si="2"/>
        <v>1374.02690322581</v>
      </c>
      <c r="R33">
        <f t="shared" si="3"/>
        <v>629.98188275896689</v>
      </c>
      <c r="S33">
        <f t="shared" si="4"/>
        <v>62.576971252630102</v>
      </c>
      <c r="T33">
        <f t="shared" si="5"/>
        <v>136.48399164583441</v>
      </c>
      <c r="U33">
        <f t="shared" si="6"/>
        <v>5.589559635898831E-2</v>
      </c>
      <c r="V33">
        <f t="shared" si="7"/>
        <v>2.2486008130681228</v>
      </c>
      <c r="W33">
        <f t="shared" si="8"/>
        <v>5.5135015481007806E-2</v>
      </c>
      <c r="X33">
        <f t="shared" si="9"/>
        <v>3.4526857602575081E-2</v>
      </c>
      <c r="Y33">
        <f t="shared" si="10"/>
        <v>289.50255731312512</v>
      </c>
      <c r="Z33">
        <f t="shared" si="11"/>
        <v>32.648904554615832</v>
      </c>
      <c r="AA33">
        <f t="shared" si="12"/>
        <v>30.981564516129001</v>
      </c>
      <c r="AB33">
        <f t="shared" si="13"/>
        <v>4.5066383612141685</v>
      </c>
      <c r="AC33">
        <f t="shared" si="14"/>
        <v>70.050600602087016</v>
      </c>
      <c r="AD33">
        <f t="shared" si="15"/>
        <v>3.1142362168822926</v>
      </c>
      <c r="AE33">
        <f t="shared" si="16"/>
        <v>4.4456952404623777</v>
      </c>
      <c r="AF33">
        <f t="shared" si="17"/>
        <v>1.3924021443318759</v>
      </c>
      <c r="AG33">
        <f t="shared" si="18"/>
        <v>-35.443137802552336</v>
      </c>
      <c r="AH33">
        <f t="shared" si="19"/>
        <v>-28.918402039273783</v>
      </c>
      <c r="AI33">
        <f t="shared" si="20"/>
        <v>-2.8840555655685347</v>
      </c>
      <c r="AJ33">
        <f t="shared" si="21"/>
        <v>222.25696190573046</v>
      </c>
      <c r="AK33">
        <v>-4.1146089777641899E-2</v>
      </c>
      <c r="AL33">
        <v>4.6190090370841902E-2</v>
      </c>
      <c r="AM33">
        <v>3.4527195028381801</v>
      </c>
      <c r="AN33">
        <v>19</v>
      </c>
      <c r="AO33">
        <v>3</v>
      </c>
      <c r="AP33">
        <f t="shared" si="22"/>
        <v>1</v>
      </c>
      <c r="AQ33">
        <f t="shared" si="23"/>
        <v>0</v>
      </c>
      <c r="AR33">
        <f t="shared" si="24"/>
        <v>51819.214714562448</v>
      </c>
      <c r="AS33" t="s">
        <v>242</v>
      </c>
      <c r="AT33">
        <v>1.87376923076923</v>
      </c>
      <c r="AU33">
        <v>5.3179999999999996</v>
      </c>
      <c r="AV33">
        <f t="shared" si="25"/>
        <v>3.4442307692307699</v>
      </c>
      <c r="AW33">
        <f t="shared" si="26"/>
        <v>0.64765527815546642</v>
      </c>
      <c r="AX33">
        <v>0.82278542507947805</v>
      </c>
      <c r="AY33" t="s">
        <v>310</v>
      </c>
      <c r="AZ33">
        <v>2.62825</v>
      </c>
      <c r="BA33">
        <v>4.7460000000000004</v>
      </c>
      <c r="BB33">
        <f t="shared" si="27"/>
        <v>0.44621786767804472</v>
      </c>
      <c r="BC33">
        <v>0.5</v>
      </c>
      <c r="BD33">
        <f t="shared" si="28"/>
        <v>1513.1823387096804</v>
      </c>
      <c r="BE33">
        <f t="shared" si="29"/>
        <v>24.884226272480031</v>
      </c>
      <c r="BF33">
        <f t="shared" si="30"/>
        <v>337.6044982935552</v>
      </c>
      <c r="BG33">
        <f t="shared" si="31"/>
        <v>3.6970080067425197</v>
      </c>
      <c r="BH33">
        <f t="shared" si="32"/>
        <v>1.59012170786491E-2</v>
      </c>
      <c r="BI33">
        <f t="shared" si="33"/>
        <v>0.12052254530130618</v>
      </c>
      <c r="BJ33" t="s">
        <v>311</v>
      </c>
      <c r="BK33">
        <v>-12.8</v>
      </c>
      <c r="BL33">
        <f t="shared" si="34"/>
        <v>17.545999999999999</v>
      </c>
      <c r="BM33">
        <f t="shared" si="35"/>
        <v>0.12069702496295455</v>
      </c>
      <c r="BN33">
        <f t="shared" si="36"/>
        <v>3.1570813555580036E-2</v>
      </c>
      <c r="BO33">
        <f t="shared" si="37"/>
        <v>0.73731888909719034</v>
      </c>
      <c r="BP33">
        <f t="shared" si="38"/>
        <v>0.16607481853712983</v>
      </c>
      <c r="BQ33">
        <f t="shared" si="39"/>
        <v>1799.9929032258101</v>
      </c>
      <c r="BR33">
        <f t="shared" si="40"/>
        <v>1513.1823387096804</v>
      </c>
      <c r="BS33">
        <f t="shared" si="41"/>
        <v>0.8406601692694845</v>
      </c>
      <c r="BT33">
        <f t="shared" si="42"/>
        <v>0.19132033853896915</v>
      </c>
      <c r="BU33">
        <v>6</v>
      </c>
      <c r="BV33">
        <v>0.5</v>
      </c>
      <c r="BW33" t="s">
        <v>245</v>
      </c>
      <c r="BX33">
        <v>1581625696.5</v>
      </c>
      <c r="BY33">
        <v>1374.02690322581</v>
      </c>
      <c r="BZ33">
        <v>1400.0148387096799</v>
      </c>
      <c r="CA33">
        <v>31.351987096774199</v>
      </c>
      <c r="CB33">
        <v>30.573503225806501</v>
      </c>
      <c r="CC33">
        <v>600.01374193548395</v>
      </c>
      <c r="CD33">
        <v>99.131451612903206</v>
      </c>
      <c r="CE33">
        <v>0.19993070967741899</v>
      </c>
      <c r="CF33">
        <v>30.743016129032199</v>
      </c>
      <c r="CG33">
        <v>30.981564516129001</v>
      </c>
      <c r="CH33">
        <v>999.9</v>
      </c>
      <c r="CI33">
        <v>0</v>
      </c>
      <c r="CJ33">
        <v>0</v>
      </c>
      <c r="CK33">
        <v>10009.5170967742</v>
      </c>
      <c r="CL33">
        <v>0</v>
      </c>
      <c r="CM33">
        <v>3.6902322580645199</v>
      </c>
      <c r="CN33">
        <v>1799.9929032258101</v>
      </c>
      <c r="CO33">
        <v>0.97799325806451598</v>
      </c>
      <c r="CP33">
        <v>2.20070483870968E-2</v>
      </c>
      <c r="CQ33">
        <v>0</v>
      </c>
      <c r="CR33">
        <v>2.5913951612903201</v>
      </c>
      <c r="CS33">
        <v>0</v>
      </c>
      <c r="CT33">
        <v>15183.564516128999</v>
      </c>
      <c r="CU33">
        <v>16724.638709677401</v>
      </c>
      <c r="CV33">
        <v>47.061999999999998</v>
      </c>
      <c r="CW33">
        <v>49.436999999999998</v>
      </c>
      <c r="CX33">
        <v>48.436999999999998</v>
      </c>
      <c r="CY33">
        <v>47.508064516128997</v>
      </c>
      <c r="CZ33">
        <v>46.561999999999998</v>
      </c>
      <c r="DA33">
        <v>1760.38290322581</v>
      </c>
      <c r="DB33">
        <v>39.61</v>
      </c>
      <c r="DC33">
        <v>0</v>
      </c>
      <c r="DD33">
        <v>116.5</v>
      </c>
      <c r="DE33">
        <v>2.62825</v>
      </c>
      <c r="DF33">
        <v>-0.33263246139499503</v>
      </c>
      <c r="DG33">
        <v>-405.64786375599499</v>
      </c>
      <c r="DH33">
        <v>15182.015384615401</v>
      </c>
      <c r="DI33">
        <v>15</v>
      </c>
      <c r="DJ33">
        <v>100</v>
      </c>
      <c r="DK33">
        <v>100</v>
      </c>
      <c r="DL33">
        <v>4.1669999999999998</v>
      </c>
      <c r="DM33">
        <v>0.40899999999999997</v>
      </c>
      <c r="DN33">
        <v>2</v>
      </c>
      <c r="DO33">
        <v>623.96799999999996</v>
      </c>
      <c r="DP33">
        <v>330.91300000000001</v>
      </c>
      <c r="DQ33">
        <v>28.464700000000001</v>
      </c>
      <c r="DR33">
        <v>32.39</v>
      </c>
      <c r="DS33">
        <v>29.9998</v>
      </c>
      <c r="DT33">
        <v>32.335900000000002</v>
      </c>
      <c r="DU33">
        <v>32.370199999999997</v>
      </c>
      <c r="DV33">
        <v>58.153500000000001</v>
      </c>
      <c r="DW33">
        <v>20.5167</v>
      </c>
      <c r="DX33">
        <v>38.470199999999998</v>
      </c>
      <c r="DY33">
        <v>28.4695</v>
      </c>
      <c r="DZ33">
        <v>1400</v>
      </c>
      <c r="EA33">
        <v>30.597300000000001</v>
      </c>
      <c r="EB33">
        <v>99.936199999999999</v>
      </c>
      <c r="EC33">
        <v>100.32899999999999</v>
      </c>
    </row>
    <row r="34" spans="1:133" x14ac:dyDescent="0.25">
      <c r="A34">
        <v>18</v>
      </c>
      <c r="B34">
        <v>1581625845.0999999</v>
      </c>
      <c r="C34">
        <v>1599.5999999046301</v>
      </c>
      <c r="D34" t="s">
        <v>312</v>
      </c>
      <c r="E34" t="s">
        <v>313</v>
      </c>
      <c r="F34" t="s">
        <v>234</v>
      </c>
      <c r="G34" t="s">
        <v>235</v>
      </c>
      <c r="H34" t="s">
        <v>236</v>
      </c>
      <c r="I34" t="s">
        <v>237</v>
      </c>
      <c r="J34" t="s">
        <v>238</v>
      </c>
      <c r="K34" t="s">
        <v>239</v>
      </c>
      <c r="L34" t="s">
        <v>240</v>
      </c>
      <c r="M34" t="s">
        <v>241</v>
      </c>
      <c r="N34">
        <v>1581625837.0999999</v>
      </c>
      <c r="O34">
        <f t="shared" si="0"/>
        <v>8.260531363856082E-4</v>
      </c>
      <c r="P34">
        <f t="shared" si="1"/>
        <v>28.331045722621464</v>
      </c>
      <c r="Q34">
        <f t="shared" si="2"/>
        <v>1770.45761290323</v>
      </c>
      <c r="R34">
        <f t="shared" si="3"/>
        <v>948.91247475737623</v>
      </c>
      <c r="S34">
        <f t="shared" si="4"/>
        <v>94.260061936149953</v>
      </c>
      <c r="T34">
        <f t="shared" si="5"/>
        <v>175.86811079731717</v>
      </c>
      <c r="U34">
        <f t="shared" si="6"/>
        <v>5.8068433143723085E-2</v>
      </c>
      <c r="V34">
        <f t="shared" si="7"/>
        <v>2.2457732141399456</v>
      </c>
      <c r="W34">
        <f t="shared" si="8"/>
        <v>5.7247021408698827E-2</v>
      </c>
      <c r="X34">
        <f t="shared" si="9"/>
        <v>3.5852220955320056E-2</v>
      </c>
      <c r="Y34">
        <f t="shared" si="10"/>
        <v>289.50182583130817</v>
      </c>
      <c r="Z34">
        <f t="shared" si="11"/>
        <v>32.647210045203707</v>
      </c>
      <c r="AA34">
        <f t="shared" si="12"/>
        <v>30.987432258064501</v>
      </c>
      <c r="AB34">
        <f t="shared" si="13"/>
        <v>4.5081465459392271</v>
      </c>
      <c r="AC34">
        <f t="shared" si="14"/>
        <v>70.388459114275037</v>
      </c>
      <c r="AD34">
        <f t="shared" si="15"/>
        <v>3.1298890129533183</v>
      </c>
      <c r="AE34">
        <f t="shared" si="16"/>
        <v>4.446594018874559</v>
      </c>
      <c r="AF34">
        <f t="shared" si="17"/>
        <v>1.3782575329859088</v>
      </c>
      <c r="AG34">
        <f t="shared" si="18"/>
        <v>-36.42894331460532</v>
      </c>
      <c r="AH34">
        <f t="shared" si="19"/>
        <v>-29.164022906068741</v>
      </c>
      <c r="AI34">
        <f t="shared" si="20"/>
        <v>-2.9123488578182579</v>
      </c>
      <c r="AJ34">
        <f t="shared" si="21"/>
        <v>220.99651075281588</v>
      </c>
      <c r="AK34">
        <v>-4.1070052632283603E-2</v>
      </c>
      <c r="AL34">
        <v>4.6104732013957497E-2</v>
      </c>
      <c r="AM34">
        <v>3.4476667168184099</v>
      </c>
      <c r="AN34">
        <v>19</v>
      </c>
      <c r="AO34">
        <v>3</v>
      </c>
      <c r="AP34">
        <f t="shared" si="22"/>
        <v>1</v>
      </c>
      <c r="AQ34">
        <f t="shared" si="23"/>
        <v>0</v>
      </c>
      <c r="AR34">
        <f t="shared" si="24"/>
        <v>51726.833247790295</v>
      </c>
      <c r="AS34" t="s">
        <v>242</v>
      </c>
      <c r="AT34">
        <v>1.87376923076923</v>
      </c>
      <c r="AU34">
        <v>5.3179999999999996</v>
      </c>
      <c r="AV34">
        <f t="shared" si="25"/>
        <v>3.4442307692307699</v>
      </c>
      <c r="AW34">
        <f t="shared" si="26"/>
        <v>0.64765527815546642</v>
      </c>
      <c r="AX34">
        <v>0.82278542507947805</v>
      </c>
      <c r="AY34" t="s">
        <v>314</v>
      </c>
      <c r="AZ34">
        <v>2.65646153846154</v>
      </c>
      <c r="BA34">
        <v>4.8380000000000001</v>
      </c>
      <c r="BB34">
        <f t="shared" si="27"/>
        <v>0.45091741660571727</v>
      </c>
      <c r="BC34">
        <v>0.5</v>
      </c>
      <c r="BD34">
        <f t="shared" si="28"/>
        <v>1513.1809741935517</v>
      </c>
      <c r="BE34">
        <f t="shared" si="29"/>
        <v>28.331045722621464</v>
      </c>
      <c r="BF34">
        <f t="shared" si="30"/>
        <v>341.15982787013945</v>
      </c>
      <c r="BG34">
        <f t="shared" si="31"/>
        <v>4.1004547333608929</v>
      </c>
      <c r="BH34">
        <f t="shared" si="32"/>
        <v>1.8179094745889524E-2</v>
      </c>
      <c r="BI34">
        <f t="shared" si="33"/>
        <v>9.921455146754847E-2</v>
      </c>
      <c r="BJ34" t="s">
        <v>315</v>
      </c>
      <c r="BK34">
        <v>-15</v>
      </c>
      <c r="BL34">
        <f t="shared" si="34"/>
        <v>19.838000000000001</v>
      </c>
      <c r="BM34">
        <f t="shared" si="35"/>
        <v>0.10996766113209296</v>
      </c>
      <c r="BN34">
        <f t="shared" si="36"/>
        <v>2.3624372477606043E-2</v>
      </c>
      <c r="BO34">
        <f t="shared" si="37"/>
        <v>0.73595432723498044</v>
      </c>
      <c r="BP34">
        <f t="shared" si="38"/>
        <v>0.13936348408710203</v>
      </c>
      <c r="BQ34">
        <f t="shared" si="39"/>
        <v>1799.9916129032299</v>
      </c>
      <c r="BR34">
        <f t="shared" si="40"/>
        <v>1513.1809741935517</v>
      </c>
      <c r="BS34">
        <f t="shared" si="41"/>
        <v>0.84066001382802136</v>
      </c>
      <c r="BT34">
        <f t="shared" si="42"/>
        <v>0.19132002765604283</v>
      </c>
      <c r="BU34">
        <v>6</v>
      </c>
      <c r="BV34">
        <v>0.5</v>
      </c>
      <c r="BW34" t="s">
        <v>245</v>
      </c>
      <c r="BX34">
        <v>1581625837.0999999</v>
      </c>
      <c r="BY34">
        <v>1770.45761290323</v>
      </c>
      <c r="BZ34">
        <v>1800.2503225806399</v>
      </c>
      <c r="CA34">
        <v>31.508474193548398</v>
      </c>
      <c r="CB34">
        <v>30.708470967741899</v>
      </c>
      <c r="CC34">
        <v>600.01667741935501</v>
      </c>
      <c r="CD34">
        <v>99.134793548387094</v>
      </c>
      <c r="CE34">
        <v>0.20003916129032301</v>
      </c>
      <c r="CF34">
        <v>30.746554838709699</v>
      </c>
      <c r="CG34">
        <v>30.987432258064501</v>
      </c>
      <c r="CH34">
        <v>999.9</v>
      </c>
      <c r="CI34">
        <v>0</v>
      </c>
      <c r="CJ34">
        <v>0</v>
      </c>
      <c r="CK34">
        <v>9990.6829032258102</v>
      </c>
      <c r="CL34">
        <v>0</v>
      </c>
      <c r="CM34">
        <v>8.4884309677419392</v>
      </c>
      <c r="CN34">
        <v>1799.9916129032299</v>
      </c>
      <c r="CO34">
        <v>0.97800009677419397</v>
      </c>
      <c r="CP34">
        <v>2.1999958064516101E-2</v>
      </c>
      <c r="CQ34">
        <v>0</v>
      </c>
      <c r="CR34">
        <v>2.6771774193548401</v>
      </c>
      <c r="CS34">
        <v>0</v>
      </c>
      <c r="CT34">
        <v>15908.654838709699</v>
      </c>
      <c r="CU34">
        <v>16724.661290322601</v>
      </c>
      <c r="CV34">
        <v>46.936999999999998</v>
      </c>
      <c r="CW34">
        <v>49.318096774193499</v>
      </c>
      <c r="CX34">
        <v>48.316064516129003</v>
      </c>
      <c r="CY34">
        <v>47.436999999999998</v>
      </c>
      <c r="CZ34">
        <v>46.436999999999998</v>
      </c>
      <c r="DA34">
        <v>1760.3909677419399</v>
      </c>
      <c r="DB34">
        <v>39.600645161290302</v>
      </c>
      <c r="DC34">
        <v>0</v>
      </c>
      <c r="DD34">
        <v>139.799999952316</v>
      </c>
      <c r="DE34">
        <v>2.65646153846154</v>
      </c>
      <c r="DF34">
        <v>8.7264967417510705E-2</v>
      </c>
      <c r="DG34">
        <v>-142.512820496285</v>
      </c>
      <c r="DH34">
        <v>15907.8269230769</v>
      </c>
      <c r="DI34">
        <v>15</v>
      </c>
      <c r="DJ34">
        <v>100</v>
      </c>
      <c r="DK34">
        <v>100</v>
      </c>
      <c r="DL34">
        <v>4.4630000000000001</v>
      </c>
      <c r="DM34">
        <v>0.40799999999999997</v>
      </c>
      <c r="DN34">
        <v>2</v>
      </c>
      <c r="DO34">
        <v>624.298</v>
      </c>
      <c r="DP34">
        <v>332.11599999999999</v>
      </c>
      <c r="DQ34">
        <v>28.5198</v>
      </c>
      <c r="DR34">
        <v>32.282400000000003</v>
      </c>
      <c r="DS34">
        <v>30</v>
      </c>
      <c r="DT34">
        <v>32.232799999999997</v>
      </c>
      <c r="DU34">
        <v>32.267899999999997</v>
      </c>
      <c r="DV34">
        <v>71.222800000000007</v>
      </c>
      <c r="DW34">
        <v>21.165199999999999</v>
      </c>
      <c r="DX34">
        <v>40.064799999999998</v>
      </c>
      <c r="DY34">
        <v>28.503599999999999</v>
      </c>
      <c r="DZ34">
        <v>1800</v>
      </c>
      <c r="EA34">
        <v>30.481100000000001</v>
      </c>
      <c r="EB34">
        <v>99.962599999999995</v>
      </c>
      <c r="EC34">
        <v>100.351</v>
      </c>
    </row>
    <row r="35" spans="1:133" x14ac:dyDescent="0.25">
      <c r="A35">
        <v>19</v>
      </c>
      <c r="B35">
        <v>1581625944.5999999</v>
      </c>
      <c r="C35">
        <v>1699.0999999046301</v>
      </c>
      <c r="D35" t="s">
        <v>316</v>
      </c>
      <c r="E35" t="s">
        <v>317</v>
      </c>
      <c r="F35" t="s">
        <v>234</v>
      </c>
      <c r="G35" t="s">
        <v>235</v>
      </c>
      <c r="H35" t="s">
        <v>236</v>
      </c>
      <c r="I35" t="s">
        <v>237</v>
      </c>
      <c r="J35" t="s">
        <v>238</v>
      </c>
      <c r="K35" t="s">
        <v>239</v>
      </c>
      <c r="L35" t="s">
        <v>240</v>
      </c>
      <c r="M35" t="s">
        <v>241</v>
      </c>
      <c r="N35">
        <v>1581625936.5999999</v>
      </c>
      <c r="O35">
        <f t="shared" si="0"/>
        <v>5.4371803512662687E-4</v>
      </c>
      <c r="P35">
        <f t="shared" si="1"/>
        <v>5.4746140958229308</v>
      </c>
      <c r="Q35">
        <f t="shared" si="2"/>
        <v>394.32516129032302</v>
      </c>
      <c r="R35">
        <f t="shared" si="3"/>
        <v>156.06612351975107</v>
      </c>
      <c r="S35">
        <f t="shared" si="4"/>
        <v>15.503292414763614</v>
      </c>
      <c r="T35">
        <f t="shared" si="5"/>
        <v>39.171462352680436</v>
      </c>
      <c r="U35">
        <f t="shared" si="6"/>
        <v>3.8073415440942115E-2</v>
      </c>
      <c r="V35">
        <f t="shared" si="7"/>
        <v>2.2451124593239347</v>
      </c>
      <c r="W35">
        <f t="shared" si="8"/>
        <v>3.7718325285992609E-2</v>
      </c>
      <c r="X35">
        <f t="shared" si="9"/>
        <v>2.3605580642034617E-2</v>
      </c>
      <c r="Y35">
        <f t="shared" si="10"/>
        <v>289.5074739218021</v>
      </c>
      <c r="Z35">
        <f t="shared" si="11"/>
        <v>32.695250211844161</v>
      </c>
      <c r="AA35">
        <f t="shared" si="12"/>
        <v>31.051890322580601</v>
      </c>
      <c r="AB35">
        <f t="shared" si="13"/>
        <v>4.5247431546287897</v>
      </c>
      <c r="AC35">
        <f t="shared" si="14"/>
        <v>70.984096274255421</v>
      </c>
      <c r="AD35">
        <f t="shared" si="15"/>
        <v>3.1480668391284921</v>
      </c>
      <c r="AE35">
        <f t="shared" si="16"/>
        <v>4.4348903548276013</v>
      </c>
      <c r="AF35">
        <f t="shared" si="17"/>
        <v>1.3766763155002977</v>
      </c>
      <c r="AG35">
        <f t="shared" si="18"/>
        <v>-23.977965349084243</v>
      </c>
      <c r="AH35">
        <f t="shared" si="19"/>
        <v>-42.540738857212503</v>
      </c>
      <c r="AI35">
        <f t="shared" si="20"/>
        <v>-4.2497967730867394</v>
      </c>
      <c r="AJ35">
        <f t="shared" si="21"/>
        <v>218.73897294241863</v>
      </c>
      <c r="AK35">
        <v>-4.1052296647749599E-2</v>
      </c>
      <c r="AL35">
        <v>4.60847993658084E-2</v>
      </c>
      <c r="AM35">
        <v>3.4464863424480701</v>
      </c>
      <c r="AN35">
        <v>19</v>
      </c>
      <c r="AO35">
        <v>3</v>
      </c>
      <c r="AP35">
        <f t="shared" si="22"/>
        <v>1</v>
      </c>
      <c r="AQ35">
        <f t="shared" si="23"/>
        <v>0</v>
      </c>
      <c r="AR35">
        <f t="shared" si="24"/>
        <v>51713.297617874021</v>
      </c>
      <c r="AS35" t="s">
        <v>242</v>
      </c>
      <c r="AT35">
        <v>1.87376923076923</v>
      </c>
      <c r="AU35">
        <v>5.3179999999999996</v>
      </c>
      <c r="AV35">
        <f t="shared" si="25"/>
        <v>3.4442307692307699</v>
      </c>
      <c r="AW35">
        <f t="shared" si="26"/>
        <v>0.64765527815546642</v>
      </c>
      <c r="AX35">
        <v>0.82278542507947805</v>
      </c>
      <c r="AY35" t="s">
        <v>318</v>
      </c>
      <c r="AZ35">
        <v>2.68673076923077</v>
      </c>
      <c r="BA35">
        <v>3.6259999999999999</v>
      </c>
      <c r="BB35">
        <f t="shared" si="27"/>
        <v>0.25903729475158022</v>
      </c>
      <c r="BC35">
        <v>0.5</v>
      </c>
      <c r="BD35">
        <f t="shared" si="28"/>
        <v>1513.2071204508832</v>
      </c>
      <c r="BE35">
        <f t="shared" si="29"/>
        <v>5.4746140958229308</v>
      </c>
      <c r="BF35">
        <f t="shared" si="30"/>
        <v>195.98853944021269</v>
      </c>
      <c r="BG35">
        <f t="shared" si="31"/>
        <v>6.3502482073910649</v>
      </c>
      <c r="BH35">
        <f t="shared" si="32"/>
        <v>3.0741519834755798E-3</v>
      </c>
      <c r="BI35">
        <f t="shared" si="33"/>
        <v>0.4666298952013237</v>
      </c>
      <c r="BJ35" t="s">
        <v>319</v>
      </c>
      <c r="BK35">
        <v>-19.399999999999999</v>
      </c>
      <c r="BL35">
        <f t="shared" si="34"/>
        <v>23.026</v>
      </c>
      <c r="BM35">
        <f t="shared" si="35"/>
        <v>4.0791680307879351E-2</v>
      </c>
      <c r="BN35">
        <f t="shared" si="36"/>
        <v>6.8452140140788084E-2</v>
      </c>
      <c r="BO35">
        <f t="shared" si="37"/>
        <v>0.53604196847973939</v>
      </c>
      <c r="BP35">
        <f t="shared" si="38"/>
        <v>0.49125628140703498</v>
      </c>
      <c r="BQ35">
        <f t="shared" si="39"/>
        <v>1800.02225806452</v>
      </c>
      <c r="BR35">
        <f t="shared" si="40"/>
        <v>1513.2071204508832</v>
      </c>
      <c r="BS35">
        <f t="shared" si="41"/>
        <v>0.84066022721183697</v>
      </c>
      <c r="BT35">
        <f t="shared" si="42"/>
        <v>0.19132045442367396</v>
      </c>
      <c r="BU35">
        <v>6</v>
      </c>
      <c r="BV35">
        <v>0.5</v>
      </c>
      <c r="BW35" t="s">
        <v>245</v>
      </c>
      <c r="BX35">
        <v>1581625936.5999999</v>
      </c>
      <c r="BY35">
        <v>394.32516129032302</v>
      </c>
      <c r="BZ35">
        <v>400.01400000000001</v>
      </c>
      <c r="CA35">
        <v>31.6904677419355</v>
      </c>
      <c r="CB35">
        <v>31.1639967741935</v>
      </c>
      <c r="CC35">
        <v>600.01867741935496</v>
      </c>
      <c r="CD35">
        <v>99.137935483871004</v>
      </c>
      <c r="CE35">
        <v>0.20003783870967701</v>
      </c>
      <c r="CF35">
        <v>30.700425806451602</v>
      </c>
      <c r="CG35">
        <v>31.051890322580601</v>
      </c>
      <c r="CH35">
        <v>999.9</v>
      </c>
      <c r="CI35">
        <v>0</v>
      </c>
      <c r="CJ35">
        <v>0</v>
      </c>
      <c r="CK35">
        <v>9986.0470967741894</v>
      </c>
      <c r="CL35">
        <v>0</v>
      </c>
      <c r="CM35">
        <v>9.6744425806451595</v>
      </c>
      <c r="CN35">
        <v>1800.02225806452</v>
      </c>
      <c r="CO35">
        <v>0.97799183870967799</v>
      </c>
      <c r="CP35">
        <v>2.2008403225806401E-2</v>
      </c>
      <c r="CQ35">
        <v>0</v>
      </c>
      <c r="CR35">
        <v>2.6880403225806502</v>
      </c>
      <c r="CS35">
        <v>0</v>
      </c>
      <c r="CT35">
        <v>14958.4774193548</v>
      </c>
      <c r="CU35">
        <v>16724.9258064516</v>
      </c>
      <c r="CV35">
        <v>46.9491935483871</v>
      </c>
      <c r="CW35">
        <v>49.439032258064501</v>
      </c>
      <c r="CX35">
        <v>48.356709677419303</v>
      </c>
      <c r="CY35">
        <v>47.441064516129003</v>
      </c>
      <c r="CZ35">
        <v>46.477645161290297</v>
      </c>
      <c r="DA35">
        <v>1760.41129032258</v>
      </c>
      <c r="DB35">
        <v>39.614193548387099</v>
      </c>
      <c r="DC35">
        <v>0</v>
      </c>
      <c r="DD35">
        <v>98.699999809265094</v>
      </c>
      <c r="DE35">
        <v>2.68673076923077</v>
      </c>
      <c r="DF35">
        <v>0.99299146248539805</v>
      </c>
      <c r="DG35">
        <v>25.9008546240165</v>
      </c>
      <c r="DH35">
        <v>14958.430769230799</v>
      </c>
      <c r="DI35">
        <v>15</v>
      </c>
      <c r="DJ35">
        <v>100</v>
      </c>
      <c r="DK35">
        <v>100</v>
      </c>
      <c r="DL35">
        <v>2.3210000000000002</v>
      </c>
      <c r="DM35">
        <v>0.41199999999999998</v>
      </c>
      <c r="DN35">
        <v>2</v>
      </c>
      <c r="DO35">
        <v>623.95100000000002</v>
      </c>
      <c r="DP35">
        <v>329.52600000000001</v>
      </c>
      <c r="DQ35">
        <v>27.2531</v>
      </c>
      <c r="DR35">
        <v>32.248399999999997</v>
      </c>
      <c r="DS35">
        <v>29.9999</v>
      </c>
      <c r="DT35">
        <v>32.194699999999997</v>
      </c>
      <c r="DU35">
        <v>32.2333</v>
      </c>
      <c r="DV35">
        <v>20.9146</v>
      </c>
      <c r="DW35">
        <v>21.538</v>
      </c>
      <c r="DX35">
        <v>42.4131</v>
      </c>
      <c r="DY35">
        <v>27.2668</v>
      </c>
      <c r="DZ35">
        <v>400</v>
      </c>
      <c r="EA35">
        <v>30.796199999999999</v>
      </c>
      <c r="EB35">
        <v>99.961299999999994</v>
      </c>
      <c r="EC35">
        <v>100.349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25</v>
      </c>
      <c r="B15" t="s">
        <v>26</v>
      </c>
    </row>
    <row r="16" spans="1:2" x14ac:dyDescent="0.25">
      <c r="A16" t="s">
        <v>258</v>
      </c>
      <c r="B16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2020-02-13T15:37:10Z</dcterms:created>
  <dcterms:modified xsi:type="dcterms:W3CDTF">2020-02-15T18:01:03Z</dcterms:modified>
</cp:coreProperties>
</file>