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Desktop\All_Files_Verical_Campagin\20200214\"/>
    </mc:Choice>
  </mc:AlternateContent>
  <xr:revisionPtr revIDLastSave="0" documentId="13_ncr:1_{EE0AB7BA-C6FE-4EB2-9F29-0A0E4BFA6DB8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35" i="1" l="1"/>
  <c r="BS35" i="1"/>
  <c r="BQ35" i="1"/>
  <c r="BR35" i="1" s="1"/>
  <c r="BP35" i="1"/>
  <c r="BO35" i="1"/>
  <c r="BN35" i="1"/>
  <c r="BM35" i="1"/>
  <c r="BL35" i="1"/>
  <c r="BG35" i="1" s="1"/>
  <c r="BI35" i="1"/>
  <c r="BB35" i="1"/>
  <c r="AV35" i="1"/>
  <c r="AW35" i="1" s="1"/>
  <c r="AR35" i="1"/>
  <c r="AP35" i="1"/>
  <c r="Q35" i="1" s="1"/>
  <c r="AE35" i="1"/>
  <c r="AD35" i="1"/>
  <c r="AC35" i="1"/>
  <c r="V35" i="1"/>
  <c r="T35" i="1"/>
  <c r="BT34" i="1"/>
  <c r="BS34" i="1"/>
  <c r="BR34" i="1"/>
  <c r="BD34" i="1" s="1"/>
  <c r="BF34" i="1" s="1"/>
  <c r="BQ34" i="1"/>
  <c r="BP34" i="1"/>
  <c r="BO34" i="1"/>
  <c r="BN34" i="1"/>
  <c r="BM34" i="1"/>
  <c r="BL34" i="1"/>
  <c r="BI34" i="1"/>
  <c r="BG34" i="1"/>
  <c r="BB34" i="1"/>
  <c r="AV34" i="1"/>
  <c r="AW34" i="1" s="1"/>
  <c r="AR34" i="1"/>
  <c r="AP34" i="1" s="1"/>
  <c r="AE34" i="1"/>
  <c r="AD34" i="1"/>
  <c r="AC34" i="1" s="1"/>
  <c r="V34" i="1"/>
  <c r="BT33" i="1"/>
  <c r="BS33" i="1"/>
  <c r="BQ33" i="1"/>
  <c r="BR33" i="1" s="1"/>
  <c r="BP33" i="1"/>
  <c r="BO33" i="1"/>
  <c r="BN33" i="1"/>
  <c r="BM33" i="1"/>
  <c r="BL33" i="1"/>
  <c r="BG33" i="1" s="1"/>
  <c r="BI33" i="1"/>
  <c r="BB33" i="1"/>
  <c r="AW33" i="1"/>
  <c r="AV33" i="1"/>
  <c r="AR33" i="1"/>
  <c r="AP33" i="1"/>
  <c r="O33" i="1" s="1"/>
  <c r="AE33" i="1"/>
  <c r="AD33" i="1"/>
  <c r="AC33" i="1"/>
  <c r="V33" i="1"/>
  <c r="Q33" i="1"/>
  <c r="P33" i="1"/>
  <c r="BE33" i="1" s="1"/>
  <c r="BT32" i="1"/>
  <c r="BS32" i="1"/>
  <c r="BQ32" i="1"/>
  <c r="BR32" i="1" s="1"/>
  <c r="BP32" i="1"/>
  <c r="BO32" i="1"/>
  <c r="BN32" i="1"/>
  <c r="BM32" i="1"/>
  <c r="BL32" i="1"/>
  <c r="BI32" i="1"/>
  <c r="BG32" i="1"/>
  <c r="BB32" i="1"/>
  <c r="AV32" i="1"/>
  <c r="AW32" i="1" s="1"/>
  <c r="AR32" i="1"/>
  <c r="AP32" i="1"/>
  <c r="Q32" i="1" s="1"/>
  <c r="AE32" i="1"/>
  <c r="AD32" i="1"/>
  <c r="AC32" i="1"/>
  <c r="V32" i="1"/>
  <c r="BT31" i="1"/>
  <c r="BS31" i="1"/>
  <c r="BR31" i="1" s="1"/>
  <c r="BQ31" i="1"/>
  <c r="BP31" i="1"/>
  <c r="BO31" i="1"/>
  <c r="BN31" i="1"/>
  <c r="BM31" i="1"/>
  <c r="BL31" i="1"/>
  <c r="BI31" i="1"/>
  <c r="BG31" i="1"/>
  <c r="BB31" i="1"/>
  <c r="AV31" i="1"/>
  <c r="AW31" i="1" s="1"/>
  <c r="AR31" i="1"/>
  <c r="AP31" i="1" s="1"/>
  <c r="AE31" i="1"/>
  <c r="AD31" i="1"/>
  <c r="AC31" i="1" s="1"/>
  <c r="V31" i="1"/>
  <c r="BT30" i="1"/>
  <c r="BS30" i="1"/>
  <c r="BQ30" i="1"/>
  <c r="BR30" i="1" s="1"/>
  <c r="BP30" i="1"/>
  <c r="BO30" i="1"/>
  <c r="BN30" i="1"/>
  <c r="BM30" i="1"/>
  <c r="BL30" i="1"/>
  <c r="BG30" i="1" s="1"/>
  <c r="BI30" i="1"/>
  <c r="BB30" i="1"/>
  <c r="AW30" i="1"/>
  <c r="AV30" i="1"/>
  <c r="AR30" i="1"/>
  <c r="AQ30" i="1"/>
  <c r="AP30" i="1"/>
  <c r="P30" i="1" s="1"/>
  <c r="BE30" i="1" s="1"/>
  <c r="AE30" i="1"/>
  <c r="AD30" i="1"/>
  <c r="AC30" i="1" s="1"/>
  <c r="V30" i="1"/>
  <c r="T30" i="1"/>
  <c r="Q30" i="1"/>
  <c r="BT29" i="1"/>
  <c r="BS29" i="1"/>
  <c r="BQ29" i="1"/>
  <c r="BR29" i="1" s="1"/>
  <c r="BP29" i="1"/>
  <c r="BO29" i="1"/>
  <c r="BN29" i="1"/>
  <c r="BM29" i="1"/>
  <c r="BL29" i="1"/>
  <c r="BI29" i="1"/>
  <c r="BG29" i="1"/>
  <c r="BB29" i="1"/>
  <c r="AW29" i="1"/>
  <c r="AV29" i="1"/>
  <c r="AR29" i="1"/>
  <c r="AQ29" i="1"/>
  <c r="AP29" i="1"/>
  <c r="Q29" i="1" s="1"/>
  <c r="AE29" i="1"/>
  <c r="AD29" i="1"/>
  <c r="AC29" i="1" s="1"/>
  <c r="V29" i="1"/>
  <c r="BT28" i="1"/>
  <c r="BS28" i="1"/>
  <c r="BR28" i="1" s="1"/>
  <c r="BD28" i="1" s="1"/>
  <c r="BQ28" i="1"/>
  <c r="BP28" i="1"/>
  <c r="BO28" i="1"/>
  <c r="BN28" i="1"/>
  <c r="BM28" i="1"/>
  <c r="BL28" i="1"/>
  <c r="BG28" i="1" s="1"/>
  <c r="BI28" i="1"/>
  <c r="BB28" i="1"/>
  <c r="BF28" i="1" s="1"/>
  <c r="AW28" i="1"/>
  <c r="AV28" i="1"/>
  <c r="AR28" i="1"/>
  <c r="AP28" i="1" s="1"/>
  <c r="AE28" i="1"/>
  <c r="AD28" i="1"/>
  <c r="AC28" i="1" s="1"/>
  <c r="V28" i="1"/>
  <c r="BT27" i="1"/>
  <c r="BS27" i="1"/>
  <c r="BR27" i="1"/>
  <c r="Y27" i="1" s="1"/>
  <c r="BQ27" i="1"/>
  <c r="BP27" i="1"/>
  <c r="BO27" i="1"/>
  <c r="BN27" i="1"/>
  <c r="BM27" i="1"/>
  <c r="BL27" i="1"/>
  <c r="BI27" i="1"/>
  <c r="BG27" i="1"/>
  <c r="BD27" i="1"/>
  <c r="BB27" i="1"/>
  <c r="BF27" i="1" s="1"/>
  <c r="AW27" i="1"/>
  <c r="AV27" i="1"/>
  <c r="AR27" i="1"/>
  <c r="AP27" i="1"/>
  <c r="Q27" i="1" s="1"/>
  <c r="AE27" i="1"/>
  <c r="AD27" i="1"/>
  <c r="AC27" i="1"/>
  <c r="V27" i="1"/>
  <c r="T27" i="1"/>
  <c r="BT26" i="1"/>
  <c r="BS26" i="1"/>
  <c r="BR26" i="1"/>
  <c r="BQ26" i="1"/>
  <c r="BP26" i="1"/>
  <c r="BO26" i="1"/>
  <c r="BN26" i="1"/>
  <c r="BM26" i="1"/>
  <c r="BL26" i="1"/>
  <c r="BI26" i="1"/>
  <c r="BG26" i="1"/>
  <c r="BB26" i="1"/>
  <c r="AV26" i="1"/>
  <c r="AW26" i="1" s="1"/>
  <c r="AR26" i="1"/>
  <c r="AP26" i="1" s="1"/>
  <c r="AQ26" i="1"/>
  <c r="AE26" i="1"/>
  <c r="AD26" i="1"/>
  <c r="V26" i="1"/>
  <c r="O26" i="1"/>
  <c r="AG26" i="1" s="1"/>
  <c r="BT25" i="1"/>
  <c r="BS25" i="1"/>
  <c r="BR25" i="1" s="1"/>
  <c r="BD25" i="1" s="1"/>
  <c r="BQ25" i="1"/>
  <c r="BP25" i="1"/>
  <c r="BO25" i="1"/>
  <c r="BN25" i="1"/>
  <c r="BM25" i="1"/>
  <c r="BL25" i="1"/>
  <c r="BG25" i="1" s="1"/>
  <c r="BI25" i="1"/>
  <c r="BB25" i="1"/>
  <c r="BF25" i="1" s="1"/>
  <c r="AW25" i="1"/>
  <c r="AV25" i="1"/>
  <c r="AR25" i="1"/>
  <c r="AP25" i="1"/>
  <c r="O25" i="1" s="1"/>
  <c r="AG25" i="1"/>
  <c r="AE25" i="1"/>
  <c r="AD25" i="1"/>
  <c r="AC25" i="1"/>
  <c r="V25" i="1"/>
  <c r="Q25" i="1"/>
  <c r="P25" i="1"/>
  <c r="BE25" i="1" s="1"/>
  <c r="BT24" i="1"/>
  <c r="BS24" i="1"/>
  <c r="BQ24" i="1"/>
  <c r="BR24" i="1" s="1"/>
  <c r="Y24" i="1" s="1"/>
  <c r="BP24" i="1"/>
  <c r="BO24" i="1"/>
  <c r="BN24" i="1"/>
  <c r="BM24" i="1"/>
  <c r="BL24" i="1"/>
  <c r="BI24" i="1"/>
  <c r="BG24" i="1"/>
  <c r="BB24" i="1"/>
  <c r="AV24" i="1"/>
  <c r="AW24" i="1" s="1"/>
  <c r="AR24" i="1"/>
  <c r="AP24" i="1"/>
  <c r="AE24" i="1"/>
  <c r="AD24" i="1"/>
  <c r="AC24" i="1"/>
  <c r="V24" i="1"/>
  <c r="T24" i="1"/>
  <c r="BT23" i="1"/>
  <c r="BS23" i="1"/>
  <c r="BR23" i="1"/>
  <c r="BQ23" i="1"/>
  <c r="BP23" i="1"/>
  <c r="BO23" i="1"/>
  <c r="BN23" i="1"/>
  <c r="BM23" i="1"/>
  <c r="BL23" i="1"/>
  <c r="BI23" i="1"/>
  <c r="BG23" i="1"/>
  <c r="BB23" i="1"/>
  <c r="AV23" i="1"/>
  <c r="AW23" i="1" s="1"/>
  <c r="AR23" i="1"/>
  <c r="AP23" i="1" s="1"/>
  <c r="AE23" i="1"/>
  <c r="AD23" i="1"/>
  <c r="AC23" i="1" s="1"/>
  <c r="V23" i="1"/>
  <c r="BT22" i="1"/>
  <c r="BS22" i="1"/>
  <c r="BQ22" i="1"/>
  <c r="BR22" i="1" s="1"/>
  <c r="BD22" i="1" s="1"/>
  <c r="BP22" i="1"/>
  <c r="BO22" i="1"/>
  <c r="BN22" i="1"/>
  <c r="BM22" i="1"/>
  <c r="BL22" i="1"/>
  <c r="BG22" i="1" s="1"/>
  <c r="BI22" i="1"/>
  <c r="BB22" i="1"/>
  <c r="AW22" i="1"/>
  <c r="AV22" i="1"/>
  <c r="AR22" i="1"/>
  <c r="AQ22" i="1"/>
  <c r="AP22" i="1"/>
  <c r="P22" i="1" s="1"/>
  <c r="BE22" i="1" s="1"/>
  <c r="AE22" i="1"/>
  <c r="AD22" i="1"/>
  <c r="AC22" i="1" s="1"/>
  <c r="V22" i="1"/>
  <c r="T22" i="1"/>
  <c r="Q22" i="1"/>
  <c r="BT21" i="1"/>
  <c r="BS21" i="1"/>
  <c r="BQ21" i="1"/>
  <c r="BR21" i="1" s="1"/>
  <c r="BP21" i="1"/>
  <c r="BO21" i="1"/>
  <c r="BN21" i="1"/>
  <c r="BM21" i="1"/>
  <c r="BL21" i="1"/>
  <c r="BI21" i="1"/>
  <c r="BG21" i="1"/>
  <c r="BB21" i="1"/>
  <c r="AW21" i="1"/>
  <c r="AV21" i="1"/>
  <c r="AR21" i="1"/>
  <c r="AP21" i="1"/>
  <c r="AQ21" i="1" s="1"/>
  <c r="AE21" i="1"/>
  <c r="AD21" i="1"/>
  <c r="AC21" i="1"/>
  <c r="V21" i="1"/>
  <c r="BT20" i="1"/>
  <c r="BS20" i="1"/>
  <c r="BR20" i="1" s="1"/>
  <c r="BQ20" i="1"/>
  <c r="BP20" i="1"/>
  <c r="BO20" i="1"/>
  <c r="BN20" i="1"/>
  <c r="BM20" i="1"/>
  <c r="BL20" i="1"/>
  <c r="BG20" i="1" s="1"/>
  <c r="BI20" i="1"/>
  <c r="BB20" i="1"/>
  <c r="AV20" i="1"/>
  <c r="AW20" i="1" s="1"/>
  <c r="AR20" i="1"/>
  <c r="AP20" i="1" s="1"/>
  <c r="P20" i="1" s="1"/>
  <c r="BE20" i="1" s="1"/>
  <c r="AE20" i="1"/>
  <c r="AD20" i="1"/>
  <c r="V20" i="1"/>
  <c r="Q20" i="1"/>
  <c r="BT19" i="1"/>
  <c r="BS19" i="1"/>
  <c r="BQ19" i="1"/>
  <c r="BR19" i="1" s="1"/>
  <c r="Y19" i="1" s="1"/>
  <c r="BP19" i="1"/>
  <c r="BO19" i="1"/>
  <c r="BN19" i="1"/>
  <c r="BM19" i="1"/>
  <c r="BL19" i="1"/>
  <c r="BI19" i="1"/>
  <c r="BG19" i="1"/>
  <c r="BD19" i="1"/>
  <c r="BB19" i="1"/>
  <c r="BF19" i="1" s="1"/>
  <c r="AW19" i="1"/>
  <c r="AV19" i="1"/>
  <c r="AR19" i="1"/>
  <c r="AP19" i="1"/>
  <c r="Q19" i="1" s="1"/>
  <c r="AE19" i="1"/>
  <c r="AD19" i="1"/>
  <c r="AC19" i="1"/>
  <c r="V19" i="1"/>
  <c r="T19" i="1"/>
  <c r="BT18" i="1"/>
  <c r="BS18" i="1"/>
  <c r="BQ18" i="1"/>
  <c r="BR18" i="1" s="1"/>
  <c r="BP18" i="1"/>
  <c r="BO18" i="1"/>
  <c r="BN18" i="1"/>
  <c r="BM18" i="1"/>
  <c r="BL18" i="1"/>
  <c r="BI18" i="1"/>
  <c r="BG18" i="1"/>
  <c r="BB18" i="1"/>
  <c r="AV18" i="1"/>
  <c r="AW18" i="1" s="1"/>
  <c r="AR18" i="1"/>
  <c r="AP18" i="1" s="1"/>
  <c r="AE18" i="1"/>
  <c r="AD18" i="1"/>
  <c r="AC18" i="1" s="1"/>
  <c r="V18" i="1"/>
  <c r="BT17" i="1"/>
  <c r="BS17" i="1"/>
  <c r="BR17" i="1" s="1"/>
  <c r="BD17" i="1" s="1"/>
  <c r="BQ17" i="1"/>
  <c r="BP17" i="1"/>
  <c r="BO17" i="1"/>
  <c r="BN17" i="1"/>
  <c r="BM17" i="1"/>
  <c r="BL17" i="1"/>
  <c r="BG17" i="1" s="1"/>
  <c r="BI17" i="1"/>
  <c r="BB17" i="1"/>
  <c r="AW17" i="1"/>
  <c r="AV17" i="1"/>
  <c r="AR17" i="1"/>
  <c r="AP17" i="1"/>
  <c r="O17" i="1" s="1"/>
  <c r="AG17" i="1" s="1"/>
  <c r="AE17" i="1"/>
  <c r="AD17" i="1"/>
  <c r="AC17" i="1"/>
  <c r="Y17" i="1"/>
  <c r="V17" i="1"/>
  <c r="T17" i="1"/>
  <c r="Q17" i="1"/>
  <c r="P17" i="1"/>
  <c r="BE17" i="1" s="1"/>
  <c r="T18" i="1" l="1"/>
  <c r="P18" i="1"/>
  <c r="BE18" i="1" s="1"/>
  <c r="Q18" i="1"/>
  <c r="AQ18" i="1"/>
  <c r="O18" i="1"/>
  <c r="BD20" i="1"/>
  <c r="BH20" i="1" s="1"/>
  <c r="Y20" i="1"/>
  <c r="BD18" i="1"/>
  <c r="BF18" i="1" s="1"/>
  <c r="Y18" i="1"/>
  <c r="T23" i="1"/>
  <c r="Q23" i="1"/>
  <c r="BD33" i="1"/>
  <c r="BF33" i="1" s="1"/>
  <c r="Y33" i="1"/>
  <c r="BD24" i="1"/>
  <c r="BF24" i="1" s="1"/>
  <c r="BD26" i="1"/>
  <c r="BF26" i="1" s="1"/>
  <c r="Y26" i="1"/>
  <c r="BD29" i="1"/>
  <c r="BF29" i="1" s="1"/>
  <c r="Y29" i="1"/>
  <c r="T34" i="1"/>
  <c r="O34" i="1"/>
  <c r="Q34" i="1"/>
  <c r="P34" i="1"/>
  <c r="BE34" i="1" s="1"/>
  <c r="BH34" i="1" s="1"/>
  <c r="AQ34" i="1"/>
  <c r="P23" i="1"/>
  <c r="BE23" i="1" s="1"/>
  <c r="BH23" i="1" s="1"/>
  <c r="BF20" i="1"/>
  <c r="BF17" i="1"/>
  <c r="O20" i="1"/>
  <c r="BD21" i="1"/>
  <c r="BF21" i="1" s="1"/>
  <c r="Y21" i="1"/>
  <c r="Y22" i="1"/>
  <c r="BH22" i="1"/>
  <c r="O23" i="1"/>
  <c r="AQ23" i="1"/>
  <c r="Y25" i="1"/>
  <c r="AC26" i="1"/>
  <c r="T21" i="1"/>
  <c r="P31" i="1"/>
  <c r="BE31" i="1" s="1"/>
  <c r="BH31" i="1" s="1"/>
  <c r="T31" i="1"/>
  <c r="Q31" i="1"/>
  <c r="O31" i="1"/>
  <c r="AQ31" i="1"/>
  <c r="AQ20" i="1"/>
  <c r="T20" i="1"/>
  <c r="AQ28" i="1"/>
  <c r="T28" i="1"/>
  <c r="P28" i="1"/>
  <c r="BE28" i="1" s="1"/>
  <c r="BH28" i="1" s="1"/>
  <c r="O28" i="1"/>
  <c r="Q24" i="1"/>
  <c r="P24" i="1"/>
  <c r="BE24" i="1" s="1"/>
  <c r="O24" i="1"/>
  <c r="AQ24" i="1"/>
  <c r="T26" i="1"/>
  <c r="Q26" i="1"/>
  <c r="P26" i="1"/>
  <c r="BE26" i="1" s="1"/>
  <c r="BH26" i="1" s="1"/>
  <c r="BD30" i="1"/>
  <c r="BH30" i="1" s="1"/>
  <c r="Y30" i="1"/>
  <c r="Q21" i="1"/>
  <c r="O21" i="1"/>
  <c r="P21" i="1"/>
  <c r="BE21" i="1" s="1"/>
  <c r="BH21" i="1" s="1"/>
  <c r="Z17" i="1"/>
  <c r="AA17" i="1" s="1"/>
  <c r="W17" i="1" s="1"/>
  <c r="U17" i="1" s="1"/>
  <c r="X17" i="1" s="1"/>
  <c r="R17" i="1" s="1"/>
  <c r="S17" i="1" s="1"/>
  <c r="BH17" i="1"/>
  <c r="BH25" i="1"/>
  <c r="Q28" i="1"/>
  <c r="BF30" i="1"/>
  <c r="BD31" i="1"/>
  <c r="BF31" i="1" s="1"/>
  <c r="Y31" i="1"/>
  <c r="Y35" i="1"/>
  <c r="BD35" i="1"/>
  <c r="BF35" i="1" s="1"/>
  <c r="Y23" i="1"/>
  <c r="BD23" i="1"/>
  <c r="BF23" i="1" s="1"/>
  <c r="Y32" i="1"/>
  <c r="BD32" i="1"/>
  <c r="BF32" i="1" s="1"/>
  <c r="BF22" i="1"/>
  <c r="AC20" i="1"/>
  <c r="Y28" i="1"/>
  <c r="AG33" i="1"/>
  <c r="T29" i="1"/>
  <c r="T32" i="1"/>
  <c r="O29" i="1"/>
  <c r="AQ32" i="1"/>
  <c r="AQ19" i="1"/>
  <c r="T25" i="1"/>
  <c r="AQ27" i="1"/>
  <c r="P29" i="1"/>
  <c r="BE29" i="1" s="1"/>
  <c r="O32" i="1"/>
  <c r="T33" i="1"/>
  <c r="Y34" i="1"/>
  <c r="AQ35" i="1"/>
  <c r="O27" i="1"/>
  <c r="P32" i="1"/>
  <c r="BE32" i="1" s="1"/>
  <c r="BH32" i="1" s="1"/>
  <c r="O35" i="1"/>
  <c r="AQ17" i="1"/>
  <c r="P19" i="1"/>
  <c r="BE19" i="1" s="1"/>
  <c r="BH19" i="1" s="1"/>
  <c r="O22" i="1"/>
  <c r="AQ25" i="1"/>
  <c r="P27" i="1"/>
  <c r="BE27" i="1" s="1"/>
  <c r="BH27" i="1" s="1"/>
  <c r="O30" i="1"/>
  <c r="AQ33" i="1"/>
  <c r="P35" i="1"/>
  <c r="BE35" i="1" s="1"/>
  <c r="O19" i="1"/>
  <c r="AG27" i="1" l="1"/>
  <c r="W27" i="1"/>
  <c r="U27" i="1" s="1"/>
  <c r="X27" i="1" s="1"/>
  <c r="R27" i="1" s="1"/>
  <c r="S27" i="1" s="1"/>
  <c r="AG24" i="1"/>
  <c r="AG30" i="1"/>
  <c r="AG21" i="1"/>
  <c r="Z20" i="1"/>
  <c r="AA20" i="1" s="1"/>
  <c r="Z28" i="1"/>
  <c r="AA28" i="1" s="1"/>
  <c r="Z23" i="1"/>
  <c r="AA23" i="1" s="1"/>
  <c r="BH24" i="1"/>
  <c r="AG23" i="1"/>
  <c r="Z29" i="1"/>
  <c r="AA29" i="1" s="1"/>
  <c r="AI17" i="1"/>
  <c r="AB17" i="1"/>
  <c r="AF17" i="1" s="1"/>
  <c r="AH17" i="1"/>
  <c r="Z21" i="1"/>
  <c r="AA21" i="1" s="1"/>
  <c r="Z26" i="1"/>
  <c r="AA26" i="1" s="1"/>
  <c r="Z34" i="1"/>
  <c r="AA34" i="1" s="1"/>
  <c r="Z30" i="1"/>
  <c r="AA30" i="1" s="1"/>
  <c r="Z33" i="1"/>
  <c r="AA33" i="1" s="1"/>
  <c r="AG22" i="1"/>
  <c r="Z24" i="1"/>
  <c r="AA24" i="1" s="1"/>
  <c r="W24" i="1" s="1"/>
  <c r="U24" i="1" s="1"/>
  <c r="X24" i="1" s="1"/>
  <c r="R24" i="1" s="1"/>
  <c r="S24" i="1" s="1"/>
  <c r="Z22" i="1"/>
  <c r="AA22" i="1" s="1"/>
  <c r="AG32" i="1"/>
  <c r="Z35" i="1"/>
  <c r="AA35" i="1" s="1"/>
  <c r="AG19" i="1"/>
  <c r="Z19" i="1"/>
  <c r="AA19" i="1" s="1"/>
  <c r="BH29" i="1"/>
  <c r="BH33" i="1"/>
  <c r="BH18" i="1"/>
  <c r="AG29" i="1"/>
  <c r="AG18" i="1"/>
  <c r="BH35" i="1"/>
  <c r="AG35" i="1"/>
  <c r="W35" i="1"/>
  <c r="U35" i="1" s="1"/>
  <c r="X35" i="1" s="1"/>
  <c r="R35" i="1" s="1"/>
  <c r="S35" i="1" s="1"/>
  <c r="Z31" i="1"/>
  <c r="AA31" i="1" s="1"/>
  <c r="Z27" i="1"/>
  <c r="AA27" i="1" s="1"/>
  <c r="W20" i="1"/>
  <c r="U20" i="1" s="1"/>
  <c r="X20" i="1" s="1"/>
  <c r="R20" i="1" s="1"/>
  <c r="S20" i="1" s="1"/>
  <c r="AG20" i="1"/>
  <c r="AG34" i="1"/>
  <c r="W34" i="1"/>
  <c r="U34" i="1" s="1"/>
  <c r="X34" i="1" s="1"/>
  <c r="R34" i="1" s="1"/>
  <c r="S34" i="1" s="1"/>
  <c r="Z18" i="1"/>
  <c r="AA18" i="1" s="1"/>
  <c r="Z32" i="1"/>
  <c r="AA32" i="1" s="1"/>
  <c r="W28" i="1"/>
  <c r="U28" i="1" s="1"/>
  <c r="X28" i="1" s="1"/>
  <c r="R28" i="1" s="1"/>
  <c r="S28" i="1" s="1"/>
  <c r="AG28" i="1"/>
  <c r="AG31" i="1"/>
  <c r="W31" i="1"/>
  <c r="U31" i="1" s="1"/>
  <c r="X31" i="1" s="1"/>
  <c r="R31" i="1" s="1"/>
  <c r="S31" i="1" s="1"/>
  <c r="Z25" i="1"/>
  <c r="AA25" i="1" s="1"/>
  <c r="AB32" i="1" l="1"/>
  <c r="AF32" i="1" s="1"/>
  <c r="AI32" i="1"/>
  <c r="AJ32" i="1" s="1"/>
  <c r="AH32" i="1"/>
  <c r="AB31" i="1"/>
  <c r="AF31" i="1" s="1"/>
  <c r="AI31" i="1"/>
  <c r="AH31" i="1"/>
  <c r="AH33" i="1"/>
  <c r="AB33" i="1"/>
  <c r="AF33" i="1" s="1"/>
  <c r="AI33" i="1"/>
  <c r="AJ33" i="1" s="1"/>
  <c r="W33" i="1"/>
  <c r="U33" i="1" s="1"/>
  <c r="X33" i="1" s="1"/>
  <c r="R33" i="1" s="1"/>
  <c r="S33" i="1" s="1"/>
  <c r="AI30" i="1"/>
  <c r="AB30" i="1"/>
  <c r="AF30" i="1" s="1"/>
  <c r="AH30" i="1"/>
  <c r="AB23" i="1"/>
  <c r="AF23" i="1" s="1"/>
  <c r="AI23" i="1"/>
  <c r="AH23" i="1"/>
  <c r="AB26" i="1"/>
  <c r="AF26" i="1" s="1"/>
  <c r="AI26" i="1"/>
  <c r="AJ26" i="1" s="1"/>
  <c r="W26" i="1"/>
  <c r="U26" i="1" s="1"/>
  <c r="X26" i="1" s="1"/>
  <c r="R26" i="1" s="1"/>
  <c r="S26" i="1" s="1"/>
  <c r="AH26" i="1"/>
  <c r="AB25" i="1"/>
  <c r="AF25" i="1" s="1"/>
  <c r="AI25" i="1"/>
  <c r="AJ25" i="1" s="1"/>
  <c r="AH25" i="1"/>
  <c r="W25" i="1"/>
  <c r="U25" i="1" s="1"/>
  <c r="X25" i="1" s="1"/>
  <c r="R25" i="1" s="1"/>
  <c r="S25" i="1" s="1"/>
  <c r="AB18" i="1"/>
  <c r="AF18" i="1" s="1"/>
  <c r="AI18" i="1"/>
  <c r="AJ18" i="1" s="1"/>
  <c r="AH18" i="1"/>
  <c r="W32" i="1"/>
  <c r="U32" i="1" s="1"/>
  <c r="X32" i="1" s="1"/>
  <c r="R32" i="1" s="1"/>
  <c r="S32" i="1" s="1"/>
  <c r="AI21" i="1"/>
  <c r="AJ21" i="1" s="1"/>
  <c r="AB21" i="1"/>
  <c r="AF21" i="1" s="1"/>
  <c r="AH21" i="1"/>
  <c r="W21" i="1"/>
  <c r="U21" i="1" s="1"/>
  <c r="X21" i="1" s="1"/>
  <c r="R21" i="1" s="1"/>
  <c r="S21" i="1" s="1"/>
  <c r="AB34" i="1"/>
  <c r="AF34" i="1" s="1"/>
  <c r="AI34" i="1"/>
  <c r="AJ34" i="1" s="1"/>
  <c r="AH34" i="1"/>
  <c r="AJ17" i="1"/>
  <c r="AB28" i="1"/>
  <c r="AF28" i="1" s="1"/>
  <c r="AI28" i="1"/>
  <c r="AJ28" i="1" s="1"/>
  <c r="AH28" i="1"/>
  <c r="AB22" i="1"/>
  <c r="AF22" i="1" s="1"/>
  <c r="AH22" i="1"/>
  <c r="AI22" i="1"/>
  <c r="AJ22" i="1" s="1"/>
  <c r="W30" i="1"/>
  <c r="U30" i="1" s="1"/>
  <c r="X30" i="1" s="1"/>
  <c r="R30" i="1" s="1"/>
  <c r="S30" i="1" s="1"/>
  <c r="AI19" i="1"/>
  <c r="AH19" i="1"/>
  <c r="AB19" i="1"/>
  <c r="AF19" i="1" s="1"/>
  <c r="W18" i="1"/>
  <c r="U18" i="1" s="1"/>
  <c r="X18" i="1" s="1"/>
  <c r="R18" i="1" s="1"/>
  <c r="S18" i="1" s="1"/>
  <c r="W19" i="1"/>
  <c r="U19" i="1" s="1"/>
  <c r="X19" i="1" s="1"/>
  <c r="R19" i="1" s="1"/>
  <c r="S19" i="1" s="1"/>
  <c r="AI24" i="1"/>
  <c r="AB24" i="1"/>
  <c r="AF24" i="1" s="1"/>
  <c r="AH24" i="1"/>
  <c r="AI29" i="1"/>
  <c r="AB29" i="1"/>
  <c r="AF29" i="1" s="1"/>
  <c r="AH29" i="1"/>
  <c r="AH20" i="1"/>
  <c r="AB20" i="1"/>
  <c r="AF20" i="1" s="1"/>
  <c r="AI20" i="1"/>
  <c r="AI27" i="1"/>
  <c r="AJ27" i="1" s="1"/>
  <c r="AH27" i="1"/>
  <c r="AB27" i="1"/>
  <c r="AF27" i="1" s="1"/>
  <c r="W29" i="1"/>
  <c r="U29" i="1" s="1"/>
  <c r="X29" i="1" s="1"/>
  <c r="R29" i="1" s="1"/>
  <c r="S29" i="1" s="1"/>
  <c r="AB35" i="1"/>
  <c r="AF35" i="1" s="1"/>
  <c r="AI35" i="1"/>
  <c r="AH35" i="1"/>
  <c r="W22" i="1"/>
  <c r="U22" i="1" s="1"/>
  <c r="X22" i="1" s="1"/>
  <c r="R22" i="1" s="1"/>
  <c r="S22" i="1" s="1"/>
  <c r="W23" i="1"/>
  <c r="U23" i="1" s="1"/>
  <c r="X23" i="1" s="1"/>
  <c r="R23" i="1" s="1"/>
  <c r="S23" i="1" s="1"/>
  <c r="AJ35" i="1" l="1"/>
  <c r="AJ23" i="1"/>
  <c r="AJ31" i="1"/>
  <c r="AJ29" i="1"/>
  <c r="AJ19" i="1"/>
  <c r="AJ30" i="1"/>
  <c r="AJ20" i="1"/>
  <c r="AJ24" i="1"/>
</calcChain>
</file>

<file path=xl/sharedStrings.xml><?xml version="1.0" encoding="utf-8"?>
<sst xmlns="http://schemas.openxmlformats.org/spreadsheetml/2006/main" count="700" uniqueCount="284">
  <si>
    <t>File opened</t>
  </si>
  <si>
    <t>2020-02-14 10:14:28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</si>
  <si>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</si>
  <si>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</si>
  <si>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</si>
  <si>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</si>
  <si>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</si>
  <si>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</si>
  <si>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</si>
  <si>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</si>
  <si>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</si>
  <si>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</si>
  <si>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</si>
  <si>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{"h2obspan1": "1.00315", "co2aspan2a": "0.295951", "h2oaspanconc2": "0", "h2oaspan1": "1.00539", "oxygen": "21", "co2azero": "0.926417", "h2oaspanconc1": "12.18", "co2aspanconc1": "2488", "co2aspan2": "-0.0336155", "h2obspan2b": "0.0727663", "co2aspan2b": "0.293384", "h2obspanconc2": "0", "ssb_ref": "36084.5", "co2bspanconc1": "2488", "flowazero": "0.30544", "h2obspanconc1": "12.18", "co2bzero": "0.928899", "h2oaspan2": "0", "flowmeterzero": "0.998881", "co2bspanconc2": "301.4", "co2bspan2": "-0.0333406", "chamberpressurezero": "2.65346", "co2bspan2b": "0.294103", "co2aspanconc2": "301.4", "co2aspan1": "1.00127", "ssa_ref": "34010.6", "co2bspan2a": "0.296716", "h2obzero": "1.05718", "tazero": "-0.144751", "flowbzero": "0.30558", "co2bspan1": "1.00109", "tbzero": "-0.0746956", "h2oazero": "1.04577", "h2oaspan2b": "0.0723615", "h2obspan2": "0", "h2obspan2a": "0.0725379", "h2oaspan2a": "0.0719734"}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</si>
  <si>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</si>
  <si>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</si>
  <si>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</si>
  <si>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</si>
  <si>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</si>
  <si>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</si>
  <si>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</si>
  <si>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</si>
  <si>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</si>
  <si>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10:14:28</t>
  </si>
  <si>
    <t>Stability Definition:	Tleaf (Meas): Std&lt;0.2 Per=20	CO2_r (Meas): Per=20	A (GasEx): Std&lt;0.1 Per=20	Qin (LeafQ): Std&lt;1 Per=20</t>
  </si>
  <si>
    <t>10:23:59</t>
  </si>
  <si>
    <t>Stability Definition:	Tleaf (Meas): Std&lt;0.2 Per=20	CO2_r (Meas): Per=20	A (GasEx): Std&lt;0.1 Per=20	Qin (LeafQ): Per=20</t>
  </si>
  <si>
    <t>10:24:01</t>
  </si>
  <si>
    <t>Stability Definition:	Tleaf (Meas): Per=20	CO2_r (Meas): Per=20	A (GasEx): Std&lt;0.1 Per=20	Qin (LeafQ): Per=20</t>
  </si>
  <si>
    <t>10:24:02</t>
  </si>
  <si>
    <t>Stability Definition:	Tleaf (Meas): Per=20	CO2_r (Meas): Std&lt;0.75 Per=20	A (GasEx): Std&lt;0.1 Per=20	Qin (LeafQ):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</si>
  <si>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</si>
  <si>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</si>
  <si>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</si>
  <si>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</si>
  <si>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</si>
  <si>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</si>
  <si>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</si>
  <si>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</si>
  <si>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</si>
  <si>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</si>
  <si>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</si>
  <si>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</si>
  <si>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</si>
  <si>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</si>
  <si>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</si>
  <si>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</si>
  <si>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</si>
  <si>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</si>
  <si>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</si>
  <si>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</si>
  <si>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</si>
  <si>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</si>
  <si>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</si>
  <si>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</si>
  <si>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</si>
  <si>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</si>
  <si>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</si>
  <si>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</si>
  <si>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</si>
  <si>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</si>
  <si>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</si>
  <si>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</si>
  <si>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</si>
  <si>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</si>
  <si>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</si>
  <si>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</si>
  <si>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</si>
  <si>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</si>
  <si>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</si>
  <si>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</si>
  <si>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</si>
  <si>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</si>
  <si>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</si>
  <si>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2.8147 79.8671 390.363 638.251 869.496 1083.53 1276.66 1362.94</t>
  </si>
  <si>
    <t>Fs_true</t>
  </si>
  <si>
    <t>-0.192608 99.4012 401.924 601.131 800.297 1000.58 1200.7 1401.24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</si>
  <si>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</si>
  <si>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</si>
  <si>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</si>
  <si>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</si>
  <si>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</si>
  <si>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</si>
  <si>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</si>
  <si>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</si>
  <si>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</si>
  <si>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</si>
  <si>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</si>
  <si>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</si>
  <si>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</si>
  <si>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</si>
  <si>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</si>
  <si>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</si>
  <si>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</si>
  <si>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</si>
  <si>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</si>
  <si>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</si>
  <si>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</si>
  <si>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</si>
  <si>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</si>
  <si>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</si>
  <si>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</si>
  <si>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</si>
  <si>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</si>
  <si>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</si>
  <si>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</si>
  <si>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</si>
  <si>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</si>
  <si>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</si>
  <si>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</si>
  <si>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</si>
  <si>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</si>
  <si>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</si>
  <si>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</si>
  <si>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</si>
  <si>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</si>
  <si>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</si>
  <si>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</si>
  <si>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</si>
  <si>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</si>
  <si>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</si>
  <si>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</si>
  <si>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</si>
  <si>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</si>
  <si>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</si>
  <si>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</si>
  <si>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</si>
  <si>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</si>
  <si>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</si>
  <si>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</si>
  <si>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</si>
  <si>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</si>
  <si>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</si>
  <si>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</si>
  <si>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</si>
  <si>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</si>
  <si>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</si>
  <si>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</si>
  <si>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</si>
  <si>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</si>
  <si>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</si>
  <si>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</si>
  <si>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</si>
  <si>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</si>
  <si>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</si>
  <si>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</si>
  <si>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</si>
  <si>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</si>
  <si>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</si>
  <si>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</si>
  <si>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</si>
  <si>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</si>
  <si>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</si>
  <si>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</si>
  <si>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</si>
  <si>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</si>
  <si>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</si>
  <si>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</si>
  <si>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</si>
  <si>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</si>
  <si>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</si>
  <si>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</si>
  <si>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</si>
  <si>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</si>
  <si>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</si>
  <si>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</si>
  <si>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</si>
  <si>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</si>
  <si>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</si>
  <si>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</si>
  <si>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</si>
  <si>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</si>
  <si>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</si>
  <si>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</si>
  <si>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</si>
  <si>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</si>
  <si>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</si>
  <si>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</si>
  <si>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</si>
  <si>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</si>
  <si>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</si>
  <si>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</si>
  <si>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</si>
  <si>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</si>
  <si>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</si>
  <si>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</si>
  <si>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</si>
  <si>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</si>
  <si>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</si>
  <si>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</si>
  <si>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</si>
  <si>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</si>
  <si>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</si>
  <si>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</si>
  <si>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</si>
  <si>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</si>
  <si>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</si>
  <si>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</si>
  <si>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</si>
  <si>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</si>
  <si>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</si>
  <si>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</si>
  <si>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</si>
  <si>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</si>
  <si>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</si>
  <si>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</si>
  <si>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</si>
  <si>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</si>
  <si>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</si>
  <si>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</si>
  <si>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</si>
  <si>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</si>
  <si>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</si>
  <si>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</si>
  <si>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</si>
  <si>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</si>
  <si>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</si>
  <si>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</si>
  <si>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</si>
  <si>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</si>
  <si>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</si>
  <si>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</si>
  <si>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</si>
  <si>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</si>
  <si>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</si>
  <si>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</si>
  <si>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</si>
  <si>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</si>
  <si>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</si>
  <si>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</si>
  <si>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</si>
  <si>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</si>
  <si>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</si>
  <si>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</si>
  <si>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</si>
  <si>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</si>
  <si>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20200214 10:28:56</t>
  </si>
  <si>
    <t>10:28:56</t>
  </si>
  <si>
    <t>Lindsey</t>
  </si>
  <si>
    <t>20200214</t>
  </si>
  <si>
    <t>ja</t>
  </si>
  <si>
    <t>UNKNOW</t>
  </si>
  <si>
    <t>BNL17587</t>
  </si>
  <si>
    <t>Mature</t>
  </si>
  <si>
    <t>I5</t>
  </si>
  <si>
    <t>Sun</t>
  </si>
  <si>
    <t>-</t>
  </si>
  <si>
    <t>0: Broadleaf</t>
  </si>
  <si>
    <t>20200214 10:30:33</t>
  </si>
  <si>
    <t>10:30:33</t>
  </si>
  <si>
    <t>20200214 10:32:08</t>
  </si>
  <si>
    <t>10:32:08</t>
  </si>
  <si>
    <t>20200214 10:33:40</t>
  </si>
  <si>
    <t>10:33:40</t>
  </si>
  <si>
    <t>20200214 10:35:14</t>
  </si>
  <si>
    <t>10:35:14</t>
  </si>
  <si>
    <t>20200214 10:36:50</t>
  </si>
  <si>
    <t>10:36:50</t>
  </si>
  <si>
    <t>20200214 10:37:55</t>
  </si>
  <si>
    <t>10:37:55</t>
  </si>
  <si>
    <t>20200214 10:39:04</t>
  </si>
  <si>
    <t>10:39:04</t>
  </si>
  <si>
    <t>20200214 10:40:43</t>
  </si>
  <si>
    <t>10:40:43</t>
  </si>
  <si>
    <t>20200214 10:42:20</t>
  </si>
  <si>
    <t>10:42:20</t>
  </si>
  <si>
    <t>20200214 10:44:05</t>
  </si>
  <si>
    <t>10:44:05</t>
  </si>
  <si>
    <t>20200214 10:45:36</t>
  </si>
  <si>
    <t>10:45:36</t>
  </si>
  <si>
    <t>20200214 10:47:15</t>
  </si>
  <si>
    <t>10:47:15</t>
  </si>
  <si>
    <t>20200214 10:48:45</t>
  </si>
  <si>
    <t>10:48:45</t>
  </si>
  <si>
    <t>20200214 10:50:23</t>
  </si>
  <si>
    <t>10:50:23</t>
  </si>
  <si>
    <t>20200214 10:52:10</t>
  </si>
  <si>
    <t>10:52:10</t>
  </si>
  <si>
    <t>20200214 10:54:10</t>
  </si>
  <si>
    <t>10:54:10</t>
  </si>
  <si>
    <t>20200214 10:56:11</t>
  </si>
  <si>
    <t>10:56:11</t>
  </si>
  <si>
    <t>20200214 10:57:55</t>
  </si>
  <si>
    <t>10:57:55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</si>
</sst>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35"/>
  <sheetViews>
    <sheetView tabSelected="1" workbookViewId="0"/>
  </sheetViews>
  <sheetFormatPr defaultRowHeight="15" x14ac:dyDescent="0.25"/>
  <sheetData>
    <row r="2" spans="1:133" x14ac:dyDescent="0.25">
      <c r="A2" t="s">
        <v>31</v>
      </c>
      <c r="B2" t="s">
        <v>32</v>
      </c>
      <c r="C2" t="s">
        <v>33</v>
      </c>
      <c r="D2" t="s">
        <v>34</v>
      </c>
    </row>
    <row r="3" spans="1:133" x14ac:dyDescent="0.25">
      <c r="B3">
        <v>4</v>
      </c>
      <c r="C3">
        <v>21</v>
      </c>
      <c r="D3" t="s">
        <v>35</v>
      </c>
    </row>
    <row r="4" spans="1:133" x14ac:dyDescent="0.25">
      <c r="A4" t="s">
        <v>36</v>
      </c>
      <c r="B4" t="s">
        <v>37</v>
      </c>
    </row>
    <row r="5" spans="1:133" x14ac:dyDescent="0.25">
      <c r="B5">
        <v>2</v>
      </c>
    </row>
    <row r="6" spans="1:133" x14ac:dyDescent="0.25">
      <c r="A6" t="s">
        <v>38</v>
      </c>
      <c r="B6" t="s">
        <v>39</v>
      </c>
      <c r="C6" t="s">
        <v>40</v>
      </c>
      <c r="D6" t="s">
        <v>41</v>
      </c>
      <c r="E6" t="s">
        <v>42</v>
      </c>
    </row>
    <row r="7" spans="1:133" x14ac:dyDescent="0.25">
      <c r="B7">
        <v>0</v>
      </c>
      <c r="C7">
        <v>1</v>
      </c>
      <c r="D7">
        <v>0</v>
      </c>
      <c r="E7">
        <v>0</v>
      </c>
    </row>
    <row r="8" spans="1:133" x14ac:dyDescent="0.25">
      <c r="A8" t="s">
        <v>43</v>
      </c>
      <c r="B8" t="s">
        <v>44</v>
      </c>
      <c r="C8" t="s">
        <v>46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33" x14ac:dyDescent="0.25">
      <c r="B9" t="s">
        <v>45</v>
      </c>
      <c r="C9" t="s">
        <v>47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25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</row>
    <row r="11" spans="1:133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25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">
        <v>75</v>
      </c>
      <c r="H12" t="s">
        <v>77</v>
      </c>
    </row>
    <row r="13" spans="1:133" x14ac:dyDescent="0.25">
      <c r="B13">
        <v>-6276</v>
      </c>
      <c r="C13">
        <v>6.6</v>
      </c>
      <c r="D13">
        <v>1.7090000000000001E-5</v>
      </c>
      <c r="E13">
        <v>3.11</v>
      </c>
      <c r="F13" t="s">
        <v>74</v>
      </c>
      <c r="G13" t="s">
        <v>76</v>
      </c>
      <c r="H13">
        <v>0</v>
      </c>
    </row>
    <row r="14" spans="1:133" x14ac:dyDescent="0.25">
      <c r="A14" t="s">
        <v>78</v>
      </c>
      <c r="B14" t="s">
        <v>78</v>
      </c>
      <c r="C14" t="s">
        <v>78</v>
      </c>
      <c r="D14" t="s">
        <v>78</v>
      </c>
      <c r="E14" t="s">
        <v>78</v>
      </c>
      <c r="F14" t="s">
        <v>79</v>
      </c>
      <c r="G14" t="s">
        <v>79</v>
      </c>
      <c r="H14" t="s">
        <v>79</v>
      </c>
      <c r="I14" t="s">
        <v>79</v>
      </c>
      <c r="J14" t="s">
        <v>79</v>
      </c>
      <c r="K14" t="s">
        <v>79</v>
      </c>
      <c r="L14" t="s">
        <v>79</v>
      </c>
      <c r="M14" t="s">
        <v>79</v>
      </c>
      <c r="N14" t="s">
        <v>80</v>
      </c>
      <c r="O14" t="s">
        <v>80</v>
      </c>
      <c r="P14" t="s">
        <v>80</v>
      </c>
      <c r="Q14" t="s">
        <v>80</v>
      </c>
      <c r="R14" t="s">
        <v>80</v>
      </c>
      <c r="S14" t="s">
        <v>80</v>
      </c>
      <c r="T14" t="s">
        <v>80</v>
      </c>
      <c r="U14" t="s">
        <v>80</v>
      </c>
      <c r="V14" t="s">
        <v>80</v>
      </c>
      <c r="W14" t="s">
        <v>80</v>
      </c>
      <c r="X14" t="s">
        <v>80</v>
      </c>
      <c r="Y14" t="s">
        <v>80</v>
      </c>
      <c r="Z14" t="s">
        <v>80</v>
      </c>
      <c r="AA14" t="s">
        <v>80</v>
      </c>
      <c r="AB14" t="s">
        <v>80</v>
      </c>
      <c r="AC14" t="s">
        <v>80</v>
      </c>
      <c r="AD14" t="s">
        <v>80</v>
      </c>
      <c r="AE14" t="s">
        <v>80</v>
      </c>
      <c r="AF14" t="s">
        <v>80</v>
      </c>
      <c r="AG14" t="s">
        <v>80</v>
      </c>
      <c r="AH14" t="s">
        <v>80</v>
      </c>
      <c r="AI14" t="s">
        <v>80</v>
      </c>
      <c r="AJ14" t="s">
        <v>80</v>
      </c>
      <c r="AK14" t="s">
        <v>80</v>
      </c>
      <c r="AL14" t="s">
        <v>80</v>
      </c>
      <c r="AM14" t="s">
        <v>80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83</v>
      </c>
      <c r="BR14" t="s">
        <v>83</v>
      </c>
      <c r="BS14" t="s">
        <v>83</v>
      </c>
      <c r="BT14" t="s">
        <v>83</v>
      </c>
      <c r="BU14" t="s">
        <v>36</v>
      </c>
      <c r="BV14" t="s">
        <v>36</v>
      </c>
      <c r="BW14" t="s">
        <v>36</v>
      </c>
      <c r="BX14" t="s">
        <v>84</v>
      </c>
      <c r="BY14" t="s">
        <v>84</v>
      </c>
      <c r="BZ14" t="s">
        <v>84</v>
      </c>
      <c r="CA14" t="s">
        <v>84</v>
      </c>
      <c r="CB14" t="s">
        <v>84</v>
      </c>
      <c r="CC14" t="s">
        <v>84</v>
      </c>
      <c r="CD14" t="s">
        <v>84</v>
      </c>
      <c r="CE14" t="s">
        <v>84</v>
      </c>
      <c r="CF14" t="s">
        <v>84</v>
      </c>
      <c r="CG14" t="s">
        <v>84</v>
      </c>
      <c r="CH14" t="s">
        <v>84</v>
      </c>
      <c r="CI14" t="s">
        <v>84</v>
      </c>
      <c r="CJ14" t="s">
        <v>84</v>
      </c>
      <c r="CK14" t="s">
        <v>84</v>
      </c>
      <c r="CL14" t="s">
        <v>84</v>
      </c>
      <c r="CM14" t="s">
        <v>84</v>
      </c>
      <c r="CN14" t="s">
        <v>85</v>
      </c>
      <c r="CO14" t="s">
        <v>85</v>
      </c>
      <c r="CP14" t="s">
        <v>85</v>
      </c>
      <c r="CQ14" t="s">
        <v>85</v>
      </c>
      <c r="CR14" t="s">
        <v>85</v>
      </c>
      <c r="CS14" t="s">
        <v>85</v>
      </c>
      <c r="CT14" t="s">
        <v>85</v>
      </c>
      <c r="CU14" t="s">
        <v>85</v>
      </c>
      <c r="CV14" t="s">
        <v>85</v>
      </c>
      <c r="CW14" t="s">
        <v>85</v>
      </c>
      <c r="CX14" t="s">
        <v>85</v>
      </c>
      <c r="CY14" t="s">
        <v>85</v>
      </c>
      <c r="CZ14" t="s">
        <v>85</v>
      </c>
      <c r="DA14" t="s">
        <v>85</v>
      </c>
      <c r="DB14" t="s">
        <v>85</v>
      </c>
      <c r="DC14" t="s">
        <v>85</v>
      </c>
      <c r="DD14" t="s">
        <v>85</v>
      </c>
      <c r="DE14" t="s">
        <v>86</v>
      </c>
      <c r="DF14" t="s">
        <v>86</v>
      </c>
      <c r="DG14" t="s">
        <v>86</v>
      </c>
      <c r="DH14" t="s">
        <v>86</v>
      </c>
      <c r="DI14" t="s">
        <v>86</v>
      </c>
      <c r="DJ14" t="s">
        <v>87</v>
      </c>
      <c r="DK14" t="s">
        <v>87</v>
      </c>
      <c r="DL14" t="s">
        <v>87</v>
      </c>
      <c r="DM14" t="s">
        <v>87</v>
      </c>
      <c r="DN14" t="s">
        <v>87</v>
      </c>
      <c r="DO14" t="s">
        <v>87</v>
      </c>
      <c r="DP14" t="s">
        <v>87</v>
      </c>
      <c r="DQ14" t="s">
        <v>87</v>
      </c>
      <c r="DR14" t="s">
        <v>87</v>
      </c>
      <c r="DS14" t="s">
        <v>87</v>
      </c>
      <c r="DT14" t="s">
        <v>87</v>
      </c>
      <c r="DU14" t="s">
        <v>87</v>
      </c>
      <c r="DV14" t="s">
        <v>87</v>
      </c>
      <c r="DW14" t="s">
        <v>87</v>
      </c>
      <c r="DX14" t="s">
        <v>87</v>
      </c>
      <c r="DY14" t="s">
        <v>87</v>
      </c>
      <c r="DZ14" t="s">
        <v>87</v>
      </c>
      <c r="EA14" t="s">
        <v>87</v>
      </c>
      <c r="EB14" t="s">
        <v>87</v>
      </c>
      <c r="EC14" t="s">
        <v>87</v>
      </c>
    </row>
    <row r="15" spans="1:133" x14ac:dyDescent="0.25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t="s">
        <v>93</v>
      </c>
      <c r="G15" t="s">
        <v>94</v>
      </c>
      <c r="H15" t="s">
        <v>95</v>
      </c>
      <c r="I15" t="s">
        <v>96</v>
      </c>
      <c r="J15" t="s">
        <v>97</v>
      </c>
      <c r="K15" t="s">
        <v>98</v>
      </c>
      <c r="L15" t="s">
        <v>99</v>
      </c>
      <c r="M15" t="s">
        <v>100</v>
      </c>
      <c r="N15" t="s">
        <v>101</v>
      </c>
      <c r="O15" t="s">
        <v>102</v>
      </c>
      <c r="P15" t="s">
        <v>103</v>
      </c>
      <c r="Q15" t="s">
        <v>104</v>
      </c>
      <c r="R15" t="s">
        <v>105</v>
      </c>
      <c r="S15" t="s">
        <v>106</v>
      </c>
      <c r="T15" t="s">
        <v>107</v>
      </c>
      <c r="U15" t="s">
        <v>108</v>
      </c>
      <c r="V15" t="s">
        <v>109</v>
      </c>
      <c r="W15" t="s">
        <v>110</v>
      </c>
      <c r="X15" t="s">
        <v>111</v>
      </c>
      <c r="Y15" t="s">
        <v>112</v>
      </c>
      <c r="Z15" t="s">
        <v>113</v>
      </c>
      <c r="AA15" t="s">
        <v>114</v>
      </c>
      <c r="AB15" t="s">
        <v>115</v>
      </c>
      <c r="AC15" t="s">
        <v>116</v>
      </c>
      <c r="AD15" t="s">
        <v>117</v>
      </c>
      <c r="AE15" t="s">
        <v>118</v>
      </c>
      <c r="AF15" t="s">
        <v>119</v>
      </c>
      <c r="AG15" t="s">
        <v>120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81</v>
      </c>
      <c r="AO15" t="s">
        <v>127</v>
      </c>
      <c r="AP15" t="s">
        <v>128</v>
      </c>
      <c r="AQ15" t="s">
        <v>129</v>
      </c>
      <c r="AR15" t="s">
        <v>130</v>
      </c>
      <c r="AS15" t="s">
        <v>131</v>
      </c>
      <c r="AT15" t="s">
        <v>132</v>
      </c>
      <c r="AU15" t="s">
        <v>133</v>
      </c>
      <c r="AV15" t="s">
        <v>134</v>
      </c>
      <c r="AW15" t="s">
        <v>135</v>
      </c>
      <c r="AX15" t="s">
        <v>136</v>
      </c>
      <c r="AY15" t="s">
        <v>137</v>
      </c>
      <c r="AZ15" t="s">
        <v>138</v>
      </c>
      <c r="BA15" t="s">
        <v>139</v>
      </c>
      <c r="BB15" t="s">
        <v>140</v>
      </c>
      <c r="BC15" t="s">
        <v>141</v>
      </c>
      <c r="BD15" t="s">
        <v>142</v>
      </c>
      <c r="BE15" t="s">
        <v>143</v>
      </c>
      <c r="BF15" t="s">
        <v>144</v>
      </c>
      <c r="BG15" t="s">
        <v>145</v>
      </c>
      <c r="BH15" t="s">
        <v>146</v>
      </c>
      <c r="BI15" t="s">
        <v>147</v>
      </c>
      <c r="BJ15" t="s">
        <v>148</v>
      </c>
      <c r="BK15" t="s">
        <v>149</v>
      </c>
      <c r="BL15" t="s">
        <v>150</v>
      </c>
      <c r="BM15" t="s">
        <v>151</v>
      </c>
      <c r="BN15" t="s">
        <v>152</v>
      </c>
      <c r="BO15" t="s">
        <v>153</v>
      </c>
      <c r="BP15" t="s">
        <v>154</v>
      </c>
      <c r="BQ15" t="s">
        <v>155</v>
      </c>
      <c r="BR15" t="s">
        <v>156</v>
      </c>
      <c r="BS15" t="s">
        <v>157</v>
      </c>
      <c r="BT15" t="s">
        <v>158</v>
      </c>
      <c r="BU15" t="s">
        <v>159</v>
      </c>
      <c r="BV15" t="s">
        <v>160</v>
      </c>
      <c r="BW15" t="s">
        <v>161</v>
      </c>
      <c r="BX15" t="s">
        <v>101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  <c r="DU15" t="s">
        <v>210</v>
      </c>
      <c r="DV15" t="s">
        <v>211</v>
      </c>
      <c r="DW15" t="s">
        <v>212</v>
      </c>
      <c r="DX15" t="s">
        <v>213</v>
      </c>
      <c r="DY15" t="s">
        <v>214</v>
      </c>
      <c r="DZ15" t="s">
        <v>215</v>
      </c>
      <c r="EA15" t="s">
        <v>216</v>
      </c>
      <c r="EB15" t="s">
        <v>217</v>
      </c>
      <c r="EC15" t="s">
        <v>218</v>
      </c>
    </row>
    <row r="16" spans="1:133" x14ac:dyDescent="0.25">
      <c r="B16" t="s">
        <v>219</v>
      </c>
      <c r="C16" t="s">
        <v>219</v>
      </c>
      <c r="N16" t="s">
        <v>219</v>
      </c>
      <c r="O16" t="s">
        <v>220</v>
      </c>
      <c r="P16" t="s">
        <v>221</v>
      </c>
      <c r="Q16" t="s">
        <v>222</v>
      </c>
      <c r="R16" t="s">
        <v>222</v>
      </c>
      <c r="S16" t="s">
        <v>167</v>
      </c>
      <c r="T16" t="s">
        <v>167</v>
      </c>
      <c r="U16" t="s">
        <v>220</v>
      </c>
      <c r="V16" t="s">
        <v>220</v>
      </c>
      <c r="W16" t="s">
        <v>220</v>
      </c>
      <c r="X16" t="s">
        <v>220</v>
      </c>
      <c r="Y16" t="s">
        <v>223</v>
      </c>
      <c r="Z16" t="s">
        <v>224</v>
      </c>
      <c r="AA16" t="s">
        <v>224</v>
      </c>
      <c r="AB16" t="s">
        <v>225</v>
      </c>
      <c r="AC16" t="s">
        <v>226</v>
      </c>
      <c r="AD16" t="s">
        <v>225</v>
      </c>
      <c r="AE16" t="s">
        <v>225</v>
      </c>
      <c r="AF16" t="s">
        <v>225</v>
      </c>
      <c r="AG16" t="s">
        <v>223</v>
      </c>
      <c r="AH16" t="s">
        <v>223</v>
      </c>
      <c r="AI16" t="s">
        <v>223</v>
      </c>
      <c r="AJ16" t="s">
        <v>223</v>
      </c>
      <c r="AN16" t="s">
        <v>227</v>
      </c>
      <c r="AO16" t="s">
        <v>226</v>
      </c>
      <c r="AQ16" t="s">
        <v>226</v>
      </c>
      <c r="AR16" t="s">
        <v>227</v>
      </c>
      <c r="AX16" t="s">
        <v>221</v>
      </c>
      <c r="BD16" t="s">
        <v>221</v>
      </c>
      <c r="BE16" t="s">
        <v>221</v>
      </c>
      <c r="BF16" t="s">
        <v>221</v>
      </c>
      <c r="BH16" t="s">
        <v>228</v>
      </c>
      <c r="BQ16" t="s">
        <v>221</v>
      </c>
      <c r="BR16" t="s">
        <v>221</v>
      </c>
      <c r="BT16" t="s">
        <v>229</v>
      </c>
      <c r="BU16" t="s">
        <v>230</v>
      </c>
      <c r="BX16" t="s">
        <v>219</v>
      </c>
      <c r="BY16" t="s">
        <v>222</v>
      </c>
      <c r="BZ16" t="s">
        <v>222</v>
      </c>
      <c r="CA16" t="s">
        <v>231</v>
      </c>
      <c r="CB16" t="s">
        <v>231</v>
      </c>
      <c r="CC16" t="s">
        <v>227</v>
      </c>
      <c r="CD16" t="s">
        <v>225</v>
      </c>
      <c r="CE16" t="s">
        <v>225</v>
      </c>
      <c r="CF16" t="s">
        <v>224</v>
      </c>
      <c r="CG16" t="s">
        <v>224</v>
      </c>
      <c r="CH16" t="s">
        <v>224</v>
      </c>
      <c r="CI16" t="s">
        <v>224</v>
      </c>
      <c r="CJ16" t="s">
        <v>224</v>
      </c>
      <c r="CK16" t="s">
        <v>232</v>
      </c>
      <c r="CL16" t="s">
        <v>221</v>
      </c>
      <c r="CM16" t="s">
        <v>221</v>
      </c>
      <c r="CN16" t="s">
        <v>221</v>
      </c>
      <c r="CS16" t="s">
        <v>221</v>
      </c>
      <c r="CV16" t="s">
        <v>224</v>
      </c>
      <c r="CW16" t="s">
        <v>224</v>
      </c>
      <c r="CX16" t="s">
        <v>224</v>
      </c>
      <c r="CY16" t="s">
        <v>224</v>
      </c>
      <c r="CZ16" t="s">
        <v>224</v>
      </c>
      <c r="DA16" t="s">
        <v>221</v>
      </c>
      <c r="DB16" t="s">
        <v>221</v>
      </c>
      <c r="DC16" t="s">
        <v>221</v>
      </c>
      <c r="DD16" t="s">
        <v>219</v>
      </c>
      <c r="DF16" t="s">
        <v>233</v>
      </c>
      <c r="DG16" t="s">
        <v>233</v>
      </c>
      <c r="DI16" t="s">
        <v>219</v>
      </c>
      <c r="DJ16" t="s">
        <v>226</v>
      </c>
      <c r="DK16" t="s">
        <v>226</v>
      </c>
      <c r="DL16" t="s">
        <v>234</v>
      </c>
      <c r="DM16" t="s">
        <v>235</v>
      </c>
      <c r="DO16" t="s">
        <v>227</v>
      </c>
      <c r="DP16" t="s">
        <v>227</v>
      </c>
      <c r="DQ16" t="s">
        <v>224</v>
      </c>
      <c r="DR16" t="s">
        <v>224</v>
      </c>
      <c r="DS16" t="s">
        <v>224</v>
      </c>
      <c r="DT16" t="s">
        <v>224</v>
      </c>
      <c r="DU16" t="s">
        <v>224</v>
      </c>
      <c r="DV16" t="s">
        <v>226</v>
      </c>
      <c r="DW16" t="s">
        <v>226</v>
      </c>
      <c r="DX16" t="s">
        <v>226</v>
      </c>
      <c r="DY16" t="s">
        <v>224</v>
      </c>
      <c r="DZ16" t="s">
        <v>222</v>
      </c>
      <c r="EA16" t="s">
        <v>231</v>
      </c>
      <c r="EB16" t="s">
        <v>226</v>
      </c>
      <c r="EC16" t="s">
        <v>226</v>
      </c>
    </row>
    <row r="17" spans="1:133" x14ac:dyDescent="0.25">
      <c r="A17">
        <v>1</v>
      </c>
      <c r="B17">
        <v>1581694136.5999999</v>
      </c>
      <c r="C17">
        <v>0</v>
      </c>
      <c r="D17" t="s">
        <v>236</v>
      </c>
      <c r="E17" t="s">
        <v>237</v>
      </c>
      <c r="F17" t="s">
        <v>238</v>
      </c>
      <c r="G17" t="s">
        <v>239</v>
      </c>
      <c r="H17" t="s">
        <v>240</v>
      </c>
      <c r="I17" t="s">
        <v>241</v>
      </c>
      <c r="J17" t="s">
        <v>242</v>
      </c>
      <c r="K17" t="s">
        <v>243</v>
      </c>
      <c r="L17" t="s">
        <v>244</v>
      </c>
      <c r="M17" t="s">
        <v>245</v>
      </c>
      <c r="N17">
        <v>1581694128.5999999</v>
      </c>
      <c r="O17">
        <f t="shared" ref="O17:O35" si="0">CC17*AP17*(CA17-CB17)/(100*BU17*(1000-AP17*CA17))</f>
        <v>1.3021285400690648E-3</v>
      </c>
      <c r="P17">
        <f t="shared" ref="P17:P35" si="1">CC17*AP17*(BZ17-BY17*(1000-AP17*CB17)/(1000-AP17*CA17))/(100*BU17)</f>
        <v>6.2495252427569552</v>
      </c>
      <c r="Q17">
        <f t="shared" ref="Q17:Q35" si="2">BY17 - IF(AP17&gt;1, P17*BU17*100/(AR17*CK17), 0)</f>
        <v>393.27170967741898</v>
      </c>
      <c r="R17">
        <f t="shared" ref="R17:R35" si="3">((X17-O17/2)*Q17-P17)/(X17+O17/2)</f>
        <v>291.71871096819967</v>
      </c>
      <c r="S17">
        <f t="shared" ref="S17:S35" si="4">R17*(CD17+CE17)/1000</f>
        <v>29.111361098530068</v>
      </c>
      <c r="T17">
        <f t="shared" ref="T17:T35" si="5">(BY17 - IF(AP17&gt;1, P17*BU17*100/(AR17*CK17), 0))*(CD17+CE17)/1000</f>
        <v>39.245596253521256</v>
      </c>
      <c r="U17">
        <f t="shared" ref="U17:U35" si="6">2/((1/W17-1/V17)+SIGN(W17)*SQRT((1/W17-1/V17)*(1/W17-1/V17) + 4*BV17/((BV17+1)*(BV17+1))*(2*1/W17*1/V17-1/V17*1/V17)))</f>
        <v>0.10788860455609267</v>
      </c>
      <c r="V17">
        <f t="shared" ref="V17:V35" si="7">AM17+AL17*BU17+AK17*BU17*BU17</f>
        <v>2.2528143928871538</v>
      </c>
      <c r="W17">
        <f t="shared" ref="W17:W35" si="8">O17*(1000-(1000*0.61365*EXP(17.502*AA17/(240.97+AA17))/(CD17+CE17)+CA17)/2)/(1000*0.61365*EXP(17.502*AA17/(240.97+AA17))/(CD17+CE17)-CA17)</f>
        <v>0.10509820186515756</v>
      </c>
      <c r="X17">
        <f t="shared" ref="X17:X35" si="9">1/((BV17+1)/(U17/1.6)+1/(V17/1.37)) + BV17/((BV17+1)/(U17/1.6) + BV17/(V17/1.37))</f>
        <v>6.5931071618345063E-2</v>
      </c>
      <c r="Y17">
        <f t="shared" ref="Y17:Y35" si="10">(BR17*BT17)</f>
        <v>98.017897541253447</v>
      </c>
      <c r="Z17">
        <f t="shared" ref="Z17:Z35" si="11">(CF17+(Y17+2*0.95*0.0000000567*(((CF17+$B$7)+273)^4-(CF17+273)^4)-44100*O17)/(1.84*29.3*V17+8*0.95*0.0000000567*(CF17+273)^3))</f>
        <v>31.590211782453121</v>
      </c>
      <c r="AA17">
        <f t="shared" ref="AA17:AA35" si="12">($C$7*CG17+$D$7*CH17+$E$7*Z17)</f>
        <v>30.9959967741936</v>
      </c>
      <c r="AB17">
        <f t="shared" ref="AB17:AB35" si="13">0.61365*EXP(17.502*AA17/(240.97+AA17))</f>
        <v>4.5103486712215481</v>
      </c>
      <c r="AC17">
        <f t="shared" ref="AC17:AC35" si="14">(AD17/AE17*100)</f>
        <v>72.455198478059017</v>
      </c>
      <c r="AD17">
        <f t="shared" ref="AD17:AD35" si="15">CA17*(CD17+CE17)/1000</f>
        <v>3.3224778685495191</v>
      </c>
      <c r="AE17">
        <f t="shared" ref="AE17:AE35" si="16">0.61365*EXP(17.502*CF17/(240.97+CF17))</f>
        <v>4.5855617517294309</v>
      </c>
      <c r="AF17">
        <f t="shared" ref="AF17:AF35" si="17">(AB17-CA17*(CD17+CE17)/1000)</f>
        <v>1.187870802672029</v>
      </c>
      <c r="AG17">
        <f t="shared" ref="AG17:AG35" si="18">(-O17*44100)</f>
        <v>-57.423868617045756</v>
      </c>
      <c r="AH17">
        <f t="shared" ref="AH17:AH35" si="19">2*29.3*V17*0.92*(CF17-AA17)</f>
        <v>35.264678053975764</v>
      </c>
      <c r="AI17">
        <f t="shared" ref="AI17:AI35" si="20">2*0.95*0.0000000567*(((CF17+$B$7)+273)^4-(AA17+273)^4)</f>
        <v>3.5200714015501759</v>
      </c>
      <c r="AJ17">
        <f t="shared" ref="AJ17:AJ35" si="21">Y17+AI17+AG17+AH17</f>
        <v>79.378778379733632</v>
      </c>
      <c r="AK17">
        <v>-4.1259557732989997E-2</v>
      </c>
      <c r="AL17">
        <v>4.6317468091059001E-2</v>
      </c>
      <c r="AM17">
        <v>3.4602536627284399</v>
      </c>
      <c r="AN17">
        <v>0</v>
      </c>
      <c r="AO17">
        <v>0</v>
      </c>
      <c r="AP17">
        <f t="shared" ref="AP17:AP35" si="22">IF(AN17*$H$13&gt;=AR17,1,(AR17/(AR17-AN17*$H$13)))</f>
        <v>1</v>
      </c>
      <c r="AQ17">
        <f t="shared" ref="AQ17:AQ35" si="23">(AP17-1)*100</f>
        <v>0</v>
      </c>
      <c r="AR17">
        <f t="shared" ref="AR17:AR35" si="24">MAX(0,($B$13+$C$13*CK17)/(1+$D$13*CK17)*CD17/(CF17+273)*$E$13)</f>
        <v>51873.332887330551</v>
      </c>
      <c r="AS17" t="s">
        <v>246</v>
      </c>
      <c r="AT17">
        <v>0</v>
      </c>
      <c r="AU17">
        <v>0</v>
      </c>
      <c r="AV17">
        <f t="shared" ref="AV17:AV35" si="25">AU17-AT17</f>
        <v>0</v>
      </c>
      <c r="AW17" t="e">
        <f t="shared" ref="AW17:AW35" si="26">AV17/AU17</f>
        <v>#DIV/0!</v>
      </c>
      <c r="AX17">
        <v>0</v>
      </c>
      <c r="AY17" t="s">
        <v>246</v>
      </c>
      <c r="AZ17">
        <v>0</v>
      </c>
      <c r="BA17">
        <v>0</v>
      </c>
      <c r="BB17" t="e">
        <f t="shared" ref="BB17:BB35" si="27">1-AZ17/BA17</f>
        <v>#DIV/0!</v>
      </c>
      <c r="BC17">
        <v>0.5</v>
      </c>
      <c r="BD17">
        <f t="shared" ref="BD17:BD35" si="28">BR17</f>
        <v>505.19420085600768</v>
      </c>
      <c r="BE17">
        <f t="shared" ref="BE17:BE35" si="29">P17</f>
        <v>6.2495252427569552</v>
      </c>
      <c r="BF17" t="e">
        <f t="shared" ref="BF17:BF35" si="30">BB17*BC17*BD17</f>
        <v>#DIV/0!</v>
      </c>
      <c r="BG17" t="e">
        <f t="shared" ref="BG17:BG35" si="31">BL17/BA17</f>
        <v>#DIV/0!</v>
      </c>
      <c r="BH17">
        <f t="shared" ref="BH17:BH35" si="32">(BE17-AX17)/BD17</f>
        <v>1.2370540343035762E-2</v>
      </c>
      <c r="BI17" t="e">
        <f t="shared" ref="BI17:BI35" si="33">(AU17-BA17)/BA17</f>
        <v>#DIV/0!</v>
      </c>
      <c r="BJ17" t="s">
        <v>246</v>
      </c>
      <c r="BK17">
        <v>0</v>
      </c>
      <c r="BL17">
        <f t="shared" ref="BL17:BL35" si="34">BA17-BK17</f>
        <v>0</v>
      </c>
      <c r="BM17" t="e">
        <f t="shared" ref="BM17:BM35" si="35">(BA17-AZ17)/(BA17-BK17)</f>
        <v>#DIV/0!</v>
      </c>
      <c r="BN17" t="e">
        <f t="shared" ref="BN17:BN35" si="36">(AU17-BA17)/(AU17-BK17)</f>
        <v>#DIV/0!</v>
      </c>
      <c r="BO17" t="e">
        <f t="shared" ref="BO17:BO35" si="37">(BA17-AZ17)/(BA17-AT17)</f>
        <v>#DIV/0!</v>
      </c>
      <c r="BP17" t="e">
        <f t="shared" ref="BP17:BP35" si="38">(AU17-BA17)/(AU17-AT17)</f>
        <v>#DIV/0!</v>
      </c>
      <c r="BQ17">
        <f t="shared" ref="BQ17:BQ35" si="39">$B$11*CL17+$C$11*CM17+$F$11*CN17</f>
        <v>599.98590322580696</v>
      </c>
      <c r="BR17">
        <f t="shared" ref="BR17:BR35" si="40">BQ17*BS17</f>
        <v>505.19420085600768</v>
      </c>
      <c r="BS17">
        <f t="shared" ref="BS17:BS35" si="41">($B$11*$D$9+$C$11*$D$9+$F$11*((DA17+CS17)/MAX(DA17+CS17+DB17, 0.1)*$I$9+DB17/MAX(DA17+CS17+DB17, 0.1)*$J$9))/($B$11+$C$11+$F$11)</f>
        <v>0.84201011747083654</v>
      </c>
      <c r="BT17">
        <f t="shared" ref="BT17:BT35" si="42">($B$11*$K$9+$C$11*$K$9+$F$11*((DA17+CS17)/MAX(DA17+CS17+DB17, 0.1)*$P$9+DB17/MAX(DA17+CS17+DB17, 0.1)*$Q$9))/($B$11+$C$11+$F$11)</f>
        <v>0.1940202349416732</v>
      </c>
      <c r="BU17">
        <v>6</v>
      </c>
      <c r="BV17">
        <v>0.5</v>
      </c>
      <c r="BW17" t="s">
        <v>247</v>
      </c>
      <c r="BX17">
        <v>1581694128.5999999</v>
      </c>
      <c r="BY17">
        <v>393.27170967741898</v>
      </c>
      <c r="BZ17">
        <v>400.03316129032299</v>
      </c>
      <c r="CA17">
        <v>33.293838709677402</v>
      </c>
      <c r="CB17">
        <v>32.035093548387103</v>
      </c>
      <c r="CC17">
        <v>600.01454838709697</v>
      </c>
      <c r="CD17">
        <v>99.592583870967701</v>
      </c>
      <c r="CE17">
        <v>0.199990290322581</v>
      </c>
      <c r="CF17">
        <v>31.2863516129032</v>
      </c>
      <c r="CG17">
        <v>30.9959967741936</v>
      </c>
      <c r="CH17">
        <v>999.9</v>
      </c>
      <c r="CI17">
        <v>0</v>
      </c>
      <c r="CJ17">
        <v>0</v>
      </c>
      <c r="CK17">
        <v>9990.6464516128999</v>
      </c>
      <c r="CL17">
        <v>0</v>
      </c>
      <c r="CM17">
        <v>3.9721203225806501</v>
      </c>
      <c r="CN17">
        <v>599.98590322580696</v>
      </c>
      <c r="CO17">
        <v>0.93299264516129099</v>
      </c>
      <c r="CP17">
        <v>6.7007254838709701E-2</v>
      </c>
      <c r="CQ17">
        <v>0</v>
      </c>
      <c r="CR17">
        <v>2.7481532258064498</v>
      </c>
      <c r="CS17">
        <v>0</v>
      </c>
      <c r="CT17">
        <v>6527.1774193548399</v>
      </c>
      <c r="CU17">
        <v>5519.9416129032297</v>
      </c>
      <c r="CV17">
        <v>40.405000000000001</v>
      </c>
      <c r="CW17">
        <v>44.366870967741903</v>
      </c>
      <c r="CX17">
        <v>42.447290322580599</v>
      </c>
      <c r="CY17">
        <v>42.929000000000002</v>
      </c>
      <c r="CZ17">
        <v>41.116870967741903</v>
      </c>
      <c r="DA17">
        <v>559.78290322580699</v>
      </c>
      <c r="DB17">
        <v>40.201290322580697</v>
      </c>
      <c r="DC17">
        <v>0</v>
      </c>
      <c r="DD17">
        <v>1581694136.5</v>
      </c>
      <c r="DE17">
        <v>2.7300096153846201</v>
      </c>
      <c r="DF17">
        <v>-1.16301709352962</v>
      </c>
      <c r="DG17">
        <v>1105.64410095381</v>
      </c>
      <c r="DH17">
        <v>6536.4303846153798</v>
      </c>
      <c r="DI17">
        <v>15</v>
      </c>
      <c r="DJ17">
        <v>100</v>
      </c>
      <c r="DK17">
        <v>100</v>
      </c>
      <c r="DL17">
        <v>2.859</v>
      </c>
      <c r="DM17">
        <v>0.48599999999999999</v>
      </c>
      <c r="DN17">
        <v>2</v>
      </c>
      <c r="DO17">
        <v>650.92700000000002</v>
      </c>
      <c r="DP17">
        <v>350.036</v>
      </c>
      <c r="DQ17">
        <v>30.51</v>
      </c>
      <c r="DR17">
        <v>31.394600000000001</v>
      </c>
      <c r="DS17">
        <v>30</v>
      </c>
      <c r="DT17">
        <v>31.278700000000001</v>
      </c>
      <c r="DU17">
        <v>31.308</v>
      </c>
      <c r="DV17">
        <v>20.981100000000001</v>
      </c>
      <c r="DW17">
        <v>19.784400000000002</v>
      </c>
      <c r="DX17">
        <v>100</v>
      </c>
      <c r="DY17">
        <v>30.5261</v>
      </c>
      <c r="DZ17">
        <v>400</v>
      </c>
      <c r="EA17">
        <v>31.948699999999999</v>
      </c>
      <c r="EB17">
        <v>100.024</v>
      </c>
      <c r="EC17">
        <v>100.562</v>
      </c>
    </row>
    <row r="18" spans="1:133" x14ac:dyDescent="0.25">
      <c r="A18">
        <v>2</v>
      </c>
      <c r="B18">
        <v>1581694233.5999999</v>
      </c>
      <c r="C18">
        <v>97</v>
      </c>
      <c r="D18" t="s">
        <v>248</v>
      </c>
      <c r="E18" t="s">
        <v>249</v>
      </c>
      <c r="F18" t="s">
        <v>238</v>
      </c>
      <c r="G18" t="s">
        <v>239</v>
      </c>
      <c r="H18" t="s">
        <v>240</v>
      </c>
      <c r="I18" t="s">
        <v>241</v>
      </c>
      <c r="J18" t="s">
        <v>242</v>
      </c>
      <c r="K18" t="s">
        <v>243</v>
      </c>
      <c r="L18" t="s">
        <v>244</v>
      </c>
      <c r="M18" t="s">
        <v>245</v>
      </c>
      <c r="N18">
        <v>1581694225.5999999</v>
      </c>
      <c r="O18">
        <f t="shared" si="0"/>
        <v>1.4213199362383125E-3</v>
      </c>
      <c r="P18">
        <f t="shared" si="1"/>
        <v>6.3536585285442833</v>
      </c>
      <c r="Q18">
        <f t="shared" si="2"/>
        <v>393.14861290322602</v>
      </c>
      <c r="R18">
        <f t="shared" si="3"/>
        <v>296.59522489239316</v>
      </c>
      <c r="S18">
        <f t="shared" si="4"/>
        <v>29.595623746096038</v>
      </c>
      <c r="T18">
        <f t="shared" si="5"/>
        <v>39.23016099805676</v>
      </c>
      <c r="U18">
        <f t="shared" si="6"/>
        <v>0.11618365634246375</v>
      </c>
      <c r="V18">
        <f t="shared" si="7"/>
        <v>2.2555618756357139</v>
      </c>
      <c r="W18">
        <f t="shared" si="8"/>
        <v>0.11295840718943594</v>
      </c>
      <c r="X18">
        <f t="shared" si="9"/>
        <v>7.0881322792677712E-2</v>
      </c>
      <c r="Y18">
        <f t="shared" si="10"/>
        <v>98.018157658561634</v>
      </c>
      <c r="Z18">
        <f t="shared" si="11"/>
        <v>31.57414066186665</v>
      </c>
      <c r="AA18">
        <f t="shared" si="12"/>
        <v>31.029409677419402</v>
      </c>
      <c r="AB18">
        <f t="shared" si="13"/>
        <v>4.5189488233807218</v>
      </c>
      <c r="AC18">
        <f t="shared" si="14"/>
        <v>72.144339508775715</v>
      </c>
      <c r="AD18">
        <f t="shared" si="15"/>
        <v>3.3126625996357393</v>
      </c>
      <c r="AE18">
        <f t="shared" si="16"/>
        <v>4.5917151951093595</v>
      </c>
      <c r="AF18">
        <f t="shared" si="17"/>
        <v>1.2062862237449825</v>
      </c>
      <c r="AG18">
        <f t="shared" si="18"/>
        <v>-62.680209188109579</v>
      </c>
      <c r="AH18">
        <f t="shared" si="19"/>
        <v>34.110888497067705</v>
      </c>
      <c r="AI18">
        <f t="shared" si="20"/>
        <v>3.4017100238941742</v>
      </c>
      <c r="AJ18">
        <f t="shared" si="21"/>
        <v>72.850546991413921</v>
      </c>
      <c r="AK18">
        <v>-4.1333648746665903E-2</v>
      </c>
      <c r="AL18">
        <v>4.6400641744639398E-2</v>
      </c>
      <c r="AM18">
        <v>3.46516938004785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51958.477758060057</v>
      </c>
      <c r="AS18" t="s">
        <v>246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246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505.19487518277282</v>
      </c>
      <c r="BE18">
        <f t="shared" si="29"/>
        <v>6.3536585285442833</v>
      </c>
      <c r="BF18" t="e">
        <f t="shared" si="30"/>
        <v>#DIV/0!</v>
      </c>
      <c r="BG18" t="e">
        <f t="shared" si="31"/>
        <v>#DIV/0!</v>
      </c>
      <c r="BH18">
        <f t="shared" si="32"/>
        <v>1.2576648815460794E-2</v>
      </c>
      <c r="BI18" t="e">
        <f t="shared" si="33"/>
        <v>#DIV/0!</v>
      </c>
      <c r="BJ18" t="s">
        <v>246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599.98661290322605</v>
      </c>
      <c r="BR18">
        <f t="shared" si="40"/>
        <v>505.19487518277282</v>
      </c>
      <c r="BS18">
        <f t="shared" si="41"/>
        <v>0.84201024542568836</v>
      </c>
      <c r="BT18">
        <f t="shared" si="42"/>
        <v>0.19402049085137682</v>
      </c>
      <c r="BU18">
        <v>6</v>
      </c>
      <c r="BV18">
        <v>0.5</v>
      </c>
      <c r="BW18" t="s">
        <v>247</v>
      </c>
      <c r="BX18">
        <v>1581694225.5999999</v>
      </c>
      <c r="BY18">
        <v>393.14861290322602</v>
      </c>
      <c r="BZ18">
        <v>400.06096774193497</v>
      </c>
      <c r="CA18">
        <v>33.198148387096801</v>
      </c>
      <c r="CB18">
        <v>31.824032258064499</v>
      </c>
      <c r="CC18">
        <v>600.00812903225801</v>
      </c>
      <c r="CD18">
        <v>99.584606451612899</v>
      </c>
      <c r="CE18">
        <v>0.19995264516128999</v>
      </c>
      <c r="CF18">
        <v>31.3099225806452</v>
      </c>
      <c r="CG18">
        <v>31.029409677419402</v>
      </c>
      <c r="CH18">
        <v>999.9</v>
      </c>
      <c r="CI18">
        <v>0</v>
      </c>
      <c r="CJ18">
        <v>0</v>
      </c>
      <c r="CK18">
        <v>10009.3887096774</v>
      </c>
      <c r="CL18">
        <v>0</v>
      </c>
      <c r="CM18">
        <v>7.1823829032258102</v>
      </c>
      <c r="CN18">
        <v>599.98661290322605</v>
      </c>
      <c r="CO18">
        <v>0.93298925806451605</v>
      </c>
      <c r="CP18">
        <v>6.7010641935483894E-2</v>
      </c>
      <c r="CQ18">
        <v>0</v>
      </c>
      <c r="CR18">
        <v>2.6110000000000002</v>
      </c>
      <c r="CS18">
        <v>0</v>
      </c>
      <c r="CT18">
        <v>6684.5783870967798</v>
      </c>
      <c r="CU18">
        <v>5519.9438709677397</v>
      </c>
      <c r="CV18">
        <v>40.424999999999997</v>
      </c>
      <c r="CW18">
        <v>44.375</v>
      </c>
      <c r="CX18">
        <v>42.561999999999998</v>
      </c>
      <c r="CY18">
        <v>42.936999999999998</v>
      </c>
      <c r="CZ18">
        <v>41.125</v>
      </c>
      <c r="DA18">
        <v>559.78064516128995</v>
      </c>
      <c r="DB18">
        <v>40.203870967741899</v>
      </c>
      <c r="DC18">
        <v>0</v>
      </c>
      <c r="DD18">
        <v>1581694233.7</v>
      </c>
      <c r="DE18">
        <v>2.5857980769230799</v>
      </c>
      <c r="DF18">
        <v>-0.696777784086131</v>
      </c>
      <c r="DG18">
        <v>51.928205242831901</v>
      </c>
      <c r="DH18">
        <v>6685.0384615384601</v>
      </c>
      <c r="DI18">
        <v>15</v>
      </c>
      <c r="DJ18">
        <v>100</v>
      </c>
      <c r="DK18">
        <v>100</v>
      </c>
      <c r="DL18">
        <v>2.8140000000000001</v>
      </c>
      <c r="DM18">
        <v>0.49199999999999999</v>
      </c>
      <c r="DN18">
        <v>2</v>
      </c>
      <c r="DO18">
        <v>650.99400000000003</v>
      </c>
      <c r="DP18">
        <v>349.53800000000001</v>
      </c>
      <c r="DQ18">
        <v>30.444500000000001</v>
      </c>
      <c r="DR18">
        <v>31.416599999999999</v>
      </c>
      <c r="DS18">
        <v>30.000399999999999</v>
      </c>
      <c r="DT18">
        <v>31.3049</v>
      </c>
      <c r="DU18">
        <v>31.3337</v>
      </c>
      <c r="DV18">
        <v>20.964099999999998</v>
      </c>
      <c r="DW18">
        <v>20.5871</v>
      </c>
      <c r="DX18">
        <v>100</v>
      </c>
      <c r="DY18">
        <v>30.4359</v>
      </c>
      <c r="DZ18">
        <v>400</v>
      </c>
      <c r="EA18">
        <v>31.7896</v>
      </c>
      <c r="EB18">
        <v>100.02</v>
      </c>
      <c r="EC18">
        <v>100.56100000000001</v>
      </c>
    </row>
    <row r="19" spans="1:133" x14ac:dyDescent="0.25">
      <c r="A19">
        <v>3</v>
      </c>
      <c r="B19">
        <v>1581694328.5999999</v>
      </c>
      <c r="C19">
        <v>192</v>
      </c>
      <c r="D19" t="s">
        <v>250</v>
      </c>
      <c r="E19" t="s">
        <v>251</v>
      </c>
      <c r="F19" t="s">
        <v>238</v>
      </c>
      <c r="G19" t="s">
        <v>239</v>
      </c>
      <c r="H19" t="s">
        <v>240</v>
      </c>
      <c r="I19" t="s">
        <v>241</v>
      </c>
      <c r="J19" t="s">
        <v>242</v>
      </c>
      <c r="K19" t="s">
        <v>243</v>
      </c>
      <c r="L19" t="s">
        <v>244</v>
      </c>
      <c r="M19" t="s">
        <v>245</v>
      </c>
      <c r="N19">
        <v>1581694320.5999999</v>
      </c>
      <c r="O19">
        <f t="shared" si="0"/>
        <v>1.2786214902465254E-3</v>
      </c>
      <c r="P19">
        <f t="shared" si="1"/>
        <v>4.9497521200919889</v>
      </c>
      <c r="Q19">
        <f t="shared" si="2"/>
        <v>294.70125806451603</v>
      </c>
      <c r="R19">
        <f t="shared" si="3"/>
        <v>212.59349843887867</v>
      </c>
      <c r="S19">
        <f t="shared" si="4"/>
        <v>21.214734745996289</v>
      </c>
      <c r="T19">
        <f t="shared" si="5"/>
        <v>29.408279486719955</v>
      </c>
      <c r="U19">
        <f t="shared" si="6"/>
        <v>0.10504808599192908</v>
      </c>
      <c r="V19">
        <f t="shared" si="7"/>
        <v>2.2540623039781709</v>
      </c>
      <c r="W19">
        <f t="shared" si="8"/>
        <v>0.10240216618323345</v>
      </c>
      <c r="X19">
        <f t="shared" si="9"/>
        <v>6.4233528388984551E-2</v>
      </c>
      <c r="Y19">
        <f t="shared" si="10"/>
        <v>98.021860172753009</v>
      </c>
      <c r="Z19">
        <f t="shared" si="11"/>
        <v>31.578530373031104</v>
      </c>
      <c r="AA19">
        <f t="shared" si="12"/>
        <v>31.021848387096799</v>
      </c>
      <c r="AB19">
        <f t="shared" si="13"/>
        <v>4.517001372345903</v>
      </c>
      <c r="AC19">
        <f t="shared" si="14"/>
        <v>72.479079834995431</v>
      </c>
      <c r="AD19">
        <f t="shared" si="15"/>
        <v>3.3199213512813528</v>
      </c>
      <c r="AE19">
        <f t="shared" si="16"/>
        <v>4.5805235922412733</v>
      </c>
      <c r="AF19">
        <f t="shared" si="17"/>
        <v>1.1970800210645502</v>
      </c>
      <c r="AG19">
        <f t="shared" si="18"/>
        <v>-56.387207719871768</v>
      </c>
      <c r="AH19">
        <f t="shared" si="19"/>
        <v>29.794990883497977</v>
      </c>
      <c r="AI19">
        <f t="shared" si="20"/>
        <v>2.972543819169156</v>
      </c>
      <c r="AJ19">
        <f t="shared" si="21"/>
        <v>74.402187155548376</v>
      </c>
      <c r="AK19">
        <v>-4.1293199817176697E-2</v>
      </c>
      <c r="AL19">
        <v>4.6355234277766999E-2</v>
      </c>
      <c r="AM19">
        <v>3.46248609172993</v>
      </c>
      <c r="AN19">
        <v>0</v>
      </c>
      <c r="AO19">
        <v>0</v>
      </c>
      <c r="AP19">
        <f t="shared" si="22"/>
        <v>1</v>
      </c>
      <c r="AQ19">
        <f t="shared" si="23"/>
        <v>0</v>
      </c>
      <c r="AR19">
        <f t="shared" si="24"/>
        <v>51917.150431354094</v>
      </c>
      <c r="AS19" t="s">
        <v>246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246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505.21282390206864</v>
      </c>
      <c r="BE19">
        <f t="shared" si="29"/>
        <v>4.9497521200919889</v>
      </c>
      <c r="BF19" t="e">
        <f t="shared" si="30"/>
        <v>#DIV/0!</v>
      </c>
      <c r="BG19" t="e">
        <f t="shared" si="31"/>
        <v>#DIV/0!</v>
      </c>
      <c r="BH19">
        <f t="shared" si="32"/>
        <v>9.7973604111273663E-3</v>
      </c>
      <c r="BI19" t="e">
        <f t="shared" si="33"/>
        <v>#DIV/0!</v>
      </c>
      <c r="BJ19" t="s">
        <v>246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600.00777419354802</v>
      </c>
      <c r="BR19">
        <f t="shared" si="40"/>
        <v>505.21282390206864</v>
      </c>
      <c r="BS19">
        <f t="shared" si="41"/>
        <v>0.8420104632495965</v>
      </c>
      <c r="BT19">
        <f t="shared" si="42"/>
        <v>0.19402092649919303</v>
      </c>
      <c r="BU19">
        <v>6</v>
      </c>
      <c r="BV19">
        <v>0.5</v>
      </c>
      <c r="BW19" t="s">
        <v>247</v>
      </c>
      <c r="BX19">
        <v>1581694320.5999999</v>
      </c>
      <c r="BY19">
        <v>294.70125806451603</v>
      </c>
      <c r="BZ19">
        <v>300.02774193548402</v>
      </c>
      <c r="CA19">
        <v>33.269032258064499</v>
      </c>
      <c r="CB19">
        <v>32.032967741935501</v>
      </c>
      <c r="CC19">
        <v>600.00896774193598</v>
      </c>
      <c r="CD19">
        <v>99.590190322580696</v>
      </c>
      <c r="CE19">
        <v>0.19994861290322599</v>
      </c>
      <c r="CF19">
        <v>31.2670322580645</v>
      </c>
      <c r="CG19">
        <v>31.021848387096799</v>
      </c>
      <c r="CH19">
        <v>999.9</v>
      </c>
      <c r="CI19">
        <v>0</v>
      </c>
      <c r="CJ19">
        <v>0</v>
      </c>
      <c r="CK19">
        <v>9999.0329032258105</v>
      </c>
      <c r="CL19">
        <v>0</v>
      </c>
      <c r="CM19">
        <v>7.1800774193548396</v>
      </c>
      <c r="CN19">
        <v>600.00777419354802</v>
      </c>
      <c r="CO19">
        <v>0.93299038709677395</v>
      </c>
      <c r="CP19">
        <v>6.7009512903225807E-2</v>
      </c>
      <c r="CQ19">
        <v>0</v>
      </c>
      <c r="CR19">
        <v>2.7215725806451601</v>
      </c>
      <c r="CS19">
        <v>0</v>
      </c>
      <c r="CT19">
        <v>6751.1683870967699</v>
      </c>
      <c r="CU19">
        <v>5520.14</v>
      </c>
      <c r="CV19">
        <v>40.378999999999998</v>
      </c>
      <c r="CW19">
        <v>44.3546774193548</v>
      </c>
      <c r="CX19">
        <v>42.561999999999998</v>
      </c>
      <c r="CY19">
        <v>42.936999999999998</v>
      </c>
      <c r="CZ19">
        <v>41.0945161290323</v>
      </c>
      <c r="DA19">
        <v>559.80096774193601</v>
      </c>
      <c r="DB19">
        <v>40.21</v>
      </c>
      <c r="DC19">
        <v>0</v>
      </c>
      <c r="DD19">
        <v>1581694328.5</v>
      </c>
      <c r="DE19">
        <v>2.7976346153846201</v>
      </c>
      <c r="DF19">
        <v>-0.511247898971398</v>
      </c>
      <c r="DG19">
        <v>-31.004102543611499</v>
      </c>
      <c r="DH19">
        <v>6750.8265384615397</v>
      </c>
      <c r="DI19">
        <v>15</v>
      </c>
      <c r="DJ19">
        <v>100</v>
      </c>
      <c r="DK19">
        <v>100</v>
      </c>
      <c r="DL19">
        <v>2.4500000000000002</v>
      </c>
      <c r="DM19">
        <v>0.48</v>
      </c>
      <c r="DN19">
        <v>2</v>
      </c>
      <c r="DO19">
        <v>650.91</v>
      </c>
      <c r="DP19">
        <v>349.387</v>
      </c>
      <c r="DQ19">
        <v>30.413399999999999</v>
      </c>
      <c r="DR19">
        <v>31.4496</v>
      </c>
      <c r="DS19">
        <v>30.000399999999999</v>
      </c>
      <c r="DT19">
        <v>31.337199999999999</v>
      </c>
      <c r="DU19">
        <v>31.366700000000002</v>
      </c>
      <c r="DV19">
        <v>16.646100000000001</v>
      </c>
      <c r="DW19">
        <v>20.231999999999999</v>
      </c>
      <c r="DX19">
        <v>100</v>
      </c>
      <c r="DY19">
        <v>30.405000000000001</v>
      </c>
      <c r="DZ19">
        <v>300</v>
      </c>
      <c r="EA19">
        <v>31.929099999999998</v>
      </c>
      <c r="EB19">
        <v>100.015</v>
      </c>
      <c r="EC19">
        <v>100.55200000000001</v>
      </c>
    </row>
    <row r="20" spans="1:133" x14ac:dyDescent="0.25">
      <c r="A20">
        <v>4</v>
      </c>
      <c r="B20">
        <v>1581694420.5999999</v>
      </c>
      <c r="C20">
        <v>284</v>
      </c>
      <c r="D20" t="s">
        <v>252</v>
      </c>
      <c r="E20" t="s">
        <v>253</v>
      </c>
      <c r="F20" t="s">
        <v>238</v>
      </c>
      <c r="G20" t="s">
        <v>239</v>
      </c>
      <c r="H20" t="s">
        <v>240</v>
      </c>
      <c r="I20" t="s">
        <v>241</v>
      </c>
      <c r="J20" t="s">
        <v>242</v>
      </c>
      <c r="K20" t="s">
        <v>243</v>
      </c>
      <c r="L20" t="s">
        <v>244</v>
      </c>
      <c r="M20" t="s">
        <v>245</v>
      </c>
      <c r="N20">
        <v>1581694412.5999999</v>
      </c>
      <c r="O20">
        <f t="shared" si="0"/>
        <v>1.3723338379948071E-3</v>
      </c>
      <c r="P20">
        <f t="shared" si="1"/>
        <v>3.3470813558435228</v>
      </c>
      <c r="Q20">
        <f t="shared" si="2"/>
        <v>221.41399999999999</v>
      </c>
      <c r="R20">
        <f t="shared" si="3"/>
        <v>169.62383490379099</v>
      </c>
      <c r="S20">
        <f t="shared" si="4"/>
        <v>16.927537293896727</v>
      </c>
      <c r="T20">
        <f t="shared" si="5"/>
        <v>22.095914436297679</v>
      </c>
      <c r="U20">
        <f t="shared" si="6"/>
        <v>0.11438392837907434</v>
      </c>
      <c r="V20">
        <f t="shared" si="7"/>
        <v>2.2548492669374918</v>
      </c>
      <c r="W20">
        <f t="shared" si="8"/>
        <v>0.11125541842980047</v>
      </c>
      <c r="X20">
        <f t="shared" si="9"/>
        <v>6.9808593494820104E-2</v>
      </c>
      <c r="Y20">
        <f t="shared" si="10"/>
        <v>98.019358272350985</v>
      </c>
      <c r="Z20">
        <f t="shared" si="11"/>
        <v>31.507116249387263</v>
      </c>
      <c r="AA20">
        <f t="shared" si="12"/>
        <v>30.981164516128999</v>
      </c>
      <c r="AB20">
        <f t="shared" si="13"/>
        <v>4.5065355652841532</v>
      </c>
      <c r="AC20">
        <f t="shared" si="14"/>
        <v>72.732207676015463</v>
      </c>
      <c r="AD20">
        <f t="shared" si="15"/>
        <v>3.3238650740425815</v>
      </c>
      <c r="AE20">
        <f t="shared" si="16"/>
        <v>4.5700043766699467</v>
      </c>
      <c r="AF20">
        <f t="shared" si="17"/>
        <v>1.1826704912415718</v>
      </c>
      <c r="AG20">
        <f t="shared" si="18"/>
        <v>-60.519922255570997</v>
      </c>
      <c r="AH20">
        <f t="shared" si="19"/>
        <v>29.840293707257633</v>
      </c>
      <c r="AI20">
        <f t="shared" si="20"/>
        <v>2.9748346140875568</v>
      </c>
      <c r="AJ20">
        <f t="shared" si="21"/>
        <v>70.31456433812518</v>
      </c>
      <c r="AK20">
        <v>-4.1314424033734698E-2</v>
      </c>
      <c r="AL20">
        <v>4.6379060320196799E-2</v>
      </c>
      <c r="AM20">
        <v>3.46389417023076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51949.734022719364</v>
      </c>
      <c r="AS20" t="s">
        <v>246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246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505.19963056164022</v>
      </c>
      <c r="BE20">
        <f t="shared" si="29"/>
        <v>3.3470813558435228</v>
      </c>
      <c r="BF20" t="e">
        <f t="shared" si="30"/>
        <v>#DIV/0!</v>
      </c>
      <c r="BG20" t="e">
        <f t="shared" si="31"/>
        <v>#DIV/0!</v>
      </c>
      <c r="BH20">
        <f t="shared" si="32"/>
        <v>6.6252648524752636E-3</v>
      </c>
      <c r="BI20" t="e">
        <f t="shared" si="33"/>
        <v>#DIV/0!</v>
      </c>
      <c r="BJ20" t="s">
        <v>246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599.99206451612895</v>
      </c>
      <c r="BR20">
        <f t="shared" si="40"/>
        <v>505.19963056164022</v>
      </c>
      <c r="BS20">
        <f t="shared" si="41"/>
        <v>0.8420105205375753</v>
      </c>
      <c r="BT20">
        <f t="shared" si="42"/>
        <v>0.19402104107515075</v>
      </c>
      <c r="BU20">
        <v>6</v>
      </c>
      <c r="BV20">
        <v>0.5</v>
      </c>
      <c r="BW20" t="s">
        <v>247</v>
      </c>
      <c r="BX20">
        <v>1581694412.5999999</v>
      </c>
      <c r="BY20">
        <v>221.41399999999999</v>
      </c>
      <c r="BZ20">
        <v>225.06483870967699</v>
      </c>
      <c r="CA20">
        <v>33.307074193548402</v>
      </c>
      <c r="CB20">
        <v>31.980483870967699</v>
      </c>
      <c r="CC20">
        <v>600.01587096774199</v>
      </c>
      <c r="CD20">
        <v>99.594567741935506</v>
      </c>
      <c r="CE20">
        <v>0.20000006451612901</v>
      </c>
      <c r="CF20">
        <v>31.226635483871</v>
      </c>
      <c r="CG20">
        <v>30.981164516128999</v>
      </c>
      <c r="CH20">
        <v>999.9</v>
      </c>
      <c r="CI20">
        <v>0</v>
      </c>
      <c r="CJ20">
        <v>0</v>
      </c>
      <c r="CK20">
        <v>10003.732580645201</v>
      </c>
      <c r="CL20">
        <v>0</v>
      </c>
      <c r="CM20">
        <v>6.6002158064516196</v>
      </c>
      <c r="CN20">
        <v>599.99206451612895</v>
      </c>
      <c r="CO20">
        <v>0.93298700000000001</v>
      </c>
      <c r="CP20">
        <v>6.70129E-2</v>
      </c>
      <c r="CQ20">
        <v>0</v>
      </c>
      <c r="CR20">
        <v>2.6573870967741899</v>
      </c>
      <c r="CS20">
        <v>0</v>
      </c>
      <c r="CT20">
        <v>6836.88</v>
      </c>
      <c r="CU20">
        <v>5519.9906451612896</v>
      </c>
      <c r="CV20">
        <v>40.389000000000003</v>
      </c>
      <c r="CW20">
        <v>44.375</v>
      </c>
      <c r="CX20">
        <v>42.561999999999998</v>
      </c>
      <c r="CY20">
        <v>42.941064516129003</v>
      </c>
      <c r="CZ20">
        <v>41.100612903225802</v>
      </c>
      <c r="DA20">
        <v>559.78387096774202</v>
      </c>
      <c r="DB20">
        <v>40.21</v>
      </c>
      <c r="DC20">
        <v>0</v>
      </c>
      <c r="DD20">
        <v>1581694420.3</v>
      </c>
      <c r="DE20">
        <v>2.6731442307692301</v>
      </c>
      <c r="DF20">
        <v>-0.60640170581775299</v>
      </c>
      <c r="DG20">
        <v>-402.18461489302803</v>
      </c>
      <c r="DH20">
        <v>6832.95</v>
      </c>
      <c r="DI20">
        <v>15</v>
      </c>
      <c r="DJ20">
        <v>100</v>
      </c>
      <c r="DK20">
        <v>100</v>
      </c>
      <c r="DL20">
        <v>2.3260000000000001</v>
      </c>
      <c r="DM20">
        <v>0.48399999999999999</v>
      </c>
      <c r="DN20">
        <v>2</v>
      </c>
      <c r="DO20">
        <v>651.05899999999997</v>
      </c>
      <c r="DP20">
        <v>349.00799999999998</v>
      </c>
      <c r="DQ20">
        <v>30.499500000000001</v>
      </c>
      <c r="DR20">
        <v>31.496600000000001</v>
      </c>
      <c r="DS20">
        <v>30.0002</v>
      </c>
      <c r="DT20">
        <v>31.3766</v>
      </c>
      <c r="DU20">
        <v>31.4057</v>
      </c>
      <c r="DV20">
        <v>13.264099999999999</v>
      </c>
      <c r="DW20">
        <v>20.6374</v>
      </c>
      <c r="DX20">
        <v>100</v>
      </c>
      <c r="DY20">
        <v>30.5063</v>
      </c>
      <c r="DZ20">
        <v>225</v>
      </c>
      <c r="EA20">
        <v>31.900099999999998</v>
      </c>
      <c r="EB20">
        <v>100.012</v>
      </c>
      <c r="EC20">
        <v>100.544</v>
      </c>
    </row>
    <row r="21" spans="1:133" x14ac:dyDescent="0.25">
      <c r="A21">
        <v>5</v>
      </c>
      <c r="B21">
        <v>1581694514.5999999</v>
      </c>
      <c r="C21">
        <v>378</v>
      </c>
      <c r="D21" t="s">
        <v>254</v>
      </c>
      <c r="E21" t="s">
        <v>255</v>
      </c>
      <c r="F21" t="s">
        <v>238</v>
      </c>
      <c r="G21" t="s">
        <v>239</v>
      </c>
      <c r="H21" t="s">
        <v>240</v>
      </c>
      <c r="I21" t="s">
        <v>241</v>
      </c>
      <c r="J21" t="s">
        <v>242</v>
      </c>
      <c r="K21" t="s">
        <v>243</v>
      </c>
      <c r="L21" t="s">
        <v>244</v>
      </c>
      <c r="M21" t="s">
        <v>245</v>
      </c>
      <c r="N21">
        <v>1581694506.5999999</v>
      </c>
      <c r="O21">
        <f t="shared" si="0"/>
        <v>1.4479389203768509E-3</v>
      </c>
      <c r="P21">
        <f t="shared" si="1"/>
        <v>1.8454745922016214</v>
      </c>
      <c r="Q21">
        <f t="shared" si="2"/>
        <v>148.00874193548401</v>
      </c>
      <c r="R21">
        <f t="shared" si="3"/>
        <v>120.01538324153073</v>
      </c>
      <c r="S21">
        <f t="shared" si="4"/>
        <v>11.977035317618686</v>
      </c>
      <c r="T21">
        <f t="shared" si="5"/>
        <v>14.770655907585068</v>
      </c>
      <c r="U21">
        <f t="shared" si="6"/>
        <v>0.11950755524148311</v>
      </c>
      <c r="V21">
        <f t="shared" si="7"/>
        <v>2.2525694092334354</v>
      </c>
      <c r="W21">
        <f t="shared" si="8"/>
        <v>0.11609364946785679</v>
      </c>
      <c r="X21">
        <f t="shared" si="9"/>
        <v>7.2857133569472099E-2</v>
      </c>
      <c r="Y21">
        <f t="shared" si="10"/>
        <v>98.021336704757928</v>
      </c>
      <c r="Z21">
        <f t="shared" si="11"/>
        <v>31.511485698882716</v>
      </c>
      <c r="AA21">
        <f t="shared" si="12"/>
        <v>30.999377419354801</v>
      </c>
      <c r="AB21">
        <f t="shared" si="13"/>
        <v>4.511218167253169</v>
      </c>
      <c r="AC21">
        <f t="shared" si="14"/>
        <v>72.426090396748506</v>
      </c>
      <c r="AD21">
        <f t="shared" si="15"/>
        <v>3.3153554031185357</v>
      </c>
      <c r="AE21">
        <f t="shared" si="16"/>
        <v>4.5775705756821781</v>
      </c>
      <c r="AF21">
        <f t="shared" si="17"/>
        <v>1.1958627641346333</v>
      </c>
      <c r="AG21">
        <f t="shared" si="18"/>
        <v>-63.854106388619122</v>
      </c>
      <c r="AH21">
        <f t="shared" si="19"/>
        <v>31.127947991528991</v>
      </c>
      <c r="AI21">
        <f t="shared" si="20"/>
        <v>3.1070685633131481</v>
      </c>
      <c r="AJ21">
        <f t="shared" si="21"/>
        <v>68.402246870980946</v>
      </c>
      <c r="AK21">
        <v>-4.1252955273499002E-2</v>
      </c>
      <c r="AL21">
        <v>4.6310056251873198E-2</v>
      </c>
      <c r="AM21">
        <v>3.45981546156816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51870.662087834433</v>
      </c>
      <c r="AS21" t="s">
        <v>246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246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505.21393343756341</v>
      </c>
      <c r="BE21">
        <f t="shared" si="29"/>
        <v>1.8454745922016214</v>
      </c>
      <c r="BF21" t="e">
        <f t="shared" si="30"/>
        <v>#DIV/0!</v>
      </c>
      <c r="BG21" t="e">
        <f t="shared" si="31"/>
        <v>#DIV/0!</v>
      </c>
      <c r="BH21">
        <f t="shared" si="32"/>
        <v>3.6528576708973392E-3</v>
      </c>
      <c r="BI21" t="e">
        <f t="shared" si="33"/>
        <v>#DIV/0!</v>
      </c>
      <c r="BJ21" t="s">
        <v>246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600.00961290322596</v>
      </c>
      <c r="BR21">
        <f t="shared" si="40"/>
        <v>505.21393343756341</v>
      </c>
      <c r="BS21">
        <f t="shared" si="41"/>
        <v>0.84200973213248853</v>
      </c>
      <c r="BT21">
        <f t="shared" si="42"/>
        <v>0.19401946426497724</v>
      </c>
      <c r="BU21">
        <v>6</v>
      </c>
      <c r="BV21">
        <v>0.5</v>
      </c>
      <c r="BW21" t="s">
        <v>247</v>
      </c>
      <c r="BX21">
        <v>1581694506.5999999</v>
      </c>
      <c r="BY21">
        <v>148.00874193548401</v>
      </c>
      <c r="BZ21">
        <v>150.068451612903</v>
      </c>
      <c r="CA21">
        <v>33.221380645161297</v>
      </c>
      <c r="CB21">
        <v>31.821593548387099</v>
      </c>
      <c r="CC21">
        <v>600.02112903225805</v>
      </c>
      <c r="CD21">
        <v>99.595790322580697</v>
      </c>
      <c r="CE21">
        <v>0.20004412903225799</v>
      </c>
      <c r="CF21">
        <v>31.255700000000001</v>
      </c>
      <c r="CG21">
        <v>30.999377419354801</v>
      </c>
      <c r="CH21">
        <v>999.9</v>
      </c>
      <c r="CI21">
        <v>0</v>
      </c>
      <c r="CJ21">
        <v>0</v>
      </c>
      <c r="CK21">
        <v>9988.7261290322604</v>
      </c>
      <c r="CL21">
        <v>0</v>
      </c>
      <c r="CM21">
        <v>6.89827741935484</v>
      </c>
      <c r="CN21">
        <v>600.00961290322596</v>
      </c>
      <c r="CO21">
        <v>0.93300648387096796</v>
      </c>
      <c r="CP21">
        <v>6.6993632258064498E-2</v>
      </c>
      <c r="CQ21">
        <v>0</v>
      </c>
      <c r="CR21">
        <v>2.7078548387096801</v>
      </c>
      <c r="CS21">
        <v>0</v>
      </c>
      <c r="CT21">
        <v>6979.4677419354803</v>
      </c>
      <c r="CU21">
        <v>5520.1754838709703</v>
      </c>
      <c r="CV21">
        <v>40.375</v>
      </c>
      <c r="CW21">
        <v>44.332322580645098</v>
      </c>
      <c r="CX21">
        <v>42.55</v>
      </c>
      <c r="CY21">
        <v>42.936999999999998</v>
      </c>
      <c r="CZ21">
        <v>41.061999999999998</v>
      </c>
      <c r="DA21">
        <v>559.81258064516101</v>
      </c>
      <c r="DB21">
        <v>40.195161290322602</v>
      </c>
      <c r="DC21">
        <v>0</v>
      </c>
      <c r="DD21">
        <v>1581694514.5</v>
      </c>
      <c r="DE21">
        <v>2.67758653846154</v>
      </c>
      <c r="DF21">
        <v>0.72958119465900095</v>
      </c>
      <c r="DG21">
        <v>297.59042669967602</v>
      </c>
      <c r="DH21">
        <v>6980.8261538461502</v>
      </c>
      <c r="DI21">
        <v>15</v>
      </c>
      <c r="DJ21">
        <v>100</v>
      </c>
      <c r="DK21">
        <v>100</v>
      </c>
      <c r="DL21">
        <v>2.1320000000000001</v>
      </c>
      <c r="DM21">
        <v>0.48299999999999998</v>
      </c>
      <c r="DN21">
        <v>2</v>
      </c>
      <c r="DO21">
        <v>650.89599999999996</v>
      </c>
      <c r="DP21">
        <v>348.37</v>
      </c>
      <c r="DQ21">
        <v>30.481300000000001</v>
      </c>
      <c r="DR21">
        <v>31.5214</v>
      </c>
      <c r="DS21">
        <v>30</v>
      </c>
      <c r="DT21">
        <v>31.4071</v>
      </c>
      <c r="DU21">
        <v>31.435600000000001</v>
      </c>
      <c r="DV21">
        <v>9.7752700000000008</v>
      </c>
      <c r="DW21">
        <v>21.395299999999999</v>
      </c>
      <c r="DX21">
        <v>100</v>
      </c>
      <c r="DY21">
        <v>30.4955</v>
      </c>
      <c r="DZ21">
        <v>150</v>
      </c>
      <c r="EA21">
        <v>31.710100000000001</v>
      </c>
      <c r="EB21">
        <v>100.008</v>
      </c>
      <c r="EC21">
        <v>100.539</v>
      </c>
    </row>
    <row r="22" spans="1:133" x14ac:dyDescent="0.25">
      <c r="A22">
        <v>6</v>
      </c>
      <c r="B22">
        <v>1581694610.5999999</v>
      </c>
      <c r="C22">
        <v>474</v>
      </c>
      <c r="D22" t="s">
        <v>256</v>
      </c>
      <c r="E22" t="s">
        <v>257</v>
      </c>
      <c r="F22" t="s">
        <v>238</v>
      </c>
      <c r="G22" t="s">
        <v>239</v>
      </c>
      <c r="H22" t="s">
        <v>240</v>
      </c>
      <c r="I22" t="s">
        <v>241</v>
      </c>
      <c r="J22" t="s">
        <v>242</v>
      </c>
      <c r="K22" t="s">
        <v>243</v>
      </c>
      <c r="L22" t="s">
        <v>244</v>
      </c>
      <c r="M22" t="s">
        <v>245</v>
      </c>
      <c r="N22">
        <v>1581694602.5999999</v>
      </c>
      <c r="O22">
        <f t="shared" si="0"/>
        <v>1.3638149864344143E-3</v>
      </c>
      <c r="P22">
        <f t="shared" si="1"/>
        <v>0.89939889124947592</v>
      </c>
      <c r="Q22">
        <f t="shared" si="2"/>
        <v>98.962722580645206</v>
      </c>
      <c r="R22">
        <f t="shared" si="3"/>
        <v>84.124324714674714</v>
      </c>
      <c r="S22">
        <f t="shared" si="4"/>
        <v>8.3948007782672569</v>
      </c>
      <c r="T22">
        <f t="shared" si="5"/>
        <v>9.8755305716531545</v>
      </c>
      <c r="U22">
        <f t="shared" si="6"/>
        <v>0.11307762483641479</v>
      </c>
      <c r="V22">
        <f t="shared" si="7"/>
        <v>2.2505670316901702</v>
      </c>
      <c r="W22">
        <f t="shared" si="8"/>
        <v>0.11001348570319006</v>
      </c>
      <c r="X22">
        <f t="shared" si="9"/>
        <v>6.9026813404169274E-2</v>
      </c>
      <c r="Y22">
        <f t="shared" si="10"/>
        <v>98.020947632208433</v>
      </c>
      <c r="Z22">
        <f t="shared" si="11"/>
        <v>31.51037007792997</v>
      </c>
      <c r="AA22">
        <f t="shared" si="12"/>
        <v>30.985245161290301</v>
      </c>
      <c r="AB22">
        <f t="shared" si="13"/>
        <v>4.5075843454365438</v>
      </c>
      <c r="AC22">
        <f t="shared" si="14"/>
        <v>72.626322889129597</v>
      </c>
      <c r="AD22">
        <f t="shared" si="15"/>
        <v>3.3190151646632549</v>
      </c>
      <c r="AE22">
        <f t="shared" si="16"/>
        <v>4.5699892719751496</v>
      </c>
      <c r="AF22">
        <f t="shared" si="17"/>
        <v>1.188569180773289</v>
      </c>
      <c r="AG22">
        <f t="shared" si="18"/>
        <v>-60.144240901757669</v>
      </c>
      <c r="AH22">
        <f t="shared" si="19"/>
        <v>29.281463049614434</v>
      </c>
      <c r="AI22">
        <f t="shared" si="20"/>
        <v>2.9247360787199908</v>
      </c>
      <c r="AJ22">
        <f t="shared" si="21"/>
        <v>70.082905858785182</v>
      </c>
      <c r="AK22">
        <v>-4.1199014373477803E-2</v>
      </c>
      <c r="AL22">
        <v>4.6249502866116898E-2</v>
      </c>
      <c r="AM22">
        <v>3.4562345319386698</v>
      </c>
      <c r="AN22">
        <v>0</v>
      </c>
      <c r="AO22">
        <v>0</v>
      </c>
      <c r="AP22">
        <f t="shared" si="22"/>
        <v>1</v>
      </c>
      <c r="AQ22">
        <f t="shared" si="23"/>
        <v>0</v>
      </c>
      <c r="AR22">
        <f t="shared" si="24"/>
        <v>51810.424892507333</v>
      </c>
      <c r="AS22" t="s">
        <v>246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246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505.21043826872904</v>
      </c>
      <c r="BE22">
        <f t="shared" si="29"/>
        <v>0.89939889124947592</v>
      </c>
      <c r="BF22" t="e">
        <f t="shared" si="30"/>
        <v>#DIV/0!</v>
      </c>
      <c r="BG22" t="e">
        <f t="shared" si="31"/>
        <v>#DIV/0!</v>
      </c>
      <c r="BH22">
        <f t="shared" si="32"/>
        <v>1.7802460581209766E-3</v>
      </c>
      <c r="BI22" t="e">
        <f t="shared" si="33"/>
        <v>#DIV/0!</v>
      </c>
      <c r="BJ22" t="s">
        <v>246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600.00525806451606</v>
      </c>
      <c r="BR22">
        <f t="shared" si="40"/>
        <v>505.21043826872904</v>
      </c>
      <c r="BS22">
        <f t="shared" si="41"/>
        <v>0.84201001820955024</v>
      </c>
      <c r="BT22">
        <f t="shared" si="42"/>
        <v>0.19402003641910032</v>
      </c>
      <c r="BU22">
        <v>6</v>
      </c>
      <c r="BV22">
        <v>0.5</v>
      </c>
      <c r="BW22" t="s">
        <v>247</v>
      </c>
      <c r="BX22">
        <v>1581694602.5999999</v>
      </c>
      <c r="BY22">
        <v>98.962722580645206</v>
      </c>
      <c r="BZ22">
        <v>99.997058064516096</v>
      </c>
      <c r="CA22">
        <v>33.259861290322597</v>
      </c>
      <c r="CB22">
        <v>31.9414451612903</v>
      </c>
      <c r="CC22">
        <v>600.01754838709701</v>
      </c>
      <c r="CD22">
        <v>99.590377419354795</v>
      </c>
      <c r="CE22">
        <v>0.20003167741935499</v>
      </c>
      <c r="CF22">
        <v>31.2265774193548</v>
      </c>
      <c r="CG22">
        <v>30.985245161290301</v>
      </c>
      <c r="CH22">
        <v>999.9</v>
      </c>
      <c r="CI22">
        <v>0</v>
      </c>
      <c r="CJ22">
        <v>0</v>
      </c>
      <c r="CK22">
        <v>9976.2074193548397</v>
      </c>
      <c r="CL22">
        <v>0</v>
      </c>
      <c r="CM22">
        <v>6.4414361290322599</v>
      </c>
      <c r="CN22">
        <v>600.00525806451606</v>
      </c>
      <c r="CO22">
        <v>0.93299770967742002</v>
      </c>
      <c r="CP22">
        <v>6.7002309677419394E-2</v>
      </c>
      <c r="CQ22">
        <v>0</v>
      </c>
      <c r="CR22">
        <v>2.5250887096774202</v>
      </c>
      <c r="CS22">
        <v>0</v>
      </c>
      <c r="CT22">
        <v>6911.83838709677</v>
      </c>
      <c r="CU22">
        <v>5520.1241935483904</v>
      </c>
      <c r="CV22">
        <v>40.375</v>
      </c>
      <c r="CW22">
        <v>44.328258064516099</v>
      </c>
      <c r="CX22">
        <v>42.561999999999998</v>
      </c>
      <c r="CY22">
        <v>42.896999999999998</v>
      </c>
      <c r="CZ22">
        <v>41.061999999999998</v>
      </c>
      <c r="DA22">
        <v>559.80354838709695</v>
      </c>
      <c r="DB22">
        <v>40.200645161290304</v>
      </c>
      <c r="DC22">
        <v>0</v>
      </c>
      <c r="DD22">
        <v>1581694610.5</v>
      </c>
      <c r="DE22">
        <v>2.5248557692307698</v>
      </c>
      <c r="DF22">
        <v>0.63546152766150099</v>
      </c>
      <c r="DG22">
        <v>716.51042638549404</v>
      </c>
      <c r="DH22">
        <v>6919.65192307692</v>
      </c>
      <c r="DI22">
        <v>15</v>
      </c>
      <c r="DJ22">
        <v>100</v>
      </c>
      <c r="DK22">
        <v>100</v>
      </c>
      <c r="DL22">
        <v>1.9470000000000001</v>
      </c>
      <c r="DM22">
        <v>0.46899999999999997</v>
      </c>
      <c r="DN22">
        <v>2</v>
      </c>
      <c r="DO22">
        <v>651.04700000000003</v>
      </c>
      <c r="DP22">
        <v>347.94799999999998</v>
      </c>
      <c r="DQ22">
        <v>30.389199999999999</v>
      </c>
      <c r="DR22">
        <v>31.5642</v>
      </c>
      <c r="DS22">
        <v>29.9999</v>
      </c>
      <c r="DT22">
        <v>31.448599999999999</v>
      </c>
      <c r="DU22">
        <v>31.478999999999999</v>
      </c>
      <c r="DV22">
        <v>7.4370099999999999</v>
      </c>
      <c r="DW22">
        <v>21.105399999999999</v>
      </c>
      <c r="DX22">
        <v>100</v>
      </c>
      <c r="DY22">
        <v>30.399799999999999</v>
      </c>
      <c r="DZ22">
        <v>100</v>
      </c>
      <c r="EA22">
        <v>31.831099999999999</v>
      </c>
      <c r="EB22">
        <v>100</v>
      </c>
      <c r="EC22">
        <v>100.526</v>
      </c>
    </row>
    <row r="23" spans="1:133" x14ac:dyDescent="0.25">
      <c r="A23">
        <v>7</v>
      </c>
      <c r="B23">
        <v>1581694675.0999999</v>
      </c>
      <c r="C23">
        <v>538.5</v>
      </c>
      <c r="D23" t="s">
        <v>258</v>
      </c>
      <c r="E23" t="s">
        <v>259</v>
      </c>
      <c r="F23" t="s">
        <v>238</v>
      </c>
      <c r="G23" t="s">
        <v>239</v>
      </c>
      <c r="H23" t="s">
        <v>240</v>
      </c>
      <c r="I23" t="s">
        <v>241</v>
      </c>
      <c r="J23" t="s">
        <v>242</v>
      </c>
      <c r="K23" t="s">
        <v>243</v>
      </c>
      <c r="L23" t="s">
        <v>244</v>
      </c>
      <c r="M23" t="s">
        <v>245</v>
      </c>
      <c r="N23">
        <v>1581694652.2612901</v>
      </c>
      <c r="O23">
        <f t="shared" si="0"/>
        <v>1.0846600306958507E-3</v>
      </c>
      <c r="P23">
        <f t="shared" si="1"/>
        <v>-0.15652752289809538</v>
      </c>
      <c r="Q23">
        <f t="shared" si="2"/>
        <v>75.037477419354801</v>
      </c>
      <c r="R23">
        <f t="shared" si="3"/>
        <v>76.437488069282821</v>
      </c>
      <c r="S23">
        <f t="shared" si="4"/>
        <v>7.6275227136726178</v>
      </c>
      <c r="T23">
        <f t="shared" si="5"/>
        <v>7.4878188419018645</v>
      </c>
      <c r="U23">
        <f t="shared" si="6"/>
        <v>8.6552732081696046E-2</v>
      </c>
      <c r="V23">
        <f t="shared" si="7"/>
        <v>2.2549245239173743</v>
      </c>
      <c r="W23">
        <f t="shared" si="8"/>
        <v>8.4748553627660955E-2</v>
      </c>
      <c r="X23">
        <f t="shared" si="9"/>
        <v>5.3126811959351677E-2</v>
      </c>
      <c r="Y23">
        <f t="shared" si="10"/>
        <v>98.022132986001253</v>
      </c>
      <c r="Z23">
        <f t="shared" si="11"/>
        <v>31.60263728658073</v>
      </c>
      <c r="AA23">
        <f t="shared" si="12"/>
        <v>30.9854870967742</v>
      </c>
      <c r="AB23">
        <f t="shared" si="13"/>
        <v>4.5076465327534327</v>
      </c>
      <c r="AC23">
        <f t="shared" si="14"/>
        <v>71.777349794163158</v>
      </c>
      <c r="AD23">
        <f t="shared" si="15"/>
        <v>3.2803442766607782</v>
      </c>
      <c r="AE23">
        <f t="shared" si="16"/>
        <v>4.570166335296391</v>
      </c>
      <c r="AF23">
        <f t="shared" si="17"/>
        <v>1.2273022560926545</v>
      </c>
      <c r="AG23">
        <f t="shared" si="18"/>
        <v>-47.833507353687018</v>
      </c>
      <c r="AH23">
        <f t="shared" si="19"/>
        <v>29.391489928930838</v>
      </c>
      <c r="AI23">
        <f t="shared" si="20"/>
        <v>2.9300661919024873</v>
      </c>
      <c r="AJ23">
        <f t="shared" si="21"/>
        <v>82.510181753147549</v>
      </c>
      <c r="AK23">
        <v>-4.1316454050765401E-2</v>
      </c>
      <c r="AL23">
        <v>4.63813391921531E-2</v>
      </c>
      <c r="AM23">
        <v>3.4640288345920101</v>
      </c>
      <c r="AN23">
        <v>5</v>
      </c>
      <c r="AO23">
        <v>1</v>
      </c>
      <c r="AP23">
        <f t="shared" si="22"/>
        <v>1</v>
      </c>
      <c r="AQ23">
        <f t="shared" si="23"/>
        <v>0</v>
      </c>
      <c r="AR23">
        <f t="shared" si="24"/>
        <v>51951.936276297849</v>
      </c>
      <c r="AS23" t="s">
        <v>246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246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505.21625716648975</v>
      </c>
      <c r="BE23">
        <f t="shared" si="29"/>
        <v>-0.15652752289809538</v>
      </c>
      <c r="BF23" t="e">
        <f t="shared" si="30"/>
        <v>#DIV/0!</v>
      </c>
      <c r="BG23" t="e">
        <f t="shared" si="31"/>
        <v>#DIV/0!</v>
      </c>
      <c r="BH23">
        <f t="shared" si="32"/>
        <v>-3.0982281483969161E-4</v>
      </c>
      <c r="BI23" t="e">
        <f t="shared" si="33"/>
        <v>#DIV/0!</v>
      </c>
      <c r="BJ23" t="s">
        <v>246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600.01212903225803</v>
      </c>
      <c r="BR23">
        <f t="shared" si="40"/>
        <v>505.21625716648975</v>
      </c>
      <c r="BS23">
        <f t="shared" si="41"/>
        <v>0.84201007399856775</v>
      </c>
      <c r="BT23">
        <f t="shared" si="42"/>
        <v>0.19402014799713557</v>
      </c>
      <c r="BU23">
        <v>6</v>
      </c>
      <c r="BV23">
        <v>0.5</v>
      </c>
      <c r="BW23" t="s">
        <v>247</v>
      </c>
      <c r="BX23">
        <v>1581694652.2612901</v>
      </c>
      <c r="BY23">
        <v>75.037477419354801</v>
      </c>
      <c r="BZ23">
        <v>74.962341935483906</v>
      </c>
      <c r="CA23">
        <v>32.8732258064516</v>
      </c>
      <c r="CB23">
        <v>31.824248387096802</v>
      </c>
      <c r="CC23">
        <v>600.01506451612897</v>
      </c>
      <c r="CD23">
        <v>99.588045161290296</v>
      </c>
      <c r="CE23">
        <v>0.199675580645161</v>
      </c>
      <c r="CF23">
        <v>31.2272580645161</v>
      </c>
      <c r="CG23">
        <v>30.9854870967742</v>
      </c>
      <c r="CH23">
        <v>999.9</v>
      </c>
      <c r="CI23">
        <v>0</v>
      </c>
      <c r="CJ23">
        <v>0</v>
      </c>
      <c r="CK23">
        <v>10004.8793548387</v>
      </c>
      <c r="CL23">
        <v>0</v>
      </c>
      <c r="CM23">
        <v>6.3907838709677396</v>
      </c>
      <c r="CN23">
        <v>600.01212903225803</v>
      </c>
      <c r="CO23">
        <v>0.93299732258064505</v>
      </c>
      <c r="CP23">
        <v>6.7002683870967694E-2</v>
      </c>
      <c r="CQ23">
        <v>0</v>
      </c>
      <c r="CR23">
        <v>2.5721532258064501</v>
      </c>
      <c r="CS23">
        <v>0</v>
      </c>
      <c r="CT23">
        <v>6925.7493548387101</v>
      </c>
      <c r="CU23">
        <v>5520.1877419354796</v>
      </c>
      <c r="CV23">
        <v>40.375</v>
      </c>
      <c r="CW23">
        <v>44.311999999999998</v>
      </c>
      <c r="CX23">
        <v>42.545999999999999</v>
      </c>
      <c r="CY23">
        <v>42.878999999999998</v>
      </c>
      <c r="CZ23">
        <v>41.061999999999998</v>
      </c>
      <c r="DA23">
        <v>559.80935483870996</v>
      </c>
      <c r="DB23">
        <v>40.202258064516101</v>
      </c>
      <c r="DC23">
        <v>0</v>
      </c>
      <c r="DD23">
        <v>1581694674.7</v>
      </c>
      <c r="DE23">
        <v>2.5496538461538498</v>
      </c>
      <c r="DF23">
        <v>-0.96285469074581598</v>
      </c>
      <c r="DG23">
        <v>132.22632493139801</v>
      </c>
      <c r="DH23">
        <v>6924.9684615384604</v>
      </c>
      <c r="DI23">
        <v>15</v>
      </c>
      <c r="DJ23">
        <v>100</v>
      </c>
      <c r="DK23">
        <v>100</v>
      </c>
      <c r="DL23">
        <v>1.966</v>
      </c>
      <c r="DM23">
        <v>0.47199999999999998</v>
      </c>
      <c r="DN23">
        <v>2</v>
      </c>
      <c r="DO23">
        <v>631.07600000000002</v>
      </c>
      <c r="DP23">
        <v>344.995</v>
      </c>
      <c r="DQ23">
        <v>30.5458</v>
      </c>
      <c r="DR23">
        <v>31.593399999999999</v>
      </c>
      <c r="DS23">
        <v>30.000299999999999</v>
      </c>
      <c r="DT23">
        <v>31.503</v>
      </c>
      <c r="DU23">
        <v>31.5288</v>
      </c>
      <c r="DV23">
        <v>6.2662899999999997</v>
      </c>
      <c r="DW23">
        <v>20.835799999999999</v>
      </c>
      <c r="DX23">
        <v>100</v>
      </c>
      <c r="DY23">
        <v>30.562799999999999</v>
      </c>
      <c r="DZ23">
        <v>75</v>
      </c>
      <c r="EA23">
        <v>31.821400000000001</v>
      </c>
      <c r="EB23">
        <v>99.995099999999994</v>
      </c>
      <c r="EC23">
        <v>100.52</v>
      </c>
    </row>
    <row r="24" spans="1:133" x14ac:dyDescent="0.25">
      <c r="A24">
        <v>8</v>
      </c>
      <c r="B24">
        <v>1581694744.5999999</v>
      </c>
      <c r="C24">
        <v>608</v>
      </c>
      <c r="D24" t="s">
        <v>260</v>
      </c>
      <c r="E24" t="s">
        <v>261</v>
      </c>
      <c r="F24" t="s">
        <v>238</v>
      </c>
      <c r="G24" t="s">
        <v>239</v>
      </c>
      <c r="H24" t="s">
        <v>240</v>
      </c>
      <c r="I24" t="s">
        <v>241</v>
      </c>
      <c r="J24" t="s">
        <v>242</v>
      </c>
      <c r="K24" t="s">
        <v>243</v>
      </c>
      <c r="L24" t="s">
        <v>244</v>
      </c>
      <c r="M24" t="s">
        <v>245</v>
      </c>
      <c r="N24">
        <v>1581694725.3580599</v>
      </c>
      <c r="O24">
        <f t="shared" si="0"/>
        <v>1.1479593615986918E-3</v>
      </c>
      <c r="P24">
        <f t="shared" si="1"/>
        <v>-0.29818746214603176</v>
      </c>
      <c r="Q24">
        <f t="shared" si="2"/>
        <v>50.209606451612899</v>
      </c>
      <c r="R24">
        <f t="shared" si="3"/>
        <v>54.492129393999072</v>
      </c>
      <c r="S24">
        <f t="shared" si="4"/>
        <v>5.4376509734083385</v>
      </c>
      <c r="T24">
        <f t="shared" si="5"/>
        <v>5.0103073312111928</v>
      </c>
      <c r="U24">
        <f t="shared" si="6"/>
        <v>9.0652962054580594E-2</v>
      </c>
      <c r="V24">
        <f t="shared" si="7"/>
        <v>2.253710611544002</v>
      </c>
      <c r="W24">
        <f t="shared" si="8"/>
        <v>8.8674861215494713E-2</v>
      </c>
      <c r="X24">
        <f t="shared" si="9"/>
        <v>5.5595917740388898E-2</v>
      </c>
      <c r="Y24">
        <f t="shared" si="10"/>
        <v>98.021542174053266</v>
      </c>
      <c r="Z24">
        <f t="shared" si="11"/>
        <v>31.613588721651983</v>
      </c>
      <c r="AA24">
        <f t="shared" si="12"/>
        <v>31.0016483870968</v>
      </c>
      <c r="AB24">
        <f t="shared" si="13"/>
        <v>4.5118023381677164</v>
      </c>
      <c r="AC24">
        <f t="shared" si="14"/>
        <v>71.429801981927326</v>
      </c>
      <c r="AD24">
        <f t="shared" si="15"/>
        <v>3.2703505141728133</v>
      </c>
      <c r="AE24">
        <f t="shared" si="16"/>
        <v>4.5784118441211055</v>
      </c>
      <c r="AF24">
        <f t="shared" si="17"/>
        <v>1.2414518239949031</v>
      </c>
      <c r="AG24">
        <f t="shared" si="18"/>
        <v>-50.625007846502307</v>
      </c>
      <c r="AH24">
        <f t="shared" si="19"/>
        <v>31.26012490925212</v>
      </c>
      <c r="AI24">
        <f t="shared" si="20"/>
        <v>3.1187665503786302</v>
      </c>
      <c r="AJ24">
        <f t="shared" si="21"/>
        <v>81.775425787181703</v>
      </c>
      <c r="AK24">
        <v>-4.1283716927454098E-2</v>
      </c>
      <c r="AL24">
        <v>4.6344588903306602E-2</v>
      </c>
      <c r="AM24">
        <v>3.4618568875125102</v>
      </c>
      <c r="AN24">
        <v>0</v>
      </c>
      <c r="AO24">
        <v>0</v>
      </c>
      <c r="AP24">
        <f t="shared" si="22"/>
        <v>1</v>
      </c>
      <c r="AQ24">
        <f t="shared" si="23"/>
        <v>0</v>
      </c>
      <c r="AR24">
        <f t="shared" si="24"/>
        <v>51907.053737265167</v>
      </c>
      <c r="AS24" t="s">
        <v>246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246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505.21387235498912</v>
      </c>
      <c r="BE24">
        <f t="shared" si="29"/>
        <v>-0.29818746214603176</v>
      </c>
      <c r="BF24" t="e">
        <f t="shared" si="30"/>
        <v>#DIV/0!</v>
      </c>
      <c r="BG24" t="e">
        <f t="shared" si="31"/>
        <v>#DIV/0!</v>
      </c>
      <c r="BH24">
        <f t="shared" si="32"/>
        <v>-5.9022025811775408E-4</v>
      </c>
      <c r="BI24" t="e">
        <f t="shared" si="33"/>
        <v>#DIV/0!</v>
      </c>
      <c r="BJ24" t="s">
        <v>246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600.00938709677405</v>
      </c>
      <c r="BR24">
        <f t="shared" si="40"/>
        <v>505.21387235498912</v>
      </c>
      <c r="BS24">
        <f t="shared" si="41"/>
        <v>0.8420099472102166</v>
      </c>
      <c r="BT24">
        <f t="shared" si="42"/>
        <v>0.19401989442043333</v>
      </c>
      <c r="BU24">
        <v>6</v>
      </c>
      <c r="BV24">
        <v>0.5</v>
      </c>
      <c r="BW24" t="s">
        <v>247</v>
      </c>
      <c r="BX24">
        <v>1581694725.3580599</v>
      </c>
      <c r="BY24">
        <v>50.209606451612899</v>
      </c>
      <c r="BZ24">
        <v>49.969067741935497</v>
      </c>
      <c r="CA24">
        <v>32.773041935483903</v>
      </c>
      <c r="CB24">
        <v>31.6627516129032</v>
      </c>
      <c r="CC24">
        <v>600.02535483870997</v>
      </c>
      <c r="CD24">
        <v>99.588164516128998</v>
      </c>
      <c r="CE24">
        <v>0.199658677419355</v>
      </c>
      <c r="CF24">
        <v>31.258929032258099</v>
      </c>
      <c r="CG24">
        <v>31.0016483870968</v>
      </c>
      <c r="CH24">
        <v>999.9</v>
      </c>
      <c r="CI24">
        <v>0</v>
      </c>
      <c r="CJ24">
        <v>0</v>
      </c>
      <c r="CK24">
        <v>9996.94</v>
      </c>
      <c r="CL24">
        <v>0</v>
      </c>
      <c r="CM24">
        <v>8.2852729032258097</v>
      </c>
      <c r="CN24">
        <v>600.00938709677405</v>
      </c>
      <c r="CO24">
        <v>0.93299848387096795</v>
      </c>
      <c r="CP24">
        <v>6.7001551612903207E-2</v>
      </c>
      <c r="CQ24">
        <v>0</v>
      </c>
      <c r="CR24">
        <v>2.6905645161290299</v>
      </c>
      <c r="CS24">
        <v>0</v>
      </c>
      <c r="CT24">
        <v>7172.9203225806496</v>
      </c>
      <c r="CU24">
        <v>5520.1641935483904</v>
      </c>
      <c r="CV24">
        <v>40.375</v>
      </c>
      <c r="CW24">
        <v>44.311999999999998</v>
      </c>
      <c r="CX24">
        <v>42.527999999999999</v>
      </c>
      <c r="CY24">
        <v>42.875</v>
      </c>
      <c r="CZ24">
        <v>41.061999999999998</v>
      </c>
      <c r="DA24">
        <v>559.80677419354799</v>
      </c>
      <c r="DB24">
        <v>40.199354838709702</v>
      </c>
      <c r="DC24">
        <v>0</v>
      </c>
      <c r="DD24">
        <v>1581694744.3</v>
      </c>
      <c r="DE24">
        <v>2.7132884615384598</v>
      </c>
      <c r="DF24">
        <v>-0.39641023054476399</v>
      </c>
      <c r="DG24">
        <v>-19.9179485102377</v>
      </c>
      <c r="DH24">
        <v>7182.0576923076896</v>
      </c>
      <c r="DI24">
        <v>15</v>
      </c>
      <c r="DJ24">
        <v>100</v>
      </c>
      <c r="DK24">
        <v>100</v>
      </c>
      <c r="DL24">
        <v>1.984</v>
      </c>
      <c r="DM24">
        <v>0.46300000000000002</v>
      </c>
      <c r="DN24">
        <v>2</v>
      </c>
      <c r="DO24">
        <v>641.36800000000005</v>
      </c>
      <c r="DP24">
        <v>345.79300000000001</v>
      </c>
      <c r="DQ24">
        <v>30.434699999999999</v>
      </c>
      <c r="DR24">
        <v>31.620999999999999</v>
      </c>
      <c r="DS24">
        <v>30.0002</v>
      </c>
      <c r="DT24">
        <v>31.523900000000001</v>
      </c>
      <c r="DU24">
        <v>31.546900000000001</v>
      </c>
      <c r="DV24">
        <v>5.1007600000000002</v>
      </c>
      <c r="DW24">
        <v>22.0578</v>
      </c>
      <c r="DX24">
        <v>100</v>
      </c>
      <c r="DY24">
        <v>30.450500000000002</v>
      </c>
      <c r="DZ24">
        <v>50</v>
      </c>
      <c r="EA24">
        <v>31.741</v>
      </c>
      <c r="EB24">
        <v>99.991299999999995</v>
      </c>
      <c r="EC24">
        <v>100.514</v>
      </c>
    </row>
    <row r="25" spans="1:133" x14ac:dyDescent="0.25">
      <c r="A25">
        <v>9</v>
      </c>
      <c r="B25">
        <v>1581694843</v>
      </c>
      <c r="C25">
        <v>706.40000009536698</v>
      </c>
      <c r="D25" t="s">
        <v>262</v>
      </c>
      <c r="E25" t="s">
        <v>263</v>
      </c>
      <c r="F25" t="s">
        <v>238</v>
      </c>
      <c r="G25" t="s">
        <v>239</v>
      </c>
      <c r="H25" t="s">
        <v>240</v>
      </c>
      <c r="I25" t="s">
        <v>241</v>
      </c>
      <c r="J25" t="s">
        <v>242</v>
      </c>
      <c r="K25" t="s">
        <v>243</v>
      </c>
      <c r="L25" t="s">
        <v>244</v>
      </c>
      <c r="M25" t="s">
        <v>245</v>
      </c>
      <c r="N25">
        <v>1581694835</v>
      </c>
      <c r="O25">
        <f t="shared" si="0"/>
        <v>1.6339234758546185E-3</v>
      </c>
      <c r="P25">
        <f t="shared" si="1"/>
        <v>5.3512613972252785</v>
      </c>
      <c r="Q25">
        <f t="shared" si="2"/>
        <v>394.09283870967698</v>
      </c>
      <c r="R25">
        <f t="shared" si="3"/>
        <v>322.3450310600395</v>
      </c>
      <c r="S25">
        <f t="shared" si="4"/>
        <v>32.166765843522022</v>
      </c>
      <c r="T25">
        <f t="shared" si="5"/>
        <v>39.326469595934086</v>
      </c>
      <c r="U25">
        <f t="shared" si="6"/>
        <v>0.13617909360582303</v>
      </c>
      <c r="V25">
        <f t="shared" si="7"/>
        <v>2.2566786960131631</v>
      </c>
      <c r="W25">
        <f t="shared" si="8"/>
        <v>0.13177295010683915</v>
      </c>
      <c r="X25">
        <f t="shared" si="9"/>
        <v>8.2742092321747451E-2</v>
      </c>
      <c r="Y25">
        <f t="shared" si="10"/>
        <v>98.02225879138345</v>
      </c>
      <c r="Z25">
        <f t="shared" si="11"/>
        <v>31.475457904421781</v>
      </c>
      <c r="AA25">
        <f t="shared" si="12"/>
        <v>31.014358064516099</v>
      </c>
      <c r="AB25">
        <f t="shared" si="13"/>
        <v>4.515072920224215</v>
      </c>
      <c r="AC25">
        <f t="shared" si="14"/>
        <v>72.559885950344395</v>
      </c>
      <c r="AD25">
        <f t="shared" si="15"/>
        <v>3.3263398592962812</v>
      </c>
      <c r="AE25">
        <f t="shared" si="16"/>
        <v>4.5842683126219734</v>
      </c>
      <c r="AF25">
        <f t="shared" si="17"/>
        <v>1.1887330609279338</v>
      </c>
      <c r="AG25">
        <f t="shared" si="18"/>
        <v>-72.056025285188682</v>
      </c>
      <c r="AH25">
        <f t="shared" si="19"/>
        <v>32.488087557385107</v>
      </c>
      <c r="AI25">
        <f t="shared" si="20"/>
        <v>3.2375767486822706</v>
      </c>
      <c r="AJ25">
        <f t="shared" si="21"/>
        <v>61.691897812262148</v>
      </c>
      <c r="AK25">
        <v>-4.1363789385542402E-2</v>
      </c>
      <c r="AL25">
        <v>4.6434477252243297E-2</v>
      </c>
      <c r="AM25">
        <v>3.4671682503792298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51999.794340998407</v>
      </c>
      <c r="AS25" t="s">
        <v>246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246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505.21505766530822</v>
      </c>
      <c r="BE25">
        <f t="shared" si="29"/>
        <v>5.3512613972252785</v>
      </c>
      <c r="BF25" t="e">
        <f t="shared" si="30"/>
        <v>#DIV/0!</v>
      </c>
      <c r="BG25" t="e">
        <f t="shared" si="31"/>
        <v>#DIV/0!</v>
      </c>
      <c r="BH25">
        <f t="shared" si="32"/>
        <v>1.0592046527580636E-2</v>
      </c>
      <c r="BI25" t="e">
        <f t="shared" si="33"/>
        <v>#DIV/0!</v>
      </c>
      <c r="BJ25" t="s">
        <v>246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600.01045161290301</v>
      </c>
      <c r="BR25">
        <f t="shared" si="40"/>
        <v>505.21505766530822</v>
      </c>
      <c r="BS25">
        <f t="shared" si="41"/>
        <v>0.84201042883040966</v>
      </c>
      <c r="BT25">
        <f t="shared" si="42"/>
        <v>0.19402085766081945</v>
      </c>
      <c r="BU25">
        <v>6</v>
      </c>
      <c r="BV25">
        <v>0.5</v>
      </c>
      <c r="BW25" t="s">
        <v>247</v>
      </c>
      <c r="BX25">
        <v>1581694835</v>
      </c>
      <c r="BY25">
        <v>394.09283870967698</v>
      </c>
      <c r="BZ25">
        <v>400.08790322580597</v>
      </c>
      <c r="CA25">
        <v>33.3334451612903</v>
      </c>
      <c r="CB25">
        <v>31.754016129032301</v>
      </c>
      <c r="CC25">
        <v>600.01145161290299</v>
      </c>
      <c r="CD25">
        <v>99.589912903225795</v>
      </c>
      <c r="CE25">
        <v>0.19994809677419401</v>
      </c>
      <c r="CF25">
        <v>31.281393548387101</v>
      </c>
      <c r="CG25">
        <v>31.014358064516099</v>
      </c>
      <c r="CH25">
        <v>999.9</v>
      </c>
      <c r="CI25">
        <v>0</v>
      </c>
      <c r="CJ25">
        <v>0</v>
      </c>
      <c r="CK25">
        <v>10016.153870967701</v>
      </c>
      <c r="CL25">
        <v>0</v>
      </c>
      <c r="CM25">
        <v>7.2630338709677398</v>
      </c>
      <c r="CN25">
        <v>600.01045161290301</v>
      </c>
      <c r="CO25">
        <v>0.93298667741935504</v>
      </c>
      <c r="CP25">
        <v>6.7013258064516107E-2</v>
      </c>
      <c r="CQ25">
        <v>0</v>
      </c>
      <c r="CR25">
        <v>2.6062903225806502</v>
      </c>
      <c r="CS25">
        <v>0</v>
      </c>
      <c r="CT25">
        <v>6818.8725806451603</v>
      </c>
      <c r="CU25">
        <v>5520.1596774193504</v>
      </c>
      <c r="CV25">
        <v>40.389000000000003</v>
      </c>
      <c r="CW25">
        <v>44.370935483871001</v>
      </c>
      <c r="CX25">
        <v>42.561999999999998</v>
      </c>
      <c r="CY25">
        <v>42.963419354838699</v>
      </c>
      <c r="CZ25">
        <v>41.125</v>
      </c>
      <c r="DA25">
        <v>559.80225806451597</v>
      </c>
      <c r="DB25">
        <v>40.2093548387097</v>
      </c>
      <c r="DC25">
        <v>0</v>
      </c>
      <c r="DD25">
        <v>1581694842.7</v>
      </c>
      <c r="DE25">
        <v>2.6080096153846202</v>
      </c>
      <c r="DF25">
        <v>-0.14575213907852799</v>
      </c>
      <c r="DG25">
        <v>-180.34290610219901</v>
      </c>
      <c r="DH25">
        <v>6818.1280769230798</v>
      </c>
      <c r="DI25">
        <v>15</v>
      </c>
      <c r="DJ25">
        <v>100</v>
      </c>
      <c r="DK25">
        <v>100</v>
      </c>
      <c r="DL25">
        <v>2.9119999999999999</v>
      </c>
      <c r="DM25">
        <v>0.47099999999999997</v>
      </c>
      <c r="DN25">
        <v>2</v>
      </c>
      <c r="DO25">
        <v>651.05700000000002</v>
      </c>
      <c r="DP25">
        <v>347.69499999999999</v>
      </c>
      <c r="DQ25">
        <v>30.382000000000001</v>
      </c>
      <c r="DR25">
        <v>31.6572</v>
      </c>
      <c r="DS25">
        <v>30.0002</v>
      </c>
      <c r="DT25">
        <v>31.537500000000001</v>
      </c>
      <c r="DU25">
        <v>31.565799999999999</v>
      </c>
      <c r="DV25">
        <v>20.964099999999998</v>
      </c>
      <c r="DW25">
        <v>23.023599999999998</v>
      </c>
      <c r="DX25">
        <v>100</v>
      </c>
      <c r="DY25">
        <v>30.3765</v>
      </c>
      <c r="DZ25">
        <v>400</v>
      </c>
      <c r="EA25">
        <v>31.562200000000001</v>
      </c>
      <c r="EB25">
        <v>99.983099999999993</v>
      </c>
      <c r="EC25">
        <v>100.511</v>
      </c>
    </row>
    <row r="26" spans="1:133" x14ac:dyDescent="0.25">
      <c r="A26">
        <v>10</v>
      </c>
      <c r="B26">
        <v>1581694940</v>
      </c>
      <c r="C26">
        <v>803.40000009536698</v>
      </c>
      <c r="D26" t="s">
        <v>264</v>
      </c>
      <c r="E26" t="s">
        <v>265</v>
      </c>
      <c r="F26" t="s">
        <v>238</v>
      </c>
      <c r="G26" t="s">
        <v>239</v>
      </c>
      <c r="H26" t="s">
        <v>240</v>
      </c>
      <c r="I26" t="s">
        <v>241</v>
      </c>
      <c r="J26" t="s">
        <v>242</v>
      </c>
      <c r="K26" t="s">
        <v>243</v>
      </c>
      <c r="L26" t="s">
        <v>244</v>
      </c>
      <c r="M26" t="s">
        <v>245</v>
      </c>
      <c r="N26">
        <v>1581694932</v>
      </c>
      <c r="O26">
        <f t="shared" si="0"/>
        <v>1.6321285338523278E-3</v>
      </c>
      <c r="P26">
        <f t="shared" si="1"/>
        <v>4.7665742956501038</v>
      </c>
      <c r="Q26">
        <f t="shared" si="2"/>
        <v>394.58</v>
      </c>
      <c r="R26">
        <f t="shared" si="3"/>
        <v>329.79768095368848</v>
      </c>
      <c r="S26">
        <f t="shared" si="4"/>
        <v>32.910111888888196</v>
      </c>
      <c r="T26">
        <f t="shared" si="5"/>
        <v>39.374661190965149</v>
      </c>
      <c r="U26">
        <f t="shared" si="6"/>
        <v>0.13612078295919283</v>
      </c>
      <c r="V26">
        <f t="shared" si="7"/>
        <v>2.2524379914113664</v>
      </c>
      <c r="W26">
        <f t="shared" si="8"/>
        <v>0.13171034684306035</v>
      </c>
      <c r="X26">
        <f t="shared" si="9"/>
        <v>8.2703322692186096E-2</v>
      </c>
      <c r="Y26">
        <f t="shared" si="10"/>
        <v>98.019980099477777</v>
      </c>
      <c r="Z26">
        <f t="shared" si="11"/>
        <v>31.470463420993113</v>
      </c>
      <c r="AA26">
        <f t="shared" si="12"/>
        <v>30.991474193548399</v>
      </c>
      <c r="AB26">
        <f t="shared" si="13"/>
        <v>4.5091856996425879</v>
      </c>
      <c r="AC26">
        <f t="shared" si="14"/>
        <v>72.470767560019141</v>
      </c>
      <c r="AD26">
        <f t="shared" si="15"/>
        <v>3.3211386772495528</v>
      </c>
      <c r="AE26">
        <f t="shared" si="16"/>
        <v>4.5827287181676919</v>
      </c>
      <c r="AF26">
        <f t="shared" si="17"/>
        <v>1.1880470223930351</v>
      </c>
      <c r="AG26">
        <f t="shared" si="18"/>
        <v>-71.976868342887656</v>
      </c>
      <c r="AH26">
        <f t="shared" si="19"/>
        <v>34.48905470981871</v>
      </c>
      <c r="AI26">
        <f t="shared" si="20"/>
        <v>3.4429637760799503</v>
      </c>
      <c r="AJ26">
        <f t="shared" si="21"/>
        <v>63.975130242488781</v>
      </c>
      <c r="AK26">
        <v>-4.1249413751140301E-2</v>
      </c>
      <c r="AL26">
        <v>4.6306080582771199E-2</v>
      </c>
      <c r="AM26">
        <v>3.4595804029557899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51862.8684024307</v>
      </c>
      <c r="AS26" t="s">
        <v>246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246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505.20290868764727</v>
      </c>
      <c r="BE26">
        <f t="shared" si="29"/>
        <v>4.7665742956501038</v>
      </c>
      <c r="BF26" t="e">
        <f t="shared" si="30"/>
        <v>#DIV/0!</v>
      </c>
      <c r="BG26" t="e">
        <f t="shared" si="31"/>
        <v>#DIV/0!</v>
      </c>
      <c r="BH26">
        <f t="shared" si="32"/>
        <v>9.4349700163684977E-3</v>
      </c>
      <c r="BI26" t="e">
        <f t="shared" si="33"/>
        <v>#DIV/0!</v>
      </c>
      <c r="BJ26" t="s">
        <v>246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599.99596774193503</v>
      </c>
      <c r="BR26">
        <f t="shared" si="40"/>
        <v>505.20290868764727</v>
      </c>
      <c r="BS26">
        <f t="shared" si="41"/>
        <v>0.84201050648550468</v>
      </c>
      <c r="BT26">
        <f t="shared" si="42"/>
        <v>0.19402101297100957</v>
      </c>
      <c r="BU26">
        <v>6</v>
      </c>
      <c r="BV26">
        <v>0.5</v>
      </c>
      <c r="BW26" t="s">
        <v>247</v>
      </c>
      <c r="BX26">
        <v>1581694932</v>
      </c>
      <c r="BY26">
        <v>394.58</v>
      </c>
      <c r="BZ26">
        <v>399.99048387096798</v>
      </c>
      <c r="CA26">
        <v>33.281680645161302</v>
      </c>
      <c r="CB26">
        <v>31.703900000000001</v>
      </c>
      <c r="CC26">
        <v>600.01061290322605</v>
      </c>
      <c r="CD26">
        <v>99.588790322580607</v>
      </c>
      <c r="CE26">
        <v>0.200000774193548</v>
      </c>
      <c r="CF26">
        <v>31.275490322580598</v>
      </c>
      <c r="CG26">
        <v>30.991474193548399</v>
      </c>
      <c r="CH26">
        <v>999.9</v>
      </c>
      <c r="CI26">
        <v>0</v>
      </c>
      <c r="CJ26">
        <v>0</v>
      </c>
      <c r="CK26">
        <v>9988.5706451612896</v>
      </c>
      <c r="CL26">
        <v>0</v>
      </c>
      <c r="CM26">
        <v>4.9826229032258098</v>
      </c>
      <c r="CN26">
        <v>599.99596774193503</v>
      </c>
      <c r="CO26">
        <v>0.93298700000000001</v>
      </c>
      <c r="CP26">
        <v>6.70129E-2</v>
      </c>
      <c r="CQ26">
        <v>0</v>
      </c>
      <c r="CR26">
        <v>2.57166935483871</v>
      </c>
      <c r="CS26">
        <v>0</v>
      </c>
      <c r="CT26">
        <v>6686.9551612903197</v>
      </c>
      <c r="CU26">
        <v>5520.0274193548403</v>
      </c>
      <c r="CV26">
        <v>40.412999999999997</v>
      </c>
      <c r="CW26">
        <v>44.387</v>
      </c>
      <c r="CX26">
        <v>42.561999999999998</v>
      </c>
      <c r="CY26">
        <v>43</v>
      </c>
      <c r="CZ26">
        <v>41.125</v>
      </c>
      <c r="DA26">
        <v>559.788064516129</v>
      </c>
      <c r="DB26">
        <v>40.21</v>
      </c>
      <c r="DC26">
        <v>0</v>
      </c>
      <c r="DD26">
        <v>1581694939.9000001</v>
      </c>
      <c r="DE26">
        <v>2.6189519230769198</v>
      </c>
      <c r="DF26">
        <v>0.53178631866146198</v>
      </c>
      <c r="DG26">
        <v>8.9278632585755098</v>
      </c>
      <c r="DH26">
        <v>6687.0292307692298</v>
      </c>
      <c r="DI26">
        <v>15</v>
      </c>
      <c r="DJ26">
        <v>100</v>
      </c>
      <c r="DK26">
        <v>100</v>
      </c>
      <c r="DL26">
        <v>2.9809999999999999</v>
      </c>
      <c r="DM26">
        <v>0.46500000000000002</v>
      </c>
      <c r="DN26">
        <v>2</v>
      </c>
      <c r="DO26">
        <v>651.31500000000005</v>
      </c>
      <c r="DP26">
        <v>347.42700000000002</v>
      </c>
      <c r="DQ26">
        <v>30.566400000000002</v>
      </c>
      <c r="DR26">
        <v>31.674199999999999</v>
      </c>
      <c r="DS26">
        <v>30.0001</v>
      </c>
      <c r="DT26">
        <v>31.559699999999999</v>
      </c>
      <c r="DU26">
        <v>31.590800000000002</v>
      </c>
      <c r="DV26">
        <v>20.9618</v>
      </c>
      <c r="DW26">
        <v>22.691199999999998</v>
      </c>
      <c r="DX26">
        <v>100</v>
      </c>
      <c r="DY26">
        <v>30.569700000000001</v>
      </c>
      <c r="DZ26">
        <v>400</v>
      </c>
      <c r="EA26">
        <v>31.59</v>
      </c>
      <c r="EB26">
        <v>99.982200000000006</v>
      </c>
      <c r="EC26">
        <v>100.508</v>
      </c>
    </row>
    <row r="27" spans="1:133" x14ac:dyDescent="0.25">
      <c r="A27">
        <v>11</v>
      </c>
      <c r="B27">
        <v>1581695045</v>
      </c>
      <c r="C27">
        <v>908.40000009536698</v>
      </c>
      <c r="D27" t="s">
        <v>266</v>
      </c>
      <c r="E27" t="s">
        <v>267</v>
      </c>
      <c r="F27" t="s">
        <v>238</v>
      </c>
      <c r="G27" t="s">
        <v>239</v>
      </c>
      <c r="H27" t="s">
        <v>240</v>
      </c>
      <c r="I27" t="s">
        <v>241</v>
      </c>
      <c r="J27" t="s">
        <v>242</v>
      </c>
      <c r="K27" t="s">
        <v>243</v>
      </c>
      <c r="L27" t="s">
        <v>244</v>
      </c>
      <c r="M27" t="s">
        <v>245</v>
      </c>
      <c r="N27">
        <v>1581695037</v>
      </c>
      <c r="O27">
        <f t="shared" si="0"/>
        <v>1.6631179651783276E-3</v>
      </c>
      <c r="P27">
        <f t="shared" si="1"/>
        <v>5.159821521271085</v>
      </c>
      <c r="Q27">
        <f t="shared" si="2"/>
        <v>394.19364516129002</v>
      </c>
      <c r="R27">
        <f t="shared" si="3"/>
        <v>325.7586589859086</v>
      </c>
      <c r="S27">
        <f t="shared" si="4"/>
        <v>32.505654304660467</v>
      </c>
      <c r="T27">
        <f t="shared" si="5"/>
        <v>39.334402955229393</v>
      </c>
      <c r="U27">
        <f t="shared" si="6"/>
        <v>0.13856114532874542</v>
      </c>
      <c r="V27">
        <f t="shared" si="7"/>
        <v>2.2539207102659371</v>
      </c>
      <c r="W27">
        <f t="shared" si="8"/>
        <v>0.13399690492062555</v>
      </c>
      <c r="X27">
        <f t="shared" si="9"/>
        <v>8.4145619786681475E-2</v>
      </c>
      <c r="Y27">
        <f t="shared" si="10"/>
        <v>98.018454978738404</v>
      </c>
      <c r="Z27">
        <f t="shared" si="11"/>
        <v>31.467044479742992</v>
      </c>
      <c r="AA27">
        <f t="shared" si="12"/>
        <v>30.985225806451599</v>
      </c>
      <c r="AB27">
        <f t="shared" si="13"/>
        <v>4.5075793704834775</v>
      </c>
      <c r="AC27">
        <f t="shared" si="14"/>
        <v>72.366183944001335</v>
      </c>
      <c r="AD27">
        <f t="shared" si="15"/>
        <v>3.3176548963808576</v>
      </c>
      <c r="AE27">
        <f t="shared" si="16"/>
        <v>4.5845375775902975</v>
      </c>
      <c r="AF27">
        <f t="shared" si="17"/>
        <v>1.1899244741026198</v>
      </c>
      <c r="AG27">
        <f t="shared" si="18"/>
        <v>-73.343502264364247</v>
      </c>
      <c r="AH27">
        <f t="shared" si="19"/>
        <v>36.113774554227973</v>
      </c>
      <c r="AI27">
        <f t="shared" si="20"/>
        <v>3.6027965260674946</v>
      </c>
      <c r="AJ27">
        <f t="shared" si="21"/>
        <v>64.391523794669624</v>
      </c>
      <c r="AK27">
        <v>-4.1289381781045603E-2</v>
      </c>
      <c r="AL27">
        <v>4.6350948197731501E-2</v>
      </c>
      <c r="AM27">
        <v>3.4622327651971898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51909.798623682298</v>
      </c>
      <c r="AS27" t="s">
        <v>246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246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505.19673838545452</v>
      </c>
      <c r="BE27">
        <f t="shared" si="29"/>
        <v>5.159821521271085</v>
      </c>
      <c r="BF27" t="e">
        <f t="shared" si="30"/>
        <v>#DIV/0!</v>
      </c>
      <c r="BG27" t="e">
        <f t="shared" si="31"/>
        <v>#DIV/0!</v>
      </c>
      <c r="BH27">
        <f t="shared" si="32"/>
        <v>1.0213489377942597E-2</v>
      </c>
      <c r="BI27" t="e">
        <f t="shared" si="33"/>
        <v>#DIV/0!</v>
      </c>
      <c r="BJ27" t="s">
        <v>246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599.98887096774195</v>
      </c>
      <c r="BR27">
        <f t="shared" si="40"/>
        <v>505.19673838545452</v>
      </c>
      <c r="BS27">
        <f t="shared" si="41"/>
        <v>0.84201018190655097</v>
      </c>
      <c r="BT27">
        <f t="shared" si="42"/>
        <v>0.194020363813102</v>
      </c>
      <c r="BU27">
        <v>6</v>
      </c>
      <c r="BV27">
        <v>0.5</v>
      </c>
      <c r="BW27" t="s">
        <v>247</v>
      </c>
      <c r="BX27">
        <v>1581695037</v>
      </c>
      <c r="BY27">
        <v>394.19364516129002</v>
      </c>
      <c r="BZ27">
        <v>400.00900000000001</v>
      </c>
      <c r="CA27">
        <v>33.248209677419403</v>
      </c>
      <c r="CB27">
        <v>31.640403225806502</v>
      </c>
      <c r="CC27">
        <v>600.00590322580604</v>
      </c>
      <c r="CD27">
        <v>99.584493548387101</v>
      </c>
      <c r="CE27">
        <v>0.19997390322580599</v>
      </c>
      <c r="CF27">
        <v>31.282425806451599</v>
      </c>
      <c r="CG27">
        <v>30.985225806451599</v>
      </c>
      <c r="CH27">
        <v>999.9</v>
      </c>
      <c r="CI27">
        <v>0</v>
      </c>
      <c r="CJ27">
        <v>0</v>
      </c>
      <c r="CK27">
        <v>9998.6803225806507</v>
      </c>
      <c r="CL27">
        <v>0</v>
      </c>
      <c r="CM27">
        <v>6.9958664516129003</v>
      </c>
      <c r="CN27">
        <v>599.98887096774195</v>
      </c>
      <c r="CO27">
        <v>0.93299270967741998</v>
      </c>
      <c r="CP27">
        <v>6.7007277419354805E-2</v>
      </c>
      <c r="CQ27">
        <v>0</v>
      </c>
      <c r="CR27">
        <v>2.6574677419354802</v>
      </c>
      <c r="CS27">
        <v>0</v>
      </c>
      <c r="CT27">
        <v>6883.3758064516096</v>
      </c>
      <c r="CU27">
        <v>5519.9677419354803</v>
      </c>
      <c r="CV27">
        <v>40.436999999999998</v>
      </c>
      <c r="CW27">
        <v>44.395000000000003</v>
      </c>
      <c r="CX27">
        <v>42.561999999999998</v>
      </c>
      <c r="CY27">
        <v>43</v>
      </c>
      <c r="CZ27">
        <v>41.125</v>
      </c>
      <c r="DA27">
        <v>559.78612903225803</v>
      </c>
      <c r="DB27">
        <v>40.202903225806502</v>
      </c>
      <c r="DC27">
        <v>0</v>
      </c>
      <c r="DD27">
        <v>1581695044.9000001</v>
      </c>
      <c r="DE27">
        <v>2.6394326923076901</v>
      </c>
      <c r="DF27">
        <v>0.99330770615039898</v>
      </c>
      <c r="DG27">
        <v>-1186.4126505680599</v>
      </c>
      <c r="DH27">
        <v>6878.19038461539</v>
      </c>
      <c r="DI27">
        <v>15</v>
      </c>
      <c r="DJ27">
        <v>100</v>
      </c>
      <c r="DK27">
        <v>100</v>
      </c>
      <c r="DL27">
        <v>2.9369999999999998</v>
      </c>
      <c r="DM27">
        <v>0.46400000000000002</v>
      </c>
      <c r="DN27">
        <v>2</v>
      </c>
      <c r="DO27">
        <v>651.27700000000004</v>
      </c>
      <c r="DP27">
        <v>346.99599999999998</v>
      </c>
      <c r="DQ27">
        <v>30.568200000000001</v>
      </c>
      <c r="DR27">
        <v>31.6767</v>
      </c>
      <c r="DS27">
        <v>30</v>
      </c>
      <c r="DT27">
        <v>31.570900000000002</v>
      </c>
      <c r="DU27">
        <v>31.599299999999999</v>
      </c>
      <c r="DV27">
        <v>20.957899999999999</v>
      </c>
      <c r="DW27">
        <v>22.6858</v>
      </c>
      <c r="DX27">
        <v>100</v>
      </c>
      <c r="DY27">
        <v>30.575299999999999</v>
      </c>
      <c r="DZ27">
        <v>400</v>
      </c>
      <c r="EA27">
        <v>31.658000000000001</v>
      </c>
      <c r="EB27">
        <v>99.984800000000007</v>
      </c>
      <c r="EC27">
        <v>100.50700000000001</v>
      </c>
    </row>
    <row r="28" spans="1:133" x14ac:dyDescent="0.25">
      <c r="A28">
        <v>12</v>
      </c>
      <c r="B28">
        <v>1581695136</v>
      </c>
      <c r="C28">
        <v>999.40000009536698</v>
      </c>
      <c r="D28" t="s">
        <v>268</v>
      </c>
      <c r="E28" t="s">
        <v>269</v>
      </c>
      <c r="F28" t="s">
        <v>238</v>
      </c>
      <c r="G28" t="s">
        <v>239</v>
      </c>
      <c r="H28" t="s">
        <v>240</v>
      </c>
      <c r="I28" t="s">
        <v>241</v>
      </c>
      <c r="J28" t="s">
        <v>242</v>
      </c>
      <c r="K28" t="s">
        <v>243</v>
      </c>
      <c r="L28" t="s">
        <v>244</v>
      </c>
      <c r="M28" t="s">
        <v>245</v>
      </c>
      <c r="N28">
        <v>1581695128</v>
      </c>
      <c r="O28">
        <f t="shared" si="0"/>
        <v>1.7033046517892564E-3</v>
      </c>
      <c r="P28">
        <f t="shared" si="1"/>
        <v>6.3968394060891622</v>
      </c>
      <c r="Q28">
        <f t="shared" si="2"/>
        <v>467.89632258064501</v>
      </c>
      <c r="R28">
        <f t="shared" si="3"/>
        <v>385.61423655740907</v>
      </c>
      <c r="S28">
        <f t="shared" si="4"/>
        <v>38.479238875224482</v>
      </c>
      <c r="T28">
        <f t="shared" si="5"/>
        <v>46.689910948708722</v>
      </c>
      <c r="U28">
        <f t="shared" si="6"/>
        <v>0.14268333954377296</v>
      </c>
      <c r="V28">
        <f t="shared" si="7"/>
        <v>2.2546972157224214</v>
      </c>
      <c r="W28">
        <f t="shared" si="8"/>
        <v>0.13785019028183984</v>
      </c>
      <c r="X28">
        <f t="shared" si="9"/>
        <v>8.6576969584157254E-2</v>
      </c>
      <c r="Y28">
        <f t="shared" si="10"/>
        <v>98.02059368553445</v>
      </c>
      <c r="Z28">
        <f t="shared" si="11"/>
        <v>31.462858430866532</v>
      </c>
      <c r="AA28">
        <f t="shared" si="12"/>
        <v>30.9775064516129</v>
      </c>
      <c r="AB28">
        <f t="shared" si="13"/>
        <v>4.5055955746649401</v>
      </c>
      <c r="AC28">
        <f t="shared" si="14"/>
        <v>72.400774302586171</v>
      </c>
      <c r="AD28">
        <f t="shared" si="15"/>
        <v>3.3209621793138497</v>
      </c>
      <c r="AE28">
        <f t="shared" si="16"/>
        <v>4.5869152799864796</v>
      </c>
      <c r="AF28">
        <f t="shared" si="17"/>
        <v>1.1846333953510904</v>
      </c>
      <c r="AG28">
        <f t="shared" si="18"/>
        <v>-75.115735143906207</v>
      </c>
      <c r="AH28">
        <f t="shared" si="19"/>
        <v>38.17226533297729</v>
      </c>
      <c r="AI28">
        <f t="shared" si="20"/>
        <v>3.8068712517459184</v>
      </c>
      <c r="AJ28">
        <f t="shared" si="21"/>
        <v>64.883995126351451</v>
      </c>
      <c r="AK28">
        <v>-4.1310322721083502E-2</v>
      </c>
      <c r="AL28">
        <v>4.6374456237451199E-2</v>
      </c>
      <c r="AM28">
        <v>3.4636220962567199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51933.544512615379</v>
      </c>
      <c r="AS28" t="s">
        <v>246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246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505.20647469218352</v>
      </c>
      <c r="BE28">
        <f t="shared" si="29"/>
        <v>6.3968394060891622</v>
      </c>
      <c r="BF28" t="e">
        <f t="shared" si="30"/>
        <v>#DIV/0!</v>
      </c>
      <c r="BG28" t="e">
        <f t="shared" si="31"/>
        <v>#DIV/0!</v>
      </c>
      <c r="BH28">
        <f t="shared" si="32"/>
        <v>1.2661831798546689E-2</v>
      </c>
      <c r="BI28" t="e">
        <f t="shared" si="33"/>
        <v>#DIV/0!</v>
      </c>
      <c r="BJ28" t="s">
        <v>246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600.00025806451595</v>
      </c>
      <c r="BR28">
        <f t="shared" si="40"/>
        <v>505.20647469218352</v>
      </c>
      <c r="BS28">
        <f t="shared" si="41"/>
        <v>0.84201042899861622</v>
      </c>
      <c r="BT28">
        <f t="shared" si="42"/>
        <v>0.19402085799723226</v>
      </c>
      <c r="BU28">
        <v>6</v>
      </c>
      <c r="BV28">
        <v>0.5</v>
      </c>
      <c r="BW28" t="s">
        <v>247</v>
      </c>
      <c r="BX28">
        <v>1581695128</v>
      </c>
      <c r="BY28">
        <v>467.89632258064501</v>
      </c>
      <c r="BZ28">
        <v>475.09009677419402</v>
      </c>
      <c r="CA28">
        <v>33.280551612903203</v>
      </c>
      <c r="CB28">
        <v>31.6339419354839</v>
      </c>
      <c r="CC28">
        <v>600.00293548387106</v>
      </c>
      <c r="CD28">
        <v>99.586880645161301</v>
      </c>
      <c r="CE28">
        <v>0.199992419354839</v>
      </c>
      <c r="CF28">
        <v>31.2915387096774</v>
      </c>
      <c r="CG28">
        <v>30.9775064516129</v>
      </c>
      <c r="CH28">
        <v>999.9</v>
      </c>
      <c r="CI28">
        <v>0</v>
      </c>
      <c r="CJ28">
        <v>0</v>
      </c>
      <c r="CK28">
        <v>10003.511612903199</v>
      </c>
      <c r="CL28">
        <v>0</v>
      </c>
      <c r="CM28">
        <v>4.5386270967741904</v>
      </c>
      <c r="CN28">
        <v>600.00025806451595</v>
      </c>
      <c r="CO28">
        <v>0.93298893548387096</v>
      </c>
      <c r="CP28">
        <v>6.7010993548387104E-2</v>
      </c>
      <c r="CQ28">
        <v>0</v>
      </c>
      <c r="CR28">
        <v>2.68140322580645</v>
      </c>
      <c r="CS28">
        <v>0</v>
      </c>
      <c r="CT28">
        <v>6587.9774193548401</v>
      </c>
      <c r="CU28">
        <v>5520.0680645161301</v>
      </c>
      <c r="CV28">
        <v>40.390999999999998</v>
      </c>
      <c r="CW28">
        <v>44.383000000000003</v>
      </c>
      <c r="CX28">
        <v>42.561999999999998</v>
      </c>
      <c r="CY28">
        <v>43</v>
      </c>
      <c r="CZ28">
        <v>41.125</v>
      </c>
      <c r="DA28">
        <v>559.79322580645203</v>
      </c>
      <c r="DB28">
        <v>40.208709677419399</v>
      </c>
      <c r="DC28">
        <v>0</v>
      </c>
      <c r="DD28">
        <v>1581695136.0999999</v>
      </c>
      <c r="DE28">
        <v>2.6771346153846101</v>
      </c>
      <c r="DF28">
        <v>-0.537692280389093</v>
      </c>
      <c r="DG28">
        <v>-44.630085481189397</v>
      </c>
      <c r="DH28">
        <v>6587.4634615384603</v>
      </c>
      <c r="DI28">
        <v>15</v>
      </c>
      <c r="DJ28">
        <v>100</v>
      </c>
      <c r="DK28">
        <v>100</v>
      </c>
      <c r="DL28">
        <v>3.0979999999999999</v>
      </c>
      <c r="DM28">
        <v>0.46700000000000003</v>
      </c>
      <c r="DN28">
        <v>2</v>
      </c>
      <c r="DO28">
        <v>651.40599999999995</v>
      </c>
      <c r="DP28">
        <v>347.07499999999999</v>
      </c>
      <c r="DQ28">
        <v>30.667000000000002</v>
      </c>
      <c r="DR28">
        <v>31.662700000000001</v>
      </c>
      <c r="DS28">
        <v>30</v>
      </c>
      <c r="DT28">
        <v>31.566400000000002</v>
      </c>
      <c r="DU28">
        <v>31.596399999999999</v>
      </c>
      <c r="DV28">
        <v>24.0731</v>
      </c>
      <c r="DW28">
        <v>23.741099999999999</v>
      </c>
      <c r="DX28">
        <v>100</v>
      </c>
      <c r="DY28">
        <v>30.680399999999999</v>
      </c>
      <c r="DZ28">
        <v>475</v>
      </c>
      <c r="EA28">
        <v>31.4359</v>
      </c>
      <c r="EB28">
        <v>99.990399999999994</v>
      </c>
      <c r="EC28">
        <v>100.505</v>
      </c>
    </row>
    <row r="29" spans="1:133" x14ac:dyDescent="0.25">
      <c r="A29">
        <v>13</v>
      </c>
      <c r="B29">
        <v>1581695235</v>
      </c>
      <c r="C29">
        <v>1098.4000000953699</v>
      </c>
      <c r="D29" t="s">
        <v>270</v>
      </c>
      <c r="E29" t="s">
        <v>271</v>
      </c>
      <c r="F29" t="s">
        <v>238</v>
      </c>
      <c r="G29" t="s">
        <v>239</v>
      </c>
      <c r="H29" t="s">
        <v>240</v>
      </c>
      <c r="I29" t="s">
        <v>241</v>
      </c>
      <c r="J29" t="s">
        <v>242</v>
      </c>
      <c r="K29" t="s">
        <v>243</v>
      </c>
      <c r="L29" t="s">
        <v>244</v>
      </c>
      <c r="M29" t="s">
        <v>245</v>
      </c>
      <c r="N29">
        <v>1581695227</v>
      </c>
      <c r="O29">
        <f t="shared" si="0"/>
        <v>1.6378789257597596E-3</v>
      </c>
      <c r="P29">
        <f t="shared" si="1"/>
        <v>7.3457497416661619</v>
      </c>
      <c r="Q29">
        <f t="shared" si="2"/>
        <v>566.71858064516096</v>
      </c>
      <c r="R29">
        <f t="shared" si="3"/>
        <v>466.93593677359388</v>
      </c>
      <c r="S29">
        <f t="shared" si="4"/>
        <v>46.593866494104965</v>
      </c>
      <c r="T29">
        <f t="shared" si="5"/>
        <v>56.550819516624045</v>
      </c>
      <c r="U29">
        <f t="shared" si="6"/>
        <v>0.13509687761891218</v>
      </c>
      <c r="V29">
        <f t="shared" si="7"/>
        <v>2.2549706335432438</v>
      </c>
      <c r="W29">
        <f t="shared" si="8"/>
        <v>0.13075611478243354</v>
      </c>
      <c r="X29">
        <f t="shared" si="9"/>
        <v>8.2100953623847686E-2</v>
      </c>
      <c r="Y29">
        <f t="shared" si="10"/>
        <v>98.020214677588456</v>
      </c>
      <c r="Z29">
        <f t="shared" si="11"/>
        <v>31.522318229301614</v>
      </c>
      <c r="AA29">
        <f t="shared" si="12"/>
        <v>30.992777419354798</v>
      </c>
      <c r="AB29">
        <f t="shared" si="13"/>
        <v>4.5095207944758204</v>
      </c>
      <c r="AC29">
        <f t="shared" si="14"/>
        <v>71.974573308388983</v>
      </c>
      <c r="AD29">
        <f t="shared" si="15"/>
        <v>3.308540178853046</v>
      </c>
      <c r="AE29">
        <f t="shared" si="16"/>
        <v>4.5968180522265349</v>
      </c>
      <c r="AF29">
        <f t="shared" si="17"/>
        <v>1.2009806156227745</v>
      </c>
      <c r="AG29">
        <f t="shared" si="18"/>
        <v>-72.230460626005396</v>
      </c>
      <c r="AH29">
        <f t="shared" si="19"/>
        <v>40.929081736141768</v>
      </c>
      <c r="AI29">
        <f t="shared" si="20"/>
        <v>4.0823808421791732</v>
      </c>
      <c r="AJ29">
        <f t="shared" si="21"/>
        <v>70.801216629904005</v>
      </c>
      <c r="AK29">
        <v>-4.13176978638665E-2</v>
      </c>
      <c r="AL29">
        <v>4.6382735481322997E-2</v>
      </c>
      <c r="AM29">
        <v>3.4641113437544999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51935.956781943947</v>
      </c>
      <c r="AS29" t="s">
        <v>246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246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505.20495768209116</v>
      </c>
      <c r="BE29">
        <f t="shared" si="29"/>
        <v>7.3457497416661619</v>
      </c>
      <c r="BF29" t="e">
        <f t="shared" si="30"/>
        <v>#DIV/0!</v>
      </c>
      <c r="BG29" t="e">
        <f t="shared" si="31"/>
        <v>#DIV/0!</v>
      </c>
      <c r="BH29">
        <f t="shared" si="32"/>
        <v>1.4540137878632221E-2</v>
      </c>
      <c r="BI29" t="e">
        <f t="shared" si="33"/>
        <v>#DIV/0!</v>
      </c>
      <c r="BJ29" t="s">
        <v>246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599.99851612903205</v>
      </c>
      <c r="BR29">
        <f t="shared" si="40"/>
        <v>505.20495768209116</v>
      </c>
      <c r="BS29">
        <f t="shared" si="41"/>
        <v>0.84201034519466189</v>
      </c>
      <c r="BT29">
        <f t="shared" si="42"/>
        <v>0.19402069038932382</v>
      </c>
      <c r="BU29">
        <v>6</v>
      </c>
      <c r="BV29">
        <v>0.5</v>
      </c>
      <c r="BW29" t="s">
        <v>247</v>
      </c>
      <c r="BX29">
        <v>1581695227</v>
      </c>
      <c r="BY29">
        <v>566.71858064516096</v>
      </c>
      <c r="BZ29">
        <v>574.99245161290298</v>
      </c>
      <c r="CA29">
        <v>33.156216129032302</v>
      </c>
      <c r="CB29">
        <v>31.5726612903226</v>
      </c>
      <c r="CC29">
        <v>600.00690322580601</v>
      </c>
      <c r="CD29">
        <v>99.586454838709699</v>
      </c>
      <c r="CE29">
        <v>0.19996729032258101</v>
      </c>
      <c r="CF29">
        <v>31.3294483870968</v>
      </c>
      <c r="CG29">
        <v>30.992777419354798</v>
      </c>
      <c r="CH29">
        <v>999.9</v>
      </c>
      <c r="CI29">
        <v>0</v>
      </c>
      <c r="CJ29">
        <v>0</v>
      </c>
      <c r="CK29">
        <v>10005.3403225806</v>
      </c>
      <c r="CL29">
        <v>0</v>
      </c>
      <c r="CM29">
        <v>3.79635709677419</v>
      </c>
      <c r="CN29">
        <v>599.99851612903205</v>
      </c>
      <c r="CO29">
        <v>0.93298816129032303</v>
      </c>
      <c r="CP29">
        <v>6.70117935483871E-2</v>
      </c>
      <c r="CQ29">
        <v>0</v>
      </c>
      <c r="CR29">
        <v>2.59185483870968</v>
      </c>
      <c r="CS29">
        <v>0</v>
      </c>
      <c r="CT29">
        <v>6533.4558064516104</v>
      </c>
      <c r="CU29">
        <v>5520.0503225806397</v>
      </c>
      <c r="CV29">
        <v>40.375</v>
      </c>
      <c r="CW29">
        <v>44.311999999999998</v>
      </c>
      <c r="CX29">
        <v>42.506</v>
      </c>
      <c r="CY29">
        <v>42.933</v>
      </c>
      <c r="CZ29">
        <v>41.080290322580602</v>
      </c>
      <c r="DA29">
        <v>559.79129032258095</v>
      </c>
      <c r="DB29">
        <v>40.206774193548398</v>
      </c>
      <c r="DC29">
        <v>0</v>
      </c>
      <c r="DD29">
        <v>1581695235.0999999</v>
      </c>
      <c r="DE29">
        <v>2.6447500000000002</v>
      </c>
      <c r="DF29">
        <v>1.76459826940888</v>
      </c>
      <c r="DG29">
        <v>-23.4051281408228</v>
      </c>
      <c r="DH29">
        <v>6533.2423076923096</v>
      </c>
      <c r="DI29">
        <v>15</v>
      </c>
      <c r="DJ29">
        <v>100</v>
      </c>
      <c r="DK29">
        <v>100</v>
      </c>
      <c r="DL29">
        <v>3.383</v>
      </c>
      <c r="DM29">
        <v>0.46899999999999997</v>
      </c>
      <c r="DN29">
        <v>2</v>
      </c>
      <c r="DO29">
        <v>651.19500000000005</v>
      </c>
      <c r="DP29">
        <v>347.34500000000003</v>
      </c>
      <c r="DQ29">
        <v>30.727599999999999</v>
      </c>
      <c r="DR29">
        <v>31.630500000000001</v>
      </c>
      <c r="DS29">
        <v>29.9999</v>
      </c>
      <c r="DT29">
        <v>31.544799999999999</v>
      </c>
      <c r="DU29">
        <v>31.574100000000001</v>
      </c>
      <c r="DV29">
        <v>28.1128</v>
      </c>
      <c r="DW29">
        <v>23.088200000000001</v>
      </c>
      <c r="DX29">
        <v>100</v>
      </c>
      <c r="DY29">
        <v>30.734400000000001</v>
      </c>
      <c r="DZ29">
        <v>575</v>
      </c>
      <c r="EA29">
        <v>31.601700000000001</v>
      </c>
      <c r="EB29">
        <v>99.993799999999993</v>
      </c>
      <c r="EC29">
        <v>100.51300000000001</v>
      </c>
    </row>
    <row r="30" spans="1:133" x14ac:dyDescent="0.25">
      <c r="A30">
        <v>14</v>
      </c>
      <c r="B30">
        <v>1581695325</v>
      </c>
      <c r="C30">
        <v>1188.4000000953699</v>
      </c>
      <c r="D30" t="s">
        <v>272</v>
      </c>
      <c r="E30" t="s">
        <v>273</v>
      </c>
      <c r="F30" t="s">
        <v>238</v>
      </c>
      <c r="G30" t="s">
        <v>239</v>
      </c>
      <c r="H30" t="s">
        <v>240</v>
      </c>
      <c r="I30" t="s">
        <v>241</v>
      </c>
      <c r="J30" t="s">
        <v>242</v>
      </c>
      <c r="K30" t="s">
        <v>243</v>
      </c>
      <c r="L30" t="s">
        <v>244</v>
      </c>
      <c r="M30" t="s">
        <v>245</v>
      </c>
      <c r="N30">
        <v>1581695317</v>
      </c>
      <c r="O30">
        <f t="shared" si="0"/>
        <v>1.617075686433801E-3</v>
      </c>
      <c r="P30">
        <f t="shared" si="1"/>
        <v>7.9674957063780649</v>
      </c>
      <c r="Q30">
        <f t="shared" si="2"/>
        <v>665.98938709677395</v>
      </c>
      <c r="R30">
        <f t="shared" si="3"/>
        <v>555.71230891443656</v>
      </c>
      <c r="S30">
        <f t="shared" si="4"/>
        <v>55.452364351238529</v>
      </c>
      <c r="T30">
        <f t="shared" si="5"/>
        <v>66.456483966480931</v>
      </c>
      <c r="U30">
        <f t="shared" si="6"/>
        <v>0.13358950233205519</v>
      </c>
      <c r="V30">
        <f t="shared" si="7"/>
        <v>2.2521886120788466</v>
      </c>
      <c r="W30">
        <f t="shared" si="8"/>
        <v>0.12933836151550393</v>
      </c>
      <c r="X30">
        <f t="shared" si="9"/>
        <v>8.1207154817053664E-2</v>
      </c>
      <c r="Y30">
        <f t="shared" si="10"/>
        <v>98.016235880749306</v>
      </c>
      <c r="Z30">
        <f t="shared" si="11"/>
        <v>31.559600550727914</v>
      </c>
      <c r="AA30">
        <f t="shared" si="12"/>
        <v>31.017309677419401</v>
      </c>
      <c r="AB30">
        <f t="shared" si="13"/>
        <v>4.5158327543545225</v>
      </c>
      <c r="AC30">
        <f t="shared" si="14"/>
        <v>72.039128506233268</v>
      </c>
      <c r="AD30">
        <f t="shared" si="15"/>
        <v>3.3172064018066765</v>
      </c>
      <c r="AE30">
        <f t="shared" si="16"/>
        <v>4.604728667032183</v>
      </c>
      <c r="AF30">
        <f t="shared" si="17"/>
        <v>1.198626352547846</v>
      </c>
      <c r="AG30">
        <f t="shared" si="18"/>
        <v>-71.31303777173062</v>
      </c>
      <c r="AH30">
        <f t="shared" si="19"/>
        <v>41.570680319825314</v>
      </c>
      <c r="AI30">
        <f t="shared" si="20"/>
        <v>4.1526188623362303</v>
      </c>
      <c r="AJ30">
        <f t="shared" si="21"/>
        <v>72.426497291180226</v>
      </c>
      <c r="AK30">
        <v>-4.1242693849958503E-2</v>
      </c>
      <c r="AL30">
        <v>4.6298536904998799E-2</v>
      </c>
      <c r="AM30">
        <v>3.45913436924736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51840.360880822423</v>
      </c>
      <c r="AS30" t="s">
        <v>246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246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505.1858876284943</v>
      </c>
      <c r="BE30">
        <f t="shared" si="29"/>
        <v>7.9674957063780649</v>
      </c>
      <c r="BF30" t="e">
        <f t="shared" si="30"/>
        <v>#DIV/0!</v>
      </c>
      <c r="BG30" t="e">
        <f t="shared" si="31"/>
        <v>#DIV/0!</v>
      </c>
      <c r="BH30">
        <f t="shared" si="32"/>
        <v>1.5771413852790035E-2</v>
      </c>
      <c r="BI30" t="e">
        <f t="shared" si="33"/>
        <v>#DIV/0!</v>
      </c>
      <c r="BJ30" t="s">
        <v>246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599.97606451612899</v>
      </c>
      <c r="BR30">
        <f t="shared" si="40"/>
        <v>505.1858876284943</v>
      </c>
      <c r="BS30">
        <f t="shared" si="41"/>
        <v>0.84201006924487654</v>
      </c>
      <c r="BT30">
        <f t="shared" si="42"/>
        <v>0.19402013848975308</v>
      </c>
      <c r="BU30">
        <v>6</v>
      </c>
      <c r="BV30">
        <v>0.5</v>
      </c>
      <c r="BW30" t="s">
        <v>247</v>
      </c>
      <c r="BX30">
        <v>1581695317</v>
      </c>
      <c r="BY30">
        <v>665.98938709677395</v>
      </c>
      <c r="BZ30">
        <v>675.03370967741898</v>
      </c>
      <c r="CA30">
        <v>33.243170967741897</v>
      </c>
      <c r="CB30">
        <v>31.6798741935484</v>
      </c>
      <c r="CC30">
        <v>600.00851612903205</v>
      </c>
      <c r="CD30">
        <v>99.586061290322604</v>
      </c>
      <c r="CE30">
        <v>0.200039290322581</v>
      </c>
      <c r="CF30">
        <v>31.359680645161301</v>
      </c>
      <c r="CG30">
        <v>31.017309677419401</v>
      </c>
      <c r="CH30">
        <v>999.9</v>
      </c>
      <c r="CI30">
        <v>0</v>
      </c>
      <c r="CJ30">
        <v>0</v>
      </c>
      <c r="CK30">
        <v>9987.2170967741895</v>
      </c>
      <c r="CL30">
        <v>0</v>
      </c>
      <c r="CM30">
        <v>2.8826299999999998</v>
      </c>
      <c r="CN30">
        <v>599.97606451612899</v>
      </c>
      <c r="CO30">
        <v>0.93299538709677399</v>
      </c>
      <c r="CP30">
        <v>6.7004641935483902E-2</v>
      </c>
      <c r="CQ30">
        <v>0</v>
      </c>
      <c r="CR30">
        <v>2.7389596774193601</v>
      </c>
      <c r="CS30">
        <v>0</v>
      </c>
      <c r="CT30">
        <v>6526.5954838709704</v>
      </c>
      <c r="CU30">
        <v>5519.8535483871001</v>
      </c>
      <c r="CV30">
        <v>40.311999999999998</v>
      </c>
      <c r="CW30">
        <v>44.245935483871001</v>
      </c>
      <c r="CX30">
        <v>42.457322580645197</v>
      </c>
      <c r="CY30">
        <v>42.850612903225802</v>
      </c>
      <c r="CZ30">
        <v>41.045999999999999</v>
      </c>
      <c r="DA30">
        <v>559.77483870967797</v>
      </c>
      <c r="DB30">
        <v>40.199677419354799</v>
      </c>
      <c r="DC30">
        <v>0</v>
      </c>
      <c r="DD30">
        <v>1581695325.0999999</v>
      </c>
      <c r="DE30">
        <v>2.7269038461538502</v>
      </c>
      <c r="DF30">
        <v>0.395384612055241</v>
      </c>
      <c r="DG30">
        <v>-5.6936751726811003</v>
      </c>
      <c r="DH30">
        <v>6526.7469230769202</v>
      </c>
      <c r="DI30">
        <v>15</v>
      </c>
      <c r="DJ30">
        <v>100</v>
      </c>
      <c r="DK30">
        <v>100</v>
      </c>
      <c r="DL30">
        <v>3.3679999999999999</v>
      </c>
      <c r="DM30">
        <v>0.47099999999999997</v>
      </c>
      <c r="DN30">
        <v>2</v>
      </c>
      <c r="DO30">
        <v>651.23500000000001</v>
      </c>
      <c r="DP30">
        <v>347.702</v>
      </c>
      <c r="DQ30">
        <v>30.694299999999998</v>
      </c>
      <c r="DR30">
        <v>31.585000000000001</v>
      </c>
      <c r="DS30">
        <v>29.9998</v>
      </c>
      <c r="DT30">
        <v>31.510100000000001</v>
      </c>
      <c r="DU30">
        <v>31.540800000000001</v>
      </c>
      <c r="DV30">
        <v>32.0319</v>
      </c>
      <c r="DW30">
        <v>22.551200000000001</v>
      </c>
      <c r="DX30">
        <v>100</v>
      </c>
      <c r="DY30">
        <v>30.669799999999999</v>
      </c>
      <c r="DZ30">
        <v>675</v>
      </c>
      <c r="EA30">
        <v>31.5715</v>
      </c>
      <c r="EB30">
        <v>100.001</v>
      </c>
      <c r="EC30">
        <v>100.52500000000001</v>
      </c>
    </row>
    <row r="31" spans="1:133" x14ac:dyDescent="0.25">
      <c r="A31">
        <v>15</v>
      </c>
      <c r="B31">
        <v>1581695423</v>
      </c>
      <c r="C31">
        <v>1286.4000000953699</v>
      </c>
      <c r="D31" t="s">
        <v>274</v>
      </c>
      <c r="E31" t="s">
        <v>275</v>
      </c>
      <c r="F31" t="s">
        <v>238</v>
      </c>
      <c r="G31" t="s">
        <v>239</v>
      </c>
      <c r="H31" t="s">
        <v>240</v>
      </c>
      <c r="I31" t="s">
        <v>241</v>
      </c>
      <c r="J31" t="s">
        <v>242</v>
      </c>
      <c r="K31" t="s">
        <v>243</v>
      </c>
      <c r="L31" t="s">
        <v>244</v>
      </c>
      <c r="M31" t="s">
        <v>245</v>
      </c>
      <c r="N31">
        <v>1581695415</v>
      </c>
      <c r="O31">
        <f t="shared" si="0"/>
        <v>1.556242220008944E-3</v>
      </c>
      <c r="P31">
        <f t="shared" si="1"/>
        <v>8.1585289821683826</v>
      </c>
      <c r="Q31">
        <f t="shared" si="2"/>
        <v>790.63</v>
      </c>
      <c r="R31">
        <f t="shared" si="3"/>
        <v>671.87121101120442</v>
      </c>
      <c r="S31">
        <f t="shared" si="4"/>
        <v>67.043398312848595</v>
      </c>
      <c r="T31">
        <f t="shared" si="5"/>
        <v>78.893873021154846</v>
      </c>
      <c r="U31">
        <f t="shared" si="6"/>
        <v>0.12863949833222582</v>
      </c>
      <c r="V31">
        <f t="shared" si="7"/>
        <v>2.2559261750752779</v>
      </c>
      <c r="W31">
        <f t="shared" si="8"/>
        <v>0.12469887692283624</v>
      </c>
      <c r="X31">
        <f t="shared" si="9"/>
        <v>7.8280791906192332E-2</v>
      </c>
      <c r="Y31">
        <f t="shared" si="10"/>
        <v>98.01953887061741</v>
      </c>
      <c r="Z31">
        <f t="shared" si="11"/>
        <v>31.526792513387804</v>
      </c>
      <c r="AA31">
        <f t="shared" si="12"/>
        <v>30.982019354838702</v>
      </c>
      <c r="AB31">
        <f t="shared" si="13"/>
        <v>4.5067552526162169</v>
      </c>
      <c r="AC31">
        <f t="shared" si="14"/>
        <v>72.102406249477426</v>
      </c>
      <c r="AD31">
        <f t="shared" si="15"/>
        <v>3.3102025368950225</v>
      </c>
      <c r="AE31">
        <f t="shared" si="16"/>
        <v>4.5909737401017932</v>
      </c>
      <c r="AF31">
        <f t="shared" si="17"/>
        <v>1.1965527157211944</v>
      </c>
      <c r="AG31">
        <f t="shared" si="18"/>
        <v>-68.630281902394429</v>
      </c>
      <c r="AH31">
        <f t="shared" si="19"/>
        <v>39.534831431827435</v>
      </c>
      <c r="AI31">
        <f t="shared" si="20"/>
        <v>3.9410002546334195</v>
      </c>
      <c r="AJ31">
        <f t="shared" si="21"/>
        <v>72.865088654683831</v>
      </c>
      <c r="AK31">
        <v>-4.1343478930391003E-2</v>
      </c>
      <c r="AL31">
        <v>4.6411676987042301E-2</v>
      </c>
      <c r="AM31">
        <v>3.4658213546471002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51970.843819686859</v>
      </c>
      <c r="AS31" t="s">
        <v>246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246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505.20230841338093</v>
      </c>
      <c r="BE31">
        <f t="shared" si="29"/>
        <v>8.1585289821683826</v>
      </c>
      <c r="BF31" t="e">
        <f t="shared" si="30"/>
        <v>#DIV/0!</v>
      </c>
      <c r="BG31" t="e">
        <f t="shared" si="31"/>
        <v>#DIV/0!</v>
      </c>
      <c r="BH31">
        <f t="shared" si="32"/>
        <v>1.6149033459072558E-2</v>
      </c>
      <c r="BI31" t="e">
        <f t="shared" si="33"/>
        <v>#DIV/0!</v>
      </c>
      <c r="BJ31" t="s">
        <v>246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599.99548387096797</v>
      </c>
      <c r="BR31">
        <f t="shared" si="40"/>
        <v>505.20230841338093</v>
      </c>
      <c r="BS31">
        <f t="shared" si="41"/>
        <v>0.842010185066705</v>
      </c>
      <c r="BT31">
        <f t="shared" si="42"/>
        <v>0.19402037013341017</v>
      </c>
      <c r="BU31">
        <v>6</v>
      </c>
      <c r="BV31">
        <v>0.5</v>
      </c>
      <c r="BW31" t="s">
        <v>247</v>
      </c>
      <c r="BX31">
        <v>1581695415</v>
      </c>
      <c r="BY31">
        <v>790.63</v>
      </c>
      <c r="BZ31">
        <v>800.01877419354798</v>
      </c>
      <c r="CA31">
        <v>33.1729870967742</v>
      </c>
      <c r="CB31">
        <v>31.6683967741935</v>
      </c>
      <c r="CC31">
        <v>600.01064516128997</v>
      </c>
      <c r="CD31">
        <v>99.586119354838701</v>
      </c>
      <c r="CE31">
        <v>0.199966451612903</v>
      </c>
      <c r="CF31">
        <v>31.307083870967698</v>
      </c>
      <c r="CG31">
        <v>30.982019354838702</v>
      </c>
      <c r="CH31">
        <v>999.9</v>
      </c>
      <c r="CI31">
        <v>0</v>
      </c>
      <c r="CJ31">
        <v>0</v>
      </c>
      <c r="CK31">
        <v>10011.6170967742</v>
      </c>
      <c r="CL31">
        <v>0</v>
      </c>
      <c r="CM31">
        <v>3.2714541935483901</v>
      </c>
      <c r="CN31">
        <v>599.99548387096797</v>
      </c>
      <c r="CO31">
        <v>0.93299025806451596</v>
      </c>
      <c r="CP31">
        <v>6.7009829032258106E-2</v>
      </c>
      <c r="CQ31">
        <v>0</v>
      </c>
      <c r="CR31">
        <v>2.4925241935483902</v>
      </c>
      <c r="CS31">
        <v>0</v>
      </c>
      <c r="CT31">
        <v>6587.1383870967702</v>
      </c>
      <c r="CU31">
        <v>5520.0264516129</v>
      </c>
      <c r="CV31">
        <v>40.265999999999998</v>
      </c>
      <c r="CW31">
        <v>44.186999999999998</v>
      </c>
      <c r="CX31">
        <v>42.436999999999998</v>
      </c>
      <c r="CY31">
        <v>42.808</v>
      </c>
      <c r="CZ31">
        <v>41</v>
      </c>
      <c r="DA31">
        <v>559.78967741935503</v>
      </c>
      <c r="DB31">
        <v>40.203225806451599</v>
      </c>
      <c r="DC31">
        <v>0</v>
      </c>
      <c r="DD31">
        <v>1581695422.9000001</v>
      </c>
      <c r="DE31">
        <v>2.5201057692307698</v>
      </c>
      <c r="DF31">
        <v>0.61758117489134901</v>
      </c>
      <c r="DG31">
        <v>-1.19384602158382</v>
      </c>
      <c r="DH31">
        <v>6587.0753846153802</v>
      </c>
      <c r="DI31">
        <v>15</v>
      </c>
      <c r="DJ31">
        <v>100</v>
      </c>
      <c r="DK31">
        <v>100</v>
      </c>
      <c r="DL31">
        <v>3.6840000000000002</v>
      </c>
      <c r="DM31">
        <v>0.47499999999999998</v>
      </c>
      <c r="DN31">
        <v>2</v>
      </c>
      <c r="DO31">
        <v>651.27499999999998</v>
      </c>
      <c r="DP31">
        <v>347.99900000000002</v>
      </c>
      <c r="DQ31">
        <v>30.653600000000001</v>
      </c>
      <c r="DR31">
        <v>31.545999999999999</v>
      </c>
      <c r="DS31">
        <v>30.0001</v>
      </c>
      <c r="DT31">
        <v>31.475300000000001</v>
      </c>
      <c r="DU31">
        <v>31.506699999999999</v>
      </c>
      <c r="DV31">
        <v>36.7898</v>
      </c>
      <c r="DW31">
        <v>22.2837</v>
      </c>
      <c r="DX31">
        <v>100</v>
      </c>
      <c r="DY31">
        <v>30.661200000000001</v>
      </c>
      <c r="DZ31">
        <v>800</v>
      </c>
      <c r="EA31">
        <v>31.755800000000001</v>
      </c>
      <c r="EB31">
        <v>100.011</v>
      </c>
      <c r="EC31">
        <v>100.532</v>
      </c>
    </row>
    <row r="32" spans="1:133" x14ac:dyDescent="0.25">
      <c r="A32">
        <v>16</v>
      </c>
      <c r="B32">
        <v>1581695530</v>
      </c>
      <c r="C32">
        <v>1393.4000000953699</v>
      </c>
      <c r="D32" t="s">
        <v>276</v>
      </c>
      <c r="E32" t="s">
        <v>277</v>
      </c>
      <c r="F32" t="s">
        <v>238</v>
      </c>
      <c r="G32" t="s">
        <v>239</v>
      </c>
      <c r="H32" t="s">
        <v>240</v>
      </c>
      <c r="I32" t="s">
        <v>241</v>
      </c>
      <c r="J32" t="s">
        <v>242</v>
      </c>
      <c r="K32" t="s">
        <v>243</v>
      </c>
      <c r="L32" t="s">
        <v>244</v>
      </c>
      <c r="M32" t="s">
        <v>245</v>
      </c>
      <c r="N32">
        <v>1581695522</v>
      </c>
      <c r="O32">
        <f t="shared" si="0"/>
        <v>1.5839876356043133E-3</v>
      </c>
      <c r="P32">
        <f t="shared" si="1"/>
        <v>7.8177332034125611</v>
      </c>
      <c r="Q32">
        <f t="shared" si="2"/>
        <v>990.68819354838695</v>
      </c>
      <c r="R32">
        <f t="shared" si="3"/>
        <v>874.24273070465392</v>
      </c>
      <c r="S32">
        <f t="shared" si="4"/>
        <v>87.235189511954204</v>
      </c>
      <c r="T32">
        <f t="shared" si="5"/>
        <v>98.854550659850332</v>
      </c>
      <c r="U32">
        <f t="shared" si="6"/>
        <v>0.13124166599443601</v>
      </c>
      <c r="V32">
        <f t="shared" si="7"/>
        <v>2.2546416858438558</v>
      </c>
      <c r="W32">
        <f t="shared" si="8"/>
        <v>0.12714048484647272</v>
      </c>
      <c r="X32">
        <f t="shared" si="9"/>
        <v>7.9820602186298453E-2</v>
      </c>
      <c r="Y32">
        <f t="shared" si="10"/>
        <v>98.024854133198346</v>
      </c>
      <c r="Z32">
        <f t="shared" si="11"/>
        <v>31.523647863250083</v>
      </c>
      <c r="AA32">
        <f t="shared" si="12"/>
        <v>30.981809677419399</v>
      </c>
      <c r="AB32">
        <f t="shared" si="13"/>
        <v>4.5067013661808089</v>
      </c>
      <c r="AC32">
        <f t="shared" si="14"/>
        <v>72.122893890342823</v>
      </c>
      <c r="AD32">
        <f t="shared" si="15"/>
        <v>3.3122461415595148</v>
      </c>
      <c r="AE32">
        <f t="shared" si="16"/>
        <v>4.5925031053184364</v>
      </c>
      <c r="AF32">
        <f t="shared" si="17"/>
        <v>1.1944552246212941</v>
      </c>
      <c r="AG32">
        <f t="shared" si="18"/>
        <v>-69.853854730150218</v>
      </c>
      <c r="AH32">
        <f t="shared" si="19"/>
        <v>40.249476450071406</v>
      </c>
      <c r="AI32">
        <f t="shared" si="20"/>
        <v>4.0146367327873325</v>
      </c>
      <c r="AJ32">
        <f t="shared" si="21"/>
        <v>72.435112585906865</v>
      </c>
      <c r="AK32">
        <v>-4.1308824963515102E-2</v>
      </c>
      <c r="AL32">
        <v>4.6372774873369903E-2</v>
      </c>
      <c r="AM32">
        <v>3.4635227352901801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51928.020270782326</v>
      </c>
      <c r="AS32" t="s">
        <v>246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246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505.22998129359081</v>
      </c>
      <c r="BE32">
        <f t="shared" si="29"/>
        <v>7.8177332034125611</v>
      </c>
      <c r="BF32" t="e">
        <f t="shared" si="30"/>
        <v>#DIV/0!</v>
      </c>
      <c r="BG32" t="e">
        <f t="shared" si="31"/>
        <v>#DIV/0!</v>
      </c>
      <c r="BH32">
        <f t="shared" si="32"/>
        <v>1.5473612993821224E-2</v>
      </c>
      <c r="BI32" t="e">
        <f t="shared" si="33"/>
        <v>#DIV/0!</v>
      </c>
      <c r="BJ32" t="s">
        <v>246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600.02838709677405</v>
      </c>
      <c r="BR32">
        <f t="shared" si="40"/>
        <v>505.22998129359081</v>
      </c>
      <c r="BS32">
        <f t="shared" si="41"/>
        <v>0.84201013178415851</v>
      </c>
      <c r="BT32">
        <f t="shared" si="42"/>
        <v>0.19402026356831698</v>
      </c>
      <c r="BU32">
        <v>6</v>
      </c>
      <c r="BV32">
        <v>0.5</v>
      </c>
      <c r="BW32" t="s">
        <v>247</v>
      </c>
      <c r="BX32">
        <v>1581695522</v>
      </c>
      <c r="BY32">
        <v>990.68819354838695</v>
      </c>
      <c r="BZ32">
        <v>1000.07493548387</v>
      </c>
      <c r="CA32">
        <v>33.194254838709703</v>
      </c>
      <c r="CB32">
        <v>31.662883870967701</v>
      </c>
      <c r="CC32">
        <v>600.01464516128999</v>
      </c>
      <c r="CD32">
        <v>99.583767741935503</v>
      </c>
      <c r="CE32">
        <v>0.199949580645161</v>
      </c>
      <c r="CF32">
        <v>31.3129387096774</v>
      </c>
      <c r="CG32">
        <v>30.981809677419399</v>
      </c>
      <c r="CH32">
        <v>999.9</v>
      </c>
      <c r="CI32">
        <v>0</v>
      </c>
      <c r="CJ32">
        <v>0</v>
      </c>
      <c r="CK32">
        <v>10003.4616129032</v>
      </c>
      <c r="CL32">
        <v>0</v>
      </c>
      <c r="CM32">
        <v>2.7529529032258102</v>
      </c>
      <c r="CN32">
        <v>600.02838709677405</v>
      </c>
      <c r="CO32">
        <v>0.93299512903225801</v>
      </c>
      <c r="CP32">
        <v>6.7004929032258104E-2</v>
      </c>
      <c r="CQ32">
        <v>0</v>
      </c>
      <c r="CR32">
        <v>2.6477580645161298</v>
      </c>
      <c r="CS32">
        <v>0</v>
      </c>
      <c r="CT32">
        <v>6645.3332258064502</v>
      </c>
      <c r="CU32">
        <v>5520.3358064516096</v>
      </c>
      <c r="CV32">
        <v>40.243903225806498</v>
      </c>
      <c r="CW32">
        <v>44.133000000000003</v>
      </c>
      <c r="CX32">
        <v>42.375</v>
      </c>
      <c r="CY32">
        <v>42.737806451612897</v>
      </c>
      <c r="CZ32">
        <v>40.936999999999998</v>
      </c>
      <c r="DA32">
        <v>559.82354838709705</v>
      </c>
      <c r="DB32">
        <v>40.204516129032299</v>
      </c>
      <c r="DC32">
        <v>0</v>
      </c>
      <c r="DD32">
        <v>1581695529.7</v>
      </c>
      <c r="DE32">
        <v>2.6375192307692301</v>
      </c>
      <c r="DF32">
        <v>1.0434700842195499</v>
      </c>
      <c r="DG32">
        <v>-21.098461689174901</v>
      </c>
      <c r="DH32">
        <v>6645.0803846153904</v>
      </c>
      <c r="DI32">
        <v>15</v>
      </c>
      <c r="DJ32">
        <v>100</v>
      </c>
      <c r="DK32">
        <v>100</v>
      </c>
      <c r="DL32">
        <v>4.0640000000000001</v>
      </c>
      <c r="DM32">
        <v>0.47899999999999998</v>
      </c>
      <c r="DN32">
        <v>2</v>
      </c>
      <c r="DO32">
        <v>651.58100000000002</v>
      </c>
      <c r="DP32">
        <v>348.38799999999998</v>
      </c>
      <c r="DQ32">
        <v>30.915700000000001</v>
      </c>
      <c r="DR32">
        <v>31.477699999999999</v>
      </c>
      <c r="DS32">
        <v>29.9999</v>
      </c>
      <c r="DT32">
        <v>31.417899999999999</v>
      </c>
      <c r="DU32">
        <v>31.448</v>
      </c>
      <c r="DV32">
        <v>44.161700000000003</v>
      </c>
      <c r="DW32">
        <v>22.512799999999999</v>
      </c>
      <c r="DX32">
        <v>100</v>
      </c>
      <c r="DY32">
        <v>30.917899999999999</v>
      </c>
      <c r="DZ32">
        <v>1000</v>
      </c>
      <c r="EA32">
        <v>31.645600000000002</v>
      </c>
      <c r="EB32">
        <v>100.026</v>
      </c>
      <c r="EC32">
        <v>100.548</v>
      </c>
    </row>
    <row r="33" spans="1:133" x14ac:dyDescent="0.25">
      <c r="A33">
        <v>17</v>
      </c>
      <c r="B33">
        <v>1581695650.5</v>
      </c>
      <c r="C33">
        <v>1513.9000000953699</v>
      </c>
      <c r="D33" t="s">
        <v>278</v>
      </c>
      <c r="E33" t="s">
        <v>279</v>
      </c>
      <c r="F33" t="s">
        <v>238</v>
      </c>
      <c r="G33" t="s">
        <v>239</v>
      </c>
      <c r="H33" t="s">
        <v>240</v>
      </c>
      <c r="I33" t="s">
        <v>241</v>
      </c>
      <c r="J33" t="s">
        <v>242</v>
      </c>
      <c r="K33" t="s">
        <v>243</v>
      </c>
      <c r="L33" t="s">
        <v>244</v>
      </c>
      <c r="M33" t="s">
        <v>245</v>
      </c>
      <c r="N33">
        <v>1581695642.5</v>
      </c>
      <c r="O33">
        <f t="shared" si="0"/>
        <v>1.4878389327392079E-3</v>
      </c>
      <c r="P33">
        <f t="shared" si="1"/>
        <v>7.7918072264585438</v>
      </c>
      <c r="Q33">
        <f t="shared" si="2"/>
        <v>1390.2</v>
      </c>
      <c r="R33">
        <f t="shared" si="3"/>
        <v>1259.5143911757855</v>
      </c>
      <c r="S33">
        <f t="shared" si="4"/>
        <v>125.674841793895</v>
      </c>
      <c r="T33">
        <f t="shared" si="5"/>
        <v>138.71470329034835</v>
      </c>
      <c r="U33">
        <f t="shared" si="6"/>
        <v>0.12261437548500902</v>
      </c>
      <c r="V33">
        <f t="shared" si="7"/>
        <v>2.2553231399000584</v>
      </c>
      <c r="W33">
        <f t="shared" si="8"/>
        <v>0.11902777832321111</v>
      </c>
      <c r="X33">
        <f t="shared" si="9"/>
        <v>7.4705864174425707E-2</v>
      </c>
      <c r="Y33">
        <f t="shared" si="10"/>
        <v>98.019491556923427</v>
      </c>
      <c r="Z33">
        <f t="shared" si="11"/>
        <v>31.60353912446244</v>
      </c>
      <c r="AA33">
        <f t="shared" si="12"/>
        <v>31.022122580645199</v>
      </c>
      <c r="AB33">
        <f t="shared" si="13"/>
        <v>4.5170719795949736</v>
      </c>
      <c r="AC33">
        <f t="shared" si="14"/>
        <v>72.067332202793338</v>
      </c>
      <c r="AD33">
        <f t="shared" si="15"/>
        <v>3.3187979272103112</v>
      </c>
      <c r="AE33">
        <f t="shared" si="16"/>
        <v>4.6051349838667592</v>
      </c>
      <c r="AF33">
        <f t="shared" si="17"/>
        <v>1.1982740523846624</v>
      </c>
      <c r="AG33">
        <f t="shared" si="18"/>
        <v>-65.613696933799076</v>
      </c>
      <c r="AH33">
        <f t="shared" si="19"/>
        <v>41.232000164765552</v>
      </c>
      <c r="AI33">
        <f t="shared" si="20"/>
        <v>4.1131917213684526</v>
      </c>
      <c r="AJ33">
        <f t="shared" si="21"/>
        <v>77.750986509258354</v>
      </c>
      <c r="AK33">
        <v>-4.1327207533049901E-2</v>
      </c>
      <c r="AL33">
        <v>4.6393410918074203E-2</v>
      </c>
      <c r="AM33">
        <v>3.4647421455814098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51941.866912543817</v>
      </c>
      <c r="AS33" t="s">
        <v>246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246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505.20179610921906</v>
      </c>
      <c r="BE33">
        <f t="shared" si="29"/>
        <v>7.7918072264585438</v>
      </c>
      <c r="BF33" t="e">
        <f t="shared" si="30"/>
        <v>#DIV/0!</v>
      </c>
      <c r="BG33" t="e">
        <f t="shared" si="31"/>
        <v>#DIV/0!</v>
      </c>
      <c r="BH33">
        <f t="shared" si="32"/>
        <v>1.542315820423972E-2</v>
      </c>
      <c r="BI33" t="e">
        <f t="shared" si="33"/>
        <v>#DIV/0!</v>
      </c>
      <c r="BJ33" t="s">
        <v>246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599.99483870967697</v>
      </c>
      <c r="BR33">
        <f t="shared" si="40"/>
        <v>505.20179610921906</v>
      </c>
      <c r="BS33">
        <f t="shared" si="41"/>
        <v>0.84201023661417529</v>
      </c>
      <c r="BT33">
        <f t="shared" si="42"/>
        <v>0.1940204732283507</v>
      </c>
      <c r="BU33">
        <v>6</v>
      </c>
      <c r="BV33">
        <v>0.5</v>
      </c>
      <c r="BW33" t="s">
        <v>247</v>
      </c>
      <c r="BX33">
        <v>1581695642.5</v>
      </c>
      <c r="BY33">
        <v>1390.2</v>
      </c>
      <c r="BZ33">
        <v>1400.06</v>
      </c>
      <c r="CA33">
        <v>33.261022580645196</v>
      </c>
      <c r="CB33">
        <v>31.822700000000001</v>
      </c>
      <c r="CC33">
        <v>600.01222580645197</v>
      </c>
      <c r="CD33">
        <v>99.580470967741903</v>
      </c>
      <c r="CE33">
        <v>0.19992270967741901</v>
      </c>
      <c r="CF33">
        <v>31.361232258064501</v>
      </c>
      <c r="CG33">
        <v>31.022122580645199</v>
      </c>
      <c r="CH33">
        <v>999.9</v>
      </c>
      <c r="CI33">
        <v>0</v>
      </c>
      <c r="CJ33">
        <v>0</v>
      </c>
      <c r="CK33">
        <v>10008.244516129</v>
      </c>
      <c r="CL33">
        <v>0</v>
      </c>
      <c r="CM33">
        <v>2.4819461290322602</v>
      </c>
      <c r="CN33">
        <v>599.99483870967697</v>
      </c>
      <c r="CO33">
        <v>0.93299477419354904</v>
      </c>
      <c r="CP33">
        <v>6.7005370967741895E-2</v>
      </c>
      <c r="CQ33">
        <v>0</v>
      </c>
      <c r="CR33">
        <v>2.5828467741935501</v>
      </c>
      <c r="CS33">
        <v>0</v>
      </c>
      <c r="CT33">
        <v>6683.9438709677397</v>
      </c>
      <c r="CU33">
        <v>5520.0267741935504</v>
      </c>
      <c r="CV33">
        <v>40.096548387096803</v>
      </c>
      <c r="CW33">
        <v>43.995935483871001</v>
      </c>
      <c r="CX33">
        <v>42.040064516129</v>
      </c>
      <c r="CY33">
        <v>42.624935483870999</v>
      </c>
      <c r="CZ33">
        <v>40.842483870967698</v>
      </c>
      <c r="DA33">
        <v>559.79225806451598</v>
      </c>
      <c r="DB33">
        <v>40.204516129032299</v>
      </c>
      <c r="DC33">
        <v>0</v>
      </c>
      <c r="DD33">
        <v>1581695650.3</v>
      </c>
      <c r="DE33">
        <v>2.5588942307692299</v>
      </c>
      <c r="DF33">
        <v>-0.51558118837878297</v>
      </c>
      <c r="DG33">
        <v>-27.7042734632475</v>
      </c>
      <c r="DH33">
        <v>6683.7349999999997</v>
      </c>
      <c r="DI33">
        <v>15</v>
      </c>
      <c r="DJ33">
        <v>100</v>
      </c>
      <c r="DK33">
        <v>100</v>
      </c>
      <c r="DL33">
        <v>4.3810000000000002</v>
      </c>
      <c r="DM33">
        <v>0.48399999999999999</v>
      </c>
      <c r="DN33">
        <v>2</v>
      </c>
      <c r="DO33">
        <v>651.87699999999995</v>
      </c>
      <c r="DP33">
        <v>349.255</v>
      </c>
      <c r="DQ33">
        <v>30.741099999999999</v>
      </c>
      <c r="DR33">
        <v>31.383099999999999</v>
      </c>
      <c r="DS33">
        <v>29.9998</v>
      </c>
      <c r="DT33">
        <v>31.335999999999999</v>
      </c>
      <c r="DU33">
        <v>31.367599999999999</v>
      </c>
      <c r="DV33">
        <v>58.174900000000001</v>
      </c>
      <c r="DW33">
        <v>21.9284</v>
      </c>
      <c r="DX33">
        <v>100</v>
      </c>
      <c r="DY33">
        <v>30.724900000000002</v>
      </c>
      <c r="DZ33">
        <v>1400</v>
      </c>
      <c r="EA33">
        <v>31.805599999999998</v>
      </c>
      <c r="EB33">
        <v>100.03700000000001</v>
      </c>
      <c r="EC33">
        <v>100.566</v>
      </c>
    </row>
    <row r="34" spans="1:133" x14ac:dyDescent="0.25">
      <c r="A34">
        <v>18</v>
      </c>
      <c r="B34">
        <v>1581695771</v>
      </c>
      <c r="C34">
        <v>1634.4000000953699</v>
      </c>
      <c r="D34" t="s">
        <v>280</v>
      </c>
      <c r="E34" t="s">
        <v>281</v>
      </c>
      <c r="F34" t="s">
        <v>238</v>
      </c>
      <c r="G34" t="s">
        <v>239</v>
      </c>
      <c r="H34" t="s">
        <v>240</v>
      </c>
      <c r="I34" t="s">
        <v>241</v>
      </c>
      <c r="J34" t="s">
        <v>242</v>
      </c>
      <c r="K34" t="s">
        <v>243</v>
      </c>
      <c r="L34" t="s">
        <v>244</v>
      </c>
      <c r="M34" t="s">
        <v>245</v>
      </c>
      <c r="N34">
        <v>1581695763</v>
      </c>
      <c r="O34">
        <f t="shared" si="0"/>
        <v>1.4242972515417938E-3</v>
      </c>
      <c r="P34">
        <f t="shared" si="1"/>
        <v>7.2365165125706445</v>
      </c>
      <c r="Q34">
        <f t="shared" si="2"/>
        <v>1790.2470967741899</v>
      </c>
      <c r="R34">
        <f t="shared" si="3"/>
        <v>1655.1339323878085</v>
      </c>
      <c r="S34">
        <f t="shared" si="4"/>
        <v>165.1448187246101</v>
      </c>
      <c r="T34">
        <f t="shared" si="5"/>
        <v>178.62604740542557</v>
      </c>
      <c r="U34">
        <f t="shared" si="6"/>
        <v>0.11759117000613972</v>
      </c>
      <c r="V34">
        <f t="shared" si="7"/>
        <v>2.2547509634366243</v>
      </c>
      <c r="W34">
        <f t="shared" si="8"/>
        <v>0.11428734667994819</v>
      </c>
      <c r="X34">
        <f t="shared" si="9"/>
        <v>7.1718695374750646E-2</v>
      </c>
      <c r="Y34">
        <f t="shared" si="10"/>
        <v>98.022413434190184</v>
      </c>
      <c r="Z34">
        <f t="shared" si="11"/>
        <v>31.61776635790017</v>
      </c>
      <c r="AA34">
        <f t="shared" si="12"/>
        <v>31.011377419354801</v>
      </c>
      <c r="AB34">
        <f t="shared" si="13"/>
        <v>4.5143057253260208</v>
      </c>
      <c r="AC34">
        <f t="shared" si="14"/>
        <v>72.113835805716704</v>
      </c>
      <c r="AD34">
        <f t="shared" si="15"/>
        <v>3.3196536909457754</v>
      </c>
      <c r="AE34">
        <f t="shared" si="16"/>
        <v>4.6033519835074639</v>
      </c>
      <c r="AF34">
        <f t="shared" si="17"/>
        <v>1.1946520343802454</v>
      </c>
      <c r="AG34">
        <f t="shared" si="18"/>
        <v>-62.811508792993109</v>
      </c>
      <c r="AH34">
        <f t="shared" si="19"/>
        <v>41.699929663879921</v>
      </c>
      <c r="AI34">
        <f t="shared" si="20"/>
        <v>4.1605665704051384</v>
      </c>
      <c r="AJ34">
        <f t="shared" si="21"/>
        <v>81.071400875482141</v>
      </c>
      <c r="AK34">
        <v>-4.1311772441885199E-2</v>
      </c>
      <c r="AL34">
        <v>4.63760836760536E-2</v>
      </c>
      <c r="AM34">
        <v>3.4637182692881701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51924.357674374027</v>
      </c>
      <c r="AS34" t="s">
        <v>246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246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505.21713716326065</v>
      </c>
      <c r="BE34">
        <f t="shared" si="29"/>
        <v>7.2365165125706445</v>
      </c>
      <c r="BF34" t="e">
        <f t="shared" si="30"/>
        <v>#DIV/0!</v>
      </c>
      <c r="BG34" t="e">
        <f t="shared" si="31"/>
        <v>#DIV/0!</v>
      </c>
      <c r="BH34">
        <f t="shared" si="32"/>
        <v>1.4323576894487189E-2</v>
      </c>
      <c r="BI34" t="e">
        <f t="shared" si="33"/>
        <v>#DIV/0!</v>
      </c>
      <c r="BJ34" t="s">
        <v>246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600.01309677419295</v>
      </c>
      <c r="BR34">
        <f t="shared" si="40"/>
        <v>505.21713716326065</v>
      </c>
      <c r="BS34">
        <f t="shared" si="41"/>
        <v>0.84201018257671878</v>
      </c>
      <c r="BT34">
        <f t="shared" si="42"/>
        <v>0.19402036515343757</v>
      </c>
      <c r="BU34">
        <v>6</v>
      </c>
      <c r="BV34">
        <v>0.5</v>
      </c>
      <c r="BW34" t="s">
        <v>247</v>
      </c>
      <c r="BX34">
        <v>1581695763</v>
      </c>
      <c r="BY34">
        <v>1790.2470967741899</v>
      </c>
      <c r="BZ34">
        <v>1800.03322580645</v>
      </c>
      <c r="CA34">
        <v>33.270625806451598</v>
      </c>
      <c r="CB34">
        <v>31.893748387096799</v>
      </c>
      <c r="CC34">
        <v>600.01419354838697</v>
      </c>
      <c r="CD34">
        <v>99.577325806451597</v>
      </c>
      <c r="CE34">
        <v>0.19998858064516101</v>
      </c>
      <c r="CF34">
        <v>31.354422580645199</v>
      </c>
      <c r="CG34">
        <v>31.011377419354801</v>
      </c>
      <c r="CH34">
        <v>999.9</v>
      </c>
      <c r="CI34">
        <v>0</v>
      </c>
      <c r="CJ34">
        <v>0</v>
      </c>
      <c r="CK34">
        <v>10004.822580645199</v>
      </c>
      <c r="CL34">
        <v>0</v>
      </c>
      <c r="CM34">
        <v>2.5398100000000001</v>
      </c>
      <c r="CN34">
        <v>600.01309677419295</v>
      </c>
      <c r="CO34">
        <v>0.93299332258064505</v>
      </c>
      <c r="CP34">
        <v>6.7006867741935497E-2</v>
      </c>
      <c r="CQ34">
        <v>0</v>
      </c>
      <c r="CR34">
        <v>2.6041935483871002</v>
      </c>
      <c r="CS34">
        <v>0</v>
      </c>
      <c r="CT34">
        <v>6716.75903225806</v>
      </c>
      <c r="CU34">
        <v>5520.19258064516</v>
      </c>
      <c r="CV34">
        <v>40</v>
      </c>
      <c r="CW34">
        <v>43.890999999999998</v>
      </c>
      <c r="CX34">
        <v>41.9856129032258</v>
      </c>
      <c r="CY34">
        <v>42.503999999999998</v>
      </c>
      <c r="CZ34">
        <v>40.75</v>
      </c>
      <c r="DA34">
        <v>559.80838709677403</v>
      </c>
      <c r="DB34">
        <v>40.204516129032299</v>
      </c>
      <c r="DC34">
        <v>0</v>
      </c>
      <c r="DD34">
        <v>1581695770.9000001</v>
      </c>
      <c r="DE34">
        <v>2.5660865384615401</v>
      </c>
      <c r="DF34">
        <v>-1.2810683711806401</v>
      </c>
      <c r="DG34">
        <v>-1.45641015735904</v>
      </c>
      <c r="DH34">
        <v>6716.6015384615403</v>
      </c>
      <c r="DI34">
        <v>15</v>
      </c>
      <c r="DJ34">
        <v>100</v>
      </c>
      <c r="DK34">
        <v>100</v>
      </c>
      <c r="DL34">
        <v>4.9770000000000003</v>
      </c>
      <c r="DM34">
        <v>0.49299999999999999</v>
      </c>
      <c r="DN34">
        <v>2</v>
      </c>
      <c r="DO34">
        <v>651.68499999999995</v>
      </c>
      <c r="DP34">
        <v>350.524</v>
      </c>
      <c r="DQ34">
        <v>30.704999999999998</v>
      </c>
      <c r="DR34">
        <v>31.279699999999998</v>
      </c>
      <c r="DS34">
        <v>29.999700000000001</v>
      </c>
      <c r="DT34">
        <v>31.239799999999999</v>
      </c>
      <c r="DU34">
        <v>31.271100000000001</v>
      </c>
      <c r="DV34">
        <v>71.274900000000002</v>
      </c>
      <c r="DW34">
        <v>21.343900000000001</v>
      </c>
      <c r="DX34">
        <v>100</v>
      </c>
      <c r="DY34">
        <v>30.698499999999999</v>
      </c>
      <c r="DZ34">
        <v>1800</v>
      </c>
      <c r="EA34">
        <v>31.894600000000001</v>
      </c>
      <c r="EB34">
        <v>100.05500000000001</v>
      </c>
      <c r="EC34">
        <v>100.584</v>
      </c>
    </row>
    <row r="35" spans="1:133" x14ac:dyDescent="0.25">
      <c r="A35">
        <v>19</v>
      </c>
      <c r="B35">
        <v>1581695875</v>
      </c>
      <c r="C35">
        <v>1738.4000000953699</v>
      </c>
      <c r="D35" t="s">
        <v>282</v>
      </c>
      <c r="E35" t="s">
        <v>283</v>
      </c>
      <c r="F35" t="s">
        <v>238</v>
      </c>
      <c r="G35" t="s">
        <v>239</v>
      </c>
      <c r="H35" t="s">
        <v>240</v>
      </c>
      <c r="I35" t="s">
        <v>241</v>
      </c>
      <c r="J35" t="s">
        <v>242</v>
      </c>
      <c r="K35" t="s">
        <v>243</v>
      </c>
      <c r="L35" t="s">
        <v>244</v>
      </c>
      <c r="M35" t="s">
        <v>245</v>
      </c>
      <c r="N35">
        <v>1581695867</v>
      </c>
      <c r="O35">
        <f t="shared" si="0"/>
        <v>1.312942613869734E-3</v>
      </c>
      <c r="P35">
        <f t="shared" si="1"/>
        <v>4.7589948466416896</v>
      </c>
      <c r="Q35">
        <f t="shared" si="2"/>
        <v>394.78948387096801</v>
      </c>
      <c r="R35">
        <f t="shared" si="3"/>
        <v>316.26612495763652</v>
      </c>
      <c r="S35">
        <f t="shared" si="4"/>
        <v>31.554105507594269</v>
      </c>
      <c r="T35">
        <f t="shared" si="5"/>
        <v>39.388439179257155</v>
      </c>
      <c r="U35">
        <f t="shared" si="6"/>
        <v>0.10892610812355789</v>
      </c>
      <c r="V35">
        <f t="shared" si="7"/>
        <v>2.2524898035575562</v>
      </c>
      <c r="W35">
        <f t="shared" si="8"/>
        <v>0.106082143408438</v>
      </c>
      <c r="X35">
        <f t="shared" si="9"/>
        <v>6.6550673885978628E-2</v>
      </c>
      <c r="Y35">
        <f t="shared" si="10"/>
        <v>98.0193986616042</v>
      </c>
      <c r="Z35">
        <f t="shared" si="11"/>
        <v>31.603697695011874</v>
      </c>
      <c r="AA35">
        <f t="shared" si="12"/>
        <v>30.982061290322601</v>
      </c>
      <c r="AB35">
        <f t="shared" si="13"/>
        <v>4.5067660299706551</v>
      </c>
      <c r="AC35">
        <f t="shared" si="14"/>
        <v>72.33928729372056</v>
      </c>
      <c r="AD35">
        <f t="shared" si="15"/>
        <v>3.3203744304581568</v>
      </c>
      <c r="AE35">
        <f t="shared" si="16"/>
        <v>4.5900015809892878</v>
      </c>
      <c r="AF35">
        <f t="shared" si="17"/>
        <v>1.1863915995124983</v>
      </c>
      <c r="AG35">
        <f t="shared" si="18"/>
        <v>-57.900769271655271</v>
      </c>
      <c r="AH35">
        <f t="shared" si="19"/>
        <v>39.017460791982273</v>
      </c>
      <c r="AI35">
        <f t="shared" si="20"/>
        <v>3.8952894745133793</v>
      </c>
      <c r="AJ35">
        <f t="shared" si="21"/>
        <v>83.031379656444585</v>
      </c>
      <c r="AK35">
        <v>-4.1250809992002903E-2</v>
      </c>
      <c r="AL35">
        <v>4.63076479854568E-2</v>
      </c>
      <c r="AM35">
        <v>3.4596730753569198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51859.420505390546</v>
      </c>
      <c r="AS35" t="s">
        <v>246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246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505.20371944489665</v>
      </c>
      <c r="BE35">
        <f t="shared" si="29"/>
        <v>4.7589948466416896</v>
      </c>
      <c r="BF35" t="e">
        <f t="shared" si="30"/>
        <v>#DIV/0!</v>
      </c>
      <c r="BG35" t="e">
        <f t="shared" si="31"/>
        <v>#DIV/0!</v>
      </c>
      <c r="BH35">
        <f t="shared" si="32"/>
        <v>9.4199521172780298E-3</v>
      </c>
      <c r="BI35" t="e">
        <f t="shared" si="33"/>
        <v>#DIV/0!</v>
      </c>
      <c r="BJ35" t="s">
        <v>246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599.99745161290298</v>
      </c>
      <c r="BR35">
        <f t="shared" si="40"/>
        <v>505.20371944489665</v>
      </c>
      <c r="BS35">
        <f t="shared" si="41"/>
        <v>0.84200977535290622</v>
      </c>
      <c r="BT35">
        <f t="shared" si="42"/>
        <v>0.1940195507058125</v>
      </c>
      <c r="BU35">
        <v>6</v>
      </c>
      <c r="BV35">
        <v>0.5</v>
      </c>
      <c r="BW35" t="s">
        <v>247</v>
      </c>
      <c r="BX35">
        <v>1581695867</v>
      </c>
      <c r="BY35">
        <v>394.78948387096801</v>
      </c>
      <c r="BZ35">
        <v>400.066709677419</v>
      </c>
      <c r="CA35">
        <v>33.280041935483901</v>
      </c>
      <c r="CB35">
        <v>32.010819354838702</v>
      </c>
      <c r="CC35">
        <v>600.01193548387096</v>
      </c>
      <c r="CD35">
        <v>99.570741935483895</v>
      </c>
      <c r="CE35">
        <v>0.19999864516129001</v>
      </c>
      <c r="CF35">
        <v>31.303361290322599</v>
      </c>
      <c r="CG35">
        <v>30.982061290322601</v>
      </c>
      <c r="CH35">
        <v>999.9</v>
      </c>
      <c r="CI35">
        <v>0</v>
      </c>
      <c r="CJ35">
        <v>0</v>
      </c>
      <c r="CK35">
        <v>9990.7193548387095</v>
      </c>
      <c r="CL35">
        <v>0</v>
      </c>
      <c r="CM35">
        <v>3.8063819354838699</v>
      </c>
      <c r="CN35">
        <v>599.99745161290298</v>
      </c>
      <c r="CO35">
        <v>0.93300403225806505</v>
      </c>
      <c r="CP35">
        <v>6.6996267741935497E-2</v>
      </c>
      <c r="CQ35">
        <v>0</v>
      </c>
      <c r="CR35">
        <v>2.6857903225806399</v>
      </c>
      <c r="CS35">
        <v>0</v>
      </c>
      <c r="CT35">
        <v>6816.00677419355</v>
      </c>
      <c r="CU35">
        <v>5520.0606451612903</v>
      </c>
      <c r="CV35">
        <v>39.959419354838701</v>
      </c>
      <c r="CW35">
        <v>43.875</v>
      </c>
      <c r="CX35">
        <v>41.919064516128998</v>
      </c>
      <c r="CY35">
        <v>42.4898387096774</v>
      </c>
      <c r="CZ35">
        <v>40.719516129032201</v>
      </c>
      <c r="DA35">
        <v>559.79967741935502</v>
      </c>
      <c r="DB35">
        <v>40.195161290322602</v>
      </c>
      <c r="DC35">
        <v>0</v>
      </c>
      <c r="DD35">
        <v>1581695874.7</v>
      </c>
      <c r="DE35">
        <v>2.65419230769231</v>
      </c>
      <c r="DF35">
        <v>0.38415383054774399</v>
      </c>
      <c r="DG35">
        <v>-199.77094037152099</v>
      </c>
      <c r="DH35">
        <v>6815.4192307692301</v>
      </c>
      <c r="DI35">
        <v>15</v>
      </c>
      <c r="DJ35">
        <v>100</v>
      </c>
      <c r="DK35">
        <v>100</v>
      </c>
      <c r="DL35">
        <v>2.54</v>
      </c>
      <c r="DM35">
        <v>0.48499999999999999</v>
      </c>
      <c r="DN35">
        <v>2</v>
      </c>
      <c r="DO35">
        <v>651.38699999999994</v>
      </c>
      <c r="DP35">
        <v>347.834</v>
      </c>
      <c r="DQ35">
        <v>30.653700000000001</v>
      </c>
      <c r="DR35">
        <v>31.200500000000002</v>
      </c>
      <c r="DS35">
        <v>29.9999</v>
      </c>
      <c r="DT35">
        <v>31.161200000000001</v>
      </c>
      <c r="DU35">
        <v>31.194400000000002</v>
      </c>
      <c r="DV35">
        <v>20.940999999999999</v>
      </c>
      <c r="DW35">
        <v>21.031300000000002</v>
      </c>
      <c r="DX35">
        <v>100</v>
      </c>
      <c r="DY35">
        <v>30.662700000000001</v>
      </c>
      <c r="DZ35">
        <v>400</v>
      </c>
      <c r="EA35">
        <v>31.988</v>
      </c>
      <c r="EB35">
        <v>100.069</v>
      </c>
      <c r="EC35">
        <v>100.59399999999999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25</v>
      </c>
      <c r="B15" t="s">
        <v>26</v>
      </c>
    </row>
    <row r="16" spans="1:2" x14ac:dyDescent="0.25">
      <c r="A16" t="s">
        <v>27</v>
      </c>
      <c r="B16" t="s">
        <v>28</v>
      </c>
    </row>
    <row r="17" spans="1:2" x14ac:dyDescent="0.25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2020-02-14T10:58:03Z</dcterms:created>
  <dcterms:modified xsi:type="dcterms:W3CDTF">2020-02-15T18:01:12Z</dcterms:modified>
</cp:coreProperties>
</file>