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Aci_curves\Raw_files\Week_7\"/>
    </mc:Choice>
  </mc:AlternateContent>
  <xr:revisionPtr revIDLastSave="0" documentId="13_ncr:1_{495BBE61-47BC-4CA0-8D5C-3C828A3FC83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6" i="1" l="1"/>
  <c r="BS36" i="1"/>
  <c r="BQ36" i="1"/>
  <c r="BR36" i="1" s="1"/>
  <c r="BP36" i="1"/>
  <c r="BO36" i="1"/>
  <c r="BN36" i="1"/>
  <c r="BM36" i="1"/>
  <c r="BL36" i="1"/>
  <c r="BG36" i="1" s="1"/>
  <c r="BI36" i="1"/>
  <c r="BB36" i="1"/>
  <c r="AV36" i="1"/>
  <c r="AW36" i="1" s="1"/>
  <c r="AR36" i="1"/>
  <c r="AP36" i="1"/>
  <c r="Q36" i="1" s="1"/>
  <c r="AE36" i="1"/>
  <c r="AD36" i="1"/>
  <c r="AC36" i="1"/>
  <c r="V36" i="1"/>
  <c r="T36" i="1"/>
  <c r="BT35" i="1"/>
  <c r="BS35" i="1"/>
  <c r="BR35" i="1"/>
  <c r="BD35" i="1" s="1"/>
  <c r="BF35" i="1" s="1"/>
  <c r="BQ35" i="1"/>
  <c r="BP35" i="1"/>
  <c r="BO35" i="1"/>
  <c r="BN35" i="1"/>
  <c r="BM35" i="1"/>
  <c r="BL35" i="1"/>
  <c r="BI35" i="1"/>
  <c r="BG35" i="1"/>
  <c r="BB35" i="1"/>
  <c r="AV35" i="1"/>
  <c r="AW35" i="1" s="1"/>
  <c r="AR35" i="1"/>
  <c r="AP35" i="1"/>
  <c r="T35" i="1" s="1"/>
  <c r="AE35" i="1"/>
  <c r="AD35" i="1"/>
  <c r="AC35" i="1"/>
  <c r="V35" i="1"/>
  <c r="BT34" i="1"/>
  <c r="BS34" i="1"/>
  <c r="BQ34" i="1"/>
  <c r="BR34" i="1" s="1"/>
  <c r="BP34" i="1"/>
  <c r="BO34" i="1"/>
  <c r="BN34" i="1"/>
  <c r="BM34" i="1"/>
  <c r="BL34" i="1"/>
  <c r="BG34" i="1" s="1"/>
  <c r="BI34" i="1"/>
  <c r="BB34" i="1"/>
  <c r="AV34" i="1"/>
  <c r="AW34" i="1" s="1"/>
  <c r="AR34" i="1"/>
  <c r="AP34" i="1"/>
  <c r="O34" i="1" s="1"/>
  <c r="AE34" i="1"/>
  <c r="AD34" i="1"/>
  <c r="AC34" i="1"/>
  <c r="V34" i="1"/>
  <c r="Q34" i="1"/>
  <c r="P34" i="1"/>
  <c r="BE34" i="1" s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W33" i="1"/>
  <c r="AV33" i="1"/>
  <c r="AR33" i="1"/>
  <c r="AP33" i="1"/>
  <c r="Q33" i="1" s="1"/>
  <c r="AE33" i="1"/>
  <c r="AD33" i="1"/>
  <c r="AC33" i="1"/>
  <c r="V33" i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 s="1"/>
  <c r="AE32" i="1"/>
  <c r="AD32" i="1"/>
  <c r="AC32" i="1" s="1"/>
  <c r="V32" i="1"/>
  <c r="BT31" i="1"/>
  <c r="BS31" i="1"/>
  <c r="BR31" i="1"/>
  <c r="BQ31" i="1"/>
  <c r="BP31" i="1"/>
  <c r="BO31" i="1"/>
  <c r="BN31" i="1"/>
  <c r="BM31" i="1"/>
  <c r="BL31" i="1"/>
  <c r="BG31" i="1" s="1"/>
  <c r="BI31" i="1"/>
  <c r="BD31" i="1"/>
  <c r="BB31" i="1"/>
  <c r="BF31" i="1" s="1"/>
  <c r="AW31" i="1"/>
  <c r="AV31" i="1"/>
  <c r="AR31" i="1"/>
  <c r="AP31" i="1" s="1"/>
  <c r="AE31" i="1"/>
  <c r="AD31" i="1"/>
  <c r="AC31" i="1" s="1"/>
  <c r="Y31" i="1"/>
  <c r="V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E30" i="1"/>
  <c r="AD30" i="1"/>
  <c r="AC30" i="1" s="1"/>
  <c r="V30" i="1"/>
  <c r="BT29" i="1"/>
  <c r="BS29" i="1"/>
  <c r="BR29" i="1"/>
  <c r="Y29" i="1" s="1"/>
  <c r="BQ29" i="1"/>
  <c r="BP29" i="1"/>
  <c r="BO29" i="1"/>
  <c r="BN29" i="1"/>
  <c r="BM29" i="1"/>
  <c r="BL29" i="1"/>
  <c r="BG29" i="1" s="1"/>
  <c r="BI29" i="1"/>
  <c r="BB29" i="1"/>
  <c r="AW29" i="1"/>
  <c r="AV29" i="1"/>
  <c r="AR29" i="1"/>
  <c r="AP29" i="1" s="1"/>
  <c r="AE29" i="1"/>
  <c r="AC29" i="1" s="1"/>
  <c r="AD29" i="1"/>
  <c r="V29" i="1"/>
  <c r="O29" i="1"/>
  <c r="AG29" i="1" s="1"/>
  <c r="BT28" i="1"/>
  <c r="BS28" i="1"/>
  <c r="BQ28" i="1"/>
  <c r="BR28" i="1" s="1"/>
  <c r="BP28" i="1"/>
  <c r="BO28" i="1"/>
  <c r="BN28" i="1"/>
  <c r="BM28" i="1"/>
  <c r="BL28" i="1"/>
  <c r="BI28" i="1"/>
  <c r="BG28" i="1"/>
  <c r="BE28" i="1"/>
  <c r="BB28" i="1"/>
  <c r="AV28" i="1"/>
  <c r="AW28" i="1" s="1"/>
  <c r="AR28" i="1"/>
  <c r="AP28" i="1"/>
  <c r="Q28" i="1" s="1"/>
  <c r="AE28" i="1"/>
  <c r="AD28" i="1"/>
  <c r="AC28" i="1"/>
  <c r="V28" i="1"/>
  <c r="T28" i="1"/>
  <c r="P28" i="1"/>
  <c r="BT27" i="1"/>
  <c r="BS27" i="1"/>
  <c r="BR27" i="1"/>
  <c r="BD27" i="1" s="1"/>
  <c r="BQ27" i="1"/>
  <c r="BP27" i="1"/>
  <c r="BO27" i="1"/>
  <c r="BN27" i="1"/>
  <c r="BM27" i="1"/>
  <c r="BL27" i="1"/>
  <c r="BG27" i="1" s="1"/>
  <c r="BI27" i="1"/>
  <c r="BF27" i="1"/>
  <c r="BB27" i="1"/>
  <c r="AV27" i="1"/>
  <c r="AW27" i="1" s="1"/>
  <c r="AR27" i="1"/>
  <c r="AP27" i="1"/>
  <c r="AE27" i="1"/>
  <c r="AD27" i="1"/>
  <c r="AC27" i="1"/>
  <c r="V27" i="1"/>
  <c r="BT26" i="1"/>
  <c r="BS26" i="1"/>
  <c r="BQ26" i="1"/>
  <c r="BP26" i="1"/>
  <c r="BO26" i="1"/>
  <c r="BN26" i="1"/>
  <c r="BM26" i="1"/>
  <c r="BL26" i="1"/>
  <c r="BI26" i="1"/>
  <c r="BG26" i="1"/>
  <c r="BB26" i="1"/>
  <c r="AV26" i="1"/>
  <c r="AW26" i="1" s="1"/>
  <c r="AR26" i="1"/>
  <c r="AQ26" i="1"/>
  <c r="AP26" i="1"/>
  <c r="AG26" i="1"/>
  <c r="AE26" i="1"/>
  <c r="AD26" i="1"/>
  <c r="AC26" i="1" s="1"/>
  <c r="V26" i="1"/>
  <c r="T26" i="1"/>
  <c r="Q26" i="1"/>
  <c r="P26" i="1"/>
  <c r="BE26" i="1" s="1"/>
  <c r="O26" i="1"/>
  <c r="BT25" i="1"/>
  <c r="BS25" i="1"/>
  <c r="BR25" i="1"/>
  <c r="BQ25" i="1"/>
  <c r="BP25" i="1"/>
  <c r="BO25" i="1"/>
  <c r="BN25" i="1"/>
  <c r="BM25" i="1"/>
  <c r="BL25" i="1"/>
  <c r="BG25" i="1" s="1"/>
  <c r="BI25" i="1"/>
  <c r="BD25" i="1"/>
  <c r="BF25" i="1" s="1"/>
  <c r="BB25" i="1"/>
  <c r="AW25" i="1"/>
  <c r="AV25" i="1"/>
  <c r="AR25" i="1"/>
  <c r="AP25" i="1"/>
  <c r="Q25" i="1" s="1"/>
  <c r="AE25" i="1"/>
  <c r="AD25" i="1"/>
  <c r="AC25" i="1"/>
  <c r="Y25" i="1"/>
  <c r="V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V24" i="1"/>
  <c r="AW24" i="1" s="1"/>
  <c r="AR24" i="1"/>
  <c r="AP24" i="1" s="1"/>
  <c r="AQ24" i="1"/>
  <c r="AE24" i="1"/>
  <c r="AD24" i="1"/>
  <c r="AC24" i="1" s="1"/>
  <c r="V24" i="1"/>
  <c r="BT23" i="1"/>
  <c r="Y23" i="1" s="1"/>
  <c r="BS23" i="1"/>
  <c r="BR23" i="1"/>
  <c r="BQ23" i="1"/>
  <c r="BP23" i="1"/>
  <c r="BO23" i="1"/>
  <c r="BN23" i="1"/>
  <c r="BM23" i="1"/>
  <c r="BL23" i="1"/>
  <c r="BG23" i="1" s="1"/>
  <c r="BI23" i="1"/>
  <c r="BD23" i="1"/>
  <c r="BF23" i="1" s="1"/>
  <c r="BB23" i="1"/>
  <c r="AW23" i="1"/>
  <c r="AV23" i="1"/>
  <c r="AR23" i="1"/>
  <c r="AP23" i="1" s="1"/>
  <c r="AE23" i="1"/>
  <c r="AC23" i="1" s="1"/>
  <c r="AD23" i="1"/>
  <c r="V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E22" i="1"/>
  <c r="AD22" i="1"/>
  <c r="AC22" i="1" s="1"/>
  <c r="V22" i="1"/>
  <c r="T22" i="1"/>
  <c r="BT21" i="1"/>
  <c r="BS21" i="1"/>
  <c r="BR21" i="1"/>
  <c r="BQ21" i="1"/>
  <c r="BP21" i="1"/>
  <c r="BO21" i="1"/>
  <c r="BN21" i="1"/>
  <c r="BM21" i="1"/>
  <c r="BL21" i="1"/>
  <c r="BG21" i="1" s="1"/>
  <c r="BI21" i="1"/>
  <c r="BB21" i="1"/>
  <c r="AW21" i="1"/>
  <c r="AV21" i="1"/>
  <c r="AR21" i="1"/>
  <c r="AP21" i="1" s="1"/>
  <c r="O21" i="1" s="1"/>
  <c r="AE21" i="1"/>
  <c r="AC21" i="1" s="1"/>
  <c r="AD21" i="1"/>
  <c r="V21" i="1"/>
  <c r="BT20" i="1"/>
  <c r="BS20" i="1"/>
  <c r="BQ20" i="1"/>
  <c r="BR20" i="1" s="1"/>
  <c r="BP20" i="1"/>
  <c r="BO20" i="1"/>
  <c r="BN20" i="1"/>
  <c r="BM20" i="1"/>
  <c r="BL20" i="1"/>
  <c r="BI20" i="1"/>
  <c r="BG20" i="1"/>
  <c r="BE20" i="1"/>
  <c r="BB20" i="1"/>
  <c r="AV20" i="1"/>
  <c r="AW20" i="1" s="1"/>
  <c r="AR20" i="1"/>
  <c r="AQ20" i="1"/>
  <c r="AP20" i="1"/>
  <c r="O20" i="1" s="1"/>
  <c r="AE20" i="1"/>
  <c r="AD20" i="1"/>
  <c r="AC20" i="1" s="1"/>
  <c r="V20" i="1"/>
  <c r="T20" i="1"/>
  <c r="Q20" i="1"/>
  <c r="P20" i="1"/>
  <c r="BT19" i="1"/>
  <c r="BS19" i="1"/>
  <c r="BR19" i="1"/>
  <c r="BD19" i="1" s="1"/>
  <c r="BQ19" i="1"/>
  <c r="BP19" i="1"/>
  <c r="BO19" i="1"/>
  <c r="BN19" i="1"/>
  <c r="BM19" i="1"/>
  <c r="BL19" i="1"/>
  <c r="BG19" i="1" s="1"/>
  <c r="BI19" i="1"/>
  <c r="BF19" i="1"/>
  <c r="BB19" i="1"/>
  <c r="AW19" i="1"/>
  <c r="AV19" i="1"/>
  <c r="AR19" i="1"/>
  <c r="AP19" i="1"/>
  <c r="AE19" i="1"/>
  <c r="AD19" i="1"/>
  <c r="AC19" i="1"/>
  <c r="V19" i="1"/>
  <c r="BT18" i="1"/>
  <c r="BS18" i="1"/>
  <c r="BQ18" i="1"/>
  <c r="BP18" i="1"/>
  <c r="BO18" i="1"/>
  <c r="BN18" i="1"/>
  <c r="BM18" i="1"/>
  <c r="BL18" i="1"/>
  <c r="BI18" i="1"/>
  <c r="BG18" i="1"/>
  <c r="BB18" i="1"/>
  <c r="AV18" i="1"/>
  <c r="AW18" i="1" s="1"/>
  <c r="AR18" i="1"/>
  <c r="AP18" i="1" s="1"/>
  <c r="P18" i="1" s="1"/>
  <c r="BE18" i="1" s="1"/>
  <c r="AE18" i="1"/>
  <c r="AD18" i="1"/>
  <c r="AC18" i="1" s="1"/>
  <c r="V18" i="1"/>
  <c r="BT17" i="1"/>
  <c r="BS17" i="1"/>
  <c r="BR17" i="1"/>
  <c r="BQ17" i="1"/>
  <c r="BP17" i="1"/>
  <c r="BO17" i="1"/>
  <c r="BN17" i="1"/>
  <c r="BM17" i="1"/>
  <c r="BL17" i="1"/>
  <c r="BG17" i="1" s="1"/>
  <c r="BI17" i="1"/>
  <c r="BD17" i="1"/>
  <c r="BF17" i="1" s="1"/>
  <c r="BB17" i="1"/>
  <c r="AW17" i="1"/>
  <c r="AV17" i="1"/>
  <c r="AR17" i="1"/>
  <c r="AP17" i="1"/>
  <c r="Q17" i="1" s="1"/>
  <c r="AE17" i="1"/>
  <c r="AD17" i="1"/>
  <c r="AC17" i="1"/>
  <c r="Y17" i="1"/>
  <c r="V17" i="1"/>
  <c r="AG21" i="1" l="1"/>
  <c r="Z23" i="1"/>
  <c r="AA23" i="1" s="1"/>
  <c r="Z29" i="1"/>
  <c r="AA29" i="1" s="1"/>
  <c r="BD30" i="1"/>
  <c r="BF30" i="1" s="1"/>
  <c r="Y30" i="1"/>
  <c r="BH34" i="1"/>
  <c r="BD34" i="1"/>
  <c r="Y34" i="1"/>
  <c r="BR26" i="1"/>
  <c r="T27" i="1"/>
  <c r="O27" i="1"/>
  <c r="Q27" i="1"/>
  <c r="P27" i="1"/>
  <c r="BE27" i="1" s="1"/>
  <c r="BH27" i="1" s="1"/>
  <c r="AQ27" i="1"/>
  <c r="T32" i="1"/>
  <c r="Q32" i="1"/>
  <c r="P32" i="1"/>
  <c r="BE32" i="1" s="1"/>
  <c r="O32" i="1"/>
  <c r="AQ32" i="1"/>
  <c r="BF34" i="1"/>
  <c r="P23" i="1"/>
  <c r="BE23" i="1" s="1"/>
  <c r="BH23" i="1" s="1"/>
  <c r="O23" i="1"/>
  <c r="AQ23" i="1"/>
  <c r="T23" i="1"/>
  <c r="BF32" i="1"/>
  <c r="BD32" i="1"/>
  <c r="Y32" i="1"/>
  <c r="BR18" i="1"/>
  <c r="T19" i="1"/>
  <c r="O19" i="1"/>
  <c r="Q19" i="1"/>
  <c r="P19" i="1"/>
  <c r="BE19" i="1" s="1"/>
  <c r="BH19" i="1" s="1"/>
  <c r="AQ19" i="1"/>
  <c r="AG20" i="1"/>
  <c r="Q23" i="1"/>
  <c r="Y28" i="1"/>
  <c r="BD28" i="1"/>
  <c r="BF28" i="1" s="1"/>
  <c r="AQ29" i="1"/>
  <c r="Q29" i="1"/>
  <c r="T29" i="1"/>
  <c r="P29" i="1"/>
  <c r="BE29" i="1" s="1"/>
  <c r="Y33" i="1"/>
  <c r="BD33" i="1"/>
  <c r="BF33" i="1" s="1"/>
  <c r="Y36" i="1"/>
  <c r="BD36" i="1"/>
  <c r="BF36" i="1" s="1"/>
  <c r="BD24" i="1"/>
  <c r="BF24" i="1" s="1"/>
  <c r="Y24" i="1"/>
  <c r="O18" i="1"/>
  <c r="AQ18" i="1"/>
  <c r="T18" i="1"/>
  <c r="Q18" i="1"/>
  <c r="Y20" i="1"/>
  <c r="BD20" i="1"/>
  <c r="BF20" i="1" s="1"/>
  <c r="BD21" i="1"/>
  <c r="BF21" i="1" s="1"/>
  <c r="Y21" i="1"/>
  <c r="T24" i="1"/>
  <c r="P24" i="1"/>
  <c r="BE24" i="1" s="1"/>
  <c r="Q24" i="1"/>
  <c r="O24" i="1"/>
  <c r="Q30" i="1"/>
  <c r="P30" i="1"/>
  <c r="BE30" i="1" s="1"/>
  <c r="BH30" i="1" s="1"/>
  <c r="O30" i="1"/>
  <c r="AQ30" i="1"/>
  <c r="T30" i="1"/>
  <c r="AG34" i="1"/>
  <c r="AQ21" i="1"/>
  <c r="Q21" i="1"/>
  <c r="T21" i="1"/>
  <c r="P21" i="1"/>
  <c r="BE21" i="1" s="1"/>
  <c r="BD22" i="1"/>
  <c r="BF22" i="1" s="1"/>
  <c r="Y22" i="1"/>
  <c r="W29" i="1"/>
  <c r="U29" i="1" s="1"/>
  <c r="X29" i="1" s="1"/>
  <c r="R29" i="1" s="1"/>
  <c r="S29" i="1" s="1"/>
  <c r="Q22" i="1"/>
  <c r="P22" i="1"/>
  <c r="BE22" i="1" s="1"/>
  <c r="O22" i="1"/>
  <c r="AQ22" i="1"/>
  <c r="P31" i="1"/>
  <c r="BE31" i="1" s="1"/>
  <c r="BH31" i="1" s="1"/>
  <c r="O31" i="1"/>
  <c r="Z31" i="1" s="1"/>
  <c r="AA31" i="1" s="1"/>
  <c r="AQ31" i="1"/>
  <c r="T31" i="1"/>
  <c r="Q31" i="1"/>
  <c r="T17" i="1"/>
  <c r="T25" i="1"/>
  <c r="T33" i="1"/>
  <c r="AQ35" i="1"/>
  <c r="O35" i="1"/>
  <c r="AQ17" i="1"/>
  <c r="AQ25" i="1"/>
  <c r="AQ33" i="1"/>
  <c r="P35" i="1"/>
  <c r="BE35" i="1" s="1"/>
  <c r="BH35" i="1" s="1"/>
  <c r="O17" i="1"/>
  <c r="Y19" i="1"/>
  <c r="O25" i="1"/>
  <c r="Y27" i="1"/>
  <c r="AQ28" i="1"/>
  <c r="BD29" i="1"/>
  <c r="BF29" i="1" s="1"/>
  <c r="O33" i="1"/>
  <c r="T34" i="1"/>
  <c r="Q35" i="1"/>
  <c r="Y35" i="1"/>
  <c r="AQ36" i="1"/>
  <c r="P17" i="1"/>
  <c r="BE17" i="1" s="1"/>
  <c r="BH17" i="1" s="1"/>
  <c r="P25" i="1"/>
  <c r="BE25" i="1" s="1"/>
  <c r="BH25" i="1" s="1"/>
  <c r="O28" i="1"/>
  <c r="P33" i="1"/>
  <c r="BE33" i="1" s="1"/>
  <c r="BH33" i="1" s="1"/>
  <c r="O36" i="1"/>
  <c r="AQ34" i="1"/>
  <c r="P36" i="1"/>
  <c r="BE36" i="1" s="1"/>
  <c r="BH36" i="1" s="1"/>
  <c r="AB31" i="1" l="1"/>
  <c r="AF31" i="1" s="1"/>
  <c r="AI31" i="1"/>
  <c r="AH31" i="1"/>
  <c r="Z22" i="1"/>
  <c r="AA22" i="1" s="1"/>
  <c r="AG25" i="1"/>
  <c r="AG30" i="1"/>
  <c r="AG18" i="1"/>
  <c r="Z32" i="1"/>
  <c r="AA32" i="1" s="1"/>
  <c r="Z34" i="1"/>
  <c r="AA34" i="1" s="1"/>
  <c r="AG17" i="1"/>
  <c r="Z35" i="1"/>
  <c r="AA35" i="1" s="1"/>
  <c r="Z19" i="1"/>
  <c r="AA19" i="1" s="1"/>
  <c r="W19" i="1" s="1"/>
  <c r="U19" i="1" s="1"/>
  <c r="X19" i="1" s="1"/>
  <c r="R19" i="1" s="1"/>
  <c r="S19" i="1" s="1"/>
  <c r="Z17" i="1"/>
  <c r="AA17" i="1" s="1"/>
  <c r="Z24" i="1"/>
  <c r="AA24" i="1" s="1"/>
  <c r="AG36" i="1"/>
  <c r="AG24" i="1"/>
  <c r="Z20" i="1"/>
  <c r="AA20" i="1" s="1"/>
  <c r="AG19" i="1"/>
  <c r="AG32" i="1"/>
  <c r="Z30" i="1"/>
  <c r="AA30" i="1" s="1"/>
  <c r="AI23" i="1"/>
  <c r="AB23" i="1"/>
  <c r="AF23" i="1" s="1"/>
  <c r="AH23" i="1"/>
  <c r="AG27" i="1"/>
  <c r="AG33" i="1"/>
  <c r="BH20" i="1"/>
  <c r="Z36" i="1"/>
  <c r="AA36" i="1" s="1"/>
  <c r="Z28" i="1"/>
  <c r="AA28" i="1" s="1"/>
  <c r="BH32" i="1"/>
  <c r="BD26" i="1"/>
  <c r="Y26" i="1"/>
  <c r="W31" i="1"/>
  <c r="U31" i="1" s="1"/>
  <c r="X31" i="1" s="1"/>
  <c r="R31" i="1" s="1"/>
  <c r="S31" i="1" s="1"/>
  <c r="AG31" i="1"/>
  <c r="AG28" i="1"/>
  <c r="AG22" i="1"/>
  <c r="BH21" i="1"/>
  <c r="BH24" i="1"/>
  <c r="BH28" i="1"/>
  <c r="BD18" i="1"/>
  <c r="Y18" i="1"/>
  <c r="BH22" i="1"/>
  <c r="Z33" i="1"/>
  <c r="AA33" i="1" s="1"/>
  <c r="AB29" i="1"/>
  <c r="AF29" i="1" s="1"/>
  <c r="AI29" i="1"/>
  <c r="AH29" i="1"/>
  <c r="Z27" i="1"/>
  <c r="AA27" i="1" s="1"/>
  <c r="W27" i="1" s="1"/>
  <c r="U27" i="1" s="1"/>
  <c r="X27" i="1" s="1"/>
  <c r="R27" i="1" s="1"/>
  <c r="S27" i="1" s="1"/>
  <c r="AG35" i="1"/>
  <c r="W35" i="1"/>
  <c r="U35" i="1" s="1"/>
  <c r="X35" i="1" s="1"/>
  <c r="R35" i="1" s="1"/>
  <c r="S35" i="1" s="1"/>
  <c r="Z21" i="1"/>
  <c r="AA21" i="1" s="1"/>
  <c r="BH29" i="1"/>
  <c r="Z25" i="1"/>
  <c r="AA25" i="1" s="1"/>
  <c r="W25" i="1" s="1"/>
  <c r="U25" i="1" s="1"/>
  <c r="X25" i="1" s="1"/>
  <c r="R25" i="1" s="1"/>
  <c r="S25" i="1" s="1"/>
  <c r="W23" i="1"/>
  <c r="U23" i="1" s="1"/>
  <c r="X23" i="1" s="1"/>
  <c r="R23" i="1" s="1"/>
  <c r="S23" i="1" s="1"/>
  <c r="AG23" i="1"/>
  <c r="AB17" i="1" l="1"/>
  <c r="AF17" i="1" s="1"/>
  <c r="AI17" i="1"/>
  <c r="AJ17" i="1" s="1"/>
  <c r="AH17" i="1"/>
  <c r="AB33" i="1"/>
  <c r="AF33" i="1" s="1"/>
  <c r="AI33" i="1"/>
  <c r="AH33" i="1"/>
  <c r="AB28" i="1"/>
  <c r="AF28" i="1" s="1"/>
  <c r="AI28" i="1"/>
  <c r="AJ28" i="1" s="1"/>
  <c r="AH28" i="1"/>
  <c r="AB24" i="1"/>
  <c r="AF24" i="1" s="1"/>
  <c r="AI24" i="1"/>
  <c r="AJ24" i="1" s="1"/>
  <c r="AH24" i="1"/>
  <c r="Z18" i="1"/>
  <c r="AA18" i="1" s="1"/>
  <c r="W28" i="1"/>
  <c r="U28" i="1" s="1"/>
  <c r="X28" i="1" s="1"/>
  <c r="R28" i="1" s="1"/>
  <c r="S28" i="1" s="1"/>
  <c r="AH34" i="1"/>
  <c r="AB34" i="1"/>
  <c r="AF34" i="1" s="1"/>
  <c r="AI34" i="1"/>
  <c r="W34" i="1"/>
  <c r="U34" i="1" s="1"/>
  <c r="X34" i="1" s="1"/>
  <c r="R34" i="1" s="1"/>
  <c r="S34" i="1" s="1"/>
  <c r="BH18" i="1"/>
  <c r="BF18" i="1"/>
  <c r="AJ23" i="1"/>
  <c r="AB19" i="1"/>
  <c r="AF19" i="1" s="1"/>
  <c r="AI19" i="1"/>
  <c r="AJ19" i="1" s="1"/>
  <c r="AH19" i="1"/>
  <c r="AB32" i="1"/>
  <c r="AF32" i="1" s="1"/>
  <c r="AI32" i="1"/>
  <c r="AJ32" i="1" s="1"/>
  <c r="AH32" i="1"/>
  <c r="AB27" i="1"/>
  <c r="AF27" i="1" s="1"/>
  <c r="AI27" i="1"/>
  <c r="AJ27" i="1" s="1"/>
  <c r="AH27" i="1"/>
  <c r="AB25" i="1"/>
  <c r="AF25" i="1" s="1"/>
  <c r="AI25" i="1"/>
  <c r="AH25" i="1"/>
  <c r="W24" i="1"/>
  <c r="U24" i="1" s="1"/>
  <c r="X24" i="1" s="1"/>
  <c r="R24" i="1" s="1"/>
  <c r="S24" i="1" s="1"/>
  <c r="AI22" i="1"/>
  <c r="AB22" i="1"/>
  <c r="AF22" i="1" s="1"/>
  <c r="AH22" i="1"/>
  <c r="AB20" i="1"/>
  <c r="AF20" i="1" s="1"/>
  <c r="AI20" i="1"/>
  <c r="AJ20" i="1" s="1"/>
  <c r="AH20" i="1"/>
  <c r="W20" i="1"/>
  <c r="U20" i="1" s="1"/>
  <c r="X20" i="1" s="1"/>
  <c r="R20" i="1" s="1"/>
  <c r="S20" i="1" s="1"/>
  <c r="AJ29" i="1"/>
  <c r="Z26" i="1"/>
  <c r="AA26" i="1" s="1"/>
  <c r="W33" i="1"/>
  <c r="U33" i="1" s="1"/>
  <c r="X33" i="1" s="1"/>
  <c r="R33" i="1" s="1"/>
  <c r="S33" i="1" s="1"/>
  <c r="AI30" i="1"/>
  <c r="AJ30" i="1" s="1"/>
  <c r="AB30" i="1"/>
  <c r="AF30" i="1" s="1"/>
  <c r="AH30" i="1"/>
  <c r="AB35" i="1"/>
  <c r="AF35" i="1" s="1"/>
  <c r="AI35" i="1"/>
  <c r="AJ35" i="1" s="1"/>
  <c r="AH35" i="1"/>
  <c r="AB36" i="1"/>
  <c r="AF36" i="1" s="1"/>
  <c r="AI36" i="1"/>
  <c r="AJ36" i="1" s="1"/>
  <c r="AH36" i="1"/>
  <c r="AB21" i="1"/>
  <c r="AF21" i="1" s="1"/>
  <c r="AI21" i="1"/>
  <c r="AH21" i="1"/>
  <c r="W21" i="1"/>
  <c r="U21" i="1" s="1"/>
  <c r="X21" i="1" s="1"/>
  <c r="R21" i="1" s="1"/>
  <c r="S21" i="1" s="1"/>
  <c r="BH26" i="1"/>
  <c r="BF26" i="1"/>
  <c r="W32" i="1"/>
  <c r="U32" i="1" s="1"/>
  <c r="X32" i="1" s="1"/>
  <c r="R32" i="1" s="1"/>
  <c r="S32" i="1" s="1"/>
  <c r="W36" i="1"/>
  <c r="U36" i="1" s="1"/>
  <c r="X36" i="1" s="1"/>
  <c r="R36" i="1" s="1"/>
  <c r="S36" i="1" s="1"/>
  <c r="AJ31" i="1"/>
  <c r="W22" i="1"/>
  <c r="U22" i="1" s="1"/>
  <c r="X22" i="1" s="1"/>
  <c r="R22" i="1" s="1"/>
  <c r="S22" i="1" s="1"/>
  <c r="W17" i="1"/>
  <c r="U17" i="1" s="1"/>
  <c r="X17" i="1" s="1"/>
  <c r="R17" i="1" s="1"/>
  <c r="S17" i="1" s="1"/>
  <c r="W30" i="1"/>
  <c r="U30" i="1" s="1"/>
  <c r="X30" i="1" s="1"/>
  <c r="R30" i="1" s="1"/>
  <c r="S30" i="1" s="1"/>
  <c r="AB18" i="1" l="1"/>
  <c r="AF18" i="1" s="1"/>
  <c r="AI18" i="1"/>
  <c r="AJ18" i="1" s="1"/>
  <c r="AH18" i="1"/>
  <c r="W18" i="1"/>
  <c r="U18" i="1" s="1"/>
  <c r="X18" i="1" s="1"/>
  <c r="R18" i="1" s="1"/>
  <c r="S18" i="1" s="1"/>
  <c r="AJ33" i="1"/>
  <c r="AH26" i="1"/>
  <c r="AB26" i="1"/>
  <c r="AF26" i="1" s="1"/>
  <c r="AI26" i="1"/>
  <c r="W26" i="1"/>
  <c r="U26" i="1" s="1"/>
  <c r="X26" i="1" s="1"/>
  <c r="R26" i="1" s="1"/>
  <c r="S26" i="1" s="1"/>
  <c r="AJ22" i="1"/>
  <c r="AJ34" i="1"/>
  <c r="AJ21" i="1"/>
  <c r="AJ25" i="1"/>
  <c r="AJ26" i="1" l="1"/>
</calcChain>
</file>

<file path=xl/sharedStrings.xml><?xml version="1.0" encoding="utf-8"?>
<sst xmlns="http://schemas.openxmlformats.org/spreadsheetml/2006/main" count="708" uniqueCount="280">
  <si>
    <t>File opened</t>
  </si>
  <si>
    <t>2020-02-17 11:38:33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</si>
  <si>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</si>
  <si>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</si>
  <si>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</si>
  <si>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</si>
  <si>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</si>
  <si>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</si>
  <si>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</si>
  <si>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</si>
  <si>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</si>
  <si>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</si>
  <si>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</si>
  <si>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{"flowazero": "0.30544", "h2oaspan2b": "0.0723615", "co2bspan2a": "0.296716", "co2aspan1": "1.00127", "h2obzero": "1.05718", "h2oaspanconc1": "12.18", "co2bspan2b": "0.294103", "h2obspanconc2": "0", "h2oaspan2a": "0.0719734", "co2bspanconc1": "2488", "h2obspan2": "0", "h2oaspan1": "1.00539", "h2oazero": "1.04577", "co2aspanconc1": "2488", "tazero": "-0.144751", "h2oaspanconc2": "0", "ssb_ref": "36084.5", "h2obspan2b": "0.0727663", "co2aspan2a": "0.295951", "tbzero": "-0.0746956", "h2obspan2a": "0.0725379", "chamberpressurezero": "2.65346", "h2obspan1": "1.00315", "h2oaspan2": "0", "co2aspan2": "-0.0336155", "co2aspanconc2": "301.4", "co2aspan2b": "0.293384", "h2obspanconc1": "12.18", "co2bspan1": "1.00109", "co2azero": "0.926417", "co2bspanconc2": "301.4", "ssa_ref": "34010.6", "co2bzero": "0.928899", "co2bspan2": "-0.0333406", "flowbzero": "0.30558", "oxygen": "21", "flowmeterzero": "0.998881"}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</si>
  <si>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</si>
  <si>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</si>
  <si>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</si>
  <si>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</si>
  <si>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</si>
  <si>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</si>
  <si>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</si>
  <si>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</si>
  <si>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</si>
  <si>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11:38:33</t>
  </si>
  <si>
    <t>Stability Definition:	A (GasEx): Std&lt;0.1 Per=20	Qin (LeafQ): Per=20	Tleaf (Meas): Per=20	CO2_r (Meas): Std&lt;0.75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</si>
  <si>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</si>
  <si>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</si>
  <si>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</si>
  <si>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</si>
  <si>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</si>
  <si>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</si>
  <si>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</si>
  <si>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</si>
  <si>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</si>
  <si>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</si>
  <si>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</si>
  <si>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</si>
  <si>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</si>
  <si>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</si>
  <si>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</si>
  <si>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</si>
  <si>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</si>
  <si>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</si>
  <si>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</si>
  <si>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</si>
  <si>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</si>
  <si>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</si>
  <si>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</si>
  <si>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</si>
  <si>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</si>
  <si>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</si>
  <si>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</si>
  <si>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</si>
  <si>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</si>
  <si>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</si>
  <si>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</si>
  <si>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</si>
  <si>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</si>
  <si>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</si>
  <si>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</si>
  <si>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</si>
  <si>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</si>
  <si>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</si>
  <si>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</si>
  <si>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</si>
  <si>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</si>
  <si>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</si>
  <si>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</si>
  <si>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3.9091 81.5061 392.019 640.263 872.08 1084.33 1272.94 1389.97</t>
  </si>
  <si>
    <t>Fs_true</t>
  </si>
  <si>
    <t>-0.120435 99.8656 402.071 601.13 800.171 1000.64 1200.36 1400.93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</si>
  <si>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</si>
  <si>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</si>
  <si>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</si>
  <si>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</si>
  <si>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</si>
  <si>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</si>
  <si>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</si>
  <si>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</si>
  <si>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</si>
  <si>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</si>
  <si>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</si>
  <si>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</si>
  <si>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</si>
  <si>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</si>
  <si>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</si>
  <si>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</si>
  <si>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</si>
  <si>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</si>
  <si>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</si>
  <si>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</si>
  <si>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</si>
  <si>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</si>
  <si>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</si>
  <si>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</si>
  <si>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</si>
  <si>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</si>
  <si>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</si>
  <si>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</si>
  <si>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</si>
  <si>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</si>
  <si>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</si>
  <si>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</si>
  <si>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</si>
  <si>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</si>
  <si>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</si>
  <si>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</si>
  <si>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</si>
  <si>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</si>
  <si>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</si>
  <si>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</si>
  <si>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</si>
  <si>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</si>
  <si>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</si>
  <si>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</si>
  <si>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</si>
  <si>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</si>
  <si>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</si>
  <si>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</si>
  <si>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</si>
  <si>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</si>
  <si>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</si>
  <si>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</si>
  <si>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</si>
  <si>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</si>
  <si>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</si>
  <si>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</si>
  <si>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</si>
  <si>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</si>
  <si>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</si>
  <si>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</si>
  <si>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</si>
  <si>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</si>
  <si>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</si>
  <si>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</si>
  <si>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</si>
  <si>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</si>
  <si>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</si>
  <si>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</si>
  <si>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</si>
  <si>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</si>
  <si>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</si>
  <si>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</si>
  <si>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</si>
  <si>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</si>
  <si>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</si>
  <si>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</si>
  <si>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</si>
  <si>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</si>
  <si>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</si>
  <si>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</si>
  <si>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</si>
  <si>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</si>
  <si>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</si>
  <si>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</si>
  <si>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</si>
  <si>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</si>
  <si>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</si>
  <si>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</si>
  <si>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</si>
  <si>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</si>
  <si>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</si>
  <si>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</si>
  <si>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</si>
  <si>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</si>
  <si>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</si>
  <si>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</si>
  <si>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</si>
  <si>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</si>
  <si>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</si>
  <si>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</si>
  <si>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</si>
  <si>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</si>
  <si>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</si>
  <si>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</si>
  <si>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</si>
  <si>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</si>
  <si>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</si>
  <si>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</si>
  <si>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</si>
  <si>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</si>
  <si>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</si>
  <si>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</si>
  <si>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</si>
  <si>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</si>
  <si>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</si>
  <si>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</si>
  <si>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</si>
  <si>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</si>
  <si>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</si>
  <si>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</si>
  <si>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</si>
  <si>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</si>
  <si>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</si>
  <si>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</si>
  <si>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</si>
  <si>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</si>
  <si>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</si>
  <si>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</si>
  <si>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</si>
  <si>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</si>
  <si>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</si>
  <si>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</si>
  <si>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</si>
  <si>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</si>
  <si>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</si>
  <si>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</si>
  <si>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</si>
  <si>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</si>
  <si>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</si>
  <si>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</si>
  <si>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</si>
  <si>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</si>
  <si>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</si>
  <si>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</si>
  <si>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</si>
  <si>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</si>
  <si>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</si>
  <si>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</si>
  <si>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</si>
  <si>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</si>
  <si>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</si>
  <si>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</si>
  <si>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</si>
  <si>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</si>
  <si>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</si>
  <si>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</si>
  <si>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</si>
  <si>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</si>
  <si>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</si>
  <si>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20200217 11:42:03</t>
  </si>
  <si>
    <t>11:42:03</t>
  </si>
  <si>
    <t>Lindsey</t>
  </si>
  <si>
    <t>20200217</t>
  </si>
  <si>
    <t>ja</t>
  </si>
  <si>
    <t>UNKNOW</t>
  </si>
  <si>
    <t>BNL17599</t>
  </si>
  <si>
    <t>Unknown</t>
  </si>
  <si>
    <t>Sun</t>
  </si>
  <si>
    <t>-</t>
  </si>
  <si>
    <t>0: Broadleaf</t>
  </si>
  <si>
    <t>20200217 11:43:27</t>
  </si>
  <si>
    <t>11:43:27</t>
  </si>
  <si>
    <t>20200217 11:44:53</t>
  </si>
  <si>
    <t>11:44:53</t>
  </si>
  <si>
    <t>20200217 11:46:32</t>
  </si>
  <si>
    <t>11:46:32</t>
  </si>
  <si>
    <t>20200217 11:48:15</t>
  </si>
  <si>
    <t>11:48:15</t>
  </si>
  <si>
    <t>20200217 11:49:55</t>
  </si>
  <si>
    <t>11:49:55</t>
  </si>
  <si>
    <t>20200217 11:51:32</t>
  </si>
  <si>
    <t>11:51:32</t>
  </si>
  <si>
    <t>20200217 11:52:46</t>
  </si>
  <si>
    <t>11:52:46</t>
  </si>
  <si>
    <t>20200217 11:54:21</t>
  </si>
  <si>
    <t>11:54:21</t>
  </si>
  <si>
    <t>20200217 11:56:04</t>
  </si>
  <si>
    <t>11:56:04</t>
  </si>
  <si>
    <t>20200217 11:57:44</t>
  </si>
  <si>
    <t>11:57:44</t>
  </si>
  <si>
    <t>20200217 11:59:14</t>
  </si>
  <si>
    <t>11:59:14</t>
  </si>
  <si>
    <t>20200217 12:01:01</t>
  </si>
  <si>
    <t>12:01:01</t>
  </si>
  <si>
    <t>20200217 12:02:57</t>
  </si>
  <si>
    <t>12:02:57</t>
  </si>
  <si>
    <t>20200217 12:04:31</t>
  </si>
  <si>
    <t>12:04:31</t>
  </si>
  <si>
    <t>20200217 12:06:11</t>
  </si>
  <si>
    <t>12:06:11</t>
  </si>
  <si>
    <t>20200217 12:07:53</t>
  </si>
  <si>
    <t>12:07:53</t>
  </si>
  <si>
    <t>20200217 12:09:38</t>
  </si>
  <si>
    <t>12:09:38</t>
  </si>
  <si>
    <t>20200217 12:11:23</t>
  </si>
  <si>
    <t>12:11:23</t>
  </si>
  <si>
    <t>20200217 12:13:13</t>
  </si>
  <si>
    <t>12:13:13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</si>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</sst>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6"/>
  <sheetViews>
    <sheetView tabSelected="1" workbookViewId="0">
      <selection activeCell="L17" sqref="L17:L36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1581957723.5999999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279</v>
      </c>
      <c r="M17" t="s">
        <v>238</v>
      </c>
      <c r="N17">
        <v>1581957715.5999999</v>
      </c>
      <c r="O17">
        <f t="shared" ref="O17:O36" si="0">CC17*AP17*(CA17-CB17)/(100*BU17*(1000-AP17*CA17))</f>
        <v>8.1780769987435371E-4</v>
      </c>
      <c r="P17">
        <f t="shared" ref="P17:P36" si="1">CC17*AP17*(BZ17-BY17*(1000-AP17*CB17)/(1000-AP17*CA17))/(100*BU17)</f>
        <v>4.8064173509415742</v>
      </c>
      <c r="Q17">
        <f t="shared" ref="Q17:Q36" si="2">BY17 - IF(AP17&gt;1, P17*BU17*100/(AR17*CK17), 0)</f>
        <v>391.23709677419401</v>
      </c>
      <c r="R17">
        <f t="shared" ref="R17:R36" si="3">((X17-O17/2)*Q17-P17)/(X17+O17/2)</f>
        <v>268.62600727330533</v>
      </c>
      <c r="S17">
        <f t="shared" ref="S17:S36" si="4">R17*(CD17+CE17)/1000</f>
        <v>26.725551984443676</v>
      </c>
      <c r="T17">
        <f t="shared" ref="T17:T36" si="5">(BY17 - IF(AP17&gt;1, P17*BU17*100/(AR17*CK17), 0))*(CD17+CE17)/1000</f>
        <v>38.924106694715441</v>
      </c>
      <c r="U17">
        <f t="shared" ref="U17:U36" si="6">2/((1/W17-1/V17)+SIGN(W17)*SQRT((1/W17-1/V17)*(1/W17-1/V17) + 4*BV17/((BV17+1)*(BV17+1))*(2*1/W17*1/V17-1/V17*1/V17)))</f>
        <v>6.7181515534103481E-2</v>
      </c>
      <c r="V17">
        <f t="shared" ref="V17:V36" si="7">AM17+AL17*BU17+AK17*BU17*BU17</f>
        <v>2.2502500037059674</v>
      </c>
      <c r="W17">
        <f t="shared" ref="W17:W36" si="8">O17*(1000-(1000*0.61365*EXP(17.502*AA17/(240.97+AA17))/(CD17+CE17)+CA17)/2)/(1000*0.61365*EXP(17.502*AA17/(240.97+AA17))/(CD17+CE17)-CA17)</f>
        <v>6.6086822629649003E-2</v>
      </c>
      <c r="X17">
        <f t="shared" ref="X17:X36" si="9">1/((BV17+1)/(U17/1.6)+1/(V17/1.37)) + BV17/((BV17+1)/(U17/1.6) + BV17/(V17/1.37))</f>
        <v>4.1401132110332486E-2</v>
      </c>
      <c r="Y17">
        <f t="shared" ref="Y17:Y36" si="10">(BR17*BT17)</f>
        <v>129.9371361190118</v>
      </c>
      <c r="Z17">
        <f t="shared" ref="Z17:Z36" si="11">(CF17+(Y17+2*0.95*0.0000000567*(((CF17+$B$7)+273)^4-(CF17+273)^4)-44100*O17)/(1.84*29.3*V17+8*0.95*0.0000000567*(CF17+273)^3))</f>
        <v>31.010294456618361</v>
      </c>
      <c r="AA17">
        <f t="shared" ref="AA17:AA36" si="12">($C$7*CG17+$D$7*CH17+$E$7*Z17)</f>
        <v>29.998112903225799</v>
      </c>
      <c r="AB17">
        <f t="shared" ref="AB17:AB36" si="13">0.61365*EXP(17.502*AA17/(240.97+AA17))</f>
        <v>4.2599879900568842</v>
      </c>
      <c r="AC17">
        <f t="shared" ref="AC17:AC36" si="14">(AD17/AE17*100)</f>
        <v>70.899907199703108</v>
      </c>
      <c r="AD17">
        <f t="shared" ref="AD17:AD36" si="15">CA17*(CD17+CE17)/1000</f>
        <v>3.0742061033443915</v>
      </c>
      <c r="AE17">
        <f t="shared" ref="AE17:AE36" si="16">0.61365*EXP(17.502*CF17/(240.97+CF17))</f>
        <v>4.3359804332117164</v>
      </c>
      <c r="AF17">
        <f t="shared" ref="AF17:AF36" si="17">(AB17-CA17*(CD17+CE17)/1000)</f>
        <v>1.1857818867124927</v>
      </c>
      <c r="AG17">
        <f t="shared" ref="AG17:AG36" si="18">(-O17*44100)</f>
        <v>-36.065319564458996</v>
      </c>
      <c r="AH17">
        <f t="shared" ref="AH17:AH36" si="19">2*29.3*V17*0.92*(CF17-AA17)</f>
        <v>37.386299659160635</v>
      </c>
      <c r="AI17">
        <f t="shared" ref="AI17:AI36" si="20">2*0.95*0.0000000567*(((CF17+$B$7)+273)^4-(AA17+273)^4)</f>
        <v>3.6997740710050118</v>
      </c>
      <c r="AJ17">
        <f t="shared" ref="AJ17:AJ36" si="21">Y17+AI17+AG17+AH17</f>
        <v>134.95789028471845</v>
      </c>
      <c r="AK17">
        <v>-4.11904781215073E-2</v>
      </c>
      <c r="AL17">
        <v>4.6239920175463398E-2</v>
      </c>
      <c r="AM17">
        <v>3.4556676950274499</v>
      </c>
      <c r="AN17">
        <v>0</v>
      </c>
      <c r="AO17">
        <v>0</v>
      </c>
      <c r="AP17">
        <f t="shared" ref="AP17:AP36" si="22">IF(AN17*$H$13&gt;=AR17,1,(AR17/(AR17-AN17*$H$13)))</f>
        <v>1</v>
      </c>
      <c r="AQ17">
        <f t="shared" ref="AQ17:AQ36" si="23">(AP17-1)*100</f>
        <v>0</v>
      </c>
      <c r="AR17">
        <f t="shared" ref="AR17:AR36" si="24">MAX(0,($B$13+$C$13*CK17)/(1+$D$13*CK17)*CD17/(CF17+273)*$E$13)</f>
        <v>51950.916276229458</v>
      </c>
      <c r="AS17" t="s">
        <v>239</v>
      </c>
      <c r="AT17">
        <v>0</v>
      </c>
      <c r="AU17">
        <v>0</v>
      </c>
      <c r="AV17">
        <f t="shared" ref="AV17:AV36" si="25">AU17-AT17</f>
        <v>0</v>
      </c>
      <c r="AW17" t="e">
        <f t="shared" ref="AW17:AW36" si="26">AV17/AU17</f>
        <v>#DIV/0!</v>
      </c>
      <c r="AX17">
        <v>0</v>
      </c>
      <c r="AY17" t="s">
        <v>239</v>
      </c>
      <c r="AZ17">
        <v>0</v>
      </c>
      <c r="BA17">
        <v>0</v>
      </c>
      <c r="BB17" t="e">
        <f t="shared" ref="BB17:BB36" si="27">1-AZ17/BA17</f>
        <v>#DIV/0!</v>
      </c>
      <c r="BC17">
        <v>0.5</v>
      </c>
      <c r="BD17">
        <f t="shared" ref="BD17:BD36" si="28">BR17</f>
        <v>673.24597108110572</v>
      </c>
      <c r="BE17">
        <f t="shared" ref="BE17:BE36" si="29">P17</f>
        <v>4.8064173509415742</v>
      </c>
      <c r="BF17" t="e">
        <f t="shared" ref="BF17:BF36" si="30">BB17*BC17*BD17</f>
        <v>#DIV/0!</v>
      </c>
      <c r="BG17" t="e">
        <f t="shared" ref="BG17:BG36" si="31">BL17/BA17</f>
        <v>#DIV/0!</v>
      </c>
      <c r="BH17">
        <f t="shared" ref="BH17:BH36" si="32">(BE17-AX17)/BD17</f>
        <v>7.1391698686638656E-3</v>
      </c>
      <c r="BI17" t="e">
        <f t="shared" ref="BI17:BI36" si="33">(AU17-BA17)/BA17</f>
        <v>#DIV/0!</v>
      </c>
      <c r="BJ17" t="s">
        <v>239</v>
      </c>
      <c r="BK17">
        <v>0</v>
      </c>
      <c r="BL17">
        <f t="shared" ref="BL17:BL36" si="34">BA17-BK17</f>
        <v>0</v>
      </c>
      <c r="BM17" t="e">
        <f t="shared" ref="BM17:BM36" si="35">(BA17-AZ17)/(BA17-BK17)</f>
        <v>#DIV/0!</v>
      </c>
      <c r="BN17" t="e">
        <f t="shared" ref="BN17:BN36" si="36">(AU17-BA17)/(AU17-BK17)</f>
        <v>#DIV/0!</v>
      </c>
      <c r="BO17" t="e">
        <f t="shared" ref="BO17:BO36" si="37">(BA17-AZ17)/(BA17-AT17)</f>
        <v>#DIV/0!</v>
      </c>
      <c r="BP17" t="e">
        <f t="shared" ref="BP17:BP36" si="38">(AU17-BA17)/(AU17-AT17)</f>
        <v>#DIV/0!</v>
      </c>
      <c r="BQ17">
        <f t="shared" ref="BQ17:BQ36" si="39">$B$11*CL17+$C$11*CM17+$F$11*CN17</f>
        <v>800.05416129032199</v>
      </c>
      <c r="BR17">
        <f t="shared" ref="BR17:BR36" si="40">BQ17*BS17</f>
        <v>673.24597108110572</v>
      </c>
      <c r="BS17">
        <f t="shared" ref="BS17:BS36" si="41">($B$11*$D$9+$C$11*$D$9+$F$11*((DA17+CS17)/MAX(DA17+CS17+DB17, 0.1)*$I$9+DB17/MAX(DA17+CS17+DB17, 0.1)*$J$9))/($B$11+$C$11+$F$11)</f>
        <v>0.84150049291075391</v>
      </c>
      <c r="BT17">
        <f t="shared" ref="BT17:BT36" si="42">($B$11*$K$9+$C$11*$K$9+$F$11*((DA17+CS17)/MAX(DA17+CS17+DB17, 0.1)*$P$9+DB17/MAX(DA17+CS17+DB17, 0.1)*$Q$9))/($B$11+$C$11+$F$11)</f>
        <v>0.19300098582150788</v>
      </c>
      <c r="BU17">
        <v>6</v>
      </c>
      <c r="BV17">
        <v>0.5</v>
      </c>
      <c r="BW17" t="s">
        <v>240</v>
      </c>
      <c r="BX17">
        <v>1581957715.5999999</v>
      </c>
      <c r="BY17">
        <v>391.23709677419401</v>
      </c>
      <c r="BZ17">
        <v>400.024870967742</v>
      </c>
      <c r="CA17">
        <v>30.8997064516129</v>
      </c>
      <c r="CB17">
        <v>29.5411161290323</v>
      </c>
      <c r="CC17">
        <v>350.01177419354798</v>
      </c>
      <c r="CD17">
        <v>99.289812903225794</v>
      </c>
      <c r="CE17">
        <v>0.20000290322580599</v>
      </c>
      <c r="CF17">
        <v>30.306287096774199</v>
      </c>
      <c r="CG17">
        <v>29.998112903225799</v>
      </c>
      <c r="CH17">
        <v>999.9</v>
      </c>
      <c r="CI17">
        <v>0</v>
      </c>
      <c r="CJ17">
        <v>0</v>
      </c>
      <c r="CK17">
        <v>10004.3335483871</v>
      </c>
      <c r="CL17">
        <v>0</v>
      </c>
      <c r="CM17">
        <v>0.38203809677419398</v>
      </c>
      <c r="CN17">
        <v>800.05416129032199</v>
      </c>
      <c r="CO17">
        <v>0.94998151612903203</v>
      </c>
      <c r="CP17">
        <v>5.0018151612903197E-2</v>
      </c>
      <c r="CQ17">
        <v>0</v>
      </c>
      <c r="CR17">
        <v>2.7501935483871001</v>
      </c>
      <c r="CS17">
        <v>0</v>
      </c>
      <c r="CT17">
        <v>9550.4335483871</v>
      </c>
      <c r="CU17">
        <v>7388.1964516129001</v>
      </c>
      <c r="CV17">
        <v>40.457322580645098</v>
      </c>
      <c r="CW17">
        <v>44.27</v>
      </c>
      <c r="CX17">
        <v>42.255645161290303</v>
      </c>
      <c r="CY17">
        <v>42.658999999999999</v>
      </c>
      <c r="CZ17">
        <v>40.995935483871001</v>
      </c>
      <c r="DA17">
        <v>760.03741935483799</v>
      </c>
      <c r="DB17">
        <v>40.015806451612903</v>
      </c>
      <c r="DC17">
        <v>0</v>
      </c>
      <c r="DD17">
        <v>1581957725.7</v>
      </c>
      <c r="DE17">
        <v>2.7121153846153798</v>
      </c>
      <c r="DF17">
        <v>-0.65176069265798597</v>
      </c>
      <c r="DG17">
        <v>39.748376084583299</v>
      </c>
      <c r="DH17">
        <v>9550.5353846153794</v>
      </c>
      <c r="DI17">
        <v>15</v>
      </c>
      <c r="DJ17">
        <v>100</v>
      </c>
      <c r="DK17">
        <v>100</v>
      </c>
      <c r="DL17">
        <v>3.11</v>
      </c>
      <c r="DM17">
        <v>0.45</v>
      </c>
      <c r="DN17">
        <v>2</v>
      </c>
      <c r="DO17">
        <v>344.173</v>
      </c>
      <c r="DP17">
        <v>681.50599999999997</v>
      </c>
      <c r="DQ17">
        <v>29.3035</v>
      </c>
      <c r="DR17">
        <v>30.671800000000001</v>
      </c>
      <c r="DS17">
        <v>30</v>
      </c>
      <c r="DT17">
        <v>30.625900000000001</v>
      </c>
      <c r="DU17">
        <v>30.6372</v>
      </c>
      <c r="DV17">
        <v>20.9831</v>
      </c>
      <c r="DW17">
        <v>25.796500000000002</v>
      </c>
      <c r="DX17">
        <v>99.258499999999998</v>
      </c>
      <c r="DY17">
        <v>29.304500000000001</v>
      </c>
      <c r="DZ17">
        <v>400</v>
      </c>
      <c r="EA17">
        <v>29.421700000000001</v>
      </c>
      <c r="EB17">
        <v>100.10899999999999</v>
      </c>
      <c r="EC17">
        <v>100.756</v>
      </c>
    </row>
    <row r="18" spans="1:133" x14ac:dyDescent="0.35">
      <c r="A18">
        <v>2</v>
      </c>
      <c r="B18">
        <v>1581957807.5999999</v>
      </c>
      <c r="C18">
        <v>84</v>
      </c>
      <c r="D18" t="s">
        <v>241</v>
      </c>
      <c r="E18" t="s">
        <v>242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279</v>
      </c>
      <c r="M18" t="s">
        <v>238</v>
      </c>
      <c r="N18">
        <v>1581957799.5999999</v>
      </c>
      <c r="O18">
        <f t="shared" si="0"/>
        <v>7.9424842884124149E-4</v>
      </c>
      <c r="P18">
        <f t="shared" si="1"/>
        <v>4.7831893155414278</v>
      </c>
      <c r="Q18">
        <f t="shared" si="2"/>
        <v>391.27883870967702</v>
      </c>
      <c r="R18">
        <f t="shared" si="3"/>
        <v>265.38619189437372</v>
      </c>
      <c r="S18">
        <f t="shared" si="4"/>
        <v>26.402991324567552</v>
      </c>
      <c r="T18">
        <f t="shared" si="5"/>
        <v>38.927917500885954</v>
      </c>
      <c r="U18">
        <f t="shared" si="6"/>
        <v>6.4984727689099811E-2</v>
      </c>
      <c r="V18">
        <f t="shared" si="7"/>
        <v>2.2501233729493504</v>
      </c>
      <c r="W18">
        <f t="shared" si="8"/>
        <v>6.3959810213242721E-2</v>
      </c>
      <c r="X18">
        <f t="shared" si="9"/>
        <v>4.0065619617621839E-2</v>
      </c>
      <c r="Y18">
        <f t="shared" si="10"/>
        <v>129.93062207847439</v>
      </c>
      <c r="Z18">
        <f t="shared" si="11"/>
        <v>31.013592905296328</v>
      </c>
      <c r="AA18">
        <f t="shared" si="12"/>
        <v>30.002280645161299</v>
      </c>
      <c r="AB18">
        <f t="shared" si="13"/>
        <v>4.2610079163376176</v>
      </c>
      <c r="AC18">
        <f t="shared" si="14"/>
        <v>70.846150697462676</v>
      </c>
      <c r="AD18">
        <f t="shared" si="15"/>
        <v>3.0710859447451324</v>
      </c>
      <c r="AE18">
        <f t="shared" si="16"/>
        <v>4.3348663470224675</v>
      </c>
      <c r="AF18">
        <f t="shared" si="17"/>
        <v>1.1899219715924851</v>
      </c>
      <c r="AG18">
        <f t="shared" si="18"/>
        <v>-35.026355711898752</v>
      </c>
      <c r="AH18">
        <f t="shared" si="19"/>
        <v>36.334680286706586</v>
      </c>
      <c r="AI18">
        <f t="shared" si="20"/>
        <v>3.5959017708141361</v>
      </c>
      <c r="AJ18">
        <f t="shared" si="21"/>
        <v>134.83484842409632</v>
      </c>
      <c r="AK18">
        <v>-4.1187068783162202E-2</v>
      </c>
      <c r="AL18">
        <v>4.6236092894496601E-2</v>
      </c>
      <c r="AM18">
        <v>3.4554412917762098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51947.542154050025</v>
      </c>
      <c r="AS18" t="s">
        <v>239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239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673.21235037220629</v>
      </c>
      <c r="BE18">
        <f t="shared" si="29"/>
        <v>4.7831893155414278</v>
      </c>
      <c r="BF18" t="e">
        <f t="shared" si="30"/>
        <v>#DIV/0!</v>
      </c>
      <c r="BG18" t="e">
        <f t="shared" si="31"/>
        <v>#DIV/0!</v>
      </c>
      <c r="BH18">
        <f t="shared" si="32"/>
        <v>7.1050231221944952E-3</v>
      </c>
      <c r="BI18" t="e">
        <f t="shared" si="33"/>
        <v>#DIV/0!</v>
      </c>
      <c r="BJ18" t="s">
        <v>239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800.01422580645101</v>
      </c>
      <c r="BR18">
        <f t="shared" si="40"/>
        <v>673.21235037220629</v>
      </c>
      <c r="BS18">
        <f t="shared" si="41"/>
        <v>0.84150047418666507</v>
      </c>
      <c r="BT18">
        <f t="shared" si="42"/>
        <v>0.19300094837333007</v>
      </c>
      <c r="BU18">
        <v>6</v>
      </c>
      <c r="BV18">
        <v>0.5</v>
      </c>
      <c r="BW18" t="s">
        <v>240</v>
      </c>
      <c r="BX18">
        <v>1581957799.5999999</v>
      </c>
      <c r="BY18">
        <v>391.27883870967702</v>
      </c>
      <c r="BZ18">
        <v>400.01119354838698</v>
      </c>
      <c r="CA18">
        <v>30.868616129032301</v>
      </c>
      <c r="CB18">
        <v>29.549099999999999</v>
      </c>
      <c r="CC18">
        <v>350.00606451612902</v>
      </c>
      <c r="CD18">
        <v>99.288961290322604</v>
      </c>
      <c r="CE18">
        <v>0.199980225806452</v>
      </c>
      <c r="CF18">
        <v>30.301803225806498</v>
      </c>
      <c r="CG18">
        <v>30.002280645161299</v>
      </c>
      <c r="CH18">
        <v>999.9</v>
      </c>
      <c r="CI18">
        <v>0</v>
      </c>
      <c r="CJ18">
        <v>0</v>
      </c>
      <c r="CK18">
        <v>10003.5912903226</v>
      </c>
      <c r="CL18">
        <v>0</v>
      </c>
      <c r="CM18">
        <v>0.42112483870967699</v>
      </c>
      <c r="CN18">
        <v>800.01422580645101</v>
      </c>
      <c r="CO18">
        <v>0.94998087096774197</v>
      </c>
      <c r="CP18">
        <v>5.0018787096774202E-2</v>
      </c>
      <c r="CQ18">
        <v>0</v>
      </c>
      <c r="CR18">
        <v>2.82128225806452</v>
      </c>
      <c r="CS18">
        <v>0</v>
      </c>
      <c r="CT18">
        <v>9551.9251612903208</v>
      </c>
      <c r="CU18">
        <v>7387.8251612903196</v>
      </c>
      <c r="CV18">
        <v>40.471548387096803</v>
      </c>
      <c r="CW18">
        <v>44.25</v>
      </c>
      <c r="CX18">
        <v>42.322290322580599</v>
      </c>
      <c r="CY18">
        <v>42.633000000000003</v>
      </c>
      <c r="CZ18">
        <v>41</v>
      </c>
      <c r="DA18">
        <v>759.99838709677397</v>
      </c>
      <c r="DB18">
        <v>40.013225806451601</v>
      </c>
      <c r="DC18">
        <v>0</v>
      </c>
      <c r="DD18">
        <v>1581957809.7</v>
      </c>
      <c r="DE18">
        <v>2.8680192307692298</v>
      </c>
      <c r="DF18">
        <v>1.17439316050856</v>
      </c>
      <c r="DG18">
        <v>-15.513846111182</v>
      </c>
      <c r="DH18">
        <v>9551.69</v>
      </c>
      <c r="DI18">
        <v>15</v>
      </c>
      <c r="DJ18">
        <v>100</v>
      </c>
      <c r="DK18">
        <v>100</v>
      </c>
      <c r="DL18">
        <v>3.1480000000000001</v>
      </c>
      <c r="DM18">
        <v>0.44500000000000001</v>
      </c>
      <c r="DN18">
        <v>2</v>
      </c>
      <c r="DO18">
        <v>344.07100000000003</v>
      </c>
      <c r="DP18">
        <v>681.02499999999998</v>
      </c>
      <c r="DQ18">
        <v>29.189599999999999</v>
      </c>
      <c r="DR18">
        <v>30.668399999999998</v>
      </c>
      <c r="DS18">
        <v>29.9999</v>
      </c>
      <c r="DT18">
        <v>30.617899999999999</v>
      </c>
      <c r="DU18">
        <v>30.631799999999998</v>
      </c>
      <c r="DV18">
        <v>20.980399999999999</v>
      </c>
      <c r="DW18">
        <v>25.764600000000002</v>
      </c>
      <c r="DX18">
        <v>99.258499999999998</v>
      </c>
      <c r="DY18">
        <v>29.2395</v>
      </c>
      <c r="DZ18">
        <v>400</v>
      </c>
      <c r="EA18">
        <v>29.458300000000001</v>
      </c>
      <c r="EB18">
        <v>100.105</v>
      </c>
      <c r="EC18">
        <v>100.75700000000001</v>
      </c>
    </row>
    <row r="19" spans="1:133" x14ac:dyDescent="0.35">
      <c r="A19">
        <v>3</v>
      </c>
      <c r="B19">
        <v>1581957893.5999999</v>
      </c>
      <c r="C19">
        <v>170</v>
      </c>
      <c r="D19" t="s">
        <v>243</v>
      </c>
      <c r="E19" t="s">
        <v>244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279</v>
      </c>
      <c r="M19" t="s">
        <v>238</v>
      </c>
      <c r="N19">
        <v>1581957885.5999999</v>
      </c>
      <c r="O19">
        <f t="shared" si="0"/>
        <v>8.6174573646821142E-4</v>
      </c>
      <c r="P19">
        <f t="shared" si="1"/>
        <v>4.7730702215896761</v>
      </c>
      <c r="Q19">
        <f t="shared" si="2"/>
        <v>391.275225806452</v>
      </c>
      <c r="R19">
        <f t="shared" si="3"/>
        <v>275.05909828918129</v>
      </c>
      <c r="S19">
        <f t="shared" si="4"/>
        <v>27.365274862553846</v>
      </c>
      <c r="T19">
        <f t="shared" si="5"/>
        <v>38.927467470442615</v>
      </c>
      <c r="U19">
        <f t="shared" si="6"/>
        <v>7.0706088542134046E-2</v>
      </c>
      <c r="V19">
        <f t="shared" si="7"/>
        <v>2.249603487864118</v>
      </c>
      <c r="W19">
        <f t="shared" si="8"/>
        <v>6.9494294654637342E-2</v>
      </c>
      <c r="X19">
        <f t="shared" si="9"/>
        <v>4.3541079117987408E-2</v>
      </c>
      <c r="Y19">
        <f t="shared" si="10"/>
        <v>129.92492506477771</v>
      </c>
      <c r="Z19">
        <f t="shared" si="11"/>
        <v>30.976279446327784</v>
      </c>
      <c r="AA19">
        <f t="shared" si="12"/>
        <v>29.9912225806452</v>
      </c>
      <c r="AB19">
        <f t="shared" si="13"/>
        <v>4.2583022627787823</v>
      </c>
      <c r="AC19">
        <f t="shared" si="14"/>
        <v>70.883695935687257</v>
      </c>
      <c r="AD19">
        <f t="shared" si="15"/>
        <v>3.0700553481749062</v>
      </c>
      <c r="AE19">
        <f t="shared" si="16"/>
        <v>4.3311163556713606</v>
      </c>
      <c r="AF19">
        <f t="shared" si="17"/>
        <v>1.1882469146038761</v>
      </c>
      <c r="AG19">
        <f t="shared" si="18"/>
        <v>-38.002986978248124</v>
      </c>
      <c r="AH19">
        <f t="shared" si="19"/>
        <v>35.836076799849316</v>
      </c>
      <c r="AI19">
        <f t="shared" si="20"/>
        <v>3.5469173962164704</v>
      </c>
      <c r="AJ19">
        <f t="shared" si="21"/>
        <v>131.30493228259536</v>
      </c>
      <c r="AK19">
        <v>-4.1173073495060199E-2</v>
      </c>
      <c r="AL19">
        <v>4.6220381957547498E-2</v>
      </c>
      <c r="AM19">
        <v>3.4545118419410001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51933.193115445858</v>
      </c>
      <c r="AS19" t="s">
        <v>239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239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673.18320769516174</v>
      </c>
      <c r="BE19">
        <f t="shared" si="29"/>
        <v>4.7730702215896761</v>
      </c>
      <c r="BF19" t="e">
        <f t="shared" si="30"/>
        <v>#DIV/0!</v>
      </c>
      <c r="BG19" t="e">
        <f t="shared" si="31"/>
        <v>#DIV/0!</v>
      </c>
      <c r="BH19">
        <f t="shared" si="32"/>
        <v>7.0902989959177216E-3</v>
      </c>
      <c r="BI19" t="e">
        <f t="shared" si="33"/>
        <v>#DIV/0!</v>
      </c>
      <c r="BJ19" t="s">
        <v>239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799.97964516129002</v>
      </c>
      <c r="BR19">
        <f t="shared" si="40"/>
        <v>673.18320769516174</v>
      </c>
      <c r="BS19">
        <f t="shared" si="41"/>
        <v>0.84150042037561612</v>
      </c>
      <c r="BT19">
        <f t="shared" si="42"/>
        <v>0.19300084075123239</v>
      </c>
      <c r="BU19">
        <v>6</v>
      </c>
      <c r="BV19">
        <v>0.5</v>
      </c>
      <c r="BW19" t="s">
        <v>240</v>
      </c>
      <c r="BX19">
        <v>1581957885.5999999</v>
      </c>
      <c r="BY19">
        <v>391.275225806452</v>
      </c>
      <c r="BZ19">
        <v>400.035387096774</v>
      </c>
      <c r="CA19">
        <v>30.858329032258101</v>
      </c>
      <c r="CB19">
        <v>29.426680645161301</v>
      </c>
      <c r="CC19">
        <v>350.01067741935498</v>
      </c>
      <c r="CD19">
        <v>99.288725806451595</v>
      </c>
      <c r="CE19">
        <v>0.19998419354838701</v>
      </c>
      <c r="CF19">
        <v>30.286703225806502</v>
      </c>
      <c r="CG19">
        <v>29.9912225806452</v>
      </c>
      <c r="CH19">
        <v>999.9</v>
      </c>
      <c r="CI19">
        <v>0</v>
      </c>
      <c r="CJ19">
        <v>0</v>
      </c>
      <c r="CK19">
        <v>10000.215806451601</v>
      </c>
      <c r="CL19">
        <v>0</v>
      </c>
      <c r="CM19">
        <v>0.30616809677419299</v>
      </c>
      <c r="CN19">
        <v>799.97964516129002</v>
      </c>
      <c r="CO19">
        <v>0.94998216129032298</v>
      </c>
      <c r="CP19">
        <v>5.00175161290322E-2</v>
      </c>
      <c r="CQ19">
        <v>0</v>
      </c>
      <c r="CR19">
        <v>2.7268467741935498</v>
      </c>
      <c r="CS19">
        <v>0</v>
      </c>
      <c r="CT19">
        <v>9545.6358064516098</v>
      </c>
      <c r="CU19">
        <v>7387.5096774193498</v>
      </c>
      <c r="CV19">
        <v>40.495935483871001</v>
      </c>
      <c r="CW19">
        <v>44.28</v>
      </c>
      <c r="CX19">
        <v>42.378870967741904</v>
      </c>
      <c r="CY19">
        <v>42.670999999999999</v>
      </c>
      <c r="CZ19">
        <v>41.031999999999996</v>
      </c>
      <c r="DA19">
        <v>759.96580645161305</v>
      </c>
      <c r="DB19">
        <v>40.01</v>
      </c>
      <c r="DC19">
        <v>0</v>
      </c>
      <c r="DD19">
        <v>1581957895.5</v>
      </c>
      <c r="DE19">
        <v>2.76167307692308</v>
      </c>
      <c r="DF19">
        <v>0.63894015035327301</v>
      </c>
      <c r="DG19">
        <v>3.8605128313702299</v>
      </c>
      <c r="DH19">
        <v>9545.6299999999992</v>
      </c>
      <c r="DI19">
        <v>15</v>
      </c>
      <c r="DJ19">
        <v>100</v>
      </c>
      <c r="DK19">
        <v>100</v>
      </c>
      <c r="DL19">
        <v>3.165</v>
      </c>
      <c r="DM19">
        <v>0.45100000000000001</v>
      </c>
      <c r="DN19">
        <v>2</v>
      </c>
      <c r="DO19">
        <v>343.97899999999998</v>
      </c>
      <c r="DP19">
        <v>680.93200000000002</v>
      </c>
      <c r="DQ19">
        <v>29.2621</v>
      </c>
      <c r="DR19">
        <v>30.671800000000001</v>
      </c>
      <c r="DS19">
        <v>30.0001</v>
      </c>
      <c r="DT19">
        <v>30.618600000000001</v>
      </c>
      <c r="DU19">
        <v>30.631799999999998</v>
      </c>
      <c r="DV19">
        <v>20.976500000000001</v>
      </c>
      <c r="DW19">
        <v>26.169</v>
      </c>
      <c r="DX19">
        <v>98.884699999999995</v>
      </c>
      <c r="DY19">
        <v>29.266500000000001</v>
      </c>
      <c r="DZ19">
        <v>400</v>
      </c>
      <c r="EA19">
        <v>29.339300000000001</v>
      </c>
      <c r="EB19">
        <v>100.107</v>
      </c>
      <c r="EC19">
        <v>100.754</v>
      </c>
    </row>
    <row r="20" spans="1:133" x14ac:dyDescent="0.35">
      <c r="A20">
        <v>4</v>
      </c>
      <c r="B20">
        <v>1581957992.5999999</v>
      </c>
      <c r="C20">
        <v>269</v>
      </c>
      <c r="D20" t="s">
        <v>245</v>
      </c>
      <c r="E20" t="s">
        <v>246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279</v>
      </c>
      <c r="M20" t="s">
        <v>238</v>
      </c>
      <c r="N20">
        <v>1581957984.5999999</v>
      </c>
      <c r="O20">
        <f t="shared" si="0"/>
        <v>8.212082840940234E-4</v>
      </c>
      <c r="P20">
        <f t="shared" si="1"/>
        <v>3.3802922924602643</v>
      </c>
      <c r="Q20">
        <f t="shared" si="2"/>
        <v>293.802419354839</v>
      </c>
      <c r="R20">
        <f t="shared" si="3"/>
        <v>207.18114079650587</v>
      </c>
      <c r="S20">
        <f t="shared" si="4"/>
        <v>20.610241409235204</v>
      </c>
      <c r="T20">
        <f t="shared" si="5"/>
        <v>29.227268303673291</v>
      </c>
      <c r="U20">
        <f t="shared" si="6"/>
        <v>6.7177382605222977E-2</v>
      </c>
      <c r="V20">
        <f t="shared" si="7"/>
        <v>2.2501043957086511</v>
      </c>
      <c r="W20">
        <f t="shared" si="8"/>
        <v>6.6082753615738607E-2</v>
      </c>
      <c r="X20">
        <f t="shared" si="9"/>
        <v>4.1398583316233986E-2</v>
      </c>
      <c r="Y20">
        <f t="shared" si="10"/>
        <v>129.92930558221374</v>
      </c>
      <c r="Z20">
        <f t="shared" si="11"/>
        <v>30.995667327245858</v>
      </c>
      <c r="AA20">
        <f t="shared" si="12"/>
        <v>29.988974193548401</v>
      </c>
      <c r="AB20">
        <f t="shared" si="13"/>
        <v>4.2577523174738019</v>
      </c>
      <c r="AC20">
        <f t="shared" si="14"/>
        <v>70.789320644199123</v>
      </c>
      <c r="AD20">
        <f t="shared" si="15"/>
        <v>3.0670382877274722</v>
      </c>
      <c r="AE20">
        <f t="shared" si="16"/>
        <v>4.332628509239413</v>
      </c>
      <c r="AF20">
        <f t="shared" si="17"/>
        <v>1.1907140297463297</v>
      </c>
      <c r="AG20">
        <f t="shared" si="18"/>
        <v>-36.215285328546429</v>
      </c>
      <c r="AH20">
        <f t="shared" si="19"/>
        <v>36.855605331099198</v>
      </c>
      <c r="AI20">
        <f t="shared" si="20"/>
        <v>3.6470837390861495</v>
      </c>
      <c r="AJ20">
        <f t="shared" si="21"/>
        <v>134.21670932385268</v>
      </c>
      <c r="AK20">
        <v>-4.1186557865096798E-2</v>
      </c>
      <c r="AL20">
        <v>4.6235519344209199E-2</v>
      </c>
      <c r="AM20">
        <v>3.4554073627868802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51948.261096755305</v>
      </c>
      <c r="AS20" t="s">
        <v>239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239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673.20592577562013</v>
      </c>
      <c r="BE20">
        <f t="shared" si="29"/>
        <v>3.3802922924602643</v>
      </c>
      <c r="BF20" t="e">
        <f t="shared" si="30"/>
        <v>#DIV/0!</v>
      </c>
      <c r="BG20" t="e">
        <f t="shared" si="31"/>
        <v>#DIV/0!</v>
      </c>
      <c r="BH20">
        <f t="shared" si="32"/>
        <v>5.0211861824682119E-3</v>
      </c>
      <c r="BI20" t="e">
        <f t="shared" si="33"/>
        <v>#DIV/0!</v>
      </c>
      <c r="BJ20" t="s">
        <v>239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800.00664516128995</v>
      </c>
      <c r="BR20">
        <f t="shared" si="40"/>
        <v>673.20592577562013</v>
      </c>
      <c r="BS20">
        <f t="shared" si="41"/>
        <v>0.84150041733702674</v>
      </c>
      <c r="BT20">
        <f t="shared" si="42"/>
        <v>0.19300083467405371</v>
      </c>
      <c r="BU20">
        <v>6</v>
      </c>
      <c r="BV20">
        <v>0.5</v>
      </c>
      <c r="BW20" t="s">
        <v>240</v>
      </c>
      <c r="BX20">
        <v>1581957984.5999999</v>
      </c>
      <c r="BY20">
        <v>293.802419354839</v>
      </c>
      <c r="BZ20">
        <v>300.01083870967699</v>
      </c>
      <c r="CA20">
        <v>30.830909677419399</v>
      </c>
      <c r="CB20">
        <v>29.466522580645201</v>
      </c>
      <c r="CC20">
        <v>349.998774193548</v>
      </c>
      <c r="CD20">
        <v>99.279341935483899</v>
      </c>
      <c r="CE20">
        <v>0.199989677419355</v>
      </c>
      <c r="CF20">
        <v>30.292793548387099</v>
      </c>
      <c r="CG20">
        <v>29.988974193548401</v>
      </c>
      <c r="CH20">
        <v>999.9</v>
      </c>
      <c r="CI20">
        <v>0</v>
      </c>
      <c r="CJ20">
        <v>0</v>
      </c>
      <c r="CK20">
        <v>10004.436451612901</v>
      </c>
      <c r="CL20">
        <v>0</v>
      </c>
      <c r="CM20">
        <v>0.34990645161290301</v>
      </c>
      <c r="CN20">
        <v>800.00664516128995</v>
      </c>
      <c r="CO20">
        <v>0.94998216129032298</v>
      </c>
      <c r="CP20">
        <v>5.00175161290322E-2</v>
      </c>
      <c r="CQ20">
        <v>0</v>
      </c>
      <c r="CR20">
        <v>2.8441451612903199</v>
      </c>
      <c r="CS20">
        <v>0</v>
      </c>
      <c r="CT20">
        <v>9408.2183870967692</v>
      </c>
      <c r="CU20">
        <v>7387.7577419354802</v>
      </c>
      <c r="CV20">
        <v>40.5</v>
      </c>
      <c r="CW20">
        <v>44.281999999999996</v>
      </c>
      <c r="CX20">
        <v>42.287999999999997</v>
      </c>
      <c r="CY20">
        <v>42.674999999999997</v>
      </c>
      <c r="CZ20">
        <v>41.027999999999999</v>
      </c>
      <c r="DA20">
        <v>759.99193548387098</v>
      </c>
      <c r="DB20">
        <v>40.011290322580599</v>
      </c>
      <c r="DC20">
        <v>0</v>
      </c>
      <c r="DD20">
        <v>1581957994.5</v>
      </c>
      <c r="DE20">
        <v>2.8327403846153798</v>
      </c>
      <c r="DF20">
        <v>-1.42238463779474</v>
      </c>
      <c r="DG20">
        <v>86.418119352522694</v>
      </c>
      <c r="DH20">
        <v>9407.9742307692304</v>
      </c>
      <c r="DI20">
        <v>15</v>
      </c>
      <c r="DJ20">
        <v>100</v>
      </c>
      <c r="DK20">
        <v>100</v>
      </c>
      <c r="DL20">
        <v>2.851</v>
      </c>
      <c r="DM20">
        <v>0.44500000000000001</v>
      </c>
      <c r="DN20">
        <v>2</v>
      </c>
      <c r="DO20">
        <v>344.173</v>
      </c>
      <c r="DP20">
        <v>680.12300000000005</v>
      </c>
      <c r="DQ20">
        <v>29.292899999999999</v>
      </c>
      <c r="DR20">
        <v>30.681100000000001</v>
      </c>
      <c r="DS20">
        <v>30</v>
      </c>
      <c r="DT20">
        <v>30.625900000000001</v>
      </c>
      <c r="DU20">
        <v>30.6358</v>
      </c>
      <c r="DV20">
        <v>16.662500000000001</v>
      </c>
      <c r="DW20">
        <v>26.117100000000001</v>
      </c>
      <c r="DX20">
        <v>98.508099999999999</v>
      </c>
      <c r="DY20">
        <v>29.301600000000001</v>
      </c>
      <c r="DZ20">
        <v>300</v>
      </c>
      <c r="EA20">
        <v>29.359300000000001</v>
      </c>
      <c r="EB20">
        <v>100.10299999999999</v>
      </c>
      <c r="EC20">
        <v>100.751</v>
      </c>
    </row>
    <row r="21" spans="1:133" x14ac:dyDescent="0.35">
      <c r="A21">
        <v>5</v>
      </c>
      <c r="B21">
        <v>1581958095.5999999</v>
      </c>
      <c r="C21">
        <v>372</v>
      </c>
      <c r="D21" t="s">
        <v>247</v>
      </c>
      <c r="E21" t="s">
        <v>248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279</v>
      </c>
      <c r="M21" t="s">
        <v>238</v>
      </c>
      <c r="N21">
        <v>1581958087.5999999</v>
      </c>
      <c r="O21">
        <f t="shared" si="0"/>
        <v>8.5738344365700282E-4</v>
      </c>
      <c r="P21">
        <f t="shared" si="1"/>
        <v>2.3482771103604945</v>
      </c>
      <c r="Q21">
        <f t="shared" si="2"/>
        <v>220.69141935483901</v>
      </c>
      <c r="R21">
        <f t="shared" si="3"/>
        <v>162.61541794339956</v>
      </c>
      <c r="S21">
        <f t="shared" si="4"/>
        <v>16.176678897924976</v>
      </c>
      <c r="T21">
        <f t="shared" si="5"/>
        <v>21.953971348972214</v>
      </c>
      <c r="U21">
        <f t="shared" si="6"/>
        <v>7.0249701536383768E-2</v>
      </c>
      <c r="V21">
        <f t="shared" si="7"/>
        <v>2.2489545872664216</v>
      </c>
      <c r="W21">
        <f t="shared" si="8"/>
        <v>6.9053019189681736E-2</v>
      </c>
      <c r="X21">
        <f t="shared" si="9"/>
        <v>4.3263956149976898E-2</v>
      </c>
      <c r="Y21">
        <f t="shared" si="10"/>
        <v>129.92487775903803</v>
      </c>
      <c r="Z21">
        <f t="shared" si="11"/>
        <v>30.992778346521323</v>
      </c>
      <c r="AA21">
        <f t="shared" si="12"/>
        <v>29.992587096774201</v>
      </c>
      <c r="AB21">
        <f t="shared" si="13"/>
        <v>4.2586360474306311</v>
      </c>
      <c r="AC21">
        <f t="shared" si="14"/>
        <v>70.798352710110152</v>
      </c>
      <c r="AD21">
        <f t="shared" si="15"/>
        <v>3.0689759512283867</v>
      </c>
      <c r="AE21">
        <f t="shared" si="16"/>
        <v>4.3348126527668924</v>
      </c>
      <c r="AF21">
        <f t="shared" si="17"/>
        <v>1.1896600962022443</v>
      </c>
      <c r="AG21">
        <f t="shared" si="18"/>
        <v>-37.810609865273825</v>
      </c>
      <c r="AH21">
        <f t="shared" si="19"/>
        <v>37.464902669990259</v>
      </c>
      <c r="AI21">
        <f t="shared" si="20"/>
        <v>3.7095005681239681</v>
      </c>
      <c r="AJ21">
        <f t="shared" si="21"/>
        <v>133.28867113187843</v>
      </c>
      <c r="AK21">
        <v>-4.1155609214381099E-2</v>
      </c>
      <c r="AL21">
        <v>4.6200776772530198E-2</v>
      </c>
      <c r="AM21">
        <v>3.45335185834896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51909.291205633162</v>
      </c>
      <c r="AS21" t="s">
        <v>239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239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673.18276848621349</v>
      </c>
      <c r="BE21">
        <f t="shared" si="29"/>
        <v>2.3482771103604945</v>
      </c>
      <c r="BF21" t="e">
        <f t="shared" si="30"/>
        <v>#DIV/0!</v>
      </c>
      <c r="BG21" t="e">
        <f t="shared" si="31"/>
        <v>#DIV/0!</v>
      </c>
      <c r="BH21">
        <f t="shared" si="32"/>
        <v>3.4883202902550028E-3</v>
      </c>
      <c r="BI21" t="e">
        <f t="shared" si="33"/>
        <v>#DIV/0!</v>
      </c>
      <c r="BJ21" t="s">
        <v>239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799.97909677419398</v>
      </c>
      <c r="BR21">
        <f t="shared" si="40"/>
        <v>673.18276848621349</v>
      </c>
      <c r="BS21">
        <f t="shared" si="41"/>
        <v>0.8415004482001226</v>
      </c>
      <c r="BT21">
        <f t="shared" si="42"/>
        <v>0.19300089640024534</v>
      </c>
      <c r="BU21">
        <v>6</v>
      </c>
      <c r="BV21">
        <v>0.5</v>
      </c>
      <c r="BW21" t="s">
        <v>240</v>
      </c>
      <c r="BX21">
        <v>1581958087.5999999</v>
      </c>
      <c r="BY21">
        <v>220.69141935483901</v>
      </c>
      <c r="BZ21">
        <v>225.041387096774</v>
      </c>
      <c r="CA21">
        <v>30.8507580645161</v>
      </c>
      <c r="CB21">
        <v>29.4263096774194</v>
      </c>
      <c r="CC21">
        <v>350.00180645161299</v>
      </c>
      <c r="CD21">
        <v>99.278164516128996</v>
      </c>
      <c r="CE21">
        <v>0.19997293548387099</v>
      </c>
      <c r="CF21">
        <v>30.301587096774199</v>
      </c>
      <c r="CG21">
        <v>29.992587096774201</v>
      </c>
      <c r="CH21">
        <v>999.9</v>
      </c>
      <c r="CI21">
        <v>0</v>
      </c>
      <c r="CJ21">
        <v>0</v>
      </c>
      <c r="CK21">
        <v>9997.0374193548396</v>
      </c>
      <c r="CL21">
        <v>0</v>
      </c>
      <c r="CM21">
        <v>0.31628125806451601</v>
      </c>
      <c r="CN21">
        <v>799.97909677419398</v>
      </c>
      <c r="CO21">
        <v>0.94998022580645203</v>
      </c>
      <c r="CP21">
        <v>5.0019422580645102E-2</v>
      </c>
      <c r="CQ21">
        <v>0</v>
      </c>
      <c r="CR21">
        <v>2.7400080645161302</v>
      </c>
      <c r="CS21">
        <v>0</v>
      </c>
      <c r="CT21">
        <v>9323.6203225806494</v>
      </c>
      <c r="CU21">
        <v>7387.5012903225797</v>
      </c>
      <c r="CV21">
        <v>40.5</v>
      </c>
      <c r="CW21">
        <v>44.25</v>
      </c>
      <c r="CX21">
        <v>42.396935483870998</v>
      </c>
      <c r="CY21">
        <v>42.673000000000002</v>
      </c>
      <c r="CZ21">
        <v>41.027999999999999</v>
      </c>
      <c r="DA21">
        <v>759.96322580645199</v>
      </c>
      <c r="DB21">
        <v>40.010645161290299</v>
      </c>
      <c r="DC21">
        <v>0</v>
      </c>
      <c r="DD21">
        <v>1581958097.7</v>
      </c>
      <c r="DE21">
        <v>2.7135865384615401</v>
      </c>
      <c r="DF21">
        <v>0.143051282825544</v>
      </c>
      <c r="DG21">
        <v>39.645812155860803</v>
      </c>
      <c r="DH21">
        <v>9324.0300000000007</v>
      </c>
      <c r="DI21">
        <v>15</v>
      </c>
      <c r="DJ21">
        <v>100</v>
      </c>
      <c r="DK21">
        <v>100</v>
      </c>
      <c r="DL21">
        <v>2.5840000000000001</v>
      </c>
      <c r="DM21">
        <v>0.44500000000000001</v>
      </c>
      <c r="DN21">
        <v>2</v>
      </c>
      <c r="DO21">
        <v>344.053</v>
      </c>
      <c r="DP21">
        <v>680.10900000000004</v>
      </c>
      <c r="DQ21">
        <v>29.332799999999999</v>
      </c>
      <c r="DR21">
        <v>30.682500000000001</v>
      </c>
      <c r="DS21">
        <v>30</v>
      </c>
      <c r="DT21">
        <v>30.625900000000001</v>
      </c>
      <c r="DU21">
        <v>30.634499999999999</v>
      </c>
      <c r="DV21">
        <v>13.294499999999999</v>
      </c>
      <c r="DW21">
        <v>26.1998</v>
      </c>
      <c r="DX21">
        <v>98.138099999999994</v>
      </c>
      <c r="DY21">
        <v>29.336500000000001</v>
      </c>
      <c r="DZ21">
        <v>225</v>
      </c>
      <c r="EA21">
        <v>29.296600000000002</v>
      </c>
      <c r="EB21">
        <v>100.105</v>
      </c>
      <c r="EC21">
        <v>100.748</v>
      </c>
    </row>
    <row r="22" spans="1:133" x14ac:dyDescent="0.35">
      <c r="A22">
        <v>6</v>
      </c>
      <c r="B22">
        <v>1581958195.5999999</v>
      </c>
      <c r="C22">
        <v>472</v>
      </c>
      <c r="D22" t="s">
        <v>249</v>
      </c>
      <c r="E22" t="s">
        <v>250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279</v>
      </c>
      <c r="M22" t="s">
        <v>238</v>
      </c>
      <c r="N22">
        <v>1581958187.5999999</v>
      </c>
      <c r="O22">
        <f t="shared" si="0"/>
        <v>8.7953846513874666E-4</v>
      </c>
      <c r="P22">
        <f t="shared" si="1"/>
        <v>1.3109369242987958</v>
      </c>
      <c r="Q22">
        <f t="shared" si="2"/>
        <v>147.53548387096799</v>
      </c>
      <c r="R22">
        <f t="shared" si="3"/>
        <v>115.5694820833553</v>
      </c>
      <c r="S22">
        <f t="shared" si="4"/>
        <v>11.496223185811168</v>
      </c>
      <c r="T22">
        <f t="shared" si="5"/>
        <v>14.676027094972763</v>
      </c>
      <c r="U22">
        <f t="shared" si="6"/>
        <v>7.250150485628927E-2</v>
      </c>
      <c r="V22">
        <f t="shared" si="7"/>
        <v>2.2494135836876188</v>
      </c>
      <c r="W22">
        <f t="shared" si="8"/>
        <v>7.1227880231823817E-2</v>
      </c>
      <c r="X22">
        <f t="shared" si="9"/>
        <v>4.4629991662409413E-2</v>
      </c>
      <c r="Y22">
        <f t="shared" si="10"/>
        <v>129.92744670501403</v>
      </c>
      <c r="Z22">
        <f t="shared" si="11"/>
        <v>30.979230170792714</v>
      </c>
      <c r="AA22">
        <f t="shared" si="12"/>
        <v>29.982158064516099</v>
      </c>
      <c r="AB22">
        <f t="shared" si="13"/>
        <v>4.256085501406158</v>
      </c>
      <c r="AC22">
        <f t="shared" si="14"/>
        <v>70.916050146745647</v>
      </c>
      <c r="AD22">
        <f t="shared" si="15"/>
        <v>3.0730011069253771</v>
      </c>
      <c r="AE22">
        <f t="shared" si="16"/>
        <v>4.3332942268590209</v>
      </c>
      <c r="AF22">
        <f t="shared" si="17"/>
        <v>1.183084394480781</v>
      </c>
      <c r="AG22">
        <f t="shared" si="18"/>
        <v>-38.787646312618726</v>
      </c>
      <c r="AH22">
        <f t="shared" si="19"/>
        <v>37.995967633235068</v>
      </c>
      <c r="AI22">
        <f t="shared" si="20"/>
        <v>3.7610072449284422</v>
      </c>
      <c r="AJ22">
        <f t="shared" si="21"/>
        <v>132.89677527055881</v>
      </c>
      <c r="AK22">
        <v>-4.1167962010238902E-2</v>
      </c>
      <c r="AL22">
        <v>4.62146438680449E-2</v>
      </c>
      <c r="AM22">
        <v>3.4541723528479502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51925.204971614396</v>
      </c>
      <c r="AS22" t="s">
        <v>239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239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673.1938301585559</v>
      </c>
      <c r="BE22">
        <f t="shared" si="29"/>
        <v>1.3109369242987958</v>
      </c>
      <c r="BF22" t="e">
        <f t="shared" si="30"/>
        <v>#DIV/0!</v>
      </c>
      <c r="BG22" t="e">
        <f t="shared" si="31"/>
        <v>#DIV/0!</v>
      </c>
      <c r="BH22">
        <f t="shared" si="32"/>
        <v>1.9473394816913779E-3</v>
      </c>
      <c r="BI22" t="e">
        <f t="shared" si="33"/>
        <v>#DIV/0!</v>
      </c>
      <c r="BJ22" t="s">
        <v>239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799.99193548387098</v>
      </c>
      <c r="BR22">
        <f t="shared" si="40"/>
        <v>673.1938301585559</v>
      </c>
      <c r="BS22">
        <f t="shared" si="41"/>
        <v>0.84150077056886596</v>
      </c>
      <c r="BT22">
        <f t="shared" si="42"/>
        <v>0.19300154113773221</v>
      </c>
      <c r="BU22">
        <v>6</v>
      </c>
      <c r="BV22">
        <v>0.5</v>
      </c>
      <c r="BW22" t="s">
        <v>240</v>
      </c>
      <c r="BX22">
        <v>1581958187.5999999</v>
      </c>
      <c r="BY22">
        <v>147.53548387096799</v>
      </c>
      <c r="BZ22">
        <v>150.00522580645199</v>
      </c>
      <c r="CA22">
        <v>30.892332258064499</v>
      </c>
      <c r="CB22">
        <v>29.431148387096801</v>
      </c>
      <c r="CC22">
        <v>350.00419354838698</v>
      </c>
      <c r="CD22">
        <v>99.274567741935499</v>
      </c>
      <c r="CE22">
        <v>0.19999058064516101</v>
      </c>
      <c r="CF22">
        <v>30.295474193548401</v>
      </c>
      <c r="CG22">
        <v>29.982158064516099</v>
      </c>
      <c r="CH22">
        <v>999.9</v>
      </c>
      <c r="CI22">
        <v>0</v>
      </c>
      <c r="CJ22">
        <v>0</v>
      </c>
      <c r="CK22">
        <v>10000.400322580599</v>
      </c>
      <c r="CL22">
        <v>0</v>
      </c>
      <c r="CM22">
        <v>0.42628809677419399</v>
      </c>
      <c r="CN22">
        <v>799.99193548387098</v>
      </c>
      <c r="CO22">
        <v>0.94997893548387102</v>
      </c>
      <c r="CP22">
        <v>5.0020693548387098E-2</v>
      </c>
      <c r="CQ22">
        <v>0</v>
      </c>
      <c r="CR22">
        <v>2.77995161290323</v>
      </c>
      <c r="CS22">
        <v>0</v>
      </c>
      <c r="CT22">
        <v>9444.8506451612902</v>
      </c>
      <c r="CU22">
        <v>7387.61709677419</v>
      </c>
      <c r="CV22">
        <v>40.487741935483903</v>
      </c>
      <c r="CW22">
        <v>44.25</v>
      </c>
      <c r="CX22">
        <v>42.362612903225802</v>
      </c>
      <c r="CY22">
        <v>42.633000000000003</v>
      </c>
      <c r="CZ22">
        <v>41.002000000000002</v>
      </c>
      <c r="DA22">
        <v>759.97516129032203</v>
      </c>
      <c r="DB22">
        <v>40.0203225806452</v>
      </c>
      <c r="DC22">
        <v>0</v>
      </c>
      <c r="DD22">
        <v>1581958197.3</v>
      </c>
      <c r="DE22">
        <v>2.7755096153846202</v>
      </c>
      <c r="DF22">
        <v>-0.22185471232773499</v>
      </c>
      <c r="DG22">
        <v>324.74461565109101</v>
      </c>
      <c r="DH22">
        <v>9446.1299999999992</v>
      </c>
      <c r="DI22">
        <v>15</v>
      </c>
      <c r="DJ22">
        <v>100</v>
      </c>
      <c r="DK22">
        <v>100</v>
      </c>
      <c r="DL22">
        <v>2.355</v>
      </c>
      <c r="DM22">
        <v>0.439</v>
      </c>
      <c r="DN22">
        <v>2</v>
      </c>
      <c r="DO22">
        <v>344.108</v>
      </c>
      <c r="DP22">
        <v>679.68299999999999</v>
      </c>
      <c r="DQ22">
        <v>29.3904</v>
      </c>
      <c r="DR22">
        <v>30.674499999999998</v>
      </c>
      <c r="DS22">
        <v>30.0001</v>
      </c>
      <c r="DT22">
        <v>30.6206</v>
      </c>
      <c r="DU22">
        <v>30.629899999999999</v>
      </c>
      <c r="DV22">
        <v>9.8253199999999996</v>
      </c>
      <c r="DW22">
        <v>26.075800000000001</v>
      </c>
      <c r="DX22">
        <v>97.764200000000002</v>
      </c>
      <c r="DY22">
        <v>29.394600000000001</v>
      </c>
      <c r="DZ22">
        <v>150</v>
      </c>
      <c r="EA22">
        <v>29.319299999999998</v>
      </c>
      <c r="EB22">
        <v>100.10899999999999</v>
      </c>
      <c r="EC22">
        <v>100.748</v>
      </c>
    </row>
    <row r="23" spans="1:133" x14ac:dyDescent="0.35">
      <c r="A23">
        <v>7</v>
      </c>
      <c r="B23">
        <v>1581958292.5999999</v>
      </c>
      <c r="C23">
        <v>569</v>
      </c>
      <c r="D23" t="s">
        <v>251</v>
      </c>
      <c r="E23" t="s">
        <v>252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279</v>
      </c>
      <c r="M23" t="s">
        <v>238</v>
      </c>
      <c r="N23">
        <v>1581958284.5999999</v>
      </c>
      <c r="O23">
        <f t="shared" si="0"/>
        <v>1.0314582383823957E-3</v>
      </c>
      <c r="P23">
        <f t="shared" si="1"/>
        <v>0.52852813248940378</v>
      </c>
      <c r="Q23">
        <f t="shared" si="2"/>
        <v>98.929212903225803</v>
      </c>
      <c r="R23">
        <f t="shared" si="3"/>
        <v>87.013771196999315</v>
      </c>
      <c r="S23">
        <f t="shared" si="4"/>
        <v>8.6555767700305566</v>
      </c>
      <c r="T23">
        <f t="shared" si="5"/>
        <v>9.8408491587375053</v>
      </c>
      <c r="U23">
        <f t="shared" si="6"/>
        <v>8.5358649550955748E-2</v>
      </c>
      <c r="V23">
        <f t="shared" si="7"/>
        <v>2.2496447175231138</v>
      </c>
      <c r="W23">
        <f t="shared" si="8"/>
        <v>8.3599336618299269E-2</v>
      </c>
      <c r="X23">
        <f t="shared" si="9"/>
        <v>5.2404632517559099E-2</v>
      </c>
      <c r="Y23">
        <f t="shared" si="10"/>
        <v>129.92917209113583</v>
      </c>
      <c r="Z23">
        <f t="shared" si="11"/>
        <v>30.946046981426544</v>
      </c>
      <c r="AA23">
        <f t="shared" si="12"/>
        <v>30.002483870967701</v>
      </c>
      <c r="AB23">
        <f t="shared" si="13"/>
        <v>4.2610576550261028</v>
      </c>
      <c r="AC23">
        <f t="shared" si="14"/>
        <v>70.985245097916234</v>
      </c>
      <c r="AD23">
        <f t="shared" si="15"/>
        <v>3.0790217756413281</v>
      </c>
      <c r="AE23">
        <f t="shared" si="16"/>
        <v>4.3375517988198258</v>
      </c>
      <c r="AF23">
        <f t="shared" si="17"/>
        <v>1.1820358793847747</v>
      </c>
      <c r="AG23">
        <f t="shared" si="18"/>
        <v>-45.48730831266365</v>
      </c>
      <c r="AH23">
        <f t="shared" si="19"/>
        <v>37.612940427939286</v>
      </c>
      <c r="AI23">
        <f t="shared" si="20"/>
        <v>3.7234011057438616</v>
      </c>
      <c r="AJ23">
        <f t="shared" si="21"/>
        <v>125.77820531215534</v>
      </c>
      <c r="AK23">
        <v>-4.1174183289295098E-2</v>
      </c>
      <c r="AL23">
        <v>4.62216277987995E-2</v>
      </c>
      <c r="AM23">
        <v>3.45458554914494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51929.777598587672</v>
      </c>
      <c r="AS23" t="s">
        <v>239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239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673.20522145310031</v>
      </c>
      <c r="BE23">
        <f t="shared" si="29"/>
        <v>0.52852813248940378</v>
      </c>
      <c r="BF23" t="e">
        <f t="shared" si="30"/>
        <v>#DIV/0!</v>
      </c>
      <c r="BG23" t="e">
        <f t="shared" si="31"/>
        <v>#DIV/0!</v>
      </c>
      <c r="BH23">
        <f t="shared" si="32"/>
        <v>7.8509214671357741E-4</v>
      </c>
      <c r="BI23" t="e">
        <f t="shared" si="33"/>
        <v>#DIV/0!</v>
      </c>
      <c r="BJ23" t="s">
        <v>239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800.00580645161301</v>
      </c>
      <c r="BR23">
        <f t="shared" si="40"/>
        <v>673.20522145310031</v>
      </c>
      <c r="BS23">
        <f t="shared" si="41"/>
        <v>0.84150041915204266</v>
      </c>
      <c r="BT23">
        <f t="shared" si="42"/>
        <v>0.1930008383040854</v>
      </c>
      <c r="BU23">
        <v>6</v>
      </c>
      <c r="BV23">
        <v>0.5</v>
      </c>
      <c r="BW23" t="s">
        <v>240</v>
      </c>
      <c r="BX23">
        <v>1581958284.5999999</v>
      </c>
      <c r="BY23">
        <v>98.929212903225803</v>
      </c>
      <c r="BZ23">
        <v>100.01016774193501</v>
      </c>
      <c r="CA23">
        <v>30.953141935483899</v>
      </c>
      <c r="CB23">
        <v>29.239693548387098</v>
      </c>
      <c r="CC23">
        <v>350.00693548387102</v>
      </c>
      <c r="CD23">
        <v>99.273661290322593</v>
      </c>
      <c r="CE23">
        <v>0.199981225806452</v>
      </c>
      <c r="CF23">
        <v>30.312609677419299</v>
      </c>
      <c r="CG23">
        <v>30.002483870967701</v>
      </c>
      <c r="CH23">
        <v>999.9</v>
      </c>
      <c r="CI23">
        <v>0</v>
      </c>
      <c r="CJ23">
        <v>0</v>
      </c>
      <c r="CK23">
        <v>10002.002903225801</v>
      </c>
      <c r="CL23">
        <v>0</v>
      </c>
      <c r="CM23">
        <v>0.37380267741935502</v>
      </c>
      <c r="CN23">
        <v>800.00580645161301</v>
      </c>
      <c r="CO23">
        <v>0.94998151612903203</v>
      </c>
      <c r="CP23">
        <v>5.0018151612903197E-2</v>
      </c>
      <c r="CQ23">
        <v>0</v>
      </c>
      <c r="CR23">
        <v>2.70139516129032</v>
      </c>
      <c r="CS23">
        <v>0</v>
      </c>
      <c r="CT23">
        <v>9278.2622580645202</v>
      </c>
      <c r="CU23">
        <v>7387.7509677419403</v>
      </c>
      <c r="CV23">
        <v>40.548000000000002</v>
      </c>
      <c r="CW23">
        <v>44.25</v>
      </c>
      <c r="CX23">
        <v>42.561999999999998</v>
      </c>
      <c r="CY23">
        <v>42.655000000000001</v>
      </c>
      <c r="CZ23">
        <v>41.05</v>
      </c>
      <c r="DA23">
        <v>759.99096774193595</v>
      </c>
      <c r="DB23">
        <v>40.011290322580599</v>
      </c>
      <c r="DC23">
        <v>0</v>
      </c>
      <c r="DD23">
        <v>1581958294.5</v>
      </c>
      <c r="DE23">
        <v>2.7376442307692299</v>
      </c>
      <c r="DF23">
        <v>0.460675205034973</v>
      </c>
      <c r="DG23">
        <v>5.0386324680368304</v>
      </c>
      <c r="DH23">
        <v>9278.1569230769201</v>
      </c>
      <c r="DI23">
        <v>15</v>
      </c>
      <c r="DJ23">
        <v>100</v>
      </c>
      <c r="DK23">
        <v>100</v>
      </c>
      <c r="DL23">
        <v>2.262</v>
      </c>
      <c r="DM23">
        <v>0.441</v>
      </c>
      <c r="DN23">
        <v>2</v>
      </c>
      <c r="DO23">
        <v>344.14800000000002</v>
      </c>
      <c r="DP23">
        <v>679.41600000000005</v>
      </c>
      <c r="DQ23">
        <v>29.328900000000001</v>
      </c>
      <c r="DR23">
        <v>30.6798</v>
      </c>
      <c r="DS23">
        <v>30.000299999999999</v>
      </c>
      <c r="DT23">
        <v>30.625900000000001</v>
      </c>
      <c r="DU23">
        <v>30.634499999999999</v>
      </c>
      <c r="DV23">
        <v>7.4799300000000004</v>
      </c>
      <c r="DW23">
        <v>26.4558</v>
      </c>
      <c r="DX23">
        <v>97.389700000000005</v>
      </c>
      <c r="DY23">
        <v>29.323599999999999</v>
      </c>
      <c r="DZ23">
        <v>100</v>
      </c>
      <c r="EA23">
        <v>29.1584</v>
      </c>
      <c r="EB23">
        <v>100.102</v>
      </c>
      <c r="EC23">
        <v>100.741</v>
      </c>
    </row>
    <row r="24" spans="1:133" x14ac:dyDescent="0.35">
      <c r="A24">
        <v>8</v>
      </c>
      <c r="B24">
        <v>1581958366</v>
      </c>
      <c r="C24">
        <v>642.40000009536698</v>
      </c>
      <c r="D24" t="s">
        <v>253</v>
      </c>
      <c r="E24" t="s">
        <v>254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279</v>
      </c>
      <c r="M24" t="s">
        <v>238</v>
      </c>
      <c r="N24">
        <v>1581958345.4193499</v>
      </c>
      <c r="O24">
        <f t="shared" si="0"/>
        <v>7.7123281332563292E-4</v>
      </c>
      <c r="P24">
        <f t="shared" si="1"/>
        <v>-0.29025708083085333</v>
      </c>
      <c r="Q24">
        <f t="shared" si="2"/>
        <v>75.323416129032296</v>
      </c>
      <c r="R24">
        <f t="shared" si="3"/>
        <v>81.476121834413277</v>
      </c>
      <c r="S24">
        <f t="shared" si="4"/>
        <v>8.1047369118592307</v>
      </c>
      <c r="T24">
        <f t="shared" si="5"/>
        <v>7.4927040865910781</v>
      </c>
      <c r="U24">
        <f t="shared" si="6"/>
        <v>6.0521405563463929E-2</v>
      </c>
      <c r="V24">
        <f t="shared" si="7"/>
        <v>2.2487905903758048</v>
      </c>
      <c r="W24">
        <f t="shared" si="8"/>
        <v>5.9630882671541714E-2</v>
      </c>
      <c r="X24">
        <f t="shared" si="9"/>
        <v>3.7348220025220633E-2</v>
      </c>
      <c r="Y24">
        <f t="shared" si="10"/>
        <v>129.93243861872813</v>
      </c>
      <c r="Z24">
        <f t="shared" si="11"/>
        <v>31.038444494786173</v>
      </c>
      <c r="AA24">
        <f t="shared" si="12"/>
        <v>30.0150516129032</v>
      </c>
      <c r="AB24">
        <f t="shared" si="13"/>
        <v>4.2641345420409431</v>
      </c>
      <c r="AC24">
        <f t="shared" si="14"/>
        <v>69.709458857891562</v>
      </c>
      <c r="AD24">
        <f t="shared" si="15"/>
        <v>3.0247309783720575</v>
      </c>
      <c r="AE24">
        <f t="shared" si="16"/>
        <v>4.3390538786683441</v>
      </c>
      <c r="AF24">
        <f t="shared" si="17"/>
        <v>1.2394035636688856</v>
      </c>
      <c r="AG24">
        <f t="shared" si="18"/>
        <v>-34.011367067660409</v>
      </c>
      <c r="AH24">
        <f t="shared" si="19"/>
        <v>36.807491966412073</v>
      </c>
      <c r="AI24">
        <f t="shared" si="20"/>
        <v>3.6453872321501972</v>
      </c>
      <c r="AJ24">
        <f t="shared" si="21"/>
        <v>136.37395074962998</v>
      </c>
      <c r="AK24">
        <v>-4.1151196180570698E-2</v>
      </c>
      <c r="AL24">
        <v>4.6195822755474999E-2</v>
      </c>
      <c r="AM24">
        <v>3.4530587163435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51900.941576770536</v>
      </c>
      <c r="AS24" t="s">
        <v>239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239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673.22257263066103</v>
      </c>
      <c r="BE24">
        <f t="shared" si="29"/>
        <v>-0.29025708083085333</v>
      </c>
      <c r="BF24" t="e">
        <f t="shared" si="30"/>
        <v>#DIV/0!</v>
      </c>
      <c r="BG24" t="e">
        <f t="shared" si="31"/>
        <v>#DIV/0!</v>
      </c>
      <c r="BH24">
        <f t="shared" si="32"/>
        <v>-4.3114579431978179E-4</v>
      </c>
      <c r="BI24" t="e">
        <f t="shared" si="33"/>
        <v>#DIV/0!</v>
      </c>
      <c r="BJ24" t="s">
        <v>239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800.02648387096804</v>
      </c>
      <c r="BR24">
        <f t="shared" si="40"/>
        <v>673.22257263066103</v>
      </c>
      <c r="BS24">
        <f t="shared" si="41"/>
        <v>0.84150035805469847</v>
      </c>
      <c r="BT24">
        <f t="shared" si="42"/>
        <v>0.19300071610939701</v>
      </c>
      <c r="BU24">
        <v>6</v>
      </c>
      <c r="BV24">
        <v>0.5</v>
      </c>
      <c r="BW24" t="s">
        <v>240</v>
      </c>
      <c r="BX24">
        <v>1581958345.4193499</v>
      </c>
      <c r="BY24">
        <v>75.323416129032296</v>
      </c>
      <c r="BZ24">
        <v>74.9254903225806</v>
      </c>
      <c r="CA24">
        <v>30.4073225806452</v>
      </c>
      <c r="CB24">
        <v>29.125641935483898</v>
      </c>
      <c r="CC24">
        <v>350.06303225806403</v>
      </c>
      <c r="CD24">
        <v>99.273922580645106</v>
      </c>
      <c r="CE24">
        <v>0.199846290322581</v>
      </c>
      <c r="CF24">
        <v>30.318651612903199</v>
      </c>
      <c r="CG24">
        <v>30.0150516129032</v>
      </c>
      <c r="CH24">
        <v>999.9</v>
      </c>
      <c r="CI24">
        <v>0</v>
      </c>
      <c r="CJ24">
        <v>0</v>
      </c>
      <c r="CK24">
        <v>9996.3925806451607</v>
      </c>
      <c r="CL24">
        <v>0</v>
      </c>
      <c r="CM24">
        <v>0.38493958064516098</v>
      </c>
      <c r="CN24">
        <v>800.02648387096804</v>
      </c>
      <c r="CO24">
        <v>0.94998280645161304</v>
      </c>
      <c r="CP24">
        <v>5.0016880645161299E-2</v>
      </c>
      <c r="CQ24">
        <v>0</v>
      </c>
      <c r="CR24">
        <v>2.6387983870967702</v>
      </c>
      <c r="CS24">
        <v>0</v>
      </c>
      <c r="CT24">
        <v>9321.72580645161</v>
      </c>
      <c r="CU24">
        <v>7387.9429032258104</v>
      </c>
      <c r="CV24">
        <v>40.561999999999998</v>
      </c>
      <c r="CW24">
        <v>44.27</v>
      </c>
      <c r="CX24">
        <v>42.578258064516099</v>
      </c>
      <c r="CY24">
        <v>42.686999999999998</v>
      </c>
      <c r="CZ24">
        <v>41.061999999999998</v>
      </c>
      <c r="DA24">
        <v>760.01129032258098</v>
      </c>
      <c r="DB24">
        <v>40.010645161290299</v>
      </c>
      <c r="DC24">
        <v>0</v>
      </c>
      <c r="DD24">
        <v>1581958367.7</v>
      </c>
      <c r="DE24">
        <v>2.7625673076923101</v>
      </c>
      <c r="DF24">
        <v>0.56141024362417702</v>
      </c>
      <c r="DG24">
        <v>-507.79863236689602</v>
      </c>
      <c r="DH24">
        <v>9318.3342307692292</v>
      </c>
      <c r="DI24">
        <v>15</v>
      </c>
      <c r="DJ24">
        <v>100</v>
      </c>
      <c r="DK24">
        <v>100</v>
      </c>
      <c r="DL24">
        <v>2.19</v>
      </c>
      <c r="DM24">
        <v>0.43099999999999999</v>
      </c>
      <c r="DN24">
        <v>2</v>
      </c>
      <c r="DO24">
        <v>342.47899999999998</v>
      </c>
      <c r="DP24">
        <v>672.62199999999996</v>
      </c>
      <c r="DQ24">
        <v>29.130099999999999</v>
      </c>
      <c r="DR24">
        <v>30.693100000000001</v>
      </c>
      <c r="DS24">
        <v>30.0002</v>
      </c>
      <c r="DT24">
        <v>30.637</v>
      </c>
      <c r="DU24">
        <v>30.653700000000001</v>
      </c>
      <c r="DV24">
        <v>6.3200099999999999</v>
      </c>
      <c r="DW24">
        <v>26.2394</v>
      </c>
      <c r="DX24">
        <v>97.014799999999994</v>
      </c>
      <c r="DY24">
        <v>29.121200000000002</v>
      </c>
      <c r="DZ24">
        <v>75</v>
      </c>
      <c r="EA24">
        <v>29.144100000000002</v>
      </c>
      <c r="EB24">
        <v>100.104</v>
      </c>
      <c r="EC24">
        <v>100.74</v>
      </c>
    </row>
    <row r="25" spans="1:133" x14ac:dyDescent="0.35">
      <c r="A25">
        <v>9</v>
      </c>
      <c r="B25">
        <v>1581958461</v>
      </c>
      <c r="C25">
        <v>737.40000009536698</v>
      </c>
      <c r="D25" t="s">
        <v>255</v>
      </c>
      <c r="E25" t="s">
        <v>256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279</v>
      </c>
      <c r="M25" t="s">
        <v>238</v>
      </c>
      <c r="N25">
        <v>1581958453</v>
      </c>
      <c r="O25">
        <f t="shared" si="0"/>
        <v>1.1595637016729714E-3</v>
      </c>
      <c r="P25">
        <f t="shared" si="1"/>
        <v>-0.19200376948162876</v>
      </c>
      <c r="Q25">
        <f t="shared" si="2"/>
        <v>50.240258064516098</v>
      </c>
      <c r="R25">
        <f t="shared" si="3"/>
        <v>52.484457368566162</v>
      </c>
      <c r="S25">
        <f t="shared" si="4"/>
        <v>5.2207764253016364</v>
      </c>
      <c r="T25">
        <f t="shared" si="5"/>
        <v>4.9975396156308163</v>
      </c>
      <c r="U25">
        <f t="shared" si="6"/>
        <v>9.6346455704915318E-2</v>
      </c>
      <c r="V25">
        <f t="shared" si="7"/>
        <v>2.2512338207106724</v>
      </c>
      <c r="W25">
        <f t="shared" si="8"/>
        <v>9.4112982424767982E-2</v>
      </c>
      <c r="X25">
        <f t="shared" si="9"/>
        <v>5.9016970374316816E-2</v>
      </c>
      <c r="Y25">
        <f t="shared" si="10"/>
        <v>129.92841520861683</v>
      </c>
      <c r="Z25">
        <f t="shared" si="11"/>
        <v>30.882786914477904</v>
      </c>
      <c r="AA25">
        <f t="shared" si="12"/>
        <v>30.000625806451598</v>
      </c>
      <c r="AB25">
        <f t="shared" si="13"/>
        <v>4.2606029201374191</v>
      </c>
      <c r="AC25">
        <f t="shared" si="14"/>
        <v>71.096468688381236</v>
      </c>
      <c r="AD25">
        <f t="shared" si="15"/>
        <v>3.0802239965549121</v>
      </c>
      <c r="AE25">
        <f t="shared" si="16"/>
        <v>4.3324570873634549</v>
      </c>
      <c r="AF25">
        <f t="shared" si="17"/>
        <v>1.1803789235825071</v>
      </c>
      <c r="AG25">
        <f t="shared" si="18"/>
        <v>-51.136759243778037</v>
      </c>
      <c r="AH25">
        <f t="shared" si="19"/>
        <v>35.376182342400476</v>
      </c>
      <c r="AI25">
        <f t="shared" si="20"/>
        <v>3.499119385342107</v>
      </c>
      <c r="AJ25">
        <f t="shared" si="21"/>
        <v>117.66695769258138</v>
      </c>
      <c r="AK25">
        <v>-4.1216971794568097E-2</v>
      </c>
      <c r="AL25">
        <v>4.6269661644447298E-2</v>
      </c>
      <c r="AM25">
        <v>3.4574268354484401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51985.02458525727</v>
      </c>
      <c r="AS25" t="s">
        <v>239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239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673.20106771122482</v>
      </c>
      <c r="BE25">
        <f t="shared" si="29"/>
        <v>-0.19200376948162876</v>
      </c>
      <c r="BF25" t="e">
        <f t="shared" si="30"/>
        <v>#DIV/0!</v>
      </c>
      <c r="BG25" t="e">
        <f t="shared" si="31"/>
        <v>#DIV/0!</v>
      </c>
      <c r="BH25">
        <f t="shared" si="32"/>
        <v>-2.8521013808610054E-4</v>
      </c>
      <c r="BI25" t="e">
        <f t="shared" si="33"/>
        <v>#DIV/0!</v>
      </c>
      <c r="BJ25" t="s">
        <v>239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800.00083870967796</v>
      </c>
      <c r="BR25">
        <f t="shared" si="40"/>
        <v>673.20106771122482</v>
      </c>
      <c r="BS25">
        <f t="shared" si="41"/>
        <v>0.84150045242081417</v>
      </c>
      <c r="BT25">
        <f t="shared" si="42"/>
        <v>0.19300090484162852</v>
      </c>
      <c r="BU25">
        <v>6</v>
      </c>
      <c r="BV25">
        <v>0.5</v>
      </c>
      <c r="BW25" t="s">
        <v>240</v>
      </c>
      <c r="BX25">
        <v>1581958453</v>
      </c>
      <c r="BY25">
        <v>50.240258064516098</v>
      </c>
      <c r="BZ25">
        <v>50.010983870967699</v>
      </c>
      <c r="CA25">
        <v>30.965487096774201</v>
      </c>
      <c r="CB25">
        <v>29.039270967741899</v>
      </c>
      <c r="CC25">
        <v>350.00970967741898</v>
      </c>
      <c r="CD25">
        <v>99.272861290322595</v>
      </c>
      <c r="CE25">
        <v>0.199948129032258</v>
      </c>
      <c r="CF25">
        <v>30.2921032258064</v>
      </c>
      <c r="CG25">
        <v>30.000625806451598</v>
      </c>
      <c r="CH25">
        <v>999.9</v>
      </c>
      <c r="CI25">
        <v>0</v>
      </c>
      <c r="CJ25">
        <v>0</v>
      </c>
      <c r="CK25">
        <v>10012.4777419355</v>
      </c>
      <c r="CL25">
        <v>0</v>
      </c>
      <c r="CM25">
        <v>0.31747599999999998</v>
      </c>
      <c r="CN25">
        <v>800.00083870967796</v>
      </c>
      <c r="CO25">
        <v>0.94998087096774197</v>
      </c>
      <c r="CP25">
        <v>5.0018787096774202E-2</v>
      </c>
      <c r="CQ25">
        <v>0</v>
      </c>
      <c r="CR25">
        <v>2.7634758064516101</v>
      </c>
      <c r="CS25">
        <v>0</v>
      </c>
      <c r="CT25">
        <v>9269.5519354838707</v>
      </c>
      <c r="CU25">
        <v>7387.7045161290298</v>
      </c>
      <c r="CV25">
        <v>40.586387096774203</v>
      </c>
      <c r="CW25">
        <v>44.311999999999998</v>
      </c>
      <c r="CX25">
        <v>42.5927419354839</v>
      </c>
      <c r="CY25">
        <v>42.741870967741903</v>
      </c>
      <c r="CZ25">
        <v>41.098580645161299</v>
      </c>
      <c r="DA25">
        <v>759.98548387096798</v>
      </c>
      <c r="DB25">
        <v>40.011935483871</v>
      </c>
      <c r="DC25">
        <v>0</v>
      </c>
      <c r="DD25">
        <v>1581958463.0999999</v>
      </c>
      <c r="DE25">
        <v>2.77025961538462</v>
      </c>
      <c r="DF25">
        <v>-0.51987179691910501</v>
      </c>
      <c r="DG25">
        <v>-47.048547011584198</v>
      </c>
      <c r="DH25">
        <v>9269.0796153846204</v>
      </c>
      <c r="DI25">
        <v>15</v>
      </c>
      <c r="DJ25">
        <v>100</v>
      </c>
      <c r="DK25">
        <v>100</v>
      </c>
      <c r="DL25">
        <v>2.206</v>
      </c>
      <c r="DM25">
        <v>0.42699999999999999</v>
      </c>
      <c r="DN25">
        <v>2</v>
      </c>
      <c r="DO25">
        <v>344.15</v>
      </c>
      <c r="DP25">
        <v>677.95500000000004</v>
      </c>
      <c r="DQ25">
        <v>29.2607</v>
      </c>
      <c r="DR25">
        <v>30.7225</v>
      </c>
      <c r="DS25">
        <v>30.000499999999999</v>
      </c>
      <c r="DT25">
        <v>30.658000000000001</v>
      </c>
      <c r="DU25">
        <v>30.666499999999999</v>
      </c>
      <c r="DV25">
        <v>5.1596700000000002</v>
      </c>
      <c r="DW25">
        <v>27.287099999999999</v>
      </c>
      <c r="DX25">
        <v>96.263400000000004</v>
      </c>
      <c r="DY25">
        <v>29.249400000000001</v>
      </c>
      <c r="DZ25">
        <v>50</v>
      </c>
      <c r="EA25">
        <v>28.847899999999999</v>
      </c>
      <c r="EB25">
        <v>100.099</v>
      </c>
      <c r="EC25">
        <v>100.735</v>
      </c>
    </row>
    <row r="26" spans="1:133" x14ac:dyDescent="0.35">
      <c r="A26">
        <v>10</v>
      </c>
      <c r="B26">
        <v>1581958564</v>
      </c>
      <c r="C26">
        <v>840.40000009536698</v>
      </c>
      <c r="D26" t="s">
        <v>257</v>
      </c>
      <c r="E26" t="s">
        <v>258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279</v>
      </c>
      <c r="M26" t="s">
        <v>238</v>
      </c>
      <c r="N26">
        <v>1581958556</v>
      </c>
      <c r="O26">
        <f t="shared" si="0"/>
        <v>1.3049450653271903E-3</v>
      </c>
      <c r="P26">
        <f t="shared" si="1"/>
        <v>5.2755261846440415</v>
      </c>
      <c r="Q26">
        <f t="shared" si="2"/>
        <v>390.14529032258099</v>
      </c>
      <c r="R26">
        <f t="shared" si="3"/>
        <v>304.04973052960003</v>
      </c>
      <c r="S26">
        <f t="shared" si="4"/>
        <v>30.244810885140911</v>
      </c>
      <c r="T26">
        <f t="shared" si="5"/>
        <v>38.809014903521224</v>
      </c>
      <c r="U26">
        <f t="shared" si="6"/>
        <v>0.1089074980073402</v>
      </c>
      <c r="V26">
        <f t="shared" si="7"/>
        <v>2.2473910465320754</v>
      </c>
      <c r="W26">
        <f t="shared" si="8"/>
        <v>0.10605822302183338</v>
      </c>
      <c r="X26">
        <f t="shared" si="9"/>
        <v>6.6536176567481231E-2</v>
      </c>
      <c r="Y26">
        <f t="shared" si="10"/>
        <v>129.92878479213158</v>
      </c>
      <c r="Z26">
        <f t="shared" si="11"/>
        <v>30.840412323978214</v>
      </c>
      <c r="AA26">
        <f t="shared" si="12"/>
        <v>29.988600000000002</v>
      </c>
      <c r="AB26">
        <f t="shared" si="13"/>
        <v>4.2576607974341139</v>
      </c>
      <c r="AC26">
        <f t="shared" si="14"/>
        <v>71.045535247009113</v>
      </c>
      <c r="AD26">
        <f t="shared" si="15"/>
        <v>3.0788722052842008</v>
      </c>
      <c r="AE26">
        <f t="shared" si="16"/>
        <v>4.3336603694794684</v>
      </c>
      <c r="AF26">
        <f t="shared" si="17"/>
        <v>1.1787885921499131</v>
      </c>
      <c r="AG26">
        <f t="shared" si="18"/>
        <v>-57.548077380929094</v>
      </c>
      <c r="AH26">
        <f t="shared" si="19"/>
        <v>37.359905648608603</v>
      </c>
      <c r="AI26">
        <f t="shared" si="20"/>
        <v>3.7015200547358544</v>
      </c>
      <c r="AJ26">
        <f t="shared" si="21"/>
        <v>113.44213311454693</v>
      </c>
      <c r="AK26">
        <v>-4.1113547315269103E-2</v>
      </c>
      <c r="AL26">
        <v>4.6153558605952202E-2</v>
      </c>
      <c r="AM26">
        <v>3.4505573982460498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51859.083306963708</v>
      </c>
      <c r="AS26" t="s">
        <v>239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239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673.20284763041718</v>
      </c>
      <c r="BE26">
        <f t="shared" si="29"/>
        <v>5.2755261846440415</v>
      </c>
      <c r="BF26" t="e">
        <f t="shared" si="30"/>
        <v>#DIV/0!</v>
      </c>
      <c r="BG26" t="e">
        <f t="shared" si="31"/>
        <v>#DIV/0!</v>
      </c>
      <c r="BH26">
        <f t="shared" si="32"/>
        <v>7.8364585105561851E-3</v>
      </c>
      <c r="BI26" t="e">
        <f t="shared" si="33"/>
        <v>#DIV/0!</v>
      </c>
      <c r="BJ26" t="s">
        <v>239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800.00293548387106</v>
      </c>
      <c r="BR26">
        <f t="shared" si="40"/>
        <v>673.20284763041718</v>
      </c>
      <c r="BS26">
        <f t="shared" si="41"/>
        <v>0.84150047177419351</v>
      </c>
      <c r="BT26">
        <f t="shared" si="42"/>
        <v>0.19300094354838709</v>
      </c>
      <c r="BU26">
        <v>6</v>
      </c>
      <c r="BV26">
        <v>0.5</v>
      </c>
      <c r="BW26" t="s">
        <v>240</v>
      </c>
      <c r="BX26">
        <v>1581958556</v>
      </c>
      <c r="BY26">
        <v>390.14529032258099</v>
      </c>
      <c r="BZ26">
        <v>400.061225806452</v>
      </c>
      <c r="CA26">
        <v>30.951764516129</v>
      </c>
      <c r="CB26">
        <v>28.784087096774201</v>
      </c>
      <c r="CC26">
        <v>350.02109677419298</v>
      </c>
      <c r="CD26">
        <v>99.273177419354795</v>
      </c>
      <c r="CE26">
        <v>0.200059516129032</v>
      </c>
      <c r="CF26">
        <v>30.296948387096801</v>
      </c>
      <c r="CG26">
        <v>29.988600000000002</v>
      </c>
      <c r="CH26">
        <v>999.9</v>
      </c>
      <c r="CI26">
        <v>0</v>
      </c>
      <c r="CJ26">
        <v>0</v>
      </c>
      <c r="CK26">
        <v>9987.3219354838693</v>
      </c>
      <c r="CL26">
        <v>0</v>
      </c>
      <c r="CM26">
        <v>0.31995096774193499</v>
      </c>
      <c r="CN26">
        <v>800.00293548387106</v>
      </c>
      <c r="CO26">
        <v>0.94998087096774197</v>
      </c>
      <c r="CP26">
        <v>5.0018787096774202E-2</v>
      </c>
      <c r="CQ26">
        <v>0</v>
      </c>
      <c r="CR26">
        <v>2.7921048387096801</v>
      </c>
      <c r="CS26">
        <v>0</v>
      </c>
      <c r="CT26">
        <v>9295.9558064516095</v>
      </c>
      <c r="CU26">
        <v>7387.7219354838699</v>
      </c>
      <c r="CV26">
        <v>40.570129032258102</v>
      </c>
      <c r="CW26">
        <v>44.366870967741903</v>
      </c>
      <c r="CX26">
        <v>42.394838709677401</v>
      </c>
      <c r="CY26">
        <v>42.75</v>
      </c>
      <c r="CZ26">
        <v>41.108741935483899</v>
      </c>
      <c r="DA26">
        <v>759.98741935483895</v>
      </c>
      <c r="DB26">
        <v>40.0125806451613</v>
      </c>
      <c r="DC26">
        <v>0</v>
      </c>
      <c r="DD26">
        <v>1581958565.7</v>
      </c>
      <c r="DE26">
        <v>2.7856057692307701</v>
      </c>
      <c r="DF26">
        <v>-0.65238462339662995</v>
      </c>
      <c r="DG26">
        <v>131.73094027395899</v>
      </c>
      <c r="DH26">
        <v>9296.4742307692304</v>
      </c>
      <c r="DI26">
        <v>15</v>
      </c>
      <c r="DJ26">
        <v>100</v>
      </c>
      <c r="DK26">
        <v>100</v>
      </c>
      <c r="DL26">
        <v>3.2789999999999999</v>
      </c>
      <c r="DM26">
        <v>0.42299999999999999</v>
      </c>
      <c r="DN26">
        <v>2</v>
      </c>
      <c r="DO26">
        <v>344.327</v>
      </c>
      <c r="DP26">
        <v>678.65</v>
      </c>
      <c r="DQ26">
        <v>29.307500000000001</v>
      </c>
      <c r="DR26">
        <v>30.749300000000002</v>
      </c>
      <c r="DS26">
        <v>30.0002</v>
      </c>
      <c r="DT26">
        <v>30.680599999999998</v>
      </c>
      <c r="DU26">
        <v>30.687899999999999</v>
      </c>
      <c r="DV26">
        <v>20.973600000000001</v>
      </c>
      <c r="DW26">
        <v>27.792999999999999</v>
      </c>
      <c r="DX26">
        <v>95.517499999999998</v>
      </c>
      <c r="DY26">
        <v>29.317399999999999</v>
      </c>
      <c r="DZ26">
        <v>400</v>
      </c>
      <c r="EA26">
        <v>28.686199999999999</v>
      </c>
      <c r="EB26">
        <v>100.095</v>
      </c>
      <c r="EC26">
        <v>100.732</v>
      </c>
    </row>
    <row r="27" spans="1:133" x14ac:dyDescent="0.35">
      <c r="A27">
        <v>11</v>
      </c>
      <c r="B27">
        <v>1581958664</v>
      </c>
      <c r="C27">
        <v>940.40000009536698</v>
      </c>
      <c r="D27" t="s">
        <v>259</v>
      </c>
      <c r="E27" t="s">
        <v>260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279</v>
      </c>
      <c r="M27" t="s">
        <v>238</v>
      </c>
      <c r="N27">
        <v>1581958656</v>
      </c>
      <c r="O27">
        <f t="shared" si="0"/>
        <v>1.3889918501409639E-3</v>
      </c>
      <c r="P27">
        <f t="shared" si="1"/>
        <v>5.3676826910076665</v>
      </c>
      <c r="Q27">
        <f t="shared" si="2"/>
        <v>389.91045161290299</v>
      </c>
      <c r="R27">
        <f t="shared" si="3"/>
        <v>307.27829790061514</v>
      </c>
      <c r="S27">
        <f t="shared" si="4"/>
        <v>30.566087177136588</v>
      </c>
      <c r="T27">
        <f t="shared" si="5"/>
        <v>38.78580731767596</v>
      </c>
      <c r="U27">
        <f t="shared" si="6"/>
        <v>0.11608502634885101</v>
      </c>
      <c r="V27">
        <f t="shared" si="7"/>
        <v>2.2499878034098799</v>
      </c>
      <c r="W27">
        <f t="shared" si="8"/>
        <v>0.11285743109888507</v>
      </c>
      <c r="X27">
        <f t="shared" si="9"/>
        <v>7.0818406318260849E-2</v>
      </c>
      <c r="Y27">
        <f t="shared" si="10"/>
        <v>129.92706898899081</v>
      </c>
      <c r="Z27">
        <f t="shared" si="11"/>
        <v>30.824106693065918</v>
      </c>
      <c r="AA27">
        <f t="shared" si="12"/>
        <v>29.992122580645201</v>
      </c>
      <c r="AB27">
        <f t="shared" si="13"/>
        <v>4.2585224160531858</v>
      </c>
      <c r="AC27">
        <f t="shared" si="14"/>
        <v>71.00869069985059</v>
      </c>
      <c r="AD27">
        <f t="shared" si="15"/>
        <v>3.0794073561636091</v>
      </c>
      <c r="AE27">
        <f t="shared" si="16"/>
        <v>4.3366626335642158</v>
      </c>
      <c r="AF27">
        <f t="shared" si="17"/>
        <v>1.1791150598895768</v>
      </c>
      <c r="AG27">
        <f t="shared" si="18"/>
        <v>-61.254540591216511</v>
      </c>
      <c r="AH27">
        <f t="shared" si="19"/>
        <v>38.441569308713284</v>
      </c>
      <c r="AI27">
        <f t="shared" si="20"/>
        <v>3.8045865701547794</v>
      </c>
      <c r="AJ27">
        <f t="shared" si="21"/>
        <v>110.91868427664237</v>
      </c>
      <c r="AK27">
        <v>-4.11834189741506E-2</v>
      </c>
      <c r="AL27">
        <v>4.6231995664140199E-2</v>
      </c>
      <c r="AM27">
        <v>3.4551989124944602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51941.560824796317</v>
      </c>
      <c r="AS27" t="s">
        <v>239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239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673.19406716287892</v>
      </c>
      <c r="BE27">
        <f t="shared" si="29"/>
        <v>5.3676826910076665</v>
      </c>
      <c r="BF27" t="e">
        <f t="shared" si="30"/>
        <v>#DIV/0!</v>
      </c>
      <c r="BG27" t="e">
        <f t="shared" si="31"/>
        <v>#DIV/0!</v>
      </c>
      <c r="BH27">
        <f t="shared" si="32"/>
        <v>7.9734551340140646E-3</v>
      </c>
      <c r="BI27" t="e">
        <f t="shared" si="33"/>
        <v>#DIV/0!</v>
      </c>
      <c r="BJ27" t="s">
        <v>239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799.99251612903197</v>
      </c>
      <c r="BR27">
        <f t="shared" si="40"/>
        <v>673.19406716287892</v>
      </c>
      <c r="BS27">
        <f t="shared" si="41"/>
        <v>0.84150045605463941</v>
      </c>
      <c r="BT27">
        <f t="shared" si="42"/>
        <v>0.19300091210927892</v>
      </c>
      <c r="BU27">
        <v>6</v>
      </c>
      <c r="BV27">
        <v>0.5</v>
      </c>
      <c r="BW27" t="s">
        <v>240</v>
      </c>
      <c r="BX27">
        <v>1581958656</v>
      </c>
      <c r="BY27">
        <v>389.91045161290299</v>
      </c>
      <c r="BZ27">
        <v>400.04032258064501</v>
      </c>
      <c r="CA27">
        <v>30.957022580645202</v>
      </c>
      <c r="CB27">
        <v>28.6496741935484</v>
      </c>
      <c r="CC27">
        <v>350.010290322581</v>
      </c>
      <c r="CD27">
        <v>99.273632258064495</v>
      </c>
      <c r="CE27">
        <v>0.19999600000000001</v>
      </c>
      <c r="CF27">
        <v>30.309032258064502</v>
      </c>
      <c r="CG27">
        <v>29.992122580645201</v>
      </c>
      <c r="CH27">
        <v>999.9</v>
      </c>
      <c r="CI27">
        <v>0</v>
      </c>
      <c r="CJ27">
        <v>0</v>
      </c>
      <c r="CK27">
        <v>10004.249354838699</v>
      </c>
      <c r="CL27">
        <v>0</v>
      </c>
      <c r="CM27">
        <v>0.357459387096774</v>
      </c>
      <c r="CN27">
        <v>799.99251612903197</v>
      </c>
      <c r="CO27">
        <v>0.94998022580645203</v>
      </c>
      <c r="CP27">
        <v>5.0019422580645102E-2</v>
      </c>
      <c r="CQ27">
        <v>0</v>
      </c>
      <c r="CR27">
        <v>2.6306532258064501</v>
      </c>
      <c r="CS27">
        <v>0</v>
      </c>
      <c r="CT27">
        <v>9532.8616129032307</v>
      </c>
      <c r="CU27">
        <v>7387.62387096774</v>
      </c>
      <c r="CV27">
        <v>40.590451612903202</v>
      </c>
      <c r="CW27">
        <v>44.393000000000001</v>
      </c>
      <c r="CX27">
        <v>42.3606129032258</v>
      </c>
      <c r="CY27">
        <v>42.814064516129001</v>
      </c>
      <c r="CZ27">
        <v>41.125</v>
      </c>
      <c r="DA27">
        <v>759.97741935483896</v>
      </c>
      <c r="DB27">
        <v>40.011612903225803</v>
      </c>
      <c r="DC27">
        <v>0</v>
      </c>
      <c r="DD27">
        <v>1581958665.9000001</v>
      </c>
      <c r="DE27">
        <v>2.65358653846154</v>
      </c>
      <c r="DF27">
        <v>-0.61002563572777702</v>
      </c>
      <c r="DG27">
        <v>-55.271794965898799</v>
      </c>
      <c r="DH27">
        <v>9532.8246153846194</v>
      </c>
      <c r="DI27">
        <v>15</v>
      </c>
      <c r="DJ27">
        <v>100</v>
      </c>
      <c r="DK27">
        <v>100</v>
      </c>
      <c r="DL27">
        <v>3.24</v>
      </c>
      <c r="DM27">
        <v>0.41899999999999998</v>
      </c>
      <c r="DN27">
        <v>2</v>
      </c>
      <c r="DO27">
        <v>344.16699999999997</v>
      </c>
      <c r="DP27">
        <v>678.178</v>
      </c>
      <c r="DQ27">
        <v>29.354900000000001</v>
      </c>
      <c r="DR27">
        <v>30.778700000000001</v>
      </c>
      <c r="DS27">
        <v>30.0001</v>
      </c>
      <c r="DT27">
        <v>30.706700000000001</v>
      </c>
      <c r="DU27">
        <v>30.712</v>
      </c>
      <c r="DV27">
        <v>20.962199999999999</v>
      </c>
      <c r="DW27">
        <v>28.410499999999999</v>
      </c>
      <c r="DX27">
        <v>94.769199999999998</v>
      </c>
      <c r="DY27">
        <v>29.361599999999999</v>
      </c>
      <c r="DZ27">
        <v>400</v>
      </c>
      <c r="EA27">
        <v>28.5763</v>
      </c>
      <c r="EB27">
        <v>100.093</v>
      </c>
      <c r="EC27">
        <v>100.723</v>
      </c>
    </row>
    <row r="28" spans="1:133" x14ac:dyDescent="0.35">
      <c r="A28">
        <v>12</v>
      </c>
      <c r="B28">
        <v>1581958754</v>
      </c>
      <c r="C28">
        <v>1030.4000000953699</v>
      </c>
      <c r="D28" t="s">
        <v>261</v>
      </c>
      <c r="E28" t="s">
        <v>262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279</v>
      </c>
      <c r="M28" t="s">
        <v>238</v>
      </c>
      <c r="N28">
        <v>1581958746</v>
      </c>
      <c r="O28">
        <f t="shared" si="0"/>
        <v>1.2803066977189279E-3</v>
      </c>
      <c r="P28">
        <f t="shared" si="1"/>
        <v>5.3927038607979068</v>
      </c>
      <c r="Q28">
        <f t="shared" si="2"/>
        <v>389.95464516128999</v>
      </c>
      <c r="R28">
        <f t="shared" si="3"/>
        <v>299.79711421914641</v>
      </c>
      <c r="S28">
        <f t="shared" si="4"/>
        <v>29.820776825048508</v>
      </c>
      <c r="T28">
        <f t="shared" si="5"/>
        <v>38.788733759276283</v>
      </c>
      <c r="U28">
        <f t="shared" si="6"/>
        <v>0.10585113641649392</v>
      </c>
      <c r="V28">
        <f t="shared" si="7"/>
        <v>2.2506529528627039</v>
      </c>
      <c r="W28">
        <f t="shared" si="8"/>
        <v>0.10316120762753077</v>
      </c>
      <c r="X28">
        <f t="shared" si="9"/>
        <v>6.4711740644173024E-2</v>
      </c>
      <c r="Y28">
        <f t="shared" si="10"/>
        <v>129.92956895042511</v>
      </c>
      <c r="Z28">
        <f t="shared" si="11"/>
        <v>30.861906686961415</v>
      </c>
      <c r="AA28">
        <f t="shared" si="12"/>
        <v>29.983074193548401</v>
      </c>
      <c r="AB28">
        <f t="shared" si="13"/>
        <v>4.2563094984971928</v>
      </c>
      <c r="AC28">
        <f t="shared" si="14"/>
        <v>70.720568624129172</v>
      </c>
      <c r="AD28">
        <f t="shared" si="15"/>
        <v>3.0672606088075081</v>
      </c>
      <c r="AE28">
        <f t="shared" si="16"/>
        <v>4.3371549020053957</v>
      </c>
      <c r="AF28">
        <f t="shared" si="17"/>
        <v>1.1890488896896847</v>
      </c>
      <c r="AG28">
        <f t="shared" si="18"/>
        <v>-56.461525369404718</v>
      </c>
      <c r="AH28">
        <f t="shared" si="19"/>
        <v>39.791165458019258</v>
      </c>
      <c r="AI28">
        <f t="shared" si="20"/>
        <v>3.9368554871079717</v>
      </c>
      <c r="AJ28">
        <f t="shared" si="21"/>
        <v>117.19606452614764</v>
      </c>
      <c r="AK28">
        <v>-4.12013280625654E-2</v>
      </c>
      <c r="AL28">
        <v>4.6252100184808097E-2</v>
      </c>
      <c r="AM28">
        <v>3.4563881620062098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51962.801319443257</v>
      </c>
      <c r="AS28" t="s">
        <v>239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239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673.20594440107936</v>
      </c>
      <c r="BE28">
        <f t="shared" si="29"/>
        <v>5.3927038607979068</v>
      </c>
      <c r="BF28" t="e">
        <f t="shared" si="30"/>
        <v>#DIV/0!</v>
      </c>
      <c r="BG28" t="e">
        <f t="shared" si="31"/>
        <v>#DIV/0!</v>
      </c>
      <c r="BH28">
        <f t="shared" si="32"/>
        <v>8.0104816448041752E-3</v>
      </c>
      <c r="BI28" t="e">
        <f t="shared" si="33"/>
        <v>#DIV/0!</v>
      </c>
      <c r="BJ28" t="s">
        <v>239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800.00648387096703</v>
      </c>
      <c r="BR28">
        <f t="shared" si="40"/>
        <v>673.20594440107936</v>
      </c>
      <c r="BS28">
        <f t="shared" si="41"/>
        <v>0.84150061027462963</v>
      </c>
      <c r="BT28">
        <f t="shared" si="42"/>
        <v>0.19300122054925928</v>
      </c>
      <c r="BU28">
        <v>6</v>
      </c>
      <c r="BV28">
        <v>0.5</v>
      </c>
      <c r="BW28" t="s">
        <v>240</v>
      </c>
      <c r="BX28">
        <v>1581958746</v>
      </c>
      <c r="BY28">
        <v>389.95464516128999</v>
      </c>
      <c r="BZ28">
        <v>400.055096774194</v>
      </c>
      <c r="CA28">
        <v>30.836080645161299</v>
      </c>
      <c r="CB28">
        <v>28.708961290322598</v>
      </c>
      <c r="CC28">
        <v>350.002096774194</v>
      </c>
      <c r="CD28">
        <v>99.269880645161294</v>
      </c>
      <c r="CE28">
        <v>0.199978838709677</v>
      </c>
      <c r="CF28">
        <v>30.311012903225802</v>
      </c>
      <c r="CG28">
        <v>29.983074193548401</v>
      </c>
      <c r="CH28">
        <v>999.9</v>
      </c>
      <c r="CI28">
        <v>0</v>
      </c>
      <c r="CJ28">
        <v>0</v>
      </c>
      <c r="CK28">
        <v>10008.978064516101</v>
      </c>
      <c r="CL28">
        <v>0</v>
      </c>
      <c r="CM28">
        <v>0.38942035483871001</v>
      </c>
      <c r="CN28">
        <v>800.00648387096703</v>
      </c>
      <c r="CO28">
        <v>0.94998319354838701</v>
      </c>
      <c r="CP28">
        <v>5.0016480645161301E-2</v>
      </c>
      <c r="CQ28">
        <v>0</v>
      </c>
      <c r="CR28">
        <v>2.6010887096774198</v>
      </c>
      <c r="CS28">
        <v>0</v>
      </c>
      <c r="CT28">
        <v>9678.89806451613</v>
      </c>
      <c r="CU28">
        <v>7387.7587096774196</v>
      </c>
      <c r="CV28">
        <v>40.616870967741903</v>
      </c>
      <c r="CW28">
        <v>44.378999999999998</v>
      </c>
      <c r="CX28">
        <v>42.515806451612903</v>
      </c>
      <c r="CY28">
        <v>42.808</v>
      </c>
      <c r="CZ28">
        <v>41.128999999999998</v>
      </c>
      <c r="DA28">
        <v>759.99322580645196</v>
      </c>
      <c r="DB28">
        <v>40.0167741935484</v>
      </c>
      <c r="DC28">
        <v>0</v>
      </c>
      <c r="DD28">
        <v>1581958755.9000001</v>
      </c>
      <c r="DE28">
        <v>2.6257596153846201</v>
      </c>
      <c r="DF28">
        <v>1.18795725203319</v>
      </c>
      <c r="DG28">
        <v>540.31794883935697</v>
      </c>
      <c r="DH28">
        <v>9681.4046153846193</v>
      </c>
      <c r="DI28">
        <v>15</v>
      </c>
      <c r="DJ28">
        <v>100</v>
      </c>
      <c r="DK28">
        <v>100</v>
      </c>
      <c r="DL28">
        <v>3.202</v>
      </c>
      <c r="DM28">
        <v>0.41299999999999998</v>
      </c>
      <c r="DN28">
        <v>2</v>
      </c>
      <c r="DO28">
        <v>344.20600000000002</v>
      </c>
      <c r="DP28">
        <v>677.78</v>
      </c>
      <c r="DQ28">
        <v>29.390699999999999</v>
      </c>
      <c r="DR28">
        <v>30.794799999999999</v>
      </c>
      <c r="DS28">
        <v>30.0001</v>
      </c>
      <c r="DT28">
        <v>30.727900000000002</v>
      </c>
      <c r="DU28">
        <v>30.730799999999999</v>
      </c>
      <c r="DV28">
        <v>20.9619</v>
      </c>
      <c r="DW28">
        <v>28.378799999999998</v>
      </c>
      <c r="DX28">
        <v>94.014499999999998</v>
      </c>
      <c r="DY28">
        <v>29.397400000000001</v>
      </c>
      <c r="DZ28">
        <v>400</v>
      </c>
      <c r="EA28">
        <v>28.620200000000001</v>
      </c>
      <c r="EB28">
        <v>100.089</v>
      </c>
      <c r="EC28">
        <v>100.723</v>
      </c>
    </row>
    <row r="29" spans="1:133" x14ac:dyDescent="0.35">
      <c r="A29">
        <v>13</v>
      </c>
      <c r="B29">
        <v>1581958861</v>
      </c>
      <c r="C29">
        <v>1137.4000000953699</v>
      </c>
      <c r="D29" t="s">
        <v>263</v>
      </c>
      <c r="E29" t="s">
        <v>264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279</v>
      </c>
      <c r="M29" t="s">
        <v>238</v>
      </c>
      <c r="N29">
        <v>1581958853</v>
      </c>
      <c r="O29">
        <f t="shared" si="0"/>
        <v>1.0669772919773971E-3</v>
      </c>
      <c r="P29">
        <f t="shared" si="1"/>
        <v>6.0760624271219728</v>
      </c>
      <c r="Q29">
        <f t="shared" si="2"/>
        <v>463.72780645161299</v>
      </c>
      <c r="R29">
        <f t="shared" si="3"/>
        <v>341.64581290335769</v>
      </c>
      <c r="S29">
        <f t="shared" si="4"/>
        <v>33.983418219877422</v>
      </c>
      <c r="T29">
        <f t="shared" si="5"/>
        <v>46.126881675817131</v>
      </c>
      <c r="U29">
        <f t="shared" si="6"/>
        <v>8.6826648998877112E-2</v>
      </c>
      <c r="V29">
        <f t="shared" si="7"/>
        <v>2.2498188920995705</v>
      </c>
      <c r="W29">
        <f t="shared" si="8"/>
        <v>8.5007135076914209E-2</v>
      </c>
      <c r="X29">
        <f t="shared" si="9"/>
        <v>5.328975977325566E-2</v>
      </c>
      <c r="Y29">
        <f t="shared" si="10"/>
        <v>129.92708446667186</v>
      </c>
      <c r="Z29">
        <f t="shared" si="11"/>
        <v>30.922218181741815</v>
      </c>
      <c r="AA29">
        <f t="shared" si="12"/>
        <v>30.0025032258064</v>
      </c>
      <c r="AB29">
        <f t="shared" si="13"/>
        <v>4.2610623920704418</v>
      </c>
      <c r="AC29">
        <f t="shared" si="14"/>
        <v>70.560558974623504</v>
      </c>
      <c r="AD29">
        <f t="shared" si="15"/>
        <v>3.0584921802658651</v>
      </c>
      <c r="AE29">
        <f t="shared" si="16"/>
        <v>4.3345634228405494</v>
      </c>
      <c r="AF29">
        <f t="shared" si="17"/>
        <v>1.2025702118045767</v>
      </c>
      <c r="AG29">
        <f t="shared" si="18"/>
        <v>-47.05369857620321</v>
      </c>
      <c r="AH29">
        <f t="shared" si="19"/>
        <v>36.154867992985373</v>
      </c>
      <c r="AI29">
        <f t="shared" si="20"/>
        <v>3.5785730359891557</v>
      </c>
      <c r="AJ29">
        <f t="shared" si="21"/>
        <v>122.60682691944319</v>
      </c>
      <c r="AK29">
        <v>-4.1178871814739698E-2</v>
      </c>
      <c r="AL29">
        <v>4.6226891079348298E-2</v>
      </c>
      <c r="AM29">
        <v>3.45489693095411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51937.424190177451</v>
      </c>
      <c r="AS29" t="s">
        <v>239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239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673.19300390270632</v>
      </c>
      <c r="BE29">
        <f t="shared" si="29"/>
        <v>6.0760624271219728</v>
      </c>
      <c r="BF29" t="e">
        <f t="shared" si="30"/>
        <v>#DIV/0!</v>
      </c>
      <c r="BG29" t="e">
        <f t="shared" si="31"/>
        <v>#DIV/0!</v>
      </c>
      <c r="BH29">
        <f t="shared" si="32"/>
        <v>9.025736143865393E-3</v>
      </c>
      <c r="BI29" t="e">
        <f t="shared" si="33"/>
        <v>#DIV/0!</v>
      </c>
      <c r="BJ29" t="s">
        <v>239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799.99109677419403</v>
      </c>
      <c r="BR29">
        <f t="shared" si="40"/>
        <v>673.19300390270632</v>
      </c>
      <c r="BS29">
        <f t="shared" si="41"/>
        <v>0.84150061996592718</v>
      </c>
      <c r="BT29">
        <f t="shared" si="42"/>
        <v>0.19300123993185417</v>
      </c>
      <c r="BU29">
        <v>6</v>
      </c>
      <c r="BV29">
        <v>0.5</v>
      </c>
      <c r="BW29" t="s">
        <v>240</v>
      </c>
      <c r="BX29">
        <v>1581958853</v>
      </c>
      <c r="BY29">
        <v>463.72780645161299</v>
      </c>
      <c r="BZ29">
        <v>474.99174193548401</v>
      </c>
      <c r="CA29">
        <v>30.747967741935501</v>
      </c>
      <c r="CB29">
        <v>28.975164516128999</v>
      </c>
      <c r="CC29">
        <v>350.011741935484</v>
      </c>
      <c r="CD29">
        <v>99.269748387096797</v>
      </c>
      <c r="CE29">
        <v>0.19998587096774201</v>
      </c>
      <c r="CF29">
        <v>30.300583870967699</v>
      </c>
      <c r="CG29">
        <v>30.0025032258064</v>
      </c>
      <c r="CH29">
        <v>999.9</v>
      </c>
      <c r="CI29">
        <v>0</v>
      </c>
      <c r="CJ29">
        <v>0</v>
      </c>
      <c r="CK29">
        <v>10003.5361290323</v>
      </c>
      <c r="CL29">
        <v>0</v>
      </c>
      <c r="CM29">
        <v>0.47531787096774197</v>
      </c>
      <c r="CN29">
        <v>799.99109677419403</v>
      </c>
      <c r="CO29">
        <v>0.94997958064516097</v>
      </c>
      <c r="CP29">
        <v>5.00200580645161E-2</v>
      </c>
      <c r="CQ29">
        <v>0</v>
      </c>
      <c r="CR29">
        <v>2.7718467741935502</v>
      </c>
      <c r="CS29">
        <v>0</v>
      </c>
      <c r="CT29">
        <v>9829.8938709677404</v>
      </c>
      <c r="CU29">
        <v>7387.61</v>
      </c>
      <c r="CV29">
        <v>40.631</v>
      </c>
      <c r="CW29">
        <v>44.374935483870999</v>
      </c>
      <c r="CX29">
        <v>42.451354838709698</v>
      </c>
      <c r="CY29">
        <v>42.804000000000002</v>
      </c>
      <c r="CZ29">
        <v>41.162999999999997</v>
      </c>
      <c r="DA29">
        <v>759.97580645161304</v>
      </c>
      <c r="DB29">
        <v>40.0161290322581</v>
      </c>
      <c r="DC29">
        <v>0</v>
      </c>
      <c r="DD29">
        <v>1581958862.7</v>
      </c>
      <c r="DE29">
        <v>2.81444230769231</v>
      </c>
      <c r="DF29">
        <v>1.0905971716945099E-2</v>
      </c>
      <c r="DG29">
        <v>40.218461555104099</v>
      </c>
      <c r="DH29">
        <v>9829.9719230769206</v>
      </c>
      <c r="DI29">
        <v>15</v>
      </c>
      <c r="DJ29">
        <v>100</v>
      </c>
      <c r="DK29">
        <v>100</v>
      </c>
      <c r="DL29">
        <v>3.4140000000000001</v>
      </c>
      <c r="DM29">
        <v>0.41399999999999998</v>
      </c>
      <c r="DN29">
        <v>2</v>
      </c>
      <c r="DO29">
        <v>344.137</v>
      </c>
      <c r="DP29">
        <v>678.35500000000002</v>
      </c>
      <c r="DQ29">
        <v>29.236499999999999</v>
      </c>
      <c r="DR29">
        <v>30.816299999999998</v>
      </c>
      <c r="DS29">
        <v>30.000299999999999</v>
      </c>
      <c r="DT29">
        <v>30.7468</v>
      </c>
      <c r="DU29">
        <v>30.753799999999998</v>
      </c>
      <c r="DV29">
        <v>24.093299999999999</v>
      </c>
      <c r="DW29">
        <v>27.401700000000002</v>
      </c>
      <c r="DX29">
        <v>93.267799999999994</v>
      </c>
      <c r="DY29">
        <v>29.2364</v>
      </c>
      <c r="DZ29">
        <v>475</v>
      </c>
      <c r="EA29">
        <v>29.006799999999998</v>
      </c>
      <c r="EB29">
        <v>100.087</v>
      </c>
      <c r="EC29">
        <v>100.718</v>
      </c>
    </row>
    <row r="30" spans="1:133" x14ac:dyDescent="0.35">
      <c r="A30">
        <v>14</v>
      </c>
      <c r="B30">
        <v>1581958977</v>
      </c>
      <c r="C30">
        <v>1253.4000000953699</v>
      </c>
      <c r="D30" t="s">
        <v>265</v>
      </c>
      <c r="E30" t="s">
        <v>266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279</v>
      </c>
      <c r="M30" t="s">
        <v>238</v>
      </c>
      <c r="N30">
        <v>1581958969</v>
      </c>
      <c r="O30">
        <f t="shared" si="0"/>
        <v>8.6157517805339771E-4</v>
      </c>
      <c r="P30">
        <f t="shared" si="1"/>
        <v>6.7978178487668073</v>
      </c>
      <c r="Q30">
        <f t="shared" si="2"/>
        <v>562.53396774193504</v>
      </c>
      <c r="R30">
        <f t="shared" si="3"/>
        <v>395.85096254270098</v>
      </c>
      <c r="S30">
        <f t="shared" si="4"/>
        <v>39.375749974723348</v>
      </c>
      <c r="T30">
        <f t="shared" si="5"/>
        <v>55.95589997764916</v>
      </c>
      <c r="U30">
        <f t="shared" si="6"/>
        <v>7.0242931175315201E-2</v>
      </c>
      <c r="V30">
        <f t="shared" si="7"/>
        <v>2.2488863268295276</v>
      </c>
      <c r="W30">
        <f t="shared" si="8"/>
        <v>6.9046441712957526E-2</v>
      </c>
      <c r="X30">
        <f t="shared" si="9"/>
        <v>4.3259828280782522E-2</v>
      </c>
      <c r="Y30">
        <f t="shared" si="10"/>
        <v>129.92815887406329</v>
      </c>
      <c r="Z30">
        <f t="shared" si="11"/>
        <v>30.983239977069047</v>
      </c>
      <c r="AA30">
        <f t="shared" si="12"/>
        <v>30.005725806451601</v>
      </c>
      <c r="AB30">
        <f t="shared" si="13"/>
        <v>4.2618511739538052</v>
      </c>
      <c r="AC30">
        <f t="shared" si="14"/>
        <v>70.771069779688531</v>
      </c>
      <c r="AD30">
        <f t="shared" si="15"/>
        <v>3.0663518589386993</v>
      </c>
      <c r="AE30">
        <f t="shared" si="16"/>
        <v>4.332775904736641</v>
      </c>
      <c r="AF30">
        <f t="shared" si="17"/>
        <v>1.1954993150151059</v>
      </c>
      <c r="AG30">
        <f t="shared" si="18"/>
        <v>-37.995465352154838</v>
      </c>
      <c r="AH30">
        <f t="shared" si="19"/>
        <v>34.876618554744532</v>
      </c>
      <c r="AI30">
        <f t="shared" si="20"/>
        <v>3.4534166976123957</v>
      </c>
      <c r="AJ30">
        <f t="shared" si="21"/>
        <v>130.26272877426538</v>
      </c>
      <c r="AK30">
        <v>-4.1153772341716501E-2</v>
      </c>
      <c r="AL30">
        <v>4.61987147220453E-2</v>
      </c>
      <c r="AM30">
        <v>3.45322984279905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51908.322873907433</v>
      </c>
      <c r="AS30" t="s">
        <v>239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239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673.19766783585692</v>
      </c>
      <c r="BE30">
        <f t="shared" si="29"/>
        <v>6.7978178487668073</v>
      </c>
      <c r="BF30" t="e">
        <f t="shared" si="30"/>
        <v>#DIV/0!</v>
      </c>
      <c r="BG30" t="e">
        <f t="shared" si="31"/>
        <v>#DIV/0!</v>
      </c>
      <c r="BH30">
        <f t="shared" si="32"/>
        <v>1.0097803622255406E-2</v>
      </c>
      <c r="BI30" t="e">
        <f t="shared" si="33"/>
        <v>#DIV/0!</v>
      </c>
      <c r="BJ30" t="s">
        <v>239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799.99651612903199</v>
      </c>
      <c r="BR30">
        <f t="shared" si="40"/>
        <v>673.19766783585692</v>
      </c>
      <c r="BS30">
        <f t="shared" si="41"/>
        <v>0.84150074939485908</v>
      </c>
      <c r="BT30">
        <f t="shared" si="42"/>
        <v>0.19300149878971823</v>
      </c>
      <c r="BU30">
        <v>6</v>
      </c>
      <c r="BV30">
        <v>0.5</v>
      </c>
      <c r="BW30" t="s">
        <v>240</v>
      </c>
      <c r="BX30">
        <v>1581958969</v>
      </c>
      <c r="BY30">
        <v>562.53396774193504</v>
      </c>
      <c r="BZ30">
        <v>575.01816129032204</v>
      </c>
      <c r="CA30">
        <v>30.826545161290301</v>
      </c>
      <c r="CB30">
        <v>29.395096774193501</v>
      </c>
      <c r="CC30">
        <v>350.00177419354799</v>
      </c>
      <c r="CD30">
        <v>99.271161290322596</v>
      </c>
      <c r="CE30">
        <v>0.19998745161290299</v>
      </c>
      <c r="CF30">
        <v>30.2933870967742</v>
      </c>
      <c r="CG30">
        <v>30.005725806451601</v>
      </c>
      <c r="CH30">
        <v>999.9</v>
      </c>
      <c r="CI30">
        <v>0</v>
      </c>
      <c r="CJ30">
        <v>0</v>
      </c>
      <c r="CK30">
        <v>9997.2964516128995</v>
      </c>
      <c r="CL30">
        <v>0</v>
      </c>
      <c r="CM30">
        <v>0.31406232258064498</v>
      </c>
      <c r="CN30">
        <v>799.99651612903199</v>
      </c>
      <c r="CO30">
        <v>0.94997893548387102</v>
      </c>
      <c r="CP30">
        <v>5.0020693548387098E-2</v>
      </c>
      <c r="CQ30">
        <v>0</v>
      </c>
      <c r="CR30">
        <v>2.7634435483870998</v>
      </c>
      <c r="CS30">
        <v>0</v>
      </c>
      <c r="CT30">
        <v>10039.8322580645</v>
      </c>
      <c r="CU30">
        <v>7387.65935483871</v>
      </c>
      <c r="CV30">
        <v>40.633000000000003</v>
      </c>
      <c r="CW30">
        <v>44.436999999999998</v>
      </c>
      <c r="CX30">
        <v>42.451322580645098</v>
      </c>
      <c r="CY30">
        <v>42.840451612903202</v>
      </c>
      <c r="CZ30">
        <v>41.174999999999997</v>
      </c>
      <c r="DA30">
        <v>759.98032258064495</v>
      </c>
      <c r="DB30">
        <v>40.020000000000003</v>
      </c>
      <c r="DC30">
        <v>0</v>
      </c>
      <c r="DD30">
        <v>1581958979.0999999</v>
      </c>
      <c r="DE30">
        <v>2.7344519230769202</v>
      </c>
      <c r="DF30">
        <v>0.51158120558036002</v>
      </c>
      <c r="DG30">
        <v>-48.478632523778202</v>
      </c>
      <c r="DH30">
        <v>10039.3461538462</v>
      </c>
      <c r="DI30">
        <v>15</v>
      </c>
      <c r="DJ30">
        <v>100</v>
      </c>
      <c r="DK30">
        <v>100</v>
      </c>
      <c r="DL30">
        <v>3.7229999999999999</v>
      </c>
      <c r="DM30">
        <v>0.437</v>
      </c>
      <c r="DN30">
        <v>2</v>
      </c>
      <c r="DO30">
        <v>344.012</v>
      </c>
      <c r="DP30">
        <v>678.88499999999999</v>
      </c>
      <c r="DQ30">
        <v>29.171399999999998</v>
      </c>
      <c r="DR30">
        <v>30.849499999999999</v>
      </c>
      <c r="DS30">
        <v>30.0002</v>
      </c>
      <c r="DT30">
        <v>30.7774</v>
      </c>
      <c r="DU30">
        <v>30.784500000000001</v>
      </c>
      <c r="DV30">
        <v>28.1127</v>
      </c>
      <c r="DW30">
        <v>26.311499999999999</v>
      </c>
      <c r="DX30">
        <v>92.524000000000001</v>
      </c>
      <c r="DY30">
        <v>29.1694</v>
      </c>
      <c r="DZ30">
        <v>575</v>
      </c>
      <c r="EA30">
        <v>29.321899999999999</v>
      </c>
      <c r="EB30">
        <v>100.08199999999999</v>
      </c>
      <c r="EC30">
        <v>100.708</v>
      </c>
    </row>
    <row r="31" spans="1:133" x14ac:dyDescent="0.35">
      <c r="A31">
        <v>15</v>
      </c>
      <c r="B31">
        <v>1581959071</v>
      </c>
      <c r="C31">
        <v>1347.4000000953699</v>
      </c>
      <c r="D31" t="s">
        <v>267</v>
      </c>
      <c r="E31" t="s">
        <v>268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279</v>
      </c>
      <c r="M31" t="s">
        <v>238</v>
      </c>
      <c r="N31">
        <v>1581959063</v>
      </c>
      <c r="O31">
        <f t="shared" si="0"/>
        <v>7.6967162700279483E-4</v>
      </c>
      <c r="P31">
        <f t="shared" si="1"/>
        <v>7.5095469538714177</v>
      </c>
      <c r="Q31">
        <f t="shared" si="2"/>
        <v>661.26345161290305</v>
      </c>
      <c r="R31">
        <f t="shared" si="3"/>
        <v>454.45884220152277</v>
      </c>
      <c r="S31">
        <f t="shared" si="4"/>
        <v>45.20722798854294</v>
      </c>
      <c r="T31">
        <f t="shared" si="5"/>
        <v>65.779086776574061</v>
      </c>
      <c r="U31">
        <f t="shared" si="6"/>
        <v>6.2229097173681289E-2</v>
      </c>
      <c r="V31">
        <f t="shared" si="7"/>
        <v>2.2492667839422946</v>
      </c>
      <c r="W31">
        <f t="shared" si="8"/>
        <v>6.1288227999062396E-2</v>
      </c>
      <c r="X31">
        <f t="shared" si="9"/>
        <v>3.8388490822566096E-2</v>
      </c>
      <c r="Y31">
        <f t="shared" si="10"/>
        <v>129.92855061115449</v>
      </c>
      <c r="Z31">
        <f t="shared" si="11"/>
        <v>31.014257387682413</v>
      </c>
      <c r="AA31">
        <f t="shared" si="12"/>
        <v>30.0215322580645</v>
      </c>
      <c r="AB31">
        <f t="shared" si="13"/>
        <v>4.2657219171543854</v>
      </c>
      <c r="AC31">
        <f t="shared" si="14"/>
        <v>70.679480983514466</v>
      </c>
      <c r="AD31">
        <f t="shared" si="15"/>
        <v>3.0625086530130639</v>
      </c>
      <c r="AE31">
        <f t="shared" si="16"/>
        <v>4.3329529453213933</v>
      </c>
      <c r="AF31">
        <f t="shared" si="17"/>
        <v>1.2032132641413216</v>
      </c>
      <c r="AG31">
        <f t="shared" si="18"/>
        <v>-33.942518750823254</v>
      </c>
      <c r="AH31">
        <f t="shared" si="19"/>
        <v>33.052237862711245</v>
      </c>
      <c r="AI31">
        <f t="shared" si="20"/>
        <v>3.2724837963768749</v>
      </c>
      <c r="AJ31">
        <f t="shared" si="21"/>
        <v>132.31075351941936</v>
      </c>
      <c r="AK31">
        <v>-4.1164010996927701E-2</v>
      </c>
      <c r="AL31">
        <v>4.6210208509475298E-2</v>
      </c>
      <c r="AM31">
        <v>3.45390992877484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51920.667290542988</v>
      </c>
      <c r="AS31" t="s">
        <v>239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239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673.20048236950936</v>
      </c>
      <c r="BE31">
        <f t="shared" si="29"/>
        <v>7.5095469538714177</v>
      </c>
      <c r="BF31" t="e">
        <f t="shared" si="30"/>
        <v>#DIV/0!</v>
      </c>
      <c r="BG31" t="e">
        <f t="shared" si="31"/>
        <v>#DIV/0!</v>
      </c>
      <c r="BH31">
        <f t="shared" si="32"/>
        <v>1.1154993424008783E-2</v>
      </c>
      <c r="BI31" t="e">
        <f t="shared" si="33"/>
        <v>#DIV/0!</v>
      </c>
      <c r="BJ31" t="s">
        <v>239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799.99996774193596</v>
      </c>
      <c r="BR31">
        <f t="shared" si="40"/>
        <v>673.20048236950936</v>
      </c>
      <c r="BS31">
        <f t="shared" si="41"/>
        <v>0.84150063689336352</v>
      </c>
      <c r="BT31">
        <f t="shared" si="42"/>
        <v>0.19300127378672721</v>
      </c>
      <c r="BU31">
        <v>6</v>
      </c>
      <c r="BV31">
        <v>0.5</v>
      </c>
      <c r="BW31" t="s">
        <v>240</v>
      </c>
      <c r="BX31">
        <v>1581959063</v>
      </c>
      <c r="BY31">
        <v>661.26345161290305</v>
      </c>
      <c r="BZ31">
        <v>675.00935483871001</v>
      </c>
      <c r="CA31">
        <v>30.786761290322598</v>
      </c>
      <c r="CB31">
        <v>29.507954838709701</v>
      </c>
      <c r="CC31">
        <v>350.002580645161</v>
      </c>
      <c r="CD31">
        <v>99.274887096774194</v>
      </c>
      <c r="CE31">
        <v>0.199969129032258</v>
      </c>
      <c r="CF31">
        <v>30.2941</v>
      </c>
      <c r="CG31">
        <v>30.0215322580645</v>
      </c>
      <c r="CH31">
        <v>999.9</v>
      </c>
      <c r="CI31">
        <v>0</v>
      </c>
      <c r="CJ31">
        <v>0</v>
      </c>
      <c r="CK31">
        <v>9999.4083870967806</v>
      </c>
      <c r="CL31">
        <v>0</v>
      </c>
      <c r="CM31">
        <v>0.26204580645161302</v>
      </c>
      <c r="CN31">
        <v>799.99996774193596</v>
      </c>
      <c r="CO31">
        <v>0.94998199999999999</v>
      </c>
      <c r="CP31">
        <v>5.0017674193548398E-2</v>
      </c>
      <c r="CQ31">
        <v>0</v>
      </c>
      <c r="CR31">
        <v>2.7284354838709701</v>
      </c>
      <c r="CS31">
        <v>0</v>
      </c>
      <c r="CT31">
        <v>10267.5064516129</v>
      </c>
      <c r="CU31">
        <v>7387.6954838709698</v>
      </c>
      <c r="CV31">
        <v>40.674999999999997</v>
      </c>
      <c r="CW31">
        <v>44.4898387096774</v>
      </c>
      <c r="CX31">
        <v>42.536161290322603</v>
      </c>
      <c r="CY31">
        <v>42.856709677419403</v>
      </c>
      <c r="CZ31">
        <v>41.186999999999998</v>
      </c>
      <c r="DA31">
        <v>759.98516129032305</v>
      </c>
      <c r="DB31">
        <v>40.017096774193497</v>
      </c>
      <c r="DC31">
        <v>0</v>
      </c>
      <c r="DD31">
        <v>1581959072.7</v>
      </c>
      <c r="DE31">
        <v>2.7260961538461501</v>
      </c>
      <c r="DF31">
        <v>2.86837531273339E-2</v>
      </c>
      <c r="DG31">
        <v>-175.312820445825</v>
      </c>
      <c r="DH31">
        <v>10266.85</v>
      </c>
      <c r="DI31">
        <v>15</v>
      </c>
      <c r="DJ31">
        <v>100</v>
      </c>
      <c r="DK31">
        <v>100</v>
      </c>
      <c r="DL31">
        <v>3.8380000000000001</v>
      </c>
      <c r="DM31">
        <v>0.443</v>
      </c>
      <c r="DN31">
        <v>2</v>
      </c>
      <c r="DO31">
        <v>343.964</v>
      </c>
      <c r="DP31">
        <v>679.11900000000003</v>
      </c>
      <c r="DQ31">
        <v>29.019600000000001</v>
      </c>
      <c r="DR31">
        <v>30.872699999999998</v>
      </c>
      <c r="DS31">
        <v>30.000299999999999</v>
      </c>
      <c r="DT31">
        <v>30.797899999999998</v>
      </c>
      <c r="DU31">
        <v>30.806000000000001</v>
      </c>
      <c r="DV31">
        <v>32.019799999999996</v>
      </c>
      <c r="DW31">
        <v>26.1843</v>
      </c>
      <c r="DX31">
        <v>92.153800000000004</v>
      </c>
      <c r="DY31">
        <v>29.006</v>
      </c>
      <c r="DZ31">
        <v>675</v>
      </c>
      <c r="EA31">
        <v>29.4238</v>
      </c>
      <c r="EB31">
        <v>100.077</v>
      </c>
      <c r="EC31">
        <v>100.70699999999999</v>
      </c>
    </row>
    <row r="32" spans="1:133" x14ac:dyDescent="0.35">
      <c r="A32">
        <v>16</v>
      </c>
      <c r="B32">
        <v>1581959171</v>
      </c>
      <c r="C32">
        <v>1447.4000000953699</v>
      </c>
      <c r="D32" t="s">
        <v>269</v>
      </c>
      <c r="E32" t="s">
        <v>270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279</v>
      </c>
      <c r="M32" t="s">
        <v>238</v>
      </c>
      <c r="N32">
        <v>1581959163</v>
      </c>
      <c r="O32">
        <f t="shared" si="0"/>
        <v>7.0818647270659769E-4</v>
      </c>
      <c r="P32">
        <f t="shared" si="1"/>
        <v>8.1199914758372191</v>
      </c>
      <c r="Q32">
        <f t="shared" si="2"/>
        <v>785.15125806451601</v>
      </c>
      <c r="R32">
        <f t="shared" si="3"/>
        <v>543.02176887159169</v>
      </c>
      <c r="S32">
        <f t="shared" si="4"/>
        <v>54.017467385676497</v>
      </c>
      <c r="T32">
        <f t="shared" si="5"/>
        <v>78.103466392250652</v>
      </c>
      <c r="U32">
        <f t="shared" si="6"/>
        <v>5.7454117872446843E-2</v>
      </c>
      <c r="V32">
        <f t="shared" si="7"/>
        <v>2.2488919488942396</v>
      </c>
      <c r="W32">
        <f t="shared" si="8"/>
        <v>5.6650962626080922E-2</v>
      </c>
      <c r="X32">
        <f t="shared" si="9"/>
        <v>3.5478076586274873E-2</v>
      </c>
      <c r="Y32">
        <f t="shared" si="10"/>
        <v>129.92678303919851</v>
      </c>
      <c r="Z32">
        <f t="shared" si="11"/>
        <v>30.988449969896568</v>
      </c>
      <c r="AA32">
        <f t="shared" si="12"/>
        <v>29.9977032258065</v>
      </c>
      <c r="AB32">
        <f t="shared" si="13"/>
        <v>4.2598877456311923</v>
      </c>
      <c r="AC32">
        <f t="shared" si="14"/>
        <v>70.858261672273073</v>
      </c>
      <c r="AD32">
        <f t="shared" si="15"/>
        <v>3.0621205020963478</v>
      </c>
      <c r="AE32">
        <f t="shared" si="16"/>
        <v>4.321472796297174</v>
      </c>
      <c r="AF32">
        <f t="shared" si="17"/>
        <v>1.1977672435348445</v>
      </c>
      <c r="AG32">
        <f t="shared" si="18"/>
        <v>-31.231023446360958</v>
      </c>
      <c r="AH32">
        <f t="shared" si="19"/>
        <v>30.324645433831346</v>
      </c>
      <c r="AI32">
        <f t="shared" si="20"/>
        <v>3.0018851274406235</v>
      </c>
      <c r="AJ32">
        <f t="shared" si="21"/>
        <v>132.02229015410953</v>
      </c>
      <c r="AK32">
        <v>-4.1153923628282997E-2</v>
      </c>
      <c r="AL32">
        <v>4.6198884554469598E-2</v>
      </c>
      <c r="AM32">
        <v>3.4532398921856098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51916.40323785349</v>
      </c>
      <c r="AS32" t="s">
        <v>239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239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673.19135772403251</v>
      </c>
      <c r="BE32">
        <f t="shared" si="29"/>
        <v>8.1199914758372191</v>
      </c>
      <c r="BF32" t="e">
        <f t="shared" si="30"/>
        <v>#DIV/0!</v>
      </c>
      <c r="BG32" t="e">
        <f t="shared" si="31"/>
        <v>#DIV/0!</v>
      </c>
      <c r="BH32">
        <f t="shared" si="32"/>
        <v>1.2061936598963175E-2</v>
      </c>
      <c r="BI32" t="e">
        <f t="shared" si="33"/>
        <v>#DIV/0!</v>
      </c>
      <c r="BJ32" t="s">
        <v>239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799.98912903225801</v>
      </c>
      <c r="BR32">
        <f t="shared" si="40"/>
        <v>673.19135772403251</v>
      </c>
      <c r="BS32">
        <f t="shared" si="41"/>
        <v>0.84150063206282322</v>
      </c>
      <c r="BT32">
        <f t="shared" si="42"/>
        <v>0.19300126412564642</v>
      </c>
      <c r="BU32">
        <v>6</v>
      </c>
      <c r="BV32">
        <v>0.5</v>
      </c>
      <c r="BW32" t="s">
        <v>240</v>
      </c>
      <c r="BX32">
        <v>1581959163</v>
      </c>
      <c r="BY32">
        <v>785.15125806451601</v>
      </c>
      <c r="BZ32">
        <v>800.02470967741897</v>
      </c>
      <c r="CA32">
        <v>30.782599999999999</v>
      </c>
      <c r="CB32">
        <v>29.605916129032298</v>
      </c>
      <c r="CC32">
        <v>349.99374193548402</v>
      </c>
      <c r="CD32">
        <v>99.275719354838699</v>
      </c>
      <c r="CE32">
        <v>0.199974774193548</v>
      </c>
      <c r="CF32">
        <v>30.2478193548387</v>
      </c>
      <c r="CG32">
        <v>29.9977032258065</v>
      </c>
      <c r="CH32">
        <v>999.9</v>
      </c>
      <c r="CI32">
        <v>0</v>
      </c>
      <c r="CJ32">
        <v>0</v>
      </c>
      <c r="CK32">
        <v>9996.8741935483904</v>
      </c>
      <c r="CL32">
        <v>0</v>
      </c>
      <c r="CM32">
        <v>0.22778061290322599</v>
      </c>
      <c r="CN32">
        <v>799.98912903225801</v>
      </c>
      <c r="CO32">
        <v>0.949981935483871</v>
      </c>
      <c r="CP32">
        <v>5.0017712903225799E-2</v>
      </c>
      <c r="CQ32">
        <v>0</v>
      </c>
      <c r="CR32">
        <v>2.6338951612903201</v>
      </c>
      <c r="CS32">
        <v>0</v>
      </c>
      <c r="CT32">
        <v>10393.483870967701</v>
      </c>
      <c r="CU32">
        <v>7387.5964516128997</v>
      </c>
      <c r="CV32">
        <v>40.703258064516099</v>
      </c>
      <c r="CW32">
        <v>44.555999999999997</v>
      </c>
      <c r="CX32">
        <v>42.598483870967698</v>
      </c>
      <c r="CY32">
        <v>42.923000000000002</v>
      </c>
      <c r="CZ32">
        <v>41.225612903225802</v>
      </c>
      <c r="DA32">
        <v>759.97548387096799</v>
      </c>
      <c r="DB32">
        <v>40.016451612903197</v>
      </c>
      <c r="DC32">
        <v>0</v>
      </c>
      <c r="DD32">
        <v>1581959172.9000001</v>
      </c>
      <c r="DE32">
        <v>2.6550576923076901</v>
      </c>
      <c r="DF32">
        <v>-0.14560683768673899</v>
      </c>
      <c r="DG32">
        <v>-104.208546819376</v>
      </c>
      <c r="DH32">
        <v>10393.634615384601</v>
      </c>
      <c r="DI32">
        <v>15</v>
      </c>
      <c r="DJ32">
        <v>100</v>
      </c>
      <c r="DK32">
        <v>100</v>
      </c>
      <c r="DL32">
        <v>4.0179999999999998</v>
      </c>
      <c r="DM32">
        <v>0.44600000000000001</v>
      </c>
      <c r="DN32">
        <v>2</v>
      </c>
      <c r="DO32">
        <v>344.02100000000002</v>
      </c>
      <c r="DP32">
        <v>679.62699999999995</v>
      </c>
      <c r="DQ32">
        <v>29.101400000000002</v>
      </c>
      <c r="DR32">
        <v>30.9023</v>
      </c>
      <c r="DS32">
        <v>30.000299999999999</v>
      </c>
      <c r="DT32">
        <v>30.827200000000001</v>
      </c>
      <c r="DU32">
        <v>30.832899999999999</v>
      </c>
      <c r="DV32">
        <v>36.776200000000003</v>
      </c>
      <c r="DW32">
        <v>25.486499999999999</v>
      </c>
      <c r="DX32">
        <v>92.153800000000004</v>
      </c>
      <c r="DY32">
        <v>29.1069</v>
      </c>
      <c r="DZ32">
        <v>800</v>
      </c>
      <c r="EA32">
        <v>29.561399999999999</v>
      </c>
      <c r="EB32">
        <v>100.074</v>
      </c>
      <c r="EC32">
        <v>100.7</v>
      </c>
    </row>
    <row r="33" spans="1:133" x14ac:dyDescent="0.35">
      <c r="A33">
        <v>17</v>
      </c>
      <c r="B33">
        <v>1581959273</v>
      </c>
      <c r="C33">
        <v>1549.4000000953699</v>
      </c>
      <c r="D33" t="s">
        <v>271</v>
      </c>
      <c r="E33" t="s">
        <v>272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279</v>
      </c>
      <c r="M33" t="s">
        <v>238</v>
      </c>
      <c r="N33">
        <v>1581959265</v>
      </c>
      <c r="O33">
        <f t="shared" si="0"/>
        <v>6.9676634636915583E-4</v>
      </c>
      <c r="P33">
        <f t="shared" si="1"/>
        <v>8.7241490608165293</v>
      </c>
      <c r="Q33">
        <f t="shared" si="2"/>
        <v>983.86906451612901</v>
      </c>
      <c r="R33">
        <f t="shared" si="3"/>
        <v>717.03998549903667</v>
      </c>
      <c r="S33">
        <f t="shared" si="4"/>
        <v>71.323141350656215</v>
      </c>
      <c r="T33">
        <f t="shared" si="5"/>
        <v>97.864322461994746</v>
      </c>
      <c r="U33">
        <f t="shared" si="6"/>
        <v>5.6533562217152104E-2</v>
      </c>
      <c r="V33">
        <f t="shared" si="7"/>
        <v>2.2493732263876818</v>
      </c>
      <c r="W33">
        <f t="shared" si="8"/>
        <v>5.575591389332734E-2</v>
      </c>
      <c r="X33">
        <f t="shared" si="9"/>
        <v>3.4916423604499189E-2</v>
      </c>
      <c r="Y33">
        <f t="shared" si="10"/>
        <v>129.93203045691448</v>
      </c>
      <c r="Z33">
        <f t="shared" si="11"/>
        <v>31.009928037549397</v>
      </c>
      <c r="AA33">
        <f t="shared" si="12"/>
        <v>29.996932258064501</v>
      </c>
      <c r="AB33">
        <f t="shared" si="13"/>
        <v>4.2596991022472563</v>
      </c>
      <c r="AC33">
        <f t="shared" si="14"/>
        <v>70.792741624756133</v>
      </c>
      <c r="AD33">
        <f t="shared" si="15"/>
        <v>3.0624154482264889</v>
      </c>
      <c r="AE33">
        <f t="shared" si="16"/>
        <v>4.3258890359962638</v>
      </c>
      <c r="AF33">
        <f t="shared" si="17"/>
        <v>1.1972836540207674</v>
      </c>
      <c r="AG33">
        <f t="shared" si="18"/>
        <v>-30.727395874879772</v>
      </c>
      <c r="AH33">
        <f t="shared" si="19"/>
        <v>32.585159048456298</v>
      </c>
      <c r="AI33">
        <f t="shared" si="20"/>
        <v>3.225238931006976</v>
      </c>
      <c r="AJ33">
        <f t="shared" si="21"/>
        <v>135.01503256149797</v>
      </c>
      <c r="AK33">
        <v>-4.1166875798287497E-2</v>
      </c>
      <c r="AL33">
        <v>4.6213424499971997E-2</v>
      </c>
      <c r="AM33">
        <v>3.4541002081261998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51928.878588096879</v>
      </c>
      <c r="AS33" t="s">
        <v>239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239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673.21794725597988</v>
      </c>
      <c r="BE33">
        <f t="shared" si="29"/>
        <v>8.7241490608165293</v>
      </c>
      <c r="BF33" t="e">
        <f t="shared" si="30"/>
        <v>#DIV/0!</v>
      </c>
      <c r="BG33" t="e">
        <f t="shared" si="31"/>
        <v>#DIV/0!</v>
      </c>
      <c r="BH33">
        <f t="shared" si="32"/>
        <v>1.295887772507544E-2</v>
      </c>
      <c r="BI33" t="e">
        <f t="shared" si="33"/>
        <v>#DIV/0!</v>
      </c>
      <c r="BJ33" t="s">
        <v>239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800.02064516128996</v>
      </c>
      <c r="BR33">
        <f t="shared" si="40"/>
        <v>673.21794725597988</v>
      </c>
      <c r="BS33">
        <f t="shared" si="41"/>
        <v>0.84150071792241588</v>
      </c>
      <c r="BT33">
        <f t="shared" si="42"/>
        <v>0.19300143584483198</v>
      </c>
      <c r="BU33">
        <v>6</v>
      </c>
      <c r="BV33">
        <v>0.5</v>
      </c>
      <c r="BW33" t="s">
        <v>240</v>
      </c>
      <c r="BX33">
        <v>1581959265</v>
      </c>
      <c r="BY33">
        <v>983.86906451612901</v>
      </c>
      <c r="BZ33">
        <v>1000.00032258065</v>
      </c>
      <c r="CA33">
        <v>30.787683870967701</v>
      </c>
      <c r="CB33">
        <v>29.629974193548399</v>
      </c>
      <c r="CC33">
        <v>349.99164516129002</v>
      </c>
      <c r="CD33">
        <v>99.268900000000002</v>
      </c>
      <c r="CE33">
        <v>0.19994803225806401</v>
      </c>
      <c r="CF33">
        <v>30.265635483871002</v>
      </c>
      <c r="CG33">
        <v>29.996932258064501</v>
      </c>
      <c r="CH33">
        <v>999.9</v>
      </c>
      <c r="CI33">
        <v>0</v>
      </c>
      <c r="CJ33">
        <v>0</v>
      </c>
      <c r="CK33">
        <v>10000.7074193548</v>
      </c>
      <c r="CL33">
        <v>0</v>
      </c>
      <c r="CM33">
        <v>0.44873341935483901</v>
      </c>
      <c r="CN33">
        <v>800.02064516128996</v>
      </c>
      <c r="CO33">
        <v>0.94997958064516097</v>
      </c>
      <c r="CP33">
        <v>5.00200580645161E-2</v>
      </c>
      <c r="CQ33">
        <v>0</v>
      </c>
      <c r="CR33">
        <v>2.76138709677419</v>
      </c>
      <c r="CS33">
        <v>0</v>
      </c>
      <c r="CT33">
        <v>10459.538709677399</v>
      </c>
      <c r="CU33">
        <v>7387.8825806451596</v>
      </c>
      <c r="CV33">
        <v>40.768000000000001</v>
      </c>
      <c r="CW33">
        <v>44.596548387096803</v>
      </c>
      <c r="CX33">
        <v>42.8343548387097</v>
      </c>
      <c r="CY33">
        <v>43</v>
      </c>
      <c r="CZ33">
        <v>41.265999999999998</v>
      </c>
      <c r="DA33">
        <v>760.00322580645195</v>
      </c>
      <c r="DB33">
        <v>40.0203225806452</v>
      </c>
      <c r="DC33">
        <v>0</v>
      </c>
      <c r="DD33">
        <v>1581959274.9000001</v>
      </c>
      <c r="DE33">
        <v>2.7395576923076899</v>
      </c>
      <c r="DF33">
        <v>0.19321363138144401</v>
      </c>
      <c r="DG33">
        <v>-95.740170893284898</v>
      </c>
      <c r="DH33">
        <v>10458.484615384599</v>
      </c>
      <c r="DI33">
        <v>15</v>
      </c>
      <c r="DJ33">
        <v>100</v>
      </c>
      <c r="DK33">
        <v>100</v>
      </c>
      <c r="DL33">
        <v>4.3869999999999996</v>
      </c>
      <c r="DM33">
        <v>0.45100000000000001</v>
      </c>
      <c r="DN33">
        <v>2</v>
      </c>
      <c r="DO33">
        <v>344.06099999999998</v>
      </c>
      <c r="DP33">
        <v>679.31700000000001</v>
      </c>
      <c r="DQ33">
        <v>29.239699999999999</v>
      </c>
      <c r="DR33">
        <v>30.9238</v>
      </c>
      <c r="DS33">
        <v>30.0001</v>
      </c>
      <c r="DT33">
        <v>30.850899999999999</v>
      </c>
      <c r="DU33">
        <v>30.857199999999999</v>
      </c>
      <c r="DV33">
        <v>44.123399999999997</v>
      </c>
      <c r="DW33">
        <v>25.745000000000001</v>
      </c>
      <c r="DX33">
        <v>91.781300000000002</v>
      </c>
      <c r="DY33">
        <v>29.240200000000002</v>
      </c>
      <c r="DZ33">
        <v>1000</v>
      </c>
      <c r="EA33">
        <v>29.5547</v>
      </c>
      <c r="EB33">
        <v>100.072</v>
      </c>
      <c r="EC33">
        <v>100.697</v>
      </c>
    </row>
    <row r="34" spans="1:133" x14ac:dyDescent="0.35">
      <c r="A34">
        <v>18</v>
      </c>
      <c r="B34">
        <v>1581959378</v>
      </c>
      <c r="C34">
        <v>1654.4000000953699</v>
      </c>
      <c r="D34" t="s">
        <v>273</v>
      </c>
      <c r="E34" t="s">
        <v>274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279</v>
      </c>
      <c r="M34" t="s">
        <v>238</v>
      </c>
      <c r="N34">
        <v>1581959370</v>
      </c>
      <c r="O34">
        <f t="shared" si="0"/>
        <v>6.235900320565558E-4</v>
      </c>
      <c r="P34">
        <f t="shared" si="1"/>
        <v>9.1894780494497059</v>
      </c>
      <c r="Q34">
        <f t="shared" si="2"/>
        <v>1382.84516129032</v>
      </c>
      <c r="R34">
        <f t="shared" si="3"/>
        <v>1062.7268233503989</v>
      </c>
      <c r="S34">
        <f t="shared" si="4"/>
        <v>105.71013673572902</v>
      </c>
      <c r="T34">
        <f t="shared" si="5"/>
        <v>137.5525185517433</v>
      </c>
      <c r="U34">
        <f t="shared" si="6"/>
        <v>5.0270101107037744E-2</v>
      </c>
      <c r="V34">
        <f t="shared" si="7"/>
        <v>2.248690259092283</v>
      </c>
      <c r="W34">
        <f t="shared" si="8"/>
        <v>4.9654024662138189E-2</v>
      </c>
      <c r="X34">
        <f t="shared" si="9"/>
        <v>3.1088488306055227E-2</v>
      </c>
      <c r="Y34">
        <f t="shared" si="10"/>
        <v>129.9316329684284</v>
      </c>
      <c r="Z34">
        <f t="shared" si="11"/>
        <v>31.053564704209517</v>
      </c>
      <c r="AA34">
        <f t="shared" si="12"/>
        <v>30.001587096774202</v>
      </c>
      <c r="AB34">
        <f t="shared" si="13"/>
        <v>4.260838177004187</v>
      </c>
      <c r="AC34">
        <f t="shared" si="14"/>
        <v>70.602884268738507</v>
      </c>
      <c r="AD34">
        <f t="shared" si="15"/>
        <v>3.0575708090213594</v>
      </c>
      <c r="AE34">
        <f t="shared" si="16"/>
        <v>4.3306599166447768</v>
      </c>
      <c r="AF34">
        <f t="shared" si="17"/>
        <v>1.2032673679828276</v>
      </c>
      <c r="AG34">
        <f t="shared" si="18"/>
        <v>-27.500320413694112</v>
      </c>
      <c r="AH34">
        <f t="shared" si="19"/>
        <v>34.342115091022549</v>
      </c>
      <c r="AI34">
        <f t="shared" si="20"/>
        <v>3.4005745990391572</v>
      </c>
      <c r="AJ34">
        <f t="shared" si="21"/>
        <v>140.17400224479599</v>
      </c>
      <c r="AK34">
        <v>-4.1148496483939E-2</v>
      </c>
      <c r="AL34">
        <v>4.6192792109499503E-2</v>
      </c>
      <c r="AM34">
        <v>3.45287937985709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51903.387498132608</v>
      </c>
      <c r="AS34" t="s">
        <v>239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239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673.21644469225157</v>
      </c>
      <c r="BE34">
        <f t="shared" si="29"/>
        <v>9.1894780494497059</v>
      </c>
      <c r="BF34" t="e">
        <f t="shared" si="30"/>
        <v>#DIV/0!</v>
      </c>
      <c r="BG34" t="e">
        <f t="shared" si="31"/>
        <v>#DIV/0!</v>
      </c>
      <c r="BH34">
        <f t="shared" si="32"/>
        <v>1.3650109295310672E-2</v>
      </c>
      <c r="BI34" t="e">
        <f t="shared" si="33"/>
        <v>#DIV/0!</v>
      </c>
      <c r="BJ34" t="s">
        <v>239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800.01893548387102</v>
      </c>
      <c r="BR34">
        <f t="shared" si="40"/>
        <v>673.21644469225157</v>
      </c>
      <c r="BS34">
        <f t="shared" si="41"/>
        <v>0.84150063808811448</v>
      </c>
      <c r="BT34">
        <f t="shared" si="42"/>
        <v>0.19300127617622925</v>
      </c>
      <c r="BU34">
        <v>6</v>
      </c>
      <c r="BV34">
        <v>0.5</v>
      </c>
      <c r="BW34" t="s">
        <v>240</v>
      </c>
      <c r="BX34">
        <v>1581959370</v>
      </c>
      <c r="BY34">
        <v>1382.84516129032</v>
      </c>
      <c r="BZ34">
        <v>1400.0764516129</v>
      </c>
      <c r="CA34">
        <v>30.738419354838701</v>
      </c>
      <c r="CB34">
        <v>29.702290322580598</v>
      </c>
      <c r="CC34">
        <v>350.00767741935499</v>
      </c>
      <c r="CD34">
        <v>99.270658064516098</v>
      </c>
      <c r="CE34">
        <v>0.20000025806451599</v>
      </c>
      <c r="CF34">
        <v>30.284864516129002</v>
      </c>
      <c r="CG34">
        <v>30.001587096774202</v>
      </c>
      <c r="CH34">
        <v>999.9</v>
      </c>
      <c r="CI34">
        <v>0</v>
      </c>
      <c r="CJ34">
        <v>0</v>
      </c>
      <c r="CK34">
        <v>9996.0654838709706</v>
      </c>
      <c r="CL34">
        <v>0</v>
      </c>
      <c r="CM34">
        <v>0.39582093548387098</v>
      </c>
      <c r="CN34">
        <v>800.01893548387102</v>
      </c>
      <c r="CO34">
        <v>0.94998119354838695</v>
      </c>
      <c r="CP34">
        <v>5.0018445161290302E-2</v>
      </c>
      <c r="CQ34">
        <v>0</v>
      </c>
      <c r="CR34">
        <v>2.7010564516128999</v>
      </c>
      <c r="CS34">
        <v>0</v>
      </c>
      <c r="CT34">
        <v>10371.487096774201</v>
      </c>
      <c r="CU34">
        <v>7387.8706451612898</v>
      </c>
      <c r="CV34">
        <v>40.804000000000002</v>
      </c>
      <c r="CW34">
        <v>44.561999999999998</v>
      </c>
      <c r="CX34">
        <v>42.852645161290297</v>
      </c>
      <c r="CY34">
        <v>42.936999999999998</v>
      </c>
      <c r="CZ34">
        <v>41.258000000000003</v>
      </c>
      <c r="DA34">
        <v>760.00290322580599</v>
      </c>
      <c r="DB34">
        <v>40.018064516129002</v>
      </c>
      <c r="DC34">
        <v>0</v>
      </c>
      <c r="DD34">
        <v>1581959379.9000001</v>
      </c>
      <c r="DE34">
        <v>2.7268461538461501</v>
      </c>
      <c r="DF34">
        <v>-0.101829086110812</v>
      </c>
      <c r="DG34">
        <v>-155.84957253160201</v>
      </c>
      <c r="DH34">
        <v>10370.3923076923</v>
      </c>
      <c r="DI34">
        <v>15</v>
      </c>
      <c r="DJ34">
        <v>100</v>
      </c>
      <c r="DK34">
        <v>100</v>
      </c>
      <c r="DL34">
        <v>5.0170000000000003</v>
      </c>
      <c r="DM34">
        <v>0.44900000000000001</v>
      </c>
      <c r="DN34">
        <v>2</v>
      </c>
      <c r="DO34">
        <v>344.03800000000001</v>
      </c>
      <c r="DP34">
        <v>680.39800000000002</v>
      </c>
      <c r="DQ34">
        <v>29.215900000000001</v>
      </c>
      <c r="DR34">
        <v>30.939900000000002</v>
      </c>
      <c r="DS34">
        <v>30.000299999999999</v>
      </c>
      <c r="DT34">
        <v>30.8691</v>
      </c>
      <c r="DU34">
        <v>30.876000000000001</v>
      </c>
      <c r="DV34">
        <v>58.082599999999999</v>
      </c>
      <c r="DW34">
        <v>25.5471</v>
      </c>
      <c r="DX34">
        <v>91.407399999999996</v>
      </c>
      <c r="DY34">
        <v>29.22</v>
      </c>
      <c r="DZ34">
        <v>1400</v>
      </c>
      <c r="EA34">
        <v>29.640599999999999</v>
      </c>
      <c r="EB34">
        <v>100.074</v>
      </c>
      <c r="EC34">
        <v>100.694</v>
      </c>
    </row>
    <row r="35" spans="1:133" x14ac:dyDescent="0.35">
      <c r="A35">
        <v>19</v>
      </c>
      <c r="B35">
        <v>1581959483</v>
      </c>
      <c r="C35">
        <v>1759.4000000953699</v>
      </c>
      <c r="D35" t="s">
        <v>275</v>
      </c>
      <c r="E35" t="s">
        <v>276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279</v>
      </c>
      <c r="M35" t="s">
        <v>238</v>
      </c>
      <c r="N35">
        <v>1581959475</v>
      </c>
      <c r="O35">
        <f t="shared" si="0"/>
        <v>5.6965409626781149E-4</v>
      </c>
      <c r="P35">
        <f t="shared" si="1"/>
        <v>9.4454268567984148</v>
      </c>
      <c r="Q35">
        <f t="shared" si="2"/>
        <v>1781.9738709677399</v>
      </c>
      <c r="R35">
        <f t="shared" si="3"/>
        <v>1417.1486371057638</v>
      </c>
      <c r="S35">
        <f t="shared" si="4"/>
        <v>140.95080052570739</v>
      </c>
      <c r="T35">
        <f t="shared" si="5"/>
        <v>177.23662645702515</v>
      </c>
      <c r="U35">
        <f t="shared" si="6"/>
        <v>4.5860626469688942E-2</v>
      </c>
      <c r="V35">
        <f t="shared" si="7"/>
        <v>2.2503650659059851</v>
      </c>
      <c r="W35">
        <f t="shared" si="8"/>
        <v>4.534767121060413E-2</v>
      </c>
      <c r="X35">
        <f t="shared" si="9"/>
        <v>2.8387903346921262E-2</v>
      </c>
      <c r="Y35">
        <f t="shared" si="10"/>
        <v>129.93051181575649</v>
      </c>
      <c r="Z35">
        <f t="shared" si="11"/>
        <v>31.062869742651511</v>
      </c>
      <c r="AA35">
        <f t="shared" si="12"/>
        <v>30.007751612903199</v>
      </c>
      <c r="AB35">
        <f t="shared" si="13"/>
        <v>4.2623470899649041</v>
      </c>
      <c r="AC35">
        <f t="shared" si="14"/>
        <v>70.666287406585255</v>
      </c>
      <c r="AD35">
        <f t="shared" si="15"/>
        <v>3.058911862217442</v>
      </c>
      <c r="AE35">
        <f t="shared" si="16"/>
        <v>4.3286720931265279</v>
      </c>
      <c r="AF35">
        <f t="shared" si="17"/>
        <v>1.203435227747462</v>
      </c>
      <c r="AG35">
        <f t="shared" si="18"/>
        <v>-25.121745645410488</v>
      </c>
      <c r="AH35">
        <f t="shared" si="19"/>
        <v>32.648055833922086</v>
      </c>
      <c r="AI35">
        <f t="shared" si="20"/>
        <v>3.2303923897942144</v>
      </c>
      <c r="AJ35">
        <f t="shared" si="21"/>
        <v>140.68721439406232</v>
      </c>
      <c r="AK35">
        <v>-4.1193576144738897E-2</v>
      </c>
      <c r="AL35">
        <v>4.6243397977942503E-2</v>
      </c>
      <c r="AM35">
        <v>3.4558734192489302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51959.083944196202</v>
      </c>
      <c r="AS35" t="s">
        <v>239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239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673.20978328806598</v>
      </c>
      <c r="BE35">
        <f t="shared" si="29"/>
        <v>9.4454268567984148</v>
      </c>
      <c r="BF35" t="e">
        <f t="shared" si="30"/>
        <v>#DIV/0!</v>
      </c>
      <c r="BG35" t="e">
        <f t="shared" si="31"/>
        <v>#DIV/0!</v>
      </c>
      <c r="BH35">
        <f t="shared" si="32"/>
        <v>1.4030436115567743E-2</v>
      </c>
      <c r="BI35" t="e">
        <f t="shared" si="33"/>
        <v>#DIV/0!</v>
      </c>
      <c r="BJ35" t="s">
        <v>239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800.01090322580603</v>
      </c>
      <c r="BR35">
        <f t="shared" si="40"/>
        <v>673.20978328806598</v>
      </c>
      <c r="BS35">
        <f t="shared" si="41"/>
        <v>0.84150076026907605</v>
      </c>
      <c r="BT35">
        <f t="shared" si="42"/>
        <v>0.19300152053815195</v>
      </c>
      <c r="BU35">
        <v>6</v>
      </c>
      <c r="BV35">
        <v>0.5</v>
      </c>
      <c r="BW35" t="s">
        <v>240</v>
      </c>
      <c r="BX35">
        <v>1581959475</v>
      </c>
      <c r="BY35">
        <v>1781.9738709677399</v>
      </c>
      <c r="BZ35">
        <v>1799.9054838709701</v>
      </c>
      <c r="CA35">
        <v>30.754935483871002</v>
      </c>
      <c r="CB35">
        <v>29.808458064516099</v>
      </c>
      <c r="CC35">
        <v>350.014322580645</v>
      </c>
      <c r="CD35">
        <v>99.260867741935499</v>
      </c>
      <c r="CE35">
        <v>0.19997696774193499</v>
      </c>
      <c r="CF35">
        <v>30.276854838709699</v>
      </c>
      <c r="CG35">
        <v>30.007751612903199</v>
      </c>
      <c r="CH35">
        <v>999.9</v>
      </c>
      <c r="CI35">
        <v>0</v>
      </c>
      <c r="CJ35">
        <v>0</v>
      </c>
      <c r="CK35">
        <v>10008.0035483871</v>
      </c>
      <c r="CL35">
        <v>0</v>
      </c>
      <c r="CM35">
        <v>0.37614961290322602</v>
      </c>
      <c r="CN35">
        <v>800.01090322580603</v>
      </c>
      <c r="CO35">
        <v>0.94997829032258096</v>
      </c>
      <c r="CP35">
        <v>5.0021329032257998E-2</v>
      </c>
      <c r="CQ35">
        <v>0</v>
      </c>
      <c r="CR35">
        <v>2.7487338709677398</v>
      </c>
      <c r="CS35">
        <v>0</v>
      </c>
      <c r="CT35">
        <v>10224.6870967742</v>
      </c>
      <c r="CU35">
        <v>7387.7909677419302</v>
      </c>
      <c r="CV35">
        <v>40.811999999999998</v>
      </c>
      <c r="CW35">
        <v>44.561999999999998</v>
      </c>
      <c r="CX35">
        <v>42.866870967741903</v>
      </c>
      <c r="CY35">
        <v>42.936999999999998</v>
      </c>
      <c r="CZ35">
        <v>41.287999999999997</v>
      </c>
      <c r="DA35">
        <v>759.99290322580703</v>
      </c>
      <c r="DB35">
        <v>40.0209677419355</v>
      </c>
      <c r="DC35">
        <v>0</v>
      </c>
      <c r="DD35">
        <v>1581959484.9000001</v>
      </c>
      <c r="DE35">
        <v>2.7510384615384602</v>
      </c>
      <c r="DF35">
        <v>0.27023935679622901</v>
      </c>
      <c r="DG35">
        <v>-100.81025636489299</v>
      </c>
      <c r="DH35">
        <v>10223.873076923101</v>
      </c>
      <c r="DI35">
        <v>15</v>
      </c>
      <c r="DJ35">
        <v>100</v>
      </c>
      <c r="DK35">
        <v>100</v>
      </c>
      <c r="DL35">
        <v>5.5620000000000003</v>
      </c>
      <c r="DM35">
        <v>0.45</v>
      </c>
      <c r="DN35">
        <v>2</v>
      </c>
      <c r="DO35">
        <v>343.99900000000002</v>
      </c>
      <c r="DP35">
        <v>681.57399999999996</v>
      </c>
      <c r="DQ35">
        <v>29.053799999999999</v>
      </c>
      <c r="DR35">
        <v>30.954499999999999</v>
      </c>
      <c r="DS35">
        <v>30.0002</v>
      </c>
      <c r="DT35">
        <v>30.8871</v>
      </c>
      <c r="DU35">
        <v>30.895</v>
      </c>
      <c r="DV35">
        <v>71.129499999999993</v>
      </c>
      <c r="DW35">
        <v>25.1463</v>
      </c>
      <c r="DX35">
        <v>91.034899999999993</v>
      </c>
      <c r="DY35">
        <v>29.0532</v>
      </c>
      <c r="DZ35">
        <v>1800</v>
      </c>
      <c r="EA35">
        <v>29.7483</v>
      </c>
      <c r="EB35">
        <v>100.071</v>
      </c>
      <c r="EC35">
        <v>100.69</v>
      </c>
    </row>
    <row r="36" spans="1:133" x14ac:dyDescent="0.35">
      <c r="A36">
        <v>20</v>
      </c>
      <c r="B36">
        <v>1581959593</v>
      </c>
      <c r="C36">
        <v>1869.4000000953699</v>
      </c>
      <c r="D36" t="s">
        <v>277</v>
      </c>
      <c r="E36" t="s">
        <v>278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279</v>
      </c>
      <c r="M36" t="s">
        <v>238</v>
      </c>
      <c r="N36">
        <v>1581959585</v>
      </c>
      <c r="O36">
        <f t="shared" si="0"/>
        <v>5.0257069627945134E-4</v>
      </c>
      <c r="P36">
        <f t="shared" si="1"/>
        <v>3.3422832323521852</v>
      </c>
      <c r="Q36">
        <f t="shared" si="2"/>
        <v>393.91132258064499</v>
      </c>
      <c r="R36">
        <f t="shared" si="3"/>
        <v>255.16594274983842</v>
      </c>
      <c r="S36">
        <f t="shared" si="4"/>
        <v>25.380025873638619</v>
      </c>
      <c r="T36">
        <f t="shared" si="5"/>
        <v>39.180305378047201</v>
      </c>
      <c r="U36">
        <f t="shared" si="6"/>
        <v>4.0772193669920798E-2</v>
      </c>
      <c r="V36">
        <f t="shared" si="7"/>
        <v>2.2490167864000368</v>
      </c>
      <c r="W36">
        <f t="shared" si="8"/>
        <v>4.0365968352861638E-2</v>
      </c>
      <c r="X36">
        <f t="shared" si="9"/>
        <v>2.5264890573040998E-2</v>
      </c>
      <c r="Y36">
        <f t="shared" si="10"/>
        <v>129.93672195501787</v>
      </c>
      <c r="Z36">
        <f t="shared" si="11"/>
        <v>31.059491395832548</v>
      </c>
      <c r="AA36">
        <f t="shared" si="12"/>
        <v>29.980841935483902</v>
      </c>
      <c r="AB36">
        <f t="shared" si="13"/>
        <v>4.2557637207497683</v>
      </c>
      <c r="AC36">
        <f t="shared" si="14"/>
        <v>70.865456670593218</v>
      </c>
      <c r="AD36">
        <f t="shared" si="15"/>
        <v>3.062951986928705</v>
      </c>
      <c r="AE36">
        <f t="shared" si="16"/>
        <v>4.3222073642541377</v>
      </c>
      <c r="AF36">
        <f t="shared" si="17"/>
        <v>1.1928117338210633</v>
      </c>
      <c r="AG36">
        <f t="shared" si="18"/>
        <v>-22.163367705923804</v>
      </c>
      <c r="AH36">
        <f t="shared" si="19"/>
        <v>32.730187842750055</v>
      </c>
      <c r="AI36">
        <f t="shared" si="20"/>
        <v>3.2396110695314437</v>
      </c>
      <c r="AJ36">
        <f t="shared" si="21"/>
        <v>143.74315316137557</v>
      </c>
      <c r="AK36">
        <v>-4.1157283022607197E-2</v>
      </c>
      <c r="AL36">
        <v>4.6202655768897601E-2</v>
      </c>
      <c r="AM36">
        <v>3.4534630406005098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51919.72768949085</v>
      </c>
      <c r="AS36" t="s">
        <v>239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239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673.2446057435576</v>
      </c>
      <c r="BE36">
        <f t="shared" si="29"/>
        <v>3.3422832323521852</v>
      </c>
      <c r="BF36" t="e">
        <f t="shared" si="30"/>
        <v>#DIV/0!</v>
      </c>
      <c r="BG36" t="e">
        <f t="shared" si="31"/>
        <v>#DIV/0!</v>
      </c>
      <c r="BH36">
        <f t="shared" si="32"/>
        <v>4.9644411612638729E-3</v>
      </c>
      <c r="BI36" t="e">
        <f t="shared" si="33"/>
        <v>#DIV/0!</v>
      </c>
      <c r="BJ36" t="s">
        <v>239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800.05264516129</v>
      </c>
      <c r="BR36">
        <f t="shared" si="40"/>
        <v>673.2446057435576</v>
      </c>
      <c r="BS36">
        <f t="shared" si="41"/>
        <v>0.84150038102534119</v>
      </c>
      <c r="BT36">
        <f t="shared" si="42"/>
        <v>0.19300076205068242</v>
      </c>
      <c r="BU36">
        <v>6</v>
      </c>
      <c r="BV36">
        <v>0.5</v>
      </c>
      <c r="BW36" t="s">
        <v>240</v>
      </c>
      <c r="BX36">
        <v>1581959585</v>
      </c>
      <c r="BY36">
        <v>393.91132258064499</v>
      </c>
      <c r="BZ36">
        <v>399.98025806451602</v>
      </c>
      <c r="CA36">
        <v>30.794335483870999</v>
      </c>
      <c r="CB36">
        <v>29.959325806451599</v>
      </c>
      <c r="CC36">
        <v>350.00387096774199</v>
      </c>
      <c r="CD36">
        <v>99.264809677419393</v>
      </c>
      <c r="CE36">
        <v>0.19997625806451599</v>
      </c>
      <c r="CF36">
        <v>30.250783870967702</v>
      </c>
      <c r="CG36">
        <v>29.980841935483902</v>
      </c>
      <c r="CH36">
        <v>999.9</v>
      </c>
      <c r="CI36">
        <v>0</v>
      </c>
      <c r="CJ36">
        <v>0</v>
      </c>
      <c r="CK36">
        <v>9998.7890322580697</v>
      </c>
      <c r="CL36">
        <v>0</v>
      </c>
      <c r="CM36">
        <v>0.31747599999999998</v>
      </c>
      <c r="CN36">
        <v>800.05264516129</v>
      </c>
      <c r="CO36">
        <v>0.94998280645161304</v>
      </c>
      <c r="CP36">
        <v>5.0016880645161299E-2</v>
      </c>
      <c r="CQ36">
        <v>0</v>
      </c>
      <c r="CR36">
        <v>2.76847580645161</v>
      </c>
      <c r="CS36">
        <v>0</v>
      </c>
      <c r="CT36">
        <v>9548.2858064516095</v>
      </c>
      <c r="CU36">
        <v>7388.1838709677404</v>
      </c>
      <c r="CV36">
        <v>40.811999999999998</v>
      </c>
      <c r="CW36">
        <v>44.561999999999998</v>
      </c>
      <c r="CX36">
        <v>42.870935483871001</v>
      </c>
      <c r="CY36">
        <v>42.945129032258002</v>
      </c>
      <c r="CZ36">
        <v>41.304000000000002</v>
      </c>
      <c r="DA36">
        <v>760.03580645161298</v>
      </c>
      <c r="DB36">
        <v>40.0125806451613</v>
      </c>
      <c r="DC36">
        <v>0</v>
      </c>
      <c r="DD36">
        <v>1581959594.7</v>
      </c>
      <c r="DE36">
        <v>2.73842307692308</v>
      </c>
      <c r="DF36">
        <v>1.4612649624273499</v>
      </c>
      <c r="DG36">
        <v>-38.785641047723999</v>
      </c>
      <c r="DH36">
        <v>9547.6861538461508</v>
      </c>
      <c r="DI36">
        <v>15</v>
      </c>
      <c r="DJ36">
        <v>100</v>
      </c>
      <c r="DK36">
        <v>100</v>
      </c>
      <c r="DL36">
        <v>2.964</v>
      </c>
      <c r="DM36">
        <v>0.45</v>
      </c>
      <c r="DN36">
        <v>2</v>
      </c>
      <c r="DO36">
        <v>344.101</v>
      </c>
      <c r="DP36">
        <v>677.87300000000005</v>
      </c>
      <c r="DQ36">
        <v>29.248799999999999</v>
      </c>
      <c r="DR36">
        <v>30.975000000000001</v>
      </c>
      <c r="DS36">
        <v>30.0001</v>
      </c>
      <c r="DT36">
        <v>30.9087</v>
      </c>
      <c r="DU36">
        <v>30.9161</v>
      </c>
      <c r="DV36">
        <v>20.9633</v>
      </c>
      <c r="DW36">
        <v>24.7453</v>
      </c>
      <c r="DX36">
        <v>91.034899999999993</v>
      </c>
      <c r="DY36">
        <v>29.250399999999999</v>
      </c>
      <c r="DZ36">
        <v>400</v>
      </c>
      <c r="EA36">
        <v>29.9117</v>
      </c>
      <c r="EB36">
        <v>100.06399999999999</v>
      </c>
      <c r="EC36">
        <v>100.676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2020-02-17T12:14:16Z</dcterms:created>
  <dcterms:modified xsi:type="dcterms:W3CDTF">2020-04-13T16:20:59Z</dcterms:modified>
</cp:coreProperties>
</file>