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lamour\Desktop\All_Files_Vertical_Campaign\Week2\Gasex_Vert_Week2\"/>
    </mc:Choice>
  </mc:AlternateContent>
  <xr:revisionPtr revIDLastSave="0" documentId="13_ncr:1_{64313CAA-9BC7-438A-B5F1-1884917B80EF}" xr6:coauthVersionLast="44" xr6:coauthVersionMax="44" xr10:uidLastSave="{00000000-0000-0000-0000-000000000000}"/>
  <bookViews>
    <workbookView xWindow="-120" yWindow="-120" windowWidth="24240" windowHeight="13140" xr2:uid="{00000000-000D-0000-FFFF-FFFF00000000}"/>
  </bookViews>
  <sheets>
    <sheet name="Measurements" sheetId="1" r:id="rId1"/>
    <sheet name="Remark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T35" i="1" l="1"/>
  <c r="BS35" i="1"/>
  <c r="BQ35" i="1"/>
  <c r="BR35" i="1" s="1"/>
  <c r="BP35" i="1"/>
  <c r="BO35" i="1"/>
  <c r="BN35" i="1"/>
  <c r="BM35" i="1"/>
  <c r="BL35" i="1"/>
  <c r="BG35" i="1" s="1"/>
  <c r="BI35" i="1"/>
  <c r="BB35" i="1"/>
  <c r="AV35" i="1"/>
  <c r="AW35" i="1" s="1"/>
  <c r="AR35" i="1"/>
  <c r="AP35" i="1"/>
  <c r="Q35" i="1" s="1"/>
  <c r="AE35" i="1"/>
  <c r="AD35" i="1"/>
  <c r="AC35" i="1"/>
  <c r="V35" i="1"/>
  <c r="T35" i="1"/>
  <c r="BT34" i="1"/>
  <c r="BS34" i="1"/>
  <c r="BR34" i="1"/>
  <c r="BD34" i="1" s="1"/>
  <c r="BF34" i="1" s="1"/>
  <c r="BQ34" i="1"/>
  <c r="BP34" i="1"/>
  <c r="BO34" i="1"/>
  <c r="BN34" i="1"/>
  <c r="BM34" i="1"/>
  <c r="BL34" i="1"/>
  <c r="BI34" i="1"/>
  <c r="BG34" i="1"/>
  <c r="BB34" i="1"/>
  <c r="AV34" i="1"/>
  <c r="AW34" i="1" s="1"/>
  <c r="AR34" i="1"/>
  <c r="AP34" i="1"/>
  <c r="AE34" i="1"/>
  <c r="AD34" i="1"/>
  <c r="AC34" i="1"/>
  <c r="V34" i="1"/>
  <c r="BT33" i="1"/>
  <c r="BS33" i="1"/>
  <c r="BQ33" i="1"/>
  <c r="BP33" i="1"/>
  <c r="BO33" i="1"/>
  <c r="BN33" i="1"/>
  <c r="BM33" i="1"/>
  <c r="BL33" i="1"/>
  <c r="BG33" i="1" s="1"/>
  <c r="BI33" i="1"/>
  <c r="BB33" i="1"/>
  <c r="AV33" i="1"/>
  <c r="AW33" i="1" s="1"/>
  <c r="AR33" i="1"/>
  <c r="AP33" i="1"/>
  <c r="O33" i="1" s="1"/>
  <c r="AE33" i="1"/>
  <c r="AD33" i="1"/>
  <c r="AC33" i="1"/>
  <c r="V33" i="1"/>
  <c r="Q33" i="1"/>
  <c r="P33" i="1"/>
  <c r="BE33" i="1" s="1"/>
  <c r="BT32" i="1"/>
  <c r="BS32" i="1"/>
  <c r="BQ32" i="1"/>
  <c r="BR32" i="1" s="1"/>
  <c r="Y32" i="1" s="1"/>
  <c r="BP32" i="1"/>
  <c r="BO32" i="1"/>
  <c r="BN32" i="1"/>
  <c r="BM32" i="1"/>
  <c r="BL32" i="1"/>
  <c r="BI32" i="1"/>
  <c r="BG32" i="1"/>
  <c r="BD32" i="1"/>
  <c r="BF32" i="1" s="1"/>
  <c r="BB32" i="1"/>
  <c r="AV32" i="1"/>
  <c r="AW32" i="1" s="1"/>
  <c r="AR32" i="1"/>
  <c r="AP32" i="1"/>
  <c r="Q32" i="1" s="1"/>
  <c r="AE32" i="1"/>
  <c r="AD32" i="1"/>
  <c r="AC32" i="1"/>
  <c r="V32" i="1"/>
  <c r="BT31" i="1"/>
  <c r="BS31" i="1"/>
  <c r="BQ31" i="1"/>
  <c r="BR31" i="1" s="1"/>
  <c r="BP31" i="1"/>
  <c r="BO31" i="1"/>
  <c r="BN31" i="1"/>
  <c r="BM31" i="1"/>
  <c r="BL31" i="1"/>
  <c r="BI31" i="1"/>
  <c r="BG31" i="1"/>
  <c r="BB31" i="1"/>
  <c r="AV31" i="1"/>
  <c r="AW31" i="1" s="1"/>
  <c r="AR31" i="1"/>
  <c r="AP31" i="1" s="1"/>
  <c r="AQ31" i="1" s="1"/>
  <c r="AE31" i="1"/>
  <c r="AD31" i="1"/>
  <c r="AC31" i="1" s="1"/>
  <c r="V31" i="1"/>
  <c r="BT30" i="1"/>
  <c r="Y30" i="1" s="1"/>
  <c r="BS30" i="1"/>
  <c r="BQ30" i="1"/>
  <c r="BR30" i="1" s="1"/>
  <c r="BD30" i="1" s="1"/>
  <c r="BP30" i="1"/>
  <c r="BO30" i="1"/>
  <c r="BN30" i="1"/>
  <c r="BM30" i="1"/>
  <c r="BL30" i="1"/>
  <c r="BG30" i="1" s="1"/>
  <c r="BI30" i="1"/>
  <c r="BE30" i="1"/>
  <c r="BB30" i="1"/>
  <c r="BF30" i="1" s="1"/>
  <c r="AW30" i="1"/>
  <c r="AV30" i="1"/>
  <c r="AR30" i="1"/>
  <c r="AQ30" i="1"/>
  <c r="AP30" i="1"/>
  <c r="O30" i="1" s="1"/>
  <c r="AG30" i="1"/>
  <c r="AE30" i="1"/>
  <c r="AD30" i="1"/>
  <c r="AC30" i="1" s="1"/>
  <c r="V30" i="1"/>
  <c r="T30" i="1"/>
  <c r="Q30" i="1"/>
  <c r="P30" i="1"/>
  <c r="BT29" i="1"/>
  <c r="BS29" i="1"/>
  <c r="BQ29" i="1"/>
  <c r="BR29" i="1" s="1"/>
  <c r="BP29" i="1"/>
  <c r="BO29" i="1"/>
  <c r="BN29" i="1"/>
  <c r="BM29" i="1"/>
  <c r="BL29" i="1"/>
  <c r="BI29" i="1"/>
  <c r="BG29" i="1"/>
  <c r="BB29" i="1"/>
  <c r="AW29" i="1"/>
  <c r="AV29" i="1"/>
  <c r="AR29" i="1"/>
  <c r="AP29" i="1" s="1"/>
  <c r="AE29" i="1"/>
  <c r="AD29" i="1"/>
  <c r="AC29" i="1" s="1"/>
  <c r="V29" i="1"/>
  <c r="BT28" i="1"/>
  <c r="BS28" i="1"/>
  <c r="BR28" i="1"/>
  <c r="BQ28" i="1"/>
  <c r="BP28" i="1"/>
  <c r="BO28" i="1"/>
  <c r="BN28" i="1"/>
  <c r="BM28" i="1"/>
  <c r="BL28" i="1"/>
  <c r="BG28" i="1" s="1"/>
  <c r="BI28" i="1"/>
  <c r="BB28" i="1"/>
  <c r="AW28" i="1"/>
  <c r="AV28" i="1"/>
  <c r="AR28" i="1"/>
  <c r="AP28" i="1" s="1"/>
  <c r="AE28" i="1"/>
  <c r="AD28" i="1"/>
  <c r="V28" i="1"/>
  <c r="O28" i="1"/>
  <c r="AG28" i="1" s="1"/>
  <c r="BT27" i="1"/>
  <c r="BS27" i="1"/>
  <c r="BR27" i="1"/>
  <c r="BQ27" i="1"/>
  <c r="BP27" i="1"/>
  <c r="BO27" i="1"/>
  <c r="BN27" i="1"/>
  <c r="BM27" i="1"/>
  <c r="BL27" i="1"/>
  <c r="BG27" i="1" s="1"/>
  <c r="BI27" i="1"/>
  <c r="BD27" i="1"/>
  <c r="BB27" i="1"/>
  <c r="BF27" i="1" s="1"/>
  <c r="AW27" i="1"/>
  <c r="AV27" i="1"/>
  <c r="AR27" i="1"/>
  <c r="AP27" i="1"/>
  <c r="Q27" i="1" s="1"/>
  <c r="AE27" i="1"/>
  <c r="AD27" i="1"/>
  <c r="AC27" i="1"/>
  <c r="Y27" i="1"/>
  <c r="V27" i="1"/>
  <c r="T27" i="1"/>
  <c r="BT26" i="1"/>
  <c r="BS26" i="1"/>
  <c r="BR26" i="1"/>
  <c r="BD26" i="1" s="1"/>
  <c r="BF26" i="1" s="1"/>
  <c r="BQ26" i="1"/>
  <c r="BP26" i="1"/>
  <c r="BO26" i="1"/>
  <c r="BN26" i="1"/>
  <c r="BM26" i="1"/>
  <c r="BL26" i="1"/>
  <c r="BI26" i="1"/>
  <c r="BG26" i="1"/>
  <c r="BB26" i="1"/>
  <c r="AV26" i="1"/>
  <c r="AW26" i="1" s="1"/>
  <c r="AR26" i="1"/>
  <c r="AP26" i="1"/>
  <c r="AE26" i="1"/>
  <c r="AD26" i="1"/>
  <c r="AC26" i="1"/>
  <c r="V26" i="1"/>
  <c r="BT25" i="1"/>
  <c r="BS25" i="1"/>
  <c r="BR25" i="1" s="1"/>
  <c r="BQ25" i="1"/>
  <c r="BP25" i="1"/>
  <c r="BO25" i="1"/>
  <c r="BN25" i="1"/>
  <c r="BM25" i="1"/>
  <c r="BL25" i="1"/>
  <c r="BG25" i="1" s="1"/>
  <c r="BI25" i="1"/>
  <c r="BB25" i="1"/>
  <c r="AV25" i="1"/>
  <c r="AW25" i="1" s="1"/>
  <c r="AR25" i="1"/>
  <c r="AP25" i="1" s="1"/>
  <c r="AE25" i="1"/>
  <c r="AD25" i="1"/>
  <c r="AC25" i="1" s="1"/>
  <c r="V25" i="1"/>
  <c r="P25" i="1"/>
  <c r="BE25" i="1" s="1"/>
  <c r="BT24" i="1"/>
  <c r="BS24" i="1"/>
  <c r="BQ24" i="1"/>
  <c r="BR24" i="1" s="1"/>
  <c r="Y24" i="1" s="1"/>
  <c r="BP24" i="1"/>
  <c r="BO24" i="1"/>
  <c r="BN24" i="1"/>
  <c r="BM24" i="1"/>
  <c r="BL24" i="1"/>
  <c r="BI24" i="1"/>
  <c r="BG24" i="1"/>
  <c r="BD24" i="1"/>
  <c r="BF24" i="1" s="1"/>
  <c r="BB24" i="1"/>
  <c r="AW24" i="1"/>
  <c r="AV24" i="1"/>
  <c r="AR24" i="1"/>
  <c r="AP24" i="1"/>
  <c r="Q24" i="1" s="1"/>
  <c r="AE24" i="1"/>
  <c r="AD24" i="1"/>
  <c r="AC24" i="1"/>
  <c r="V24" i="1"/>
  <c r="BT23" i="1"/>
  <c r="BS23" i="1"/>
  <c r="BQ23" i="1"/>
  <c r="BR23" i="1" s="1"/>
  <c r="BP23" i="1"/>
  <c r="BO23" i="1"/>
  <c r="BN23" i="1"/>
  <c r="BM23" i="1"/>
  <c r="BL23" i="1"/>
  <c r="BI23" i="1"/>
  <c r="BG23" i="1"/>
  <c r="BB23" i="1"/>
  <c r="AV23" i="1"/>
  <c r="AW23" i="1" s="1"/>
  <c r="AR23" i="1"/>
  <c r="AP23" i="1" s="1"/>
  <c r="AQ23" i="1" s="1"/>
  <c r="AE23" i="1"/>
  <c r="AD23" i="1"/>
  <c r="AC23" i="1" s="1"/>
  <c r="V23" i="1"/>
  <c r="BT22" i="1"/>
  <c r="Y22" i="1" s="1"/>
  <c r="BS22" i="1"/>
  <c r="BR22" i="1" s="1"/>
  <c r="BQ22" i="1"/>
  <c r="BP22" i="1"/>
  <c r="BO22" i="1"/>
  <c r="BN22" i="1"/>
  <c r="BM22" i="1"/>
  <c r="BL22" i="1"/>
  <c r="BG22" i="1" s="1"/>
  <c r="BI22" i="1"/>
  <c r="BD22" i="1"/>
  <c r="BB22" i="1"/>
  <c r="AW22" i="1"/>
  <c r="AV22" i="1"/>
  <c r="AR22" i="1"/>
  <c r="AP22" i="1" s="1"/>
  <c r="AE22" i="1"/>
  <c r="AD22" i="1"/>
  <c r="AC22" i="1" s="1"/>
  <c r="V22" i="1"/>
  <c r="BT21" i="1"/>
  <c r="BS21" i="1"/>
  <c r="BQ21" i="1"/>
  <c r="BR21" i="1" s="1"/>
  <c r="BP21" i="1"/>
  <c r="BO21" i="1"/>
  <c r="BN21" i="1"/>
  <c r="BM21" i="1"/>
  <c r="BL21" i="1"/>
  <c r="BI21" i="1"/>
  <c r="BG21" i="1"/>
  <c r="BB21" i="1"/>
  <c r="AW21" i="1"/>
  <c r="AV21" i="1"/>
  <c r="AR21" i="1"/>
  <c r="AQ21" i="1"/>
  <c r="AP21" i="1"/>
  <c r="Q21" i="1" s="1"/>
  <c r="AE21" i="1"/>
  <c r="AD21" i="1"/>
  <c r="AC21" i="1" s="1"/>
  <c r="V21" i="1"/>
  <c r="T21" i="1"/>
  <c r="BT20" i="1"/>
  <c r="BS20" i="1"/>
  <c r="BR20" i="1"/>
  <c r="BD20" i="1" s="1"/>
  <c r="BQ20" i="1"/>
  <c r="BP20" i="1"/>
  <c r="BO20" i="1"/>
  <c r="BN20" i="1"/>
  <c r="BM20" i="1"/>
  <c r="BL20" i="1"/>
  <c r="BG20" i="1" s="1"/>
  <c r="BI20" i="1"/>
  <c r="BB20" i="1"/>
  <c r="AW20" i="1"/>
  <c r="AV20" i="1"/>
  <c r="AR20" i="1"/>
  <c r="AP20" i="1" s="1"/>
  <c r="AG20" i="1"/>
  <c r="AE20" i="1"/>
  <c r="AD20" i="1"/>
  <c r="Y20" i="1"/>
  <c r="V20" i="1"/>
  <c r="O20" i="1"/>
  <c r="BT19" i="1"/>
  <c r="BS19" i="1"/>
  <c r="BR19" i="1" s="1"/>
  <c r="BQ19" i="1"/>
  <c r="BP19" i="1"/>
  <c r="BO19" i="1"/>
  <c r="BN19" i="1"/>
  <c r="BM19" i="1"/>
  <c r="BL19" i="1"/>
  <c r="BG19" i="1" s="1"/>
  <c r="BI19" i="1"/>
  <c r="BB19" i="1"/>
  <c r="AW19" i="1"/>
  <c r="AV19" i="1"/>
  <c r="AR19" i="1"/>
  <c r="AP19" i="1"/>
  <c r="Q19" i="1" s="1"/>
  <c r="AE19" i="1"/>
  <c r="AD19" i="1"/>
  <c r="AC19" i="1"/>
  <c r="V19" i="1"/>
  <c r="T19" i="1"/>
  <c r="BT18" i="1"/>
  <c r="BS18" i="1"/>
  <c r="BR18" i="1"/>
  <c r="BQ18" i="1"/>
  <c r="BP18" i="1"/>
  <c r="BO18" i="1"/>
  <c r="BN18" i="1"/>
  <c r="BM18" i="1"/>
  <c r="BL18" i="1"/>
  <c r="BI18" i="1"/>
  <c r="BG18" i="1"/>
  <c r="BB18" i="1"/>
  <c r="AV18" i="1"/>
  <c r="AW18" i="1" s="1"/>
  <c r="AR18" i="1"/>
  <c r="AP18" i="1" s="1"/>
  <c r="AE18" i="1"/>
  <c r="AD18" i="1"/>
  <c r="AC18" i="1"/>
  <c r="V18" i="1"/>
  <c r="BT17" i="1"/>
  <c r="BS17" i="1"/>
  <c r="BR17" i="1" s="1"/>
  <c r="BD17" i="1" s="1"/>
  <c r="BQ17" i="1"/>
  <c r="BP17" i="1"/>
  <c r="BO17" i="1"/>
  <c r="BN17" i="1"/>
  <c r="BM17" i="1"/>
  <c r="BL17" i="1"/>
  <c r="BG17" i="1" s="1"/>
  <c r="BI17" i="1"/>
  <c r="BB17" i="1"/>
  <c r="BF17" i="1" s="1"/>
  <c r="AW17" i="1"/>
  <c r="AV17" i="1"/>
  <c r="AR17" i="1"/>
  <c r="AP17" i="1" s="1"/>
  <c r="AE17" i="1"/>
  <c r="AD17" i="1"/>
  <c r="AC17" i="1" s="1"/>
  <c r="Y17" i="1"/>
  <c r="V17" i="1"/>
  <c r="Q17" i="1"/>
  <c r="P17" i="1"/>
  <c r="BE17" i="1" s="1"/>
  <c r="T18" i="1" l="1"/>
  <c r="P18" i="1"/>
  <c r="BE18" i="1" s="1"/>
  <c r="Q18" i="1"/>
  <c r="AQ18" i="1"/>
  <c r="O18" i="1"/>
  <c r="Z30" i="1"/>
  <c r="AA30" i="1" s="1"/>
  <c r="W20" i="1"/>
  <c r="U20" i="1" s="1"/>
  <c r="X20" i="1" s="1"/>
  <c r="R20" i="1" s="1"/>
  <c r="S20" i="1" s="1"/>
  <c r="BD25" i="1"/>
  <c r="BH25" i="1" s="1"/>
  <c r="Y25" i="1"/>
  <c r="BF28" i="1"/>
  <c r="AQ20" i="1"/>
  <c r="T20" i="1"/>
  <c r="P20" i="1"/>
  <c r="BE20" i="1" s="1"/>
  <c r="BH20" i="1" s="1"/>
  <c r="BD28" i="1"/>
  <c r="Y28" i="1"/>
  <c r="AG33" i="1"/>
  <c r="Q20" i="1"/>
  <c r="Q29" i="1"/>
  <c r="P29" i="1"/>
  <c r="BE29" i="1" s="1"/>
  <c r="BH29" i="1" s="1"/>
  <c r="AQ29" i="1"/>
  <c r="O29" i="1"/>
  <c r="O17" i="1"/>
  <c r="AQ17" i="1"/>
  <c r="T17" i="1"/>
  <c r="BF22" i="1"/>
  <c r="AC28" i="1"/>
  <c r="BR33" i="1"/>
  <c r="T34" i="1"/>
  <c r="Q34" i="1"/>
  <c r="O34" i="1"/>
  <c r="P34" i="1"/>
  <c r="BE34" i="1" s="1"/>
  <c r="BH34" i="1" s="1"/>
  <c r="AQ34" i="1"/>
  <c r="BF25" i="1"/>
  <c r="BD31" i="1"/>
  <c r="BF31" i="1" s="1"/>
  <c r="Y31" i="1"/>
  <c r="BF20" i="1"/>
  <c r="BD21" i="1"/>
  <c r="BF21" i="1" s="1"/>
  <c r="Y21" i="1"/>
  <c r="T23" i="1"/>
  <c r="Q23" i="1"/>
  <c r="O23" i="1"/>
  <c r="T29" i="1"/>
  <c r="BD18" i="1"/>
  <c r="BF18" i="1" s="1"/>
  <c r="Y18" i="1"/>
  <c r="Z20" i="1"/>
  <c r="AA20" i="1" s="1"/>
  <c r="Z24" i="1"/>
  <c r="AA24" i="1" s="1"/>
  <c r="AH24" i="1" s="1"/>
  <c r="AQ28" i="1"/>
  <c r="T28" i="1"/>
  <c r="Q28" i="1"/>
  <c r="P28" i="1"/>
  <c r="BE28" i="1" s="1"/>
  <c r="BH28" i="1" s="1"/>
  <c r="Y35" i="1"/>
  <c r="BD35" i="1"/>
  <c r="BF35" i="1" s="1"/>
  <c r="P22" i="1"/>
  <c r="BE22" i="1" s="1"/>
  <c r="BH22" i="1" s="1"/>
  <c r="O22" i="1"/>
  <c r="AQ22" i="1"/>
  <c r="T22" i="1"/>
  <c r="BF19" i="1"/>
  <c r="AC20" i="1"/>
  <c r="P23" i="1"/>
  <c r="BE23" i="1" s="1"/>
  <c r="BD23" i="1"/>
  <c r="BF23" i="1" s="1"/>
  <c r="Y23" i="1"/>
  <c r="O25" i="1"/>
  <c r="AQ25" i="1"/>
  <c r="T25" i="1"/>
  <c r="Q25" i="1"/>
  <c r="BD29" i="1"/>
  <c r="BF29" i="1" s="1"/>
  <c r="Y29" i="1"/>
  <c r="T31" i="1"/>
  <c r="P31" i="1"/>
  <c r="BE31" i="1" s="1"/>
  <c r="Q31" i="1"/>
  <c r="O31" i="1"/>
  <c r="BH17" i="1"/>
  <c r="Y19" i="1"/>
  <c r="BD19" i="1"/>
  <c r="Q22" i="1"/>
  <c r="T26" i="1"/>
  <c r="O26" i="1"/>
  <c r="Q26" i="1"/>
  <c r="P26" i="1"/>
  <c r="BE26" i="1" s="1"/>
  <c r="BH26" i="1" s="1"/>
  <c r="AQ26" i="1"/>
  <c r="BH30" i="1"/>
  <c r="T24" i="1"/>
  <c r="T32" i="1"/>
  <c r="O21" i="1"/>
  <c r="AQ24" i="1"/>
  <c r="AQ32" i="1"/>
  <c r="AQ19" i="1"/>
  <c r="P21" i="1"/>
  <c r="BE21" i="1" s="1"/>
  <c r="BH21" i="1" s="1"/>
  <c r="O24" i="1"/>
  <c r="Y26" i="1"/>
  <c r="AQ27" i="1"/>
  <c r="O32" i="1"/>
  <c r="Z32" i="1" s="1"/>
  <c r="AA32" i="1" s="1"/>
  <c r="T33" i="1"/>
  <c r="Y34" i="1"/>
  <c r="AQ35" i="1"/>
  <c r="O19" i="1"/>
  <c r="P24" i="1"/>
  <c r="BE24" i="1" s="1"/>
  <c r="BH24" i="1" s="1"/>
  <c r="O27" i="1"/>
  <c r="P32" i="1"/>
  <c r="BE32" i="1" s="1"/>
  <c r="BH32" i="1" s="1"/>
  <c r="O35" i="1"/>
  <c r="P19" i="1"/>
  <c r="BE19" i="1" s="1"/>
  <c r="BH19" i="1" s="1"/>
  <c r="P27" i="1"/>
  <c r="BE27" i="1" s="1"/>
  <c r="BH27" i="1" s="1"/>
  <c r="AQ33" i="1"/>
  <c r="P35" i="1"/>
  <c r="BE35" i="1" s="1"/>
  <c r="AB32" i="1" l="1"/>
  <c r="AF32" i="1" s="1"/>
  <c r="AI32" i="1"/>
  <c r="AH32" i="1"/>
  <c r="AI30" i="1"/>
  <c r="AB30" i="1"/>
  <c r="AF30" i="1" s="1"/>
  <c r="AH30" i="1"/>
  <c r="BH23" i="1"/>
  <c r="AH20" i="1"/>
  <c r="AB20" i="1"/>
  <c r="AF20" i="1" s="1"/>
  <c r="AI20" i="1"/>
  <c r="Z18" i="1"/>
  <c r="AA18" i="1" s="1"/>
  <c r="Z21" i="1"/>
  <c r="AA21" i="1" s="1"/>
  <c r="W30" i="1"/>
  <c r="U30" i="1" s="1"/>
  <c r="X30" i="1" s="1"/>
  <c r="R30" i="1" s="1"/>
  <c r="S30" i="1" s="1"/>
  <c r="AG18" i="1"/>
  <c r="Z19" i="1"/>
  <c r="AA19" i="1" s="1"/>
  <c r="AG23" i="1"/>
  <c r="AG35" i="1"/>
  <c r="W35" i="1"/>
  <c r="U35" i="1" s="1"/>
  <c r="X35" i="1" s="1"/>
  <c r="R35" i="1" s="1"/>
  <c r="S35" i="1" s="1"/>
  <c r="AG34" i="1"/>
  <c r="Z28" i="1"/>
  <c r="AA28" i="1" s="1"/>
  <c r="Z25" i="1"/>
  <c r="AA25" i="1" s="1"/>
  <c r="AB24" i="1"/>
  <c r="AF24" i="1" s="1"/>
  <c r="AI24" i="1"/>
  <c r="AJ24" i="1" s="1"/>
  <c r="AG21" i="1"/>
  <c r="AG27" i="1"/>
  <c r="W27" i="1"/>
  <c r="U27" i="1" s="1"/>
  <c r="X27" i="1" s="1"/>
  <c r="R27" i="1" s="1"/>
  <c r="S27" i="1" s="1"/>
  <c r="Z27" i="1"/>
  <c r="AA27" i="1" s="1"/>
  <c r="Z26" i="1"/>
  <c r="AA26" i="1" s="1"/>
  <c r="AG31" i="1"/>
  <c r="Z17" i="1"/>
  <c r="AA17" i="1" s="1"/>
  <c r="AG17" i="1"/>
  <c r="Z34" i="1"/>
  <c r="AA34" i="1" s="1"/>
  <c r="Z29" i="1"/>
  <c r="AA29" i="1" s="1"/>
  <c r="AG32" i="1"/>
  <c r="W32" i="1"/>
  <c r="U32" i="1" s="1"/>
  <c r="X32" i="1" s="1"/>
  <c r="R32" i="1" s="1"/>
  <c r="S32" i="1" s="1"/>
  <c r="AG24" i="1"/>
  <c r="W24" i="1"/>
  <c r="U24" i="1" s="1"/>
  <c r="X24" i="1" s="1"/>
  <c r="R24" i="1" s="1"/>
  <c r="S24" i="1" s="1"/>
  <c r="W25" i="1"/>
  <c r="U25" i="1" s="1"/>
  <c r="X25" i="1" s="1"/>
  <c r="R25" i="1" s="1"/>
  <c r="S25" i="1" s="1"/>
  <c r="AG25" i="1"/>
  <c r="W22" i="1"/>
  <c r="U22" i="1" s="1"/>
  <c r="X22" i="1" s="1"/>
  <c r="R22" i="1" s="1"/>
  <c r="S22" i="1" s="1"/>
  <c r="AG22" i="1"/>
  <c r="Z22" i="1"/>
  <c r="AA22" i="1" s="1"/>
  <c r="BH18" i="1"/>
  <c r="Z35" i="1"/>
  <c r="AA35" i="1" s="1"/>
  <c r="W26" i="1"/>
  <c r="U26" i="1" s="1"/>
  <c r="X26" i="1" s="1"/>
  <c r="R26" i="1" s="1"/>
  <c r="S26" i="1" s="1"/>
  <c r="AG26" i="1"/>
  <c r="BH35" i="1"/>
  <c r="AG19" i="1"/>
  <c r="W19" i="1"/>
  <c r="U19" i="1" s="1"/>
  <c r="X19" i="1" s="1"/>
  <c r="R19" i="1" s="1"/>
  <c r="S19" i="1" s="1"/>
  <c r="BH31" i="1"/>
  <c r="Z23" i="1"/>
  <c r="AA23" i="1" s="1"/>
  <c r="W23" i="1" s="1"/>
  <c r="U23" i="1" s="1"/>
  <c r="X23" i="1" s="1"/>
  <c r="R23" i="1" s="1"/>
  <c r="S23" i="1" s="1"/>
  <c r="Z31" i="1"/>
  <c r="AA31" i="1" s="1"/>
  <c r="W31" i="1" s="1"/>
  <c r="U31" i="1" s="1"/>
  <c r="X31" i="1" s="1"/>
  <c r="R31" i="1" s="1"/>
  <c r="S31" i="1" s="1"/>
  <c r="BD33" i="1"/>
  <c r="Y33" i="1"/>
  <c r="AG29" i="1"/>
  <c r="AB22" i="1" l="1"/>
  <c r="AF22" i="1" s="1"/>
  <c r="AH22" i="1"/>
  <c r="AI22" i="1"/>
  <c r="AJ22" i="1" s="1"/>
  <c r="Z33" i="1"/>
  <c r="AA33" i="1" s="1"/>
  <c r="AI29" i="1"/>
  <c r="AB29" i="1"/>
  <c r="AF29" i="1" s="1"/>
  <c r="AH29" i="1"/>
  <c r="AB26" i="1"/>
  <c r="AF26" i="1" s="1"/>
  <c r="AI26" i="1"/>
  <c r="AH26" i="1"/>
  <c r="BH33" i="1"/>
  <c r="BF33" i="1"/>
  <c r="AB31" i="1"/>
  <c r="AF31" i="1" s="1"/>
  <c r="AI31" i="1"/>
  <c r="AJ31" i="1" s="1"/>
  <c r="AH31" i="1"/>
  <c r="AB34" i="1"/>
  <c r="AF34" i="1" s="1"/>
  <c r="AI34" i="1"/>
  <c r="AH34" i="1"/>
  <c r="AH25" i="1"/>
  <c r="AB25" i="1"/>
  <c r="AF25" i="1" s="1"/>
  <c r="AI25" i="1"/>
  <c r="AJ25" i="1" s="1"/>
  <c r="AI21" i="1"/>
  <c r="AJ21" i="1" s="1"/>
  <c r="AB21" i="1"/>
  <c r="AF21" i="1" s="1"/>
  <c r="AH21" i="1"/>
  <c r="AB27" i="1"/>
  <c r="AF27" i="1" s="1"/>
  <c r="AI27" i="1"/>
  <c r="AJ27" i="1" s="1"/>
  <c r="AH27" i="1"/>
  <c r="AB18" i="1"/>
  <c r="AF18" i="1" s="1"/>
  <c r="AI18" i="1"/>
  <c r="AJ18" i="1" s="1"/>
  <c r="AH18" i="1"/>
  <c r="AJ30" i="1"/>
  <c r="AB28" i="1"/>
  <c r="AF28" i="1" s="1"/>
  <c r="AI28" i="1"/>
  <c r="AJ28" i="1" s="1"/>
  <c r="AH28" i="1"/>
  <c r="W28" i="1"/>
  <c r="U28" i="1" s="1"/>
  <c r="X28" i="1" s="1"/>
  <c r="R28" i="1" s="1"/>
  <c r="S28" i="1" s="1"/>
  <c r="AB35" i="1"/>
  <c r="AF35" i="1" s="1"/>
  <c r="AI35" i="1"/>
  <c r="AJ35" i="1" s="1"/>
  <c r="AH35" i="1"/>
  <c r="AB17" i="1"/>
  <c r="AF17" i="1" s="1"/>
  <c r="AI17" i="1"/>
  <c r="AJ17" i="1" s="1"/>
  <c r="AH17" i="1"/>
  <c r="AI19" i="1"/>
  <c r="AB19" i="1"/>
  <c r="AF19" i="1" s="1"/>
  <c r="AH19" i="1"/>
  <c r="AJ20" i="1"/>
  <c r="AJ32" i="1"/>
  <c r="AB23" i="1"/>
  <c r="AF23" i="1" s="1"/>
  <c r="AI23" i="1"/>
  <c r="AJ23" i="1" s="1"/>
  <c r="AH23" i="1"/>
  <c r="W29" i="1"/>
  <c r="U29" i="1" s="1"/>
  <c r="X29" i="1" s="1"/>
  <c r="R29" i="1" s="1"/>
  <c r="S29" i="1" s="1"/>
  <c r="W17" i="1"/>
  <c r="U17" i="1" s="1"/>
  <c r="X17" i="1" s="1"/>
  <c r="R17" i="1" s="1"/>
  <c r="S17" i="1" s="1"/>
  <c r="W21" i="1"/>
  <c r="U21" i="1" s="1"/>
  <c r="X21" i="1" s="1"/>
  <c r="R21" i="1" s="1"/>
  <c r="S21" i="1" s="1"/>
  <c r="W34" i="1"/>
  <c r="U34" i="1" s="1"/>
  <c r="X34" i="1" s="1"/>
  <c r="R34" i="1" s="1"/>
  <c r="S34" i="1" s="1"/>
  <c r="W18" i="1"/>
  <c r="U18" i="1" s="1"/>
  <c r="X18" i="1" s="1"/>
  <c r="R18" i="1" s="1"/>
  <c r="S18" i="1" s="1"/>
  <c r="AJ29" i="1" l="1"/>
  <c r="AH33" i="1"/>
  <c r="AB33" i="1"/>
  <c r="AF33" i="1" s="1"/>
  <c r="AI33" i="1"/>
  <c r="AJ33" i="1" s="1"/>
  <c r="W33" i="1"/>
  <c r="U33" i="1" s="1"/>
  <c r="X33" i="1" s="1"/>
  <c r="R33" i="1" s="1"/>
  <c r="S33" i="1" s="1"/>
  <c r="AJ19" i="1"/>
  <c r="AJ34" i="1"/>
  <c r="AJ26" i="1"/>
</calcChain>
</file>

<file path=xl/sharedStrings.xml><?xml version="1.0" encoding="utf-8"?>
<sst xmlns="http://schemas.openxmlformats.org/spreadsheetml/2006/main" count="694" uniqueCount="278">
  <si>
    <t>File opened</t>
  </si>
  <si>
    <t>2020-02-18 13:23:11</t>
  </si>
  <si>
    <t>Console s/n</t>
  </si>
  <si>
    <t>68C-811759</t>
  </si>
  <si>
    <t>Console ver</t>
  </si>
  <si>
    <t>Bluestem v.1.3.17</t>
  </si>
  <si>
    <t>Scripts ver</t>
  </si>
  <si>
    <t>2018.12  1.3.16, Nov 2018</t>
  </si>
  <si>
    <t>Head s/n</t>
  </si>
  <si>
    <t>68H-891759</t>
  </si>
  <si>
    <t>Head ver</t>
  </si>
  <si>
    <t>1.3.1</t>
  </si>
  <si>
    <t>Head cal</t>
  </si>
  <si>
    <t>{"co2aspan1": "1.00127", "co2bspanconc2": "301.4", "co2aspan2": "-0.0336155", "chamberpressurezero": "2.65346", "h2obspanconc2": "0", "tbzero": "-0.0746956", "co2bspan2a": "0.296716", "h2obspan1": "1.00315", "flowazero": "0.30544", "h2obzero": "1.05718", "h2oaspan2b": "0.0723615", "co2azero": "0.926417", "co2bspanconc1": "2488", "co2bspan1": "1.00109", "h2obspan2b": "0.0727663", "co2bspan2": "-0.0333406", "co2bzero": "0.928899", "h2obspan2": "0", "h2oaspan2": "0", "co2aspanconc1": "2488", "co2bspan2b": "0.294103", "h2oazero": "1.04577", "tazero": "-0.144751", "co2aspan2a": "0.295951", "flowbzero": "0.30558", "h2oaspan1": "1.00539", "co2aspanconc2": "301.4", "flowmeterzero": "0.998881", "ssb_ref": "36084.5", "h2oaspanconc2": "0", "co2aspan2b": "0.293384", "h2oaspan2a": "0.0719734", "h2oaspanconc1": "12.18", "h2obspanconc1": "12.18", "oxygen": "21", "ssa_ref": "34010.6", "h2obspan2a": "0.0725379"}</t>
  </si>
  <si>
    <t>Chamber type</t>
  </si>
  <si>
    <t>6800-01A</t>
  </si>
  <si>
    <t>Chamber s/n</t>
  </si>
  <si>
    <t>MPF-831607</t>
  </si>
  <si>
    <t>Chamber rev</t>
  </si>
  <si>
    <t>0</t>
  </si>
  <si>
    <t>Chamber cal</t>
  </si>
  <si>
    <t>Fluorometer</t>
  </si>
  <si>
    <t>Flr. Version</t>
  </si>
  <si>
    <t>13:23:11</t>
  </si>
  <si>
    <t>Stability Definition:	CO2_r (Meas): Std&lt;0.75 Per=20	Tleaf (Meas): Per=20	A (GasEx): Std&lt;0.1 Per=20	Qin (LeafQ): Per=20</t>
  </si>
  <si>
    <t>SysConst</t>
  </si>
  <si>
    <t>AvgTime</t>
  </si>
  <si>
    <t>Oxygen</t>
  </si>
  <si>
    <t>Chamber</t>
  </si>
  <si>
    <t>6800-01A 6 cm²</t>
  </si>
  <si>
    <t>Const</t>
  </si>
  <si>
    <t>CustomBLC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</si>
  <si>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</si>
  <si>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</si>
  <si>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</si>
  <si>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</si>
  <si>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</si>
  <si>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</si>
  <si>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</si>
  <si>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</si>
  <si>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</si>
  <si>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</si>
  <si>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</si>
  <si>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</si>
  <si>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</si>
  <si>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</si>
  <si>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</si>
  <si>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</si>
  <si>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</si>
  <si>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</si>
  <si>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</si>
  <si>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</si>
  <si>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</si>
  <si>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</si>
  <si>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</si>
  <si>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</si>
  <si>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</si>
  <si>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</si>
  <si>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</si>
  <si>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</si>
  <si>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</si>
  <si>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</si>
  <si>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</si>
  <si>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</si>
  <si>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</si>
  <si>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</si>
  <si>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</si>
  <si>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</si>
  <si>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2.18503 79.9133 391.544 638.575 869.799 1085.59 1272.29 1412.04</t>
  </si>
  <si>
    <t>Fs_true</t>
  </si>
  <si>
    <t>-0.0787882 99.6923 403.077 600.972 800.403 1000.68 1200.5 1401.5</t>
  </si>
  <si>
    <t>leak_wt</t>
  </si>
  <si>
    <t>Sys</t>
  </si>
  <si>
    <t>UserDefVar</t>
  </si>
  <si>
    <t>GasEx</t>
  </si>
  <si>
    <t>Leak</t>
  </si>
  <si>
    <t>FLR</t>
  </si>
  <si>
    <t>LeafQ</t>
  </si>
  <si>
    <t>Meas</t>
  </si>
  <si>
    <t>FlrLS</t>
  </si>
  <si>
    <t>FlrStats</t>
  </si>
  <si>
    <t>Status</t>
  </si>
  <si>
    <t>obs</t>
  </si>
  <si>
    <t>time</t>
  </si>
  <si>
    <t>elapsed</t>
  </si>
  <si>
    <t>date</t>
  </si>
  <si>
    <t>hhmmss</t>
  </si>
  <si>
    <t>Machine</t>
  </si>
  <si>
    <t>Date</t>
  </si>
  <si>
    <t>User</t>
  </si>
  <si>
    <t>Species</t>
  </si>
  <si>
    <t>Barcode</t>
  </si>
  <si>
    <t>Pheno_Age</t>
  </si>
  <si>
    <t>Canopy</t>
  </si>
  <si>
    <t>SunVSShade</t>
  </si>
  <si>
    <t>TIME</t>
  </si>
  <si>
    <t>E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</si>
  <si>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</si>
  <si>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</si>
  <si>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</si>
  <si>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</si>
  <si>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</si>
  <si>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</si>
  <si>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</si>
  <si>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</si>
  <si>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</si>
  <si>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</si>
  <si>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</si>
  <si>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</si>
  <si>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</si>
  <si>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</si>
  <si>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</si>
  <si>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</si>
  <si>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</si>
  <si>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</si>
  <si>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</si>
  <si>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</si>
  <si>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</si>
  <si>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blfa_1</t>
  </si>
  <si>
    <t>blfa_2</t>
  </si>
  <si>
    <t>blfa_3</t>
  </si>
  <si>
    <t>LeakPct</t>
  </si>
  <si>
    <t>CorrFact</t>
  </si>
  <si>
    <t>CorrFactPct</t>
  </si>
  <si>
    <t>Fan</t>
  </si>
  <si>
    <t>DarkAdaptedID</t>
  </si>
  <si>
    <t>Fo</t>
  </si>
  <si>
    <t>Fm</t>
  </si>
  <si>
    <t>Fv</t>
  </si>
  <si>
    <t>Fv/Fm</t>
  </si>
  <si>
    <t>Adark</t>
  </si>
  <si>
    <t>LightAdaptedID</t>
  </si>
  <si>
    <t>Fs</t>
  </si>
  <si>
    <t>Fm'</t>
  </si>
  <si>
    <t>PhiPS2</t>
  </si>
  <si>
    <t>PS2/1</t>
  </si>
  <si>
    <t>Qabs_fs</t>
  </si>
  <si>
    <t>Afs</t>
  </si>
  <si>
    <t>ETR</t>
  </si>
  <si>
    <t>Fv'/Fm'</t>
  </si>
  <si>
    <t>PhiCO2</t>
  </si>
  <si>
    <t>NPQ</t>
  </si>
  <si>
    <t>DarkPulseID</t>
  </si>
  <si>
    <t>Fo'</t>
  </si>
  <si>
    <t>Fv'</t>
  </si>
  <si>
    <t>qP</t>
  </si>
  <si>
    <t>qN</t>
  </si>
  <si>
    <t>qP_Fo</t>
  </si>
  <si>
    <t>qN_Fo</t>
  </si>
  <si>
    <t>Qin</t>
  </si>
  <si>
    <t>Qabs</t>
  </si>
  <si>
    <t>alpha</t>
  </si>
  <si>
    <t>convert</t>
  </si>
  <si>
    <t>S</t>
  </si>
  <si>
    <t>K</t>
  </si>
  <si>
    <t>Geometry</t>
  </si>
  <si>
    <t>CO2_s</t>
  </si>
  <si>
    <t>CO2_r</t>
  </si>
  <si>
    <t>H2O_s</t>
  </si>
  <si>
    <t>H2O_r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</si>
  <si>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</si>
  <si>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</si>
  <si>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</si>
  <si>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</si>
  <si>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</si>
  <si>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</si>
  <si>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</si>
  <si>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</si>
  <si>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</si>
  <si>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</si>
  <si>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</si>
  <si>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</si>
  <si>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</si>
  <si>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</si>
  <si>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</si>
  <si>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</si>
  <si>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</si>
  <si>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</si>
  <si>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</si>
  <si>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</si>
  <si>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</si>
  <si>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</si>
  <si>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</si>
  <si>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</si>
  <si>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</si>
  <si>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</si>
  <si>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</si>
  <si>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</si>
  <si>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F_avg</t>
  </si>
  <si>
    <t>dF/dt</t>
  </si>
  <si>
    <t>dF_dc/dt</t>
  </si>
  <si>
    <t>F_dc_avg</t>
  </si>
  <si>
    <t>period</t>
  </si>
  <si>
    <t>MatchValveR</t>
  </si>
  <si>
    <t>MatchValveS</t>
  </si>
  <si>
    <t>MatchCO2</t>
  </si>
  <si>
    <t>MatchH2O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</si>
  <si>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</si>
  <si>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</si>
  <si>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</si>
  <si>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</si>
  <si>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</si>
  <si>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</si>
  <si>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</si>
  <si>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</si>
  <si>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</si>
  <si>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</si>
  <si>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</si>
  <si>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</si>
  <si>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</si>
  <si>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</si>
  <si>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</si>
  <si>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</si>
  <si>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</si>
  <si>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</si>
  <si>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</si>
  <si>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</si>
  <si>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</si>
  <si>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</si>
  <si>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</si>
  <si>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</si>
  <si>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</si>
  <si>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µmol µmol⁻¹</t>
  </si>
  <si>
    <t>J/µmol</t>
  </si>
  <si>
    <t>cm²</t>
  </si>
  <si>
    <t>mmol mol⁻¹</t>
  </si>
  <si>
    <t>rpm</t>
  </si>
  <si>
    <t>min⁻¹</t>
  </si>
  <si>
    <t>µmol/mol</t>
  </si>
  <si>
    <t>mmol/mol</t>
  </si>
  <si>
    <t>20200218 13:30:49</t>
  </si>
  <si>
    <t>13:30:49</t>
  </si>
  <si>
    <t>Lindsey</t>
  </si>
  <si>
    <t>20200218</t>
  </si>
  <si>
    <t>ja</t>
  </si>
  <si>
    <t>UNKNOW</t>
  </si>
  <si>
    <t>BNL17634</t>
  </si>
  <si>
    <t>Unknown</t>
  </si>
  <si>
    <t>A5</t>
  </si>
  <si>
    <t>Sun</t>
  </si>
  <si>
    <t>-</t>
  </si>
  <si>
    <t>0: Broadleaf</t>
  </si>
  <si>
    <t>20200218 13:32:19</t>
  </si>
  <si>
    <t>13:32:19</t>
  </si>
  <si>
    <t>20200218 13:33:52</t>
  </si>
  <si>
    <t>13:33:52</t>
  </si>
  <si>
    <t>20200218 13:35:22</t>
  </si>
  <si>
    <t>13:35:22</t>
  </si>
  <si>
    <t>20200218 13:36:59</t>
  </si>
  <si>
    <t>13:36:59</t>
  </si>
  <si>
    <t>20200218 13:38:30</t>
  </si>
  <si>
    <t>13:38:30</t>
  </si>
  <si>
    <t>20200218 13:39:33</t>
  </si>
  <si>
    <t>13:39:33</t>
  </si>
  <si>
    <t>20200218 13:41:09</t>
  </si>
  <si>
    <t>13:41:09</t>
  </si>
  <si>
    <t>20200218 13:42:46</t>
  </si>
  <si>
    <t>13:42:46</t>
  </si>
  <si>
    <t>20200218 13:44:20</t>
  </si>
  <si>
    <t>13:44:20</t>
  </si>
  <si>
    <t>20200218 13:45:50</t>
  </si>
  <si>
    <t>13:45:50</t>
  </si>
  <si>
    <t>20200218 13:47:23</t>
  </si>
  <si>
    <t>13:47:23</t>
  </si>
  <si>
    <t>20200218 13:49:24</t>
  </si>
  <si>
    <t>13:49:24</t>
  </si>
  <si>
    <t>20200218 13:50:57</t>
  </si>
  <si>
    <t>13:50:57</t>
  </si>
  <si>
    <t>20200218 13:52:48</t>
  </si>
  <si>
    <t>13:52:48</t>
  </si>
  <si>
    <t>20200218 13:54:40</t>
  </si>
  <si>
    <t>13:54:40</t>
  </si>
  <si>
    <t>20200218 13:56:41</t>
  </si>
  <si>
    <t>13:56:41</t>
  </si>
  <si>
    <t>20200218 13:58:41</t>
  </si>
  <si>
    <t>13:58:41</t>
  </si>
  <si>
    <t>20200218 14:00:16</t>
  </si>
  <si>
    <t>14:00:16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</si>
</sst>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C35"/>
  <sheetViews>
    <sheetView tabSelected="1" workbookViewId="0"/>
  </sheetViews>
  <sheetFormatPr defaultRowHeight="15" x14ac:dyDescent="0.25"/>
  <sheetData>
    <row r="2" spans="1:133" x14ac:dyDescent="0.25">
      <c r="A2" t="s">
        <v>25</v>
      </c>
      <c r="B2" t="s">
        <v>26</v>
      </c>
      <c r="C2" t="s">
        <v>27</v>
      </c>
      <c r="D2" t="s">
        <v>28</v>
      </c>
    </row>
    <row r="3" spans="1:133" x14ac:dyDescent="0.25">
      <c r="B3">
        <v>4</v>
      </c>
      <c r="C3">
        <v>21</v>
      </c>
      <c r="D3" t="s">
        <v>29</v>
      </c>
    </row>
    <row r="4" spans="1:133" x14ac:dyDescent="0.25">
      <c r="A4" t="s">
        <v>30</v>
      </c>
      <c r="B4" t="s">
        <v>31</v>
      </c>
    </row>
    <row r="5" spans="1:133" x14ac:dyDescent="0.25">
      <c r="B5">
        <v>2</v>
      </c>
    </row>
    <row r="6" spans="1:133" x14ac:dyDescent="0.25">
      <c r="A6" t="s">
        <v>32</v>
      </c>
      <c r="B6" t="s">
        <v>33</v>
      </c>
      <c r="C6" t="s">
        <v>34</v>
      </c>
      <c r="D6" t="s">
        <v>35</v>
      </c>
      <c r="E6" t="s">
        <v>36</v>
      </c>
    </row>
    <row r="7" spans="1:133" x14ac:dyDescent="0.25">
      <c r="B7">
        <v>0</v>
      </c>
      <c r="C7">
        <v>1</v>
      </c>
      <c r="D7">
        <v>0</v>
      </c>
      <c r="E7">
        <v>0</v>
      </c>
    </row>
    <row r="8" spans="1:133" x14ac:dyDescent="0.25">
      <c r="A8" t="s">
        <v>37</v>
      </c>
      <c r="B8" t="s">
        <v>38</v>
      </c>
      <c r="C8" t="s">
        <v>40</v>
      </c>
      <c r="D8" t="s">
        <v>42</v>
      </c>
      <c r="E8" t="s">
        <v>43</v>
      </c>
      <c r="F8" t="s">
        <v>44</v>
      </c>
      <c r="G8" t="s">
        <v>45</v>
      </c>
      <c r="H8" t="s">
        <v>46</v>
      </c>
      <c r="I8" t="s">
        <v>47</v>
      </c>
      <c r="J8" t="s">
        <v>48</v>
      </c>
      <c r="K8" t="s">
        <v>49</v>
      </c>
      <c r="L8" t="s">
        <v>50</v>
      </c>
      <c r="M8" t="s">
        <v>51</v>
      </c>
      <c r="N8" t="s">
        <v>52</v>
      </c>
      <c r="O8" t="s">
        <v>53</v>
      </c>
      <c r="P8" t="s">
        <v>54</v>
      </c>
      <c r="Q8" t="s">
        <v>55</v>
      </c>
    </row>
    <row r="9" spans="1:133" x14ac:dyDescent="0.25">
      <c r="B9" t="s">
        <v>39</v>
      </c>
      <c r="C9" t="s">
        <v>41</v>
      </c>
      <c r="D9">
        <v>0.49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0.39</v>
      </c>
      <c r="L9">
        <v>0.18</v>
      </c>
      <c r="M9">
        <v>0.23</v>
      </c>
      <c r="N9">
        <v>0.26</v>
      </c>
      <c r="O9">
        <v>0.21</v>
      </c>
      <c r="P9">
        <v>0.19</v>
      </c>
      <c r="Q9">
        <v>0.25</v>
      </c>
    </row>
    <row r="10" spans="1:133" x14ac:dyDescent="0.25">
      <c r="A10" t="s">
        <v>56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</row>
    <row r="11" spans="1:133" x14ac:dyDescent="0.25">
      <c r="B11">
        <v>0</v>
      </c>
      <c r="C11">
        <v>0</v>
      </c>
      <c r="D11">
        <v>0</v>
      </c>
      <c r="E11">
        <v>0</v>
      </c>
      <c r="F11">
        <v>1</v>
      </c>
    </row>
    <row r="12" spans="1:133" x14ac:dyDescent="0.25">
      <c r="A12" t="s">
        <v>62</v>
      </c>
      <c r="B12" t="s">
        <v>63</v>
      </c>
      <c r="C12" t="s">
        <v>64</v>
      </c>
      <c r="D12" t="s">
        <v>65</v>
      </c>
      <c r="E12" t="s">
        <v>66</v>
      </c>
      <c r="F12" t="s">
        <v>67</v>
      </c>
      <c r="G12" t="s">
        <v>69</v>
      </c>
      <c r="H12" t="s">
        <v>71</v>
      </c>
    </row>
    <row r="13" spans="1:133" x14ac:dyDescent="0.25">
      <c r="B13">
        <v>-6276</v>
      </c>
      <c r="C13">
        <v>6.6</v>
      </c>
      <c r="D13">
        <v>1.7090000000000001E-5</v>
      </c>
      <c r="E13">
        <v>3.11</v>
      </c>
      <c r="F13" t="s">
        <v>68</v>
      </c>
      <c r="G13" t="s">
        <v>70</v>
      </c>
      <c r="H13">
        <v>0</v>
      </c>
    </row>
    <row r="14" spans="1:133" x14ac:dyDescent="0.25">
      <c r="A14" t="s">
        <v>72</v>
      </c>
      <c r="B14" t="s">
        <v>72</v>
      </c>
      <c r="C14" t="s">
        <v>72</v>
      </c>
      <c r="D14" t="s">
        <v>72</v>
      </c>
      <c r="E14" t="s">
        <v>72</v>
      </c>
      <c r="F14" t="s">
        <v>73</v>
      </c>
      <c r="G14" t="s">
        <v>73</v>
      </c>
      <c r="H14" t="s">
        <v>73</v>
      </c>
      <c r="I14" t="s">
        <v>73</v>
      </c>
      <c r="J14" t="s">
        <v>73</v>
      </c>
      <c r="K14" t="s">
        <v>73</v>
      </c>
      <c r="L14" t="s">
        <v>73</v>
      </c>
      <c r="M14" t="s">
        <v>73</v>
      </c>
      <c r="N14" t="s">
        <v>74</v>
      </c>
      <c r="O14" t="s">
        <v>74</v>
      </c>
      <c r="P14" t="s">
        <v>74</v>
      </c>
      <c r="Q14" t="s">
        <v>74</v>
      </c>
      <c r="R14" t="s">
        <v>74</v>
      </c>
      <c r="S14" t="s">
        <v>74</v>
      </c>
      <c r="T14" t="s">
        <v>74</v>
      </c>
      <c r="U14" t="s">
        <v>74</v>
      </c>
      <c r="V14" t="s">
        <v>74</v>
      </c>
      <c r="W14" t="s">
        <v>74</v>
      </c>
      <c r="X14" t="s">
        <v>74</v>
      </c>
      <c r="Y14" t="s">
        <v>74</v>
      </c>
      <c r="Z14" t="s">
        <v>74</v>
      </c>
      <c r="AA14" t="s">
        <v>74</v>
      </c>
      <c r="AB14" t="s">
        <v>74</v>
      </c>
      <c r="AC14" t="s">
        <v>74</v>
      </c>
      <c r="AD14" t="s">
        <v>74</v>
      </c>
      <c r="AE14" t="s">
        <v>74</v>
      </c>
      <c r="AF14" t="s">
        <v>74</v>
      </c>
      <c r="AG14" t="s">
        <v>74</v>
      </c>
      <c r="AH14" t="s">
        <v>74</v>
      </c>
      <c r="AI14" t="s">
        <v>74</v>
      </c>
      <c r="AJ14" t="s">
        <v>74</v>
      </c>
      <c r="AK14" t="s">
        <v>74</v>
      </c>
      <c r="AL14" t="s">
        <v>74</v>
      </c>
      <c r="AM14" t="s">
        <v>74</v>
      </c>
      <c r="AN14" t="s">
        <v>75</v>
      </c>
      <c r="AO14" t="s">
        <v>75</v>
      </c>
      <c r="AP14" t="s">
        <v>75</v>
      </c>
      <c r="AQ14" t="s">
        <v>75</v>
      </c>
      <c r="AR14" t="s">
        <v>75</v>
      </c>
      <c r="AS14" t="s">
        <v>76</v>
      </c>
      <c r="AT14" t="s">
        <v>76</v>
      </c>
      <c r="AU14" t="s">
        <v>76</v>
      </c>
      <c r="AV14" t="s">
        <v>76</v>
      </c>
      <c r="AW14" t="s">
        <v>76</v>
      </c>
      <c r="AX14" t="s">
        <v>76</v>
      </c>
      <c r="AY14" t="s">
        <v>76</v>
      </c>
      <c r="AZ14" t="s">
        <v>76</v>
      </c>
      <c r="BA14" t="s">
        <v>76</v>
      </c>
      <c r="BB14" t="s">
        <v>76</v>
      </c>
      <c r="BC14" t="s">
        <v>76</v>
      </c>
      <c r="BD14" t="s">
        <v>76</v>
      </c>
      <c r="BE14" t="s">
        <v>76</v>
      </c>
      <c r="BF14" t="s">
        <v>76</v>
      </c>
      <c r="BG14" t="s">
        <v>76</v>
      </c>
      <c r="BH14" t="s">
        <v>76</v>
      </c>
      <c r="BI14" t="s">
        <v>76</v>
      </c>
      <c r="BJ14" t="s">
        <v>76</v>
      </c>
      <c r="BK14" t="s">
        <v>76</v>
      </c>
      <c r="BL14" t="s">
        <v>76</v>
      </c>
      <c r="BM14" t="s">
        <v>76</v>
      </c>
      <c r="BN14" t="s">
        <v>76</v>
      </c>
      <c r="BO14" t="s">
        <v>76</v>
      </c>
      <c r="BP14" t="s">
        <v>76</v>
      </c>
      <c r="BQ14" t="s">
        <v>77</v>
      </c>
      <c r="BR14" t="s">
        <v>77</v>
      </c>
      <c r="BS14" t="s">
        <v>77</v>
      </c>
      <c r="BT14" t="s">
        <v>77</v>
      </c>
      <c r="BU14" t="s">
        <v>30</v>
      </c>
      <c r="BV14" t="s">
        <v>30</v>
      </c>
      <c r="BW14" t="s">
        <v>30</v>
      </c>
      <c r="BX14" t="s">
        <v>78</v>
      </c>
      <c r="BY14" t="s">
        <v>78</v>
      </c>
      <c r="BZ14" t="s">
        <v>78</v>
      </c>
      <c r="CA14" t="s">
        <v>78</v>
      </c>
      <c r="CB14" t="s">
        <v>78</v>
      </c>
      <c r="CC14" t="s">
        <v>78</v>
      </c>
      <c r="CD14" t="s">
        <v>78</v>
      </c>
      <c r="CE14" t="s">
        <v>78</v>
      </c>
      <c r="CF14" t="s">
        <v>78</v>
      </c>
      <c r="CG14" t="s">
        <v>78</v>
      </c>
      <c r="CH14" t="s">
        <v>78</v>
      </c>
      <c r="CI14" t="s">
        <v>78</v>
      </c>
      <c r="CJ14" t="s">
        <v>78</v>
      </c>
      <c r="CK14" t="s">
        <v>78</v>
      </c>
      <c r="CL14" t="s">
        <v>78</v>
      </c>
      <c r="CM14" t="s">
        <v>78</v>
      </c>
      <c r="CN14" t="s">
        <v>79</v>
      </c>
      <c r="CO14" t="s">
        <v>79</v>
      </c>
      <c r="CP14" t="s">
        <v>79</v>
      </c>
      <c r="CQ14" t="s">
        <v>79</v>
      </c>
      <c r="CR14" t="s">
        <v>79</v>
      </c>
      <c r="CS14" t="s">
        <v>79</v>
      </c>
      <c r="CT14" t="s">
        <v>79</v>
      </c>
      <c r="CU14" t="s">
        <v>79</v>
      </c>
      <c r="CV14" t="s">
        <v>79</v>
      </c>
      <c r="CW14" t="s">
        <v>79</v>
      </c>
      <c r="CX14" t="s">
        <v>79</v>
      </c>
      <c r="CY14" t="s">
        <v>79</v>
      </c>
      <c r="CZ14" t="s">
        <v>79</v>
      </c>
      <c r="DA14" t="s">
        <v>79</v>
      </c>
      <c r="DB14" t="s">
        <v>79</v>
      </c>
      <c r="DC14" t="s">
        <v>79</v>
      </c>
      <c r="DD14" t="s">
        <v>79</v>
      </c>
      <c r="DE14" t="s">
        <v>80</v>
      </c>
      <c r="DF14" t="s">
        <v>80</v>
      </c>
      <c r="DG14" t="s">
        <v>80</v>
      </c>
      <c r="DH14" t="s">
        <v>80</v>
      </c>
      <c r="DI14" t="s">
        <v>80</v>
      </c>
      <c r="DJ14" t="s">
        <v>81</v>
      </c>
      <c r="DK14" t="s">
        <v>81</v>
      </c>
      <c r="DL14" t="s">
        <v>81</v>
      </c>
      <c r="DM14" t="s">
        <v>81</v>
      </c>
      <c r="DN14" t="s">
        <v>81</v>
      </c>
      <c r="DO14" t="s">
        <v>81</v>
      </c>
      <c r="DP14" t="s">
        <v>81</v>
      </c>
      <c r="DQ14" t="s">
        <v>81</v>
      </c>
      <c r="DR14" t="s">
        <v>81</v>
      </c>
      <c r="DS14" t="s">
        <v>81</v>
      </c>
      <c r="DT14" t="s">
        <v>81</v>
      </c>
      <c r="DU14" t="s">
        <v>81</v>
      </c>
      <c r="DV14" t="s">
        <v>81</v>
      </c>
      <c r="DW14" t="s">
        <v>81</v>
      </c>
      <c r="DX14" t="s">
        <v>81</v>
      </c>
      <c r="DY14" t="s">
        <v>81</v>
      </c>
      <c r="DZ14" t="s">
        <v>81</v>
      </c>
      <c r="EA14" t="s">
        <v>81</v>
      </c>
      <c r="EB14" t="s">
        <v>81</v>
      </c>
      <c r="EC14" t="s">
        <v>81</v>
      </c>
    </row>
    <row r="15" spans="1:133" x14ac:dyDescent="0.25">
      <c r="A15" t="s">
        <v>82</v>
      </c>
      <c r="B15" t="s">
        <v>83</v>
      </c>
      <c r="C15" t="s">
        <v>84</v>
      </c>
      <c r="D15" t="s">
        <v>85</v>
      </c>
      <c r="E15" t="s">
        <v>86</v>
      </c>
      <c r="F15" t="s">
        <v>87</v>
      </c>
      <c r="G15" t="s">
        <v>88</v>
      </c>
      <c r="H15" t="s">
        <v>89</v>
      </c>
      <c r="I15" t="s">
        <v>90</v>
      </c>
      <c r="J15" t="s">
        <v>91</v>
      </c>
      <c r="K15" t="s">
        <v>92</v>
      </c>
      <c r="L15" t="s">
        <v>93</v>
      </c>
      <c r="M15" t="s">
        <v>94</v>
      </c>
      <c r="N15" t="s">
        <v>95</v>
      </c>
      <c r="O15" t="s">
        <v>96</v>
      </c>
      <c r="P15" t="s">
        <v>97</v>
      </c>
      <c r="Q15" t="s">
        <v>98</v>
      </c>
      <c r="R15" t="s">
        <v>99</v>
      </c>
      <c r="S15" t="s">
        <v>100</v>
      </c>
      <c r="T15" t="s">
        <v>101</v>
      </c>
      <c r="U15" t="s">
        <v>102</v>
      </c>
      <c r="V15" t="s">
        <v>103</v>
      </c>
      <c r="W15" t="s">
        <v>104</v>
      </c>
      <c r="X15" t="s">
        <v>105</v>
      </c>
      <c r="Y15" t="s">
        <v>106</v>
      </c>
      <c r="Z15" t="s">
        <v>107</v>
      </c>
      <c r="AA15" t="s">
        <v>108</v>
      </c>
      <c r="AB15" t="s">
        <v>109</v>
      </c>
      <c r="AC15" t="s">
        <v>110</v>
      </c>
      <c r="AD15" t="s">
        <v>111</v>
      </c>
      <c r="AE15" t="s">
        <v>112</v>
      </c>
      <c r="AF15" t="s">
        <v>113</v>
      </c>
      <c r="AG15" t="s">
        <v>114</v>
      </c>
      <c r="AH15" t="s">
        <v>115</v>
      </c>
      <c r="AI15" t="s">
        <v>116</v>
      </c>
      <c r="AJ15" t="s">
        <v>117</v>
      </c>
      <c r="AK15" t="s">
        <v>118</v>
      </c>
      <c r="AL15" t="s">
        <v>119</v>
      </c>
      <c r="AM15" t="s">
        <v>120</v>
      </c>
      <c r="AN15" t="s">
        <v>75</v>
      </c>
      <c r="AO15" t="s">
        <v>121</v>
      </c>
      <c r="AP15" t="s">
        <v>122</v>
      </c>
      <c r="AQ15" t="s">
        <v>123</v>
      </c>
      <c r="AR15" t="s">
        <v>124</v>
      </c>
      <c r="AS15" t="s">
        <v>125</v>
      </c>
      <c r="AT15" t="s">
        <v>126</v>
      </c>
      <c r="AU15" t="s">
        <v>127</v>
      </c>
      <c r="AV15" t="s">
        <v>128</v>
      </c>
      <c r="AW15" t="s">
        <v>129</v>
      </c>
      <c r="AX15" t="s">
        <v>130</v>
      </c>
      <c r="AY15" t="s">
        <v>131</v>
      </c>
      <c r="AZ15" t="s">
        <v>132</v>
      </c>
      <c r="BA15" t="s">
        <v>133</v>
      </c>
      <c r="BB15" t="s">
        <v>134</v>
      </c>
      <c r="BC15" t="s">
        <v>135</v>
      </c>
      <c r="BD15" t="s">
        <v>136</v>
      </c>
      <c r="BE15" t="s">
        <v>137</v>
      </c>
      <c r="BF15" t="s">
        <v>138</v>
      </c>
      <c r="BG15" t="s">
        <v>139</v>
      </c>
      <c r="BH15" t="s">
        <v>140</v>
      </c>
      <c r="BI15" t="s">
        <v>141</v>
      </c>
      <c r="BJ15" t="s">
        <v>142</v>
      </c>
      <c r="BK15" t="s">
        <v>143</v>
      </c>
      <c r="BL15" t="s">
        <v>144</v>
      </c>
      <c r="BM15" t="s">
        <v>145</v>
      </c>
      <c r="BN15" t="s">
        <v>146</v>
      </c>
      <c r="BO15" t="s">
        <v>147</v>
      </c>
      <c r="BP15" t="s">
        <v>148</v>
      </c>
      <c r="BQ15" t="s">
        <v>149</v>
      </c>
      <c r="BR15" t="s">
        <v>150</v>
      </c>
      <c r="BS15" t="s">
        <v>151</v>
      </c>
      <c r="BT15" t="s">
        <v>152</v>
      </c>
      <c r="BU15" t="s">
        <v>153</v>
      </c>
      <c r="BV15" t="s">
        <v>154</v>
      </c>
      <c r="BW15" t="s">
        <v>155</v>
      </c>
      <c r="BX15" t="s">
        <v>95</v>
      </c>
      <c r="BY15" t="s">
        <v>156</v>
      </c>
      <c r="BZ15" t="s">
        <v>157</v>
      </c>
      <c r="CA15" t="s">
        <v>158</v>
      </c>
      <c r="CB15" t="s">
        <v>159</v>
      </c>
      <c r="CC15" t="s">
        <v>160</v>
      </c>
      <c r="CD15" t="s">
        <v>161</v>
      </c>
      <c r="CE15" t="s">
        <v>162</v>
      </c>
      <c r="CF15" t="s">
        <v>163</v>
      </c>
      <c r="CG15" t="s">
        <v>164</v>
      </c>
      <c r="CH15" t="s">
        <v>165</v>
      </c>
      <c r="CI15" t="s">
        <v>166</v>
      </c>
      <c r="CJ15" t="s">
        <v>167</v>
      </c>
      <c r="CK15" t="s">
        <v>168</v>
      </c>
      <c r="CL15" t="s">
        <v>169</v>
      </c>
      <c r="CM15" t="s">
        <v>170</v>
      </c>
      <c r="CN15" t="s">
        <v>171</v>
      </c>
      <c r="CO15" t="s">
        <v>172</v>
      </c>
      <c r="CP15" t="s">
        <v>173</v>
      </c>
      <c r="CQ15" t="s">
        <v>174</v>
      </c>
      <c r="CR15" t="s">
        <v>175</v>
      </c>
      <c r="CS15" t="s">
        <v>176</v>
      </c>
      <c r="CT15" t="s">
        <v>177</v>
      </c>
      <c r="CU15" t="s">
        <v>178</v>
      </c>
      <c r="CV15" t="s">
        <v>179</v>
      </c>
      <c r="CW15" t="s">
        <v>180</v>
      </c>
      <c r="CX15" t="s">
        <v>181</v>
      </c>
      <c r="CY15" t="s">
        <v>182</v>
      </c>
      <c r="CZ15" t="s">
        <v>183</v>
      </c>
      <c r="DA15" t="s">
        <v>184</v>
      </c>
      <c r="DB15" t="s">
        <v>185</v>
      </c>
      <c r="DC15" t="s">
        <v>186</v>
      </c>
      <c r="DD15" t="s">
        <v>187</v>
      </c>
      <c r="DE15" t="s">
        <v>188</v>
      </c>
      <c r="DF15" t="s">
        <v>189</v>
      </c>
      <c r="DG15" t="s">
        <v>190</v>
      </c>
      <c r="DH15" t="s">
        <v>191</v>
      </c>
      <c r="DI15" t="s">
        <v>192</v>
      </c>
      <c r="DJ15" t="s">
        <v>193</v>
      </c>
      <c r="DK15" t="s">
        <v>194</v>
      </c>
      <c r="DL15" t="s">
        <v>195</v>
      </c>
      <c r="DM15" t="s">
        <v>196</v>
      </c>
      <c r="DN15" t="s">
        <v>197</v>
      </c>
      <c r="DO15" t="s">
        <v>198</v>
      </c>
      <c r="DP15" t="s">
        <v>199</v>
      </c>
      <c r="DQ15" t="s">
        <v>200</v>
      </c>
      <c r="DR15" t="s">
        <v>201</v>
      </c>
      <c r="DS15" t="s">
        <v>202</v>
      </c>
      <c r="DT15" t="s">
        <v>203</v>
      </c>
      <c r="DU15" t="s">
        <v>204</v>
      </c>
      <c r="DV15" t="s">
        <v>205</v>
      </c>
      <c r="DW15" t="s">
        <v>206</v>
      </c>
      <c r="DX15" t="s">
        <v>207</v>
      </c>
      <c r="DY15" t="s">
        <v>208</v>
      </c>
      <c r="DZ15" t="s">
        <v>209</v>
      </c>
      <c r="EA15" t="s">
        <v>210</v>
      </c>
      <c r="EB15" t="s">
        <v>211</v>
      </c>
      <c r="EC15" t="s">
        <v>212</v>
      </c>
    </row>
    <row r="16" spans="1:133" x14ac:dyDescent="0.25">
      <c r="B16" t="s">
        <v>213</v>
      </c>
      <c r="C16" t="s">
        <v>213</v>
      </c>
      <c r="N16" t="s">
        <v>213</v>
      </c>
      <c r="O16" t="s">
        <v>214</v>
      </c>
      <c r="P16" t="s">
        <v>215</v>
      </c>
      <c r="Q16" t="s">
        <v>216</v>
      </c>
      <c r="R16" t="s">
        <v>216</v>
      </c>
      <c r="S16" t="s">
        <v>161</v>
      </c>
      <c r="T16" t="s">
        <v>161</v>
      </c>
      <c r="U16" t="s">
        <v>214</v>
      </c>
      <c r="V16" t="s">
        <v>214</v>
      </c>
      <c r="W16" t="s">
        <v>214</v>
      </c>
      <c r="X16" t="s">
        <v>214</v>
      </c>
      <c r="Y16" t="s">
        <v>217</v>
      </c>
      <c r="Z16" t="s">
        <v>218</v>
      </c>
      <c r="AA16" t="s">
        <v>218</v>
      </c>
      <c r="AB16" t="s">
        <v>219</v>
      </c>
      <c r="AC16" t="s">
        <v>220</v>
      </c>
      <c r="AD16" t="s">
        <v>219</v>
      </c>
      <c r="AE16" t="s">
        <v>219</v>
      </c>
      <c r="AF16" t="s">
        <v>219</v>
      </c>
      <c r="AG16" t="s">
        <v>217</v>
      </c>
      <c r="AH16" t="s">
        <v>217</v>
      </c>
      <c r="AI16" t="s">
        <v>217</v>
      </c>
      <c r="AJ16" t="s">
        <v>217</v>
      </c>
      <c r="AN16" t="s">
        <v>221</v>
      </c>
      <c r="AO16" t="s">
        <v>220</v>
      </c>
      <c r="AQ16" t="s">
        <v>220</v>
      </c>
      <c r="AR16" t="s">
        <v>221</v>
      </c>
      <c r="AX16" t="s">
        <v>215</v>
      </c>
      <c r="BD16" t="s">
        <v>215</v>
      </c>
      <c r="BE16" t="s">
        <v>215</v>
      </c>
      <c r="BF16" t="s">
        <v>215</v>
      </c>
      <c r="BH16" t="s">
        <v>222</v>
      </c>
      <c r="BQ16" t="s">
        <v>215</v>
      </c>
      <c r="BR16" t="s">
        <v>215</v>
      </c>
      <c r="BT16" t="s">
        <v>223</v>
      </c>
      <c r="BU16" t="s">
        <v>224</v>
      </c>
      <c r="BX16" t="s">
        <v>213</v>
      </c>
      <c r="BY16" t="s">
        <v>216</v>
      </c>
      <c r="BZ16" t="s">
        <v>216</v>
      </c>
      <c r="CA16" t="s">
        <v>225</v>
      </c>
      <c r="CB16" t="s">
        <v>225</v>
      </c>
      <c r="CC16" t="s">
        <v>221</v>
      </c>
      <c r="CD16" t="s">
        <v>219</v>
      </c>
      <c r="CE16" t="s">
        <v>219</v>
      </c>
      <c r="CF16" t="s">
        <v>218</v>
      </c>
      <c r="CG16" t="s">
        <v>218</v>
      </c>
      <c r="CH16" t="s">
        <v>218</v>
      </c>
      <c r="CI16" t="s">
        <v>218</v>
      </c>
      <c r="CJ16" t="s">
        <v>218</v>
      </c>
      <c r="CK16" t="s">
        <v>226</v>
      </c>
      <c r="CL16" t="s">
        <v>215</v>
      </c>
      <c r="CM16" t="s">
        <v>215</v>
      </c>
      <c r="CN16" t="s">
        <v>215</v>
      </c>
      <c r="CS16" t="s">
        <v>215</v>
      </c>
      <c r="CV16" t="s">
        <v>218</v>
      </c>
      <c r="CW16" t="s">
        <v>218</v>
      </c>
      <c r="CX16" t="s">
        <v>218</v>
      </c>
      <c r="CY16" t="s">
        <v>218</v>
      </c>
      <c r="CZ16" t="s">
        <v>218</v>
      </c>
      <c r="DA16" t="s">
        <v>215</v>
      </c>
      <c r="DB16" t="s">
        <v>215</v>
      </c>
      <c r="DC16" t="s">
        <v>215</v>
      </c>
      <c r="DD16" t="s">
        <v>213</v>
      </c>
      <c r="DF16" t="s">
        <v>227</v>
      </c>
      <c r="DG16" t="s">
        <v>227</v>
      </c>
      <c r="DI16" t="s">
        <v>213</v>
      </c>
      <c r="DJ16" t="s">
        <v>220</v>
      </c>
      <c r="DK16" t="s">
        <v>220</v>
      </c>
      <c r="DL16" t="s">
        <v>228</v>
      </c>
      <c r="DM16" t="s">
        <v>229</v>
      </c>
      <c r="DO16" t="s">
        <v>221</v>
      </c>
      <c r="DP16" t="s">
        <v>221</v>
      </c>
      <c r="DQ16" t="s">
        <v>218</v>
      </c>
      <c r="DR16" t="s">
        <v>218</v>
      </c>
      <c r="DS16" t="s">
        <v>218</v>
      </c>
      <c r="DT16" t="s">
        <v>218</v>
      </c>
      <c r="DU16" t="s">
        <v>218</v>
      </c>
      <c r="DV16" t="s">
        <v>220</v>
      </c>
      <c r="DW16" t="s">
        <v>220</v>
      </c>
      <c r="DX16" t="s">
        <v>220</v>
      </c>
      <c r="DY16" t="s">
        <v>218</v>
      </c>
      <c r="DZ16" t="s">
        <v>216</v>
      </c>
      <c r="EA16" t="s">
        <v>225</v>
      </c>
      <c r="EB16" t="s">
        <v>220</v>
      </c>
      <c r="EC16" t="s">
        <v>220</v>
      </c>
    </row>
    <row r="17" spans="1:133" x14ac:dyDescent="0.25">
      <c r="A17">
        <v>1</v>
      </c>
      <c r="B17">
        <v>1582050649.5</v>
      </c>
      <c r="C17">
        <v>0</v>
      </c>
      <c r="D17" t="s">
        <v>230</v>
      </c>
      <c r="E17" t="s">
        <v>231</v>
      </c>
      <c r="F17" t="s">
        <v>232</v>
      </c>
      <c r="G17" t="s">
        <v>233</v>
      </c>
      <c r="H17" t="s">
        <v>234</v>
      </c>
      <c r="I17" t="s">
        <v>235</v>
      </c>
      <c r="J17" t="s">
        <v>236</v>
      </c>
      <c r="K17" t="s">
        <v>237</v>
      </c>
      <c r="L17" t="s">
        <v>238</v>
      </c>
      <c r="M17" t="s">
        <v>239</v>
      </c>
      <c r="N17">
        <v>1582050641.5</v>
      </c>
      <c r="O17">
        <f t="shared" ref="O17:O35" si="0">CC17*AP17*(CA17-CB17)/(100*BU17*(1000-AP17*CA17))</f>
        <v>1.3725776305479743E-3</v>
      </c>
      <c r="P17">
        <f t="shared" ref="P17:P35" si="1">CC17*AP17*(BZ17-BY17*(1000-AP17*CB17)/(1000-AP17*CA17))/(100*BU17)</f>
        <v>7.5023693778411777</v>
      </c>
      <c r="Q17">
        <f t="shared" ref="Q17:Q35" si="2">BY17 - IF(AP17&gt;1, P17*BU17*100/(AR17*CK17), 0)</f>
        <v>391.987741935484</v>
      </c>
      <c r="R17">
        <f t="shared" ref="R17:R35" si="3">((X17-O17/2)*Q17-P17)/(X17+O17/2)</f>
        <v>276.57287185197794</v>
      </c>
      <c r="S17">
        <f t="shared" ref="S17:S35" si="4">R17*(CD17+CE17)/1000</f>
        <v>27.492476108292184</v>
      </c>
      <c r="T17">
        <f t="shared" ref="T17:T35" si="5">(BY17 - IF(AP17&gt;1, P17*BU17*100/(AR17*CK17), 0))*(CD17+CE17)/1000</f>
        <v>38.965186851993217</v>
      </c>
      <c r="U17">
        <f t="shared" ref="U17:U35" si="6">2/((1/W17-1/V17)+SIGN(W17)*SQRT((1/W17-1/V17)*(1/W17-1/V17) + 4*BV17/((BV17+1)*(BV17+1))*(2*1/W17*1/V17-1/V17*1/V17)))</f>
        <v>0.11299930444732438</v>
      </c>
      <c r="V17">
        <f t="shared" ref="V17:V35" si="7">AM17+AL17*BU17+AK17*BU17*BU17</f>
        <v>2.2489146827338304</v>
      </c>
      <c r="W17">
        <f t="shared" ref="W17:W35" si="8">O17*(1000-(1000*0.61365*EXP(17.502*AA17/(240.97+AA17))/(CD17+CE17)+CA17)/2)/(1000*0.61365*EXP(17.502*AA17/(240.97+AA17))/(CD17+CE17)-CA17)</f>
        <v>0.10993716395718951</v>
      </c>
      <c r="X17">
        <f t="shared" ref="X17:X35" si="9">1/((BV17+1)/(U17/1.6)+1/(V17/1.37)) + BV17/((BV17+1)/(U17/1.6) + BV17/(V17/1.37))</f>
        <v>6.8978936974551555E-2</v>
      </c>
      <c r="Y17">
        <f t="shared" ref="Y17:Y35" si="10">(BR17*BT17)</f>
        <v>161.84721536513834</v>
      </c>
      <c r="Z17">
        <f t="shared" ref="Z17:Z35" si="11">(CF17+(Y17+2*0.95*0.0000000567*(((CF17+$B$7)+273)^4-(CF17+273)^4)-44100*O17)/(1.84*29.3*V17+8*0.95*0.0000000567*(CF17+273)^3))</f>
        <v>32.705169403412306</v>
      </c>
      <c r="AA17">
        <f t="shared" ref="AA17:AA35" si="12">($C$7*CG17+$D$7*CH17+$E$7*Z17)</f>
        <v>31.7614612903226</v>
      </c>
      <c r="AB17">
        <f t="shared" ref="AB17:AB35" si="13">0.61365*EXP(17.502*AA17/(240.97+AA17))</f>
        <v>4.7109904269776877</v>
      </c>
      <c r="AC17">
        <f t="shared" ref="AC17:AC35" si="14">(AD17/AE17*100)</f>
        <v>73.969057428236724</v>
      </c>
      <c r="AD17">
        <f t="shared" ref="AD17:AD35" si="15">CA17*(CD17+CE17)/1000</f>
        <v>3.5213099110667012</v>
      </c>
      <c r="AE17">
        <f t="shared" ref="AE17:AE35" si="16">0.61365*EXP(17.502*CF17/(240.97+CF17))</f>
        <v>4.7605174832503501</v>
      </c>
      <c r="AF17">
        <f t="shared" ref="AF17:AF35" si="17">(AB17-CA17*(CD17+CE17)/1000)</f>
        <v>1.1896805159109864</v>
      </c>
      <c r="AG17">
        <f t="shared" ref="AG17:AG35" si="18">(-O17*44100)</f>
        <v>-60.530673507165666</v>
      </c>
      <c r="AH17">
        <f t="shared" ref="AH17:AH35" si="19">2*29.3*V17*0.92*(CF17-AA17)</f>
        <v>22.378419089911262</v>
      </c>
      <c r="AI17">
        <f t="shared" ref="AI17:AI35" si="20">2*0.95*0.0000000567*(((CF17+$B$7)+273)^4-(AA17+273)^4)</f>
        <v>2.2534207472627381</v>
      </c>
      <c r="AJ17">
        <f t="shared" ref="AJ17:AJ35" si="21">Y17+AI17+AG17+AH17</f>
        <v>125.94838169514668</v>
      </c>
      <c r="AK17">
        <v>-4.11545353864698E-2</v>
      </c>
      <c r="AL17">
        <v>4.6199571306627198E-2</v>
      </c>
      <c r="AM17">
        <v>3.4532805288069799</v>
      </c>
      <c r="AN17">
        <v>0</v>
      </c>
      <c r="AO17">
        <v>0</v>
      </c>
      <c r="AP17">
        <f t="shared" ref="AP17:AP35" si="22">IF(AN17*$H$13&gt;=AR17,1,(AR17/(AR17-AN17*$H$13)))</f>
        <v>1</v>
      </c>
      <c r="AQ17">
        <f t="shared" ref="AQ17:AQ35" si="23">(AP17-1)*100</f>
        <v>0</v>
      </c>
      <c r="AR17">
        <f t="shared" ref="AR17:AR35" si="24">MAX(0,($B$13+$C$13*CK17)/(1+$D$13*CK17)*CD17/(CF17+273)*$E$13)</f>
        <v>51626.499434458987</v>
      </c>
      <c r="AS17" t="s">
        <v>240</v>
      </c>
      <c r="AT17">
        <v>0</v>
      </c>
      <c r="AU17">
        <v>0</v>
      </c>
      <c r="AV17">
        <f t="shared" ref="AV17:AV35" si="25">AU17-AT17</f>
        <v>0</v>
      </c>
      <c r="AW17" t="e">
        <f t="shared" ref="AW17:AW35" si="26">AV17/AU17</f>
        <v>#DIV/0!</v>
      </c>
      <c r="AX17">
        <v>0</v>
      </c>
      <c r="AY17" t="s">
        <v>240</v>
      </c>
      <c r="AZ17">
        <v>0</v>
      </c>
      <c r="BA17">
        <v>0</v>
      </c>
      <c r="BB17" t="e">
        <f t="shared" ref="BB17:BB35" si="27">1-AZ17/BA17</f>
        <v>#DIV/0!</v>
      </c>
      <c r="BC17">
        <v>0.5</v>
      </c>
      <c r="BD17">
        <f t="shared" ref="BD17:BD35" si="28">BR17</f>
        <v>841.19893699343481</v>
      </c>
      <c r="BE17">
        <f t="shared" ref="BE17:BE35" si="29">P17</f>
        <v>7.5023693778411777</v>
      </c>
      <c r="BF17" t="e">
        <f t="shared" ref="BF17:BF35" si="30">BB17*BC17*BD17</f>
        <v>#DIV/0!</v>
      </c>
      <c r="BG17" t="e">
        <f t="shared" ref="BG17:BG35" si="31">BL17/BA17</f>
        <v>#DIV/0!</v>
      </c>
      <c r="BH17">
        <f t="shared" ref="BH17:BH35" si="32">(BE17-AX17)/BD17</f>
        <v>8.9186624565358082E-3</v>
      </c>
      <c r="BI17" t="e">
        <f t="shared" ref="BI17:BI35" si="33">(AU17-BA17)/BA17</f>
        <v>#DIV/0!</v>
      </c>
      <c r="BJ17" t="s">
        <v>240</v>
      </c>
      <c r="BK17">
        <v>0</v>
      </c>
      <c r="BL17">
        <f t="shared" ref="BL17:BL35" si="34">BA17-BK17</f>
        <v>0</v>
      </c>
      <c r="BM17" t="e">
        <f t="shared" ref="BM17:BM35" si="35">(BA17-AZ17)/(BA17-BK17)</f>
        <v>#DIV/0!</v>
      </c>
      <c r="BN17" t="e">
        <f t="shared" ref="BN17:BN35" si="36">(AU17-BA17)/(AU17-BK17)</f>
        <v>#DIV/0!</v>
      </c>
      <c r="BO17" t="e">
        <f t="shared" ref="BO17:BO35" si="37">(BA17-AZ17)/(BA17-AT17)</f>
        <v>#DIV/0!</v>
      </c>
      <c r="BP17" t="e">
        <f t="shared" ref="BP17:BP35" si="38">(AU17-BA17)/(AU17-AT17)</f>
        <v>#DIV/0!</v>
      </c>
      <c r="BQ17">
        <f t="shared" ref="BQ17:BQ35" si="39">$B$11*CL17+$C$11*CM17+$F$11*CN17</f>
        <v>999.99835483871004</v>
      </c>
      <c r="BR17">
        <f t="shared" ref="BR17:BR35" si="40">BQ17*BS17</f>
        <v>841.19893699343481</v>
      </c>
      <c r="BS17">
        <f t="shared" ref="BS17:BS35" si="41">($B$11*$D$9+$C$11*$D$9+$F$11*((DA17+CS17)/MAX(DA17+CS17+DB17, 0.1)*$I$9+DB17/MAX(DA17+CS17+DB17, 0.1)*$J$9))/($B$11+$C$11+$F$11)</f>
        <v>0.84120032090363983</v>
      </c>
      <c r="BT17">
        <f t="shared" ref="BT17:BT35" si="42">($B$11*$K$9+$C$11*$K$9+$F$11*((DA17+CS17)/MAX(DA17+CS17+DB17, 0.1)*$P$9+DB17/MAX(DA17+CS17+DB17, 0.1)*$Q$9))/($B$11+$C$11+$F$11)</f>
        <v>0.19240064180727975</v>
      </c>
      <c r="BU17">
        <v>6</v>
      </c>
      <c r="BV17">
        <v>0.5</v>
      </c>
      <c r="BW17" t="s">
        <v>241</v>
      </c>
      <c r="BX17">
        <v>1582050641.5</v>
      </c>
      <c r="BY17">
        <v>391.987741935484</v>
      </c>
      <c r="BZ17">
        <v>400.02806451612901</v>
      </c>
      <c r="CA17">
        <v>35.424193548387102</v>
      </c>
      <c r="CB17">
        <v>34.1002516129032</v>
      </c>
      <c r="CC17">
        <v>600.00599999999997</v>
      </c>
      <c r="CD17">
        <v>99.204151612903203</v>
      </c>
      <c r="CE17">
        <v>0.19994367741935501</v>
      </c>
      <c r="CF17">
        <v>31.946035483871</v>
      </c>
      <c r="CG17">
        <v>31.7614612903226</v>
      </c>
      <c r="CH17">
        <v>999.9</v>
      </c>
      <c r="CI17">
        <v>0</v>
      </c>
      <c r="CJ17">
        <v>0</v>
      </c>
      <c r="CK17">
        <v>10004.234838709701</v>
      </c>
      <c r="CL17">
        <v>0</v>
      </c>
      <c r="CM17">
        <v>9.86693483870968</v>
      </c>
      <c r="CN17">
        <v>999.99835483871004</v>
      </c>
      <c r="CO17">
        <v>0.95999290322580599</v>
      </c>
      <c r="CP17">
        <v>4.0007032258064498E-2</v>
      </c>
      <c r="CQ17">
        <v>0</v>
      </c>
      <c r="CR17">
        <v>2.4845161290322602</v>
      </c>
      <c r="CS17">
        <v>0</v>
      </c>
      <c r="CT17">
        <v>8707.2664516129007</v>
      </c>
      <c r="CU17">
        <v>9254.9380645161309</v>
      </c>
      <c r="CV17">
        <v>42.375</v>
      </c>
      <c r="CW17">
        <v>45.811999999999998</v>
      </c>
      <c r="CX17">
        <v>44.25</v>
      </c>
      <c r="CY17">
        <v>44.235774193548401</v>
      </c>
      <c r="CZ17">
        <v>42.75</v>
      </c>
      <c r="DA17">
        <v>959.98806451612904</v>
      </c>
      <c r="DB17">
        <v>40.010645161290299</v>
      </c>
      <c r="DC17">
        <v>0</v>
      </c>
      <c r="DD17">
        <v>1582050652.7</v>
      </c>
      <c r="DE17">
        <v>2.5142115384615402</v>
      </c>
      <c r="DF17">
        <v>0.80037608225697499</v>
      </c>
      <c r="DG17">
        <v>98.384957300121897</v>
      </c>
      <c r="DH17">
        <v>8708.3353846153805</v>
      </c>
      <c r="DI17">
        <v>15</v>
      </c>
      <c r="DJ17">
        <v>100</v>
      </c>
      <c r="DK17">
        <v>100</v>
      </c>
      <c r="DL17">
        <v>2.835</v>
      </c>
      <c r="DM17">
        <v>0.53500000000000003</v>
      </c>
      <c r="DN17">
        <v>2</v>
      </c>
      <c r="DO17">
        <v>651.54100000000005</v>
      </c>
      <c r="DP17">
        <v>341</v>
      </c>
      <c r="DQ17">
        <v>30.9999</v>
      </c>
      <c r="DR17">
        <v>31.496600000000001</v>
      </c>
      <c r="DS17">
        <v>30.0002</v>
      </c>
      <c r="DT17">
        <v>31.3888</v>
      </c>
      <c r="DU17">
        <v>31.424900000000001</v>
      </c>
      <c r="DV17">
        <v>21.089400000000001</v>
      </c>
      <c r="DW17">
        <v>17.739899999999999</v>
      </c>
      <c r="DX17">
        <v>100</v>
      </c>
      <c r="DY17">
        <v>31</v>
      </c>
      <c r="DZ17">
        <v>400</v>
      </c>
      <c r="EA17">
        <v>34.0045</v>
      </c>
      <c r="EB17">
        <v>100.045</v>
      </c>
      <c r="EC17">
        <v>100.505</v>
      </c>
    </row>
    <row r="18" spans="1:133" x14ac:dyDescent="0.25">
      <c r="A18">
        <v>2</v>
      </c>
      <c r="B18">
        <v>1582050739.5</v>
      </c>
      <c r="C18">
        <v>90</v>
      </c>
      <c r="D18" t="s">
        <v>242</v>
      </c>
      <c r="E18" t="s">
        <v>243</v>
      </c>
      <c r="F18" t="s">
        <v>232</v>
      </c>
      <c r="G18" t="s">
        <v>233</v>
      </c>
      <c r="H18" t="s">
        <v>234</v>
      </c>
      <c r="I18" t="s">
        <v>235</v>
      </c>
      <c r="J18" t="s">
        <v>236</v>
      </c>
      <c r="K18" t="s">
        <v>237</v>
      </c>
      <c r="L18" t="s">
        <v>238</v>
      </c>
      <c r="M18" t="s">
        <v>239</v>
      </c>
      <c r="N18">
        <v>1582050731.5</v>
      </c>
      <c r="O18">
        <f t="shared" si="0"/>
        <v>1.4087101592599586E-3</v>
      </c>
      <c r="P18">
        <f t="shared" si="1"/>
        <v>7.4095797727369339</v>
      </c>
      <c r="Q18">
        <f t="shared" si="2"/>
        <v>392.01770967741902</v>
      </c>
      <c r="R18">
        <f t="shared" si="3"/>
        <v>280.35864773092891</v>
      </c>
      <c r="S18">
        <f t="shared" si="4"/>
        <v>27.869165782108912</v>
      </c>
      <c r="T18">
        <f t="shared" si="5"/>
        <v>38.968680399000839</v>
      </c>
      <c r="U18">
        <f t="shared" si="6"/>
        <v>0.11572071114137386</v>
      </c>
      <c r="V18">
        <f t="shared" si="7"/>
        <v>2.24855838364451</v>
      </c>
      <c r="W18">
        <f t="shared" si="8"/>
        <v>0.11251106311558481</v>
      </c>
      <c r="X18">
        <f t="shared" si="9"/>
        <v>7.0600373476882888E-2</v>
      </c>
      <c r="Y18">
        <f t="shared" si="10"/>
        <v>161.84632279105335</v>
      </c>
      <c r="Z18">
        <f t="shared" si="11"/>
        <v>32.699510785098482</v>
      </c>
      <c r="AA18">
        <f t="shared" si="12"/>
        <v>31.774203225806499</v>
      </c>
      <c r="AB18">
        <f t="shared" si="13"/>
        <v>4.7143950136532462</v>
      </c>
      <c r="AC18">
        <f t="shared" si="14"/>
        <v>73.943674265773424</v>
      </c>
      <c r="AD18">
        <f t="shared" si="15"/>
        <v>3.521334289313955</v>
      </c>
      <c r="AE18">
        <f t="shared" si="16"/>
        <v>4.7621846280688382</v>
      </c>
      <c r="AF18">
        <f t="shared" si="17"/>
        <v>1.1930607243392912</v>
      </c>
      <c r="AG18">
        <f t="shared" si="18"/>
        <v>-62.124118023364176</v>
      </c>
      <c r="AH18">
        <f t="shared" si="19"/>
        <v>21.579876995378537</v>
      </c>
      <c r="AI18">
        <f t="shared" si="20"/>
        <v>2.1735573375154806</v>
      </c>
      <c r="AJ18">
        <f t="shared" si="21"/>
        <v>123.47563910058321</v>
      </c>
      <c r="AK18">
        <v>-4.1144948167837002E-2</v>
      </c>
      <c r="AL18">
        <v>4.6188808813825401E-2</v>
      </c>
      <c r="AM18">
        <v>3.45264366480369</v>
      </c>
      <c r="AN18">
        <v>0</v>
      </c>
      <c r="AO18">
        <v>0</v>
      </c>
      <c r="AP18">
        <f t="shared" si="22"/>
        <v>1</v>
      </c>
      <c r="AQ18">
        <f t="shared" si="23"/>
        <v>0</v>
      </c>
      <c r="AR18">
        <f t="shared" si="24"/>
        <v>51613.945982628822</v>
      </c>
      <c r="AS18" t="s">
        <v>240</v>
      </c>
      <c r="AT18">
        <v>0</v>
      </c>
      <c r="AU18">
        <v>0</v>
      </c>
      <c r="AV18">
        <f t="shared" si="25"/>
        <v>0</v>
      </c>
      <c r="AW18" t="e">
        <f t="shared" si="26"/>
        <v>#DIV/0!</v>
      </c>
      <c r="AX18">
        <v>0</v>
      </c>
      <c r="AY18" t="s">
        <v>240</v>
      </c>
      <c r="AZ18">
        <v>0</v>
      </c>
      <c r="BA18">
        <v>0</v>
      </c>
      <c r="BB18" t="e">
        <f t="shared" si="27"/>
        <v>#DIV/0!</v>
      </c>
      <c r="BC18">
        <v>0.5</v>
      </c>
      <c r="BD18">
        <f t="shared" si="28"/>
        <v>841.19483264524524</v>
      </c>
      <c r="BE18">
        <f t="shared" si="29"/>
        <v>7.4095797727369339</v>
      </c>
      <c r="BF18" t="e">
        <f t="shared" si="30"/>
        <v>#DIV/0!</v>
      </c>
      <c r="BG18" t="e">
        <f t="shared" si="31"/>
        <v>#DIV/0!</v>
      </c>
      <c r="BH18">
        <f t="shared" si="32"/>
        <v>8.8083990595098621E-3</v>
      </c>
      <c r="BI18" t="e">
        <f t="shared" si="33"/>
        <v>#DIV/0!</v>
      </c>
      <c r="BJ18" t="s">
        <v>240</v>
      </c>
      <c r="BK18">
        <v>0</v>
      </c>
      <c r="BL18">
        <f t="shared" si="34"/>
        <v>0</v>
      </c>
      <c r="BM18" t="e">
        <f t="shared" si="35"/>
        <v>#DIV/0!</v>
      </c>
      <c r="BN18" t="e">
        <f t="shared" si="36"/>
        <v>#DIV/0!</v>
      </c>
      <c r="BO18" t="e">
        <f t="shared" si="37"/>
        <v>#DIV/0!</v>
      </c>
      <c r="BP18" t="e">
        <f t="shared" si="38"/>
        <v>#DIV/0!</v>
      </c>
      <c r="BQ18">
        <f t="shared" si="39"/>
        <v>999.99354838709701</v>
      </c>
      <c r="BR18">
        <f t="shared" si="40"/>
        <v>841.19483264524524</v>
      </c>
      <c r="BS18">
        <f t="shared" si="41"/>
        <v>0.84120025974369506</v>
      </c>
      <c r="BT18">
        <f t="shared" si="42"/>
        <v>0.19240051948739009</v>
      </c>
      <c r="BU18">
        <v>6</v>
      </c>
      <c r="BV18">
        <v>0.5</v>
      </c>
      <c r="BW18" t="s">
        <v>241</v>
      </c>
      <c r="BX18">
        <v>1582050731.5</v>
      </c>
      <c r="BY18">
        <v>392.01770967741902</v>
      </c>
      <c r="BZ18">
        <v>399.97938709677402</v>
      </c>
      <c r="CA18">
        <v>35.423970967741901</v>
      </c>
      <c r="CB18">
        <v>34.065187096774203</v>
      </c>
      <c r="CC18">
        <v>600.01067741935503</v>
      </c>
      <c r="CD18">
        <v>99.205445161290299</v>
      </c>
      <c r="CE18">
        <v>0.19996290322580601</v>
      </c>
      <c r="CF18">
        <v>31.9522193548387</v>
      </c>
      <c r="CG18">
        <v>31.774203225806499</v>
      </c>
      <c r="CH18">
        <v>999.9</v>
      </c>
      <c r="CI18">
        <v>0</v>
      </c>
      <c r="CJ18">
        <v>0</v>
      </c>
      <c r="CK18">
        <v>10001.7738709677</v>
      </c>
      <c r="CL18">
        <v>0</v>
      </c>
      <c r="CM18">
        <v>10.314090322580601</v>
      </c>
      <c r="CN18">
        <v>999.99354838709701</v>
      </c>
      <c r="CO18">
        <v>0.959994161290322</v>
      </c>
      <c r="CP18">
        <v>4.0005812903225801E-2</v>
      </c>
      <c r="CQ18">
        <v>0</v>
      </c>
      <c r="CR18">
        <v>2.8253951612903201</v>
      </c>
      <c r="CS18">
        <v>0</v>
      </c>
      <c r="CT18">
        <v>8714.9064516129001</v>
      </c>
      <c r="CU18">
        <v>9254.8909677419397</v>
      </c>
      <c r="CV18">
        <v>42.396999999999998</v>
      </c>
      <c r="CW18">
        <v>45.848580645161299</v>
      </c>
      <c r="CX18">
        <v>44.253999999999998</v>
      </c>
      <c r="CY18">
        <v>44.25</v>
      </c>
      <c r="CZ18">
        <v>42.811999999999998</v>
      </c>
      <c r="DA18">
        <v>959.98483870967698</v>
      </c>
      <c r="DB18">
        <v>40.0083870967742</v>
      </c>
      <c r="DC18">
        <v>0</v>
      </c>
      <c r="DD18">
        <v>1582050742.7</v>
      </c>
      <c r="DE18">
        <v>2.8225961538461499</v>
      </c>
      <c r="DF18">
        <v>-0.32133332012949301</v>
      </c>
      <c r="DG18">
        <v>128.11897448243201</v>
      </c>
      <c r="DH18">
        <v>8716.4807692307695</v>
      </c>
      <c r="DI18">
        <v>15</v>
      </c>
      <c r="DJ18">
        <v>100</v>
      </c>
      <c r="DK18">
        <v>100</v>
      </c>
      <c r="DL18">
        <v>2.8820000000000001</v>
      </c>
      <c r="DM18">
        <v>0.53600000000000003</v>
      </c>
      <c r="DN18">
        <v>2</v>
      </c>
      <c r="DO18">
        <v>651.553</v>
      </c>
      <c r="DP18">
        <v>340.875</v>
      </c>
      <c r="DQ18">
        <v>31.001000000000001</v>
      </c>
      <c r="DR18">
        <v>31.5335</v>
      </c>
      <c r="DS18">
        <v>30.000299999999999</v>
      </c>
      <c r="DT18">
        <v>31.4209</v>
      </c>
      <c r="DU18">
        <v>31.457699999999999</v>
      </c>
      <c r="DV18">
        <v>21.088899999999999</v>
      </c>
      <c r="DW18">
        <v>17.941800000000001</v>
      </c>
      <c r="DX18">
        <v>100</v>
      </c>
      <c r="DY18">
        <v>31</v>
      </c>
      <c r="DZ18">
        <v>400</v>
      </c>
      <c r="EA18">
        <v>33.991</v>
      </c>
      <c r="EB18">
        <v>100.04300000000001</v>
      </c>
      <c r="EC18">
        <v>100.5</v>
      </c>
    </row>
    <row r="19" spans="1:133" x14ac:dyDescent="0.25">
      <c r="A19">
        <v>3</v>
      </c>
      <c r="B19">
        <v>1582050832.5999999</v>
      </c>
      <c r="C19">
        <v>183.09999990463299</v>
      </c>
      <c r="D19" t="s">
        <v>244</v>
      </c>
      <c r="E19" t="s">
        <v>245</v>
      </c>
      <c r="F19" t="s">
        <v>232</v>
      </c>
      <c r="G19" t="s">
        <v>233</v>
      </c>
      <c r="H19" t="s">
        <v>234</v>
      </c>
      <c r="I19" t="s">
        <v>235</v>
      </c>
      <c r="J19" t="s">
        <v>236</v>
      </c>
      <c r="K19" t="s">
        <v>237</v>
      </c>
      <c r="L19" t="s">
        <v>238</v>
      </c>
      <c r="M19" t="s">
        <v>239</v>
      </c>
      <c r="N19">
        <v>1582050824.5999999</v>
      </c>
      <c r="O19">
        <f t="shared" si="0"/>
        <v>1.4578274062886159E-3</v>
      </c>
      <c r="P19">
        <f t="shared" si="1"/>
        <v>5.3157146327673903</v>
      </c>
      <c r="Q19">
        <f t="shared" si="2"/>
        <v>294.29735483871002</v>
      </c>
      <c r="R19">
        <f t="shared" si="3"/>
        <v>215.77899252970246</v>
      </c>
      <c r="S19">
        <f t="shared" si="4"/>
        <v>21.449783705880002</v>
      </c>
      <c r="T19">
        <f t="shared" si="5"/>
        <v>29.25500083440237</v>
      </c>
      <c r="U19">
        <f t="shared" si="6"/>
        <v>0.11880469619650118</v>
      </c>
      <c r="V19">
        <f t="shared" si="7"/>
        <v>2.2479953219798459</v>
      </c>
      <c r="W19">
        <f t="shared" si="8"/>
        <v>0.11542356248454802</v>
      </c>
      <c r="X19">
        <f t="shared" si="9"/>
        <v>7.2435492854918515E-2</v>
      </c>
      <c r="Y19">
        <f t="shared" si="10"/>
        <v>161.84774498779569</v>
      </c>
      <c r="Z19">
        <f t="shared" si="11"/>
        <v>32.714896389538062</v>
      </c>
      <c r="AA19">
        <f t="shared" si="12"/>
        <v>31.8115290322581</v>
      </c>
      <c r="AB19">
        <f t="shared" si="13"/>
        <v>4.7243806299477145</v>
      </c>
      <c r="AC19">
        <f t="shared" si="14"/>
        <v>73.803521482846421</v>
      </c>
      <c r="AD19">
        <f t="shared" si="15"/>
        <v>3.5209256533362412</v>
      </c>
      <c r="AE19">
        <f t="shared" si="16"/>
        <v>4.7706743290759945</v>
      </c>
      <c r="AF19">
        <f t="shared" si="17"/>
        <v>1.2034549766114733</v>
      </c>
      <c r="AG19">
        <f t="shared" si="18"/>
        <v>-64.290188617327956</v>
      </c>
      <c r="AH19">
        <f t="shared" si="19"/>
        <v>20.863729455992587</v>
      </c>
      <c r="AI19">
        <f t="shared" si="20"/>
        <v>2.1026637134271713</v>
      </c>
      <c r="AJ19">
        <f t="shared" si="21"/>
        <v>120.5239495398875</v>
      </c>
      <c r="AK19">
        <v>-4.11298002217836E-2</v>
      </c>
      <c r="AL19">
        <v>4.6171803917347501E-2</v>
      </c>
      <c r="AM19">
        <v>3.4516373064599701</v>
      </c>
      <c r="AN19">
        <v>0</v>
      </c>
      <c r="AO19">
        <v>0</v>
      </c>
      <c r="AP19">
        <f t="shared" si="22"/>
        <v>1</v>
      </c>
      <c r="AQ19">
        <f t="shared" si="23"/>
        <v>0</v>
      </c>
      <c r="AR19">
        <f t="shared" si="24"/>
        <v>51590.415326846189</v>
      </c>
      <c r="AS19" t="s">
        <v>240</v>
      </c>
      <c r="AT19">
        <v>0</v>
      </c>
      <c r="AU19">
        <v>0</v>
      </c>
      <c r="AV19">
        <f t="shared" si="25"/>
        <v>0</v>
      </c>
      <c r="AW19" t="e">
        <f t="shared" si="26"/>
        <v>#DIV/0!</v>
      </c>
      <c r="AX19">
        <v>0</v>
      </c>
      <c r="AY19" t="s">
        <v>240</v>
      </c>
      <c r="AZ19">
        <v>0</v>
      </c>
      <c r="BA19">
        <v>0</v>
      </c>
      <c r="BB19" t="e">
        <f t="shared" si="27"/>
        <v>#DIV/0!</v>
      </c>
      <c r="BC19">
        <v>0.5</v>
      </c>
      <c r="BD19">
        <f t="shared" si="28"/>
        <v>841.20333476149347</v>
      </c>
      <c r="BE19">
        <f t="shared" si="29"/>
        <v>5.3157146327673903</v>
      </c>
      <c r="BF19" t="e">
        <f t="shared" si="30"/>
        <v>#DIV/0!</v>
      </c>
      <c r="BG19" t="e">
        <f t="shared" si="31"/>
        <v>#DIV/0!</v>
      </c>
      <c r="BH19">
        <f t="shared" si="32"/>
        <v>6.3191792199380143E-3</v>
      </c>
      <c r="BI19" t="e">
        <f t="shared" si="33"/>
        <v>#DIV/0!</v>
      </c>
      <c r="BJ19" t="s">
        <v>240</v>
      </c>
      <c r="BK19">
        <v>0</v>
      </c>
      <c r="BL19">
        <f t="shared" si="34"/>
        <v>0</v>
      </c>
      <c r="BM19" t="e">
        <f t="shared" si="35"/>
        <v>#DIV/0!</v>
      </c>
      <c r="BN19" t="e">
        <f t="shared" si="36"/>
        <v>#DIV/0!</v>
      </c>
      <c r="BO19" t="e">
        <f t="shared" si="37"/>
        <v>#DIV/0!</v>
      </c>
      <c r="BP19" t="e">
        <f t="shared" si="38"/>
        <v>#DIV/0!</v>
      </c>
      <c r="BQ19">
        <f t="shared" si="39"/>
        <v>1000.00380645161</v>
      </c>
      <c r="BR19">
        <f t="shared" si="40"/>
        <v>841.20333476149347</v>
      </c>
      <c r="BS19">
        <f t="shared" si="41"/>
        <v>0.84120013277389372</v>
      </c>
      <c r="BT19">
        <f t="shared" si="42"/>
        <v>0.19240026554778747</v>
      </c>
      <c r="BU19">
        <v>6</v>
      </c>
      <c r="BV19">
        <v>0.5</v>
      </c>
      <c r="BW19" t="s">
        <v>241</v>
      </c>
      <c r="BX19">
        <v>1582050824.5999999</v>
      </c>
      <c r="BY19">
        <v>294.29735483871002</v>
      </c>
      <c r="BZ19">
        <v>300.04203225806498</v>
      </c>
      <c r="CA19">
        <v>35.419554838709701</v>
      </c>
      <c r="CB19">
        <v>34.013380645161298</v>
      </c>
      <c r="CC19">
        <v>600.00751612903196</v>
      </c>
      <c r="CD19">
        <v>99.206270967741901</v>
      </c>
      <c r="CE19">
        <v>0.19999400000000001</v>
      </c>
      <c r="CF19">
        <v>31.9836806451613</v>
      </c>
      <c r="CG19">
        <v>31.8115290322581</v>
      </c>
      <c r="CH19">
        <v>999.9</v>
      </c>
      <c r="CI19">
        <v>0</v>
      </c>
      <c r="CJ19">
        <v>0</v>
      </c>
      <c r="CK19">
        <v>9998.0083870967701</v>
      </c>
      <c r="CL19">
        <v>0</v>
      </c>
      <c r="CM19">
        <v>11.900109677419399</v>
      </c>
      <c r="CN19">
        <v>1000.00380645161</v>
      </c>
      <c r="CO19">
        <v>0.95999500000000004</v>
      </c>
      <c r="CP19">
        <v>4.0004999999999999E-2</v>
      </c>
      <c r="CQ19">
        <v>0</v>
      </c>
      <c r="CR19">
        <v>2.6716048387096798</v>
      </c>
      <c r="CS19">
        <v>0</v>
      </c>
      <c r="CT19">
        <v>8695.3016129032294</v>
      </c>
      <c r="CU19">
        <v>9254.9903225806393</v>
      </c>
      <c r="CV19">
        <v>42.436999999999998</v>
      </c>
      <c r="CW19">
        <v>45.901000000000003</v>
      </c>
      <c r="CX19">
        <v>44.311999999999998</v>
      </c>
      <c r="CY19">
        <v>44.258000000000003</v>
      </c>
      <c r="CZ19">
        <v>42.811999999999998</v>
      </c>
      <c r="DA19">
        <v>959.99774193548399</v>
      </c>
      <c r="DB19">
        <v>40.004516129032297</v>
      </c>
      <c r="DC19">
        <v>0</v>
      </c>
      <c r="DD19">
        <v>1582050835.7</v>
      </c>
      <c r="DE19">
        <v>2.6746634615384601</v>
      </c>
      <c r="DF19">
        <v>-1.24040172429038</v>
      </c>
      <c r="DG19">
        <v>9.2933333320009996</v>
      </c>
      <c r="DH19">
        <v>8695.3142307692306</v>
      </c>
      <c r="DI19">
        <v>15</v>
      </c>
      <c r="DJ19">
        <v>100</v>
      </c>
      <c r="DK19">
        <v>100</v>
      </c>
      <c r="DL19">
        <v>2.4630000000000001</v>
      </c>
      <c r="DM19">
        <v>0.53</v>
      </c>
      <c r="DN19">
        <v>2</v>
      </c>
      <c r="DO19">
        <v>651.62199999999996</v>
      </c>
      <c r="DP19">
        <v>340.41399999999999</v>
      </c>
      <c r="DQ19">
        <v>31.000599999999999</v>
      </c>
      <c r="DR19">
        <v>31.586099999999998</v>
      </c>
      <c r="DS19">
        <v>30.000299999999999</v>
      </c>
      <c r="DT19">
        <v>31.467600000000001</v>
      </c>
      <c r="DU19">
        <v>31.5029</v>
      </c>
      <c r="DV19">
        <v>16.751799999999999</v>
      </c>
      <c r="DW19">
        <v>18.395</v>
      </c>
      <c r="DX19">
        <v>100</v>
      </c>
      <c r="DY19">
        <v>31</v>
      </c>
      <c r="DZ19">
        <v>300</v>
      </c>
      <c r="EA19">
        <v>33.958799999999997</v>
      </c>
      <c r="EB19">
        <v>100.032</v>
      </c>
      <c r="EC19">
        <v>100.488</v>
      </c>
    </row>
    <row r="20" spans="1:133" x14ac:dyDescent="0.25">
      <c r="A20">
        <v>4</v>
      </c>
      <c r="B20">
        <v>1582050922.5999999</v>
      </c>
      <c r="C20">
        <v>273.09999990463302</v>
      </c>
      <c r="D20" t="s">
        <v>246</v>
      </c>
      <c r="E20" t="s">
        <v>247</v>
      </c>
      <c r="F20" t="s">
        <v>232</v>
      </c>
      <c r="G20" t="s">
        <v>233</v>
      </c>
      <c r="H20" t="s">
        <v>234</v>
      </c>
      <c r="I20" t="s">
        <v>235</v>
      </c>
      <c r="J20" t="s">
        <v>236</v>
      </c>
      <c r="K20" t="s">
        <v>237</v>
      </c>
      <c r="L20" t="s">
        <v>238</v>
      </c>
      <c r="M20" t="s">
        <v>239</v>
      </c>
      <c r="N20">
        <v>1582050914.5999999</v>
      </c>
      <c r="O20">
        <f t="shared" si="0"/>
        <v>1.3932410408643934E-3</v>
      </c>
      <c r="P20">
        <f t="shared" si="1"/>
        <v>3.5914864657555396</v>
      </c>
      <c r="Q20">
        <f t="shared" si="2"/>
        <v>221.13519354838701</v>
      </c>
      <c r="R20">
        <f t="shared" si="3"/>
        <v>165.17133011006536</v>
      </c>
      <c r="S20">
        <f t="shared" si="4"/>
        <v>16.418716313333338</v>
      </c>
      <c r="T20">
        <f t="shared" si="5"/>
        <v>21.98175680577009</v>
      </c>
      <c r="U20">
        <f t="shared" si="6"/>
        <v>0.11300867109078355</v>
      </c>
      <c r="V20">
        <f t="shared" si="7"/>
        <v>2.2477923590286903</v>
      </c>
      <c r="W20">
        <f t="shared" si="8"/>
        <v>0.10994454581107856</v>
      </c>
      <c r="X20">
        <f t="shared" si="9"/>
        <v>6.8983720567605961E-2</v>
      </c>
      <c r="Y20">
        <f t="shared" si="10"/>
        <v>161.84589341885848</v>
      </c>
      <c r="Z20">
        <f t="shared" si="11"/>
        <v>32.770311414243338</v>
      </c>
      <c r="AA20">
        <f t="shared" si="12"/>
        <v>31.8618806451613</v>
      </c>
      <c r="AB20">
        <f t="shared" si="13"/>
        <v>4.7378801581642724</v>
      </c>
      <c r="AC20">
        <f t="shared" si="14"/>
        <v>73.86383617015484</v>
      </c>
      <c r="AD20">
        <f t="shared" si="15"/>
        <v>3.5305992201374128</v>
      </c>
      <c r="AE20">
        <f t="shared" si="16"/>
        <v>4.7798752450444404</v>
      </c>
      <c r="AF20">
        <f t="shared" si="17"/>
        <v>1.2072809380268597</v>
      </c>
      <c r="AG20">
        <f t="shared" si="18"/>
        <v>-61.441929902119746</v>
      </c>
      <c r="AH20">
        <f t="shared" si="19"/>
        <v>18.885390409597175</v>
      </c>
      <c r="AI20">
        <f t="shared" si="20"/>
        <v>1.9042473201953807</v>
      </c>
      <c r="AJ20">
        <f t="shared" si="21"/>
        <v>121.19360124653129</v>
      </c>
      <c r="AK20">
        <v>-4.1124340785360501E-2</v>
      </c>
      <c r="AL20">
        <v>4.6165675221689698E-2</v>
      </c>
      <c r="AM20">
        <v>3.4512745759715302</v>
      </c>
      <c r="AN20">
        <v>0</v>
      </c>
      <c r="AO20">
        <v>0</v>
      </c>
      <c r="AP20">
        <f t="shared" si="22"/>
        <v>1</v>
      </c>
      <c r="AQ20">
        <f t="shared" si="23"/>
        <v>0</v>
      </c>
      <c r="AR20">
        <f t="shared" si="24"/>
        <v>51578.045054444607</v>
      </c>
      <c r="AS20" t="s">
        <v>240</v>
      </c>
      <c r="AT20">
        <v>0</v>
      </c>
      <c r="AU20">
        <v>0</v>
      </c>
      <c r="AV20">
        <f t="shared" si="25"/>
        <v>0</v>
      </c>
      <c r="AW20" t="e">
        <f t="shared" si="26"/>
        <v>#DIV/0!</v>
      </c>
      <c r="AX20">
        <v>0</v>
      </c>
      <c r="AY20" t="s">
        <v>240</v>
      </c>
      <c r="AZ20">
        <v>0</v>
      </c>
      <c r="BA20">
        <v>0</v>
      </c>
      <c r="BB20" t="e">
        <f t="shared" si="27"/>
        <v>#DIV/0!</v>
      </c>
      <c r="BC20">
        <v>0.5</v>
      </c>
      <c r="BD20">
        <f t="shared" si="28"/>
        <v>841.19477407745501</v>
      </c>
      <c r="BE20">
        <f t="shared" si="29"/>
        <v>3.5914864657555396</v>
      </c>
      <c r="BF20" t="e">
        <f t="shared" si="30"/>
        <v>#DIV/0!</v>
      </c>
      <c r="BG20" t="e">
        <f t="shared" si="31"/>
        <v>#DIV/0!</v>
      </c>
      <c r="BH20">
        <f t="shared" si="32"/>
        <v>4.2695063930875601E-3</v>
      </c>
      <c r="BI20" t="e">
        <f t="shared" si="33"/>
        <v>#DIV/0!</v>
      </c>
      <c r="BJ20" t="s">
        <v>240</v>
      </c>
      <c r="BK20">
        <v>0</v>
      </c>
      <c r="BL20">
        <f t="shared" si="34"/>
        <v>0</v>
      </c>
      <c r="BM20" t="e">
        <f t="shared" si="35"/>
        <v>#DIV/0!</v>
      </c>
      <c r="BN20" t="e">
        <f t="shared" si="36"/>
        <v>#DIV/0!</v>
      </c>
      <c r="BO20" t="e">
        <f t="shared" si="37"/>
        <v>#DIV/0!</v>
      </c>
      <c r="BP20" t="e">
        <f t="shared" si="38"/>
        <v>#DIV/0!</v>
      </c>
      <c r="BQ20">
        <f t="shared" si="39"/>
        <v>999.99377419354903</v>
      </c>
      <c r="BR20">
        <f t="shared" si="40"/>
        <v>841.19477407745501</v>
      </c>
      <c r="BS20">
        <f t="shared" si="41"/>
        <v>0.84120001122591148</v>
      </c>
      <c r="BT20">
        <f t="shared" si="42"/>
        <v>0.19240002245182294</v>
      </c>
      <c r="BU20">
        <v>6</v>
      </c>
      <c r="BV20">
        <v>0.5</v>
      </c>
      <c r="BW20" t="s">
        <v>241</v>
      </c>
      <c r="BX20">
        <v>1582050914.5999999</v>
      </c>
      <c r="BY20">
        <v>221.13519354838701</v>
      </c>
      <c r="BZ20">
        <v>225.03474193548399</v>
      </c>
      <c r="CA20">
        <v>35.517622580645202</v>
      </c>
      <c r="CB20">
        <v>34.173877419354802</v>
      </c>
      <c r="CC20">
        <v>600.00503225806403</v>
      </c>
      <c r="CD20">
        <v>99.204164516128998</v>
      </c>
      <c r="CE20">
        <v>0.19998935483871</v>
      </c>
      <c r="CF20">
        <v>32.017722580645199</v>
      </c>
      <c r="CG20">
        <v>31.8618806451613</v>
      </c>
      <c r="CH20">
        <v>999.9</v>
      </c>
      <c r="CI20">
        <v>0</v>
      </c>
      <c r="CJ20">
        <v>0</v>
      </c>
      <c r="CK20">
        <v>9996.8935483870991</v>
      </c>
      <c r="CL20">
        <v>0</v>
      </c>
      <c r="CM20">
        <v>9.9356751612903196</v>
      </c>
      <c r="CN20">
        <v>999.99377419354903</v>
      </c>
      <c r="CO20">
        <v>0.95999625806451605</v>
      </c>
      <c r="CP20">
        <v>4.0003770967741901E-2</v>
      </c>
      <c r="CQ20">
        <v>0</v>
      </c>
      <c r="CR20">
        <v>2.6704193548387098</v>
      </c>
      <c r="CS20">
        <v>0</v>
      </c>
      <c r="CT20">
        <v>8557.2235483871009</v>
      </c>
      <c r="CU20">
        <v>9254.8970967742007</v>
      </c>
      <c r="CV20">
        <v>42.5</v>
      </c>
      <c r="CW20">
        <v>46</v>
      </c>
      <c r="CX20">
        <v>44.383000000000003</v>
      </c>
      <c r="CY20">
        <v>44.346548387096803</v>
      </c>
      <c r="CZ20">
        <v>42.887</v>
      </c>
      <c r="DA20">
        <v>959.99064516128999</v>
      </c>
      <c r="DB20">
        <v>40</v>
      </c>
      <c r="DC20">
        <v>0</v>
      </c>
      <c r="DD20">
        <v>1582050925.7</v>
      </c>
      <c r="DE20">
        <v>2.6659230769230802</v>
      </c>
      <c r="DF20">
        <v>0.13736750333678799</v>
      </c>
      <c r="DG20">
        <v>-90.346324827870703</v>
      </c>
      <c r="DH20">
        <v>8556.4465384615396</v>
      </c>
      <c r="DI20">
        <v>15</v>
      </c>
      <c r="DJ20">
        <v>100</v>
      </c>
      <c r="DK20">
        <v>100</v>
      </c>
      <c r="DL20">
        <v>2.2389999999999999</v>
      </c>
      <c r="DM20">
        <v>0.52600000000000002</v>
      </c>
      <c r="DN20">
        <v>2</v>
      </c>
      <c r="DO20">
        <v>651.26</v>
      </c>
      <c r="DP20">
        <v>340.25099999999998</v>
      </c>
      <c r="DQ20">
        <v>31</v>
      </c>
      <c r="DR20">
        <v>31.658200000000001</v>
      </c>
      <c r="DS20">
        <v>30.000499999999999</v>
      </c>
      <c r="DT20">
        <v>31.530899999999999</v>
      </c>
      <c r="DU20">
        <v>31.567399999999999</v>
      </c>
      <c r="DV20">
        <v>13.382300000000001</v>
      </c>
      <c r="DW20">
        <v>17.876799999999999</v>
      </c>
      <c r="DX20">
        <v>100</v>
      </c>
      <c r="DY20">
        <v>31</v>
      </c>
      <c r="DZ20">
        <v>225</v>
      </c>
      <c r="EA20">
        <v>34.145600000000002</v>
      </c>
      <c r="EB20">
        <v>100.01600000000001</v>
      </c>
      <c r="EC20">
        <v>100.47199999999999</v>
      </c>
    </row>
    <row r="21" spans="1:133" x14ac:dyDescent="0.25">
      <c r="A21">
        <v>5</v>
      </c>
      <c r="B21">
        <v>1582051019.5999999</v>
      </c>
      <c r="C21">
        <v>370.09999990463302</v>
      </c>
      <c r="D21" t="s">
        <v>248</v>
      </c>
      <c r="E21" t="s">
        <v>249</v>
      </c>
      <c r="F21" t="s">
        <v>232</v>
      </c>
      <c r="G21" t="s">
        <v>233</v>
      </c>
      <c r="H21" t="s">
        <v>234</v>
      </c>
      <c r="I21" t="s">
        <v>235</v>
      </c>
      <c r="J21" t="s">
        <v>236</v>
      </c>
      <c r="K21" t="s">
        <v>237</v>
      </c>
      <c r="L21" t="s">
        <v>238</v>
      </c>
      <c r="M21" t="s">
        <v>239</v>
      </c>
      <c r="N21">
        <v>1582051011.5999999</v>
      </c>
      <c r="O21">
        <f t="shared" si="0"/>
        <v>1.4073610641242547E-3</v>
      </c>
      <c r="P21">
        <f t="shared" si="1"/>
        <v>1.8280191270546606</v>
      </c>
      <c r="Q21">
        <f t="shared" si="2"/>
        <v>148.004774193548</v>
      </c>
      <c r="R21">
        <f t="shared" si="3"/>
        <v>119.34560568354814</v>
      </c>
      <c r="S21">
        <f t="shared" si="4"/>
        <v>11.863729994693212</v>
      </c>
      <c r="T21">
        <f t="shared" si="5"/>
        <v>14.712637879719114</v>
      </c>
      <c r="U21">
        <f t="shared" si="6"/>
        <v>0.11530108920180836</v>
      </c>
      <c r="V21">
        <f t="shared" si="7"/>
        <v>2.2468352256865147</v>
      </c>
      <c r="W21">
        <f t="shared" si="8"/>
        <v>0.11211196002644087</v>
      </c>
      <c r="X21">
        <f t="shared" si="9"/>
        <v>7.0349158382250546E-2</v>
      </c>
      <c r="Y21">
        <f t="shared" si="10"/>
        <v>161.84414955234701</v>
      </c>
      <c r="Z21">
        <f t="shared" si="11"/>
        <v>32.78420791907179</v>
      </c>
      <c r="AA21">
        <f t="shared" si="12"/>
        <v>31.866477419354801</v>
      </c>
      <c r="AB21">
        <f t="shared" si="13"/>
        <v>4.7391142483639976</v>
      </c>
      <c r="AC21">
        <f t="shared" si="14"/>
        <v>74.051396816104841</v>
      </c>
      <c r="AD21">
        <f t="shared" si="15"/>
        <v>3.5432318089527883</v>
      </c>
      <c r="AE21">
        <f t="shared" si="16"/>
        <v>4.7848277835350697</v>
      </c>
      <c r="AF21">
        <f t="shared" si="17"/>
        <v>1.1958824394112093</v>
      </c>
      <c r="AG21">
        <f t="shared" si="18"/>
        <v>-62.064622927879633</v>
      </c>
      <c r="AH21">
        <f t="shared" si="19"/>
        <v>20.537239475942208</v>
      </c>
      <c r="AI21">
        <f t="shared" si="20"/>
        <v>2.0719216962499294</v>
      </c>
      <c r="AJ21">
        <f t="shared" si="21"/>
        <v>122.3886877966595</v>
      </c>
      <c r="AK21">
        <v>-4.1098601146056499E-2</v>
      </c>
      <c r="AL21">
        <v>4.6136780221654697E-2</v>
      </c>
      <c r="AM21">
        <v>3.4495641856146202</v>
      </c>
      <c r="AN21">
        <v>0</v>
      </c>
      <c r="AO21">
        <v>0</v>
      </c>
      <c r="AP21">
        <f t="shared" si="22"/>
        <v>1</v>
      </c>
      <c r="AQ21">
        <f t="shared" si="23"/>
        <v>0</v>
      </c>
      <c r="AR21">
        <f t="shared" si="24"/>
        <v>51544.034374887648</v>
      </c>
      <c r="AS21" t="s">
        <v>240</v>
      </c>
      <c r="AT21">
        <v>0</v>
      </c>
      <c r="AU21">
        <v>0</v>
      </c>
      <c r="AV21">
        <f t="shared" si="25"/>
        <v>0</v>
      </c>
      <c r="AW21" t="e">
        <f t="shared" si="26"/>
        <v>#DIV/0!</v>
      </c>
      <c r="AX21">
        <v>0</v>
      </c>
      <c r="AY21" t="s">
        <v>240</v>
      </c>
      <c r="AZ21">
        <v>0</v>
      </c>
      <c r="BA21">
        <v>0</v>
      </c>
      <c r="BB21" t="e">
        <f t="shared" si="27"/>
        <v>#DIV/0!</v>
      </c>
      <c r="BC21">
        <v>0.5</v>
      </c>
      <c r="BD21">
        <f t="shared" si="28"/>
        <v>841.18544291618525</v>
      </c>
      <c r="BE21">
        <f t="shared" si="29"/>
        <v>1.8280191270546606</v>
      </c>
      <c r="BF21" t="e">
        <f t="shared" si="30"/>
        <v>#DIV/0!</v>
      </c>
      <c r="BG21" t="e">
        <f t="shared" si="31"/>
        <v>#DIV/0!</v>
      </c>
      <c r="BH21">
        <f t="shared" si="32"/>
        <v>2.1731464119461733E-3</v>
      </c>
      <c r="BI21" t="e">
        <f t="shared" si="33"/>
        <v>#DIV/0!</v>
      </c>
      <c r="BJ21" t="s">
        <v>240</v>
      </c>
      <c r="BK21">
        <v>0</v>
      </c>
      <c r="BL21">
        <f t="shared" si="34"/>
        <v>0</v>
      </c>
      <c r="BM21" t="e">
        <f t="shared" si="35"/>
        <v>#DIV/0!</v>
      </c>
      <c r="BN21" t="e">
        <f t="shared" si="36"/>
        <v>#DIV/0!</v>
      </c>
      <c r="BO21" t="e">
        <f t="shared" si="37"/>
        <v>#DIV/0!</v>
      </c>
      <c r="BP21" t="e">
        <f t="shared" si="38"/>
        <v>#DIV/0!</v>
      </c>
      <c r="BQ21">
        <f t="shared" si="39"/>
        <v>999.98264516128995</v>
      </c>
      <c r="BR21">
        <f t="shared" si="40"/>
        <v>841.18544291618525</v>
      </c>
      <c r="BS21">
        <f t="shared" si="41"/>
        <v>0.84120004180723373</v>
      </c>
      <c r="BT21">
        <f t="shared" si="42"/>
        <v>0.19240008361446762</v>
      </c>
      <c r="BU21">
        <v>6</v>
      </c>
      <c r="BV21">
        <v>0.5</v>
      </c>
      <c r="BW21" t="s">
        <v>241</v>
      </c>
      <c r="BX21">
        <v>1582051011.5999999</v>
      </c>
      <c r="BY21">
        <v>148.004774193548</v>
      </c>
      <c r="BZ21">
        <v>150.04106451612901</v>
      </c>
      <c r="CA21">
        <v>35.643861290322597</v>
      </c>
      <c r="CB21">
        <v>34.286680645161297</v>
      </c>
      <c r="CC21">
        <v>600.00735483870994</v>
      </c>
      <c r="CD21">
        <v>99.206538709677403</v>
      </c>
      <c r="CE21">
        <v>0.19997003225806401</v>
      </c>
      <c r="CF21">
        <v>32.036022580645202</v>
      </c>
      <c r="CG21">
        <v>31.866477419354801</v>
      </c>
      <c r="CH21">
        <v>999.9</v>
      </c>
      <c r="CI21">
        <v>0</v>
      </c>
      <c r="CJ21">
        <v>0</v>
      </c>
      <c r="CK21">
        <v>9990.3974193548402</v>
      </c>
      <c r="CL21">
        <v>0</v>
      </c>
      <c r="CM21">
        <v>8.4217354838709699</v>
      </c>
      <c r="CN21">
        <v>999.98264516128995</v>
      </c>
      <c r="CO21">
        <v>0.95999667741935502</v>
      </c>
      <c r="CP21">
        <v>4.00033612903226E-2</v>
      </c>
      <c r="CQ21">
        <v>0</v>
      </c>
      <c r="CR21">
        <v>2.6237822580645198</v>
      </c>
      <c r="CS21">
        <v>0</v>
      </c>
      <c r="CT21">
        <v>8487.7429032258096</v>
      </c>
      <c r="CU21">
        <v>9254.7958064516097</v>
      </c>
      <c r="CV21">
        <v>42.561999999999998</v>
      </c>
      <c r="CW21">
        <v>46.042000000000002</v>
      </c>
      <c r="CX21">
        <v>44.436999999999998</v>
      </c>
      <c r="CY21">
        <v>44.436999999999998</v>
      </c>
      <c r="CZ21">
        <v>42.936999999999998</v>
      </c>
      <c r="DA21">
        <v>959.98064516129</v>
      </c>
      <c r="DB21">
        <v>40.000645161290301</v>
      </c>
      <c r="DC21">
        <v>0</v>
      </c>
      <c r="DD21">
        <v>1582051022.9000001</v>
      </c>
      <c r="DE21">
        <v>2.61199038461538</v>
      </c>
      <c r="DF21">
        <v>0.53500000365675204</v>
      </c>
      <c r="DG21">
        <v>-5.1473504008618303</v>
      </c>
      <c r="DH21">
        <v>8488.0723076923096</v>
      </c>
      <c r="DI21">
        <v>15</v>
      </c>
      <c r="DJ21">
        <v>100</v>
      </c>
      <c r="DK21">
        <v>100</v>
      </c>
      <c r="DL21">
        <v>2.0459999999999998</v>
      </c>
      <c r="DM21">
        <v>0.53300000000000003</v>
      </c>
      <c r="DN21">
        <v>2</v>
      </c>
      <c r="DO21">
        <v>651.20100000000002</v>
      </c>
      <c r="DP21">
        <v>340.137</v>
      </c>
      <c r="DQ21">
        <v>30.9998</v>
      </c>
      <c r="DR21">
        <v>31.718399999999999</v>
      </c>
      <c r="DS21">
        <v>30.0002</v>
      </c>
      <c r="DT21">
        <v>31.587599999999998</v>
      </c>
      <c r="DU21">
        <v>31.621400000000001</v>
      </c>
      <c r="DV21">
        <v>9.8955099999999998</v>
      </c>
      <c r="DW21">
        <v>17.477599999999999</v>
      </c>
      <c r="DX21">
        <v>100</v>
      </c>
      <c r="DY21">
        <v>31</v>
      </c>
      <c r="DZ21">
        <v>150</v>
      </c>
      <c r="EA21">
        <v>34.2624</v>
      </c>
      <c r="EB21">
        <v>100.002</v>
      </c>
      <c r="EC21">
        <v>100.458</v>
      </c>
    </row>
    <row r="22" spans="1:133" x14ac:dyDescent="0.25">
      <c r="A22">
        <v>6</v>
      </c>
      <c r="B22">
        <v>1582051110.5999999</v>
      </c>
      <c r="C22">
        <v>461.09999990463302</v>
      </c>
      <c r="D22" t="s">
        <v>250</v>
      </c>
      <c r="E22" t="s">
        <v>251</v>
      </c>
      <c r="F22" t="s">
        <v>232</v>
      </c>
      <c r="G22" t="s">
        <v>233</v>
      </c>
      <c r="H22" t="s">
        <v>234</v>
      </c>
      <c r="I22" t="s">
        <v>235</v>
      </c>
      <c r="J22" t="s">
        <v>236</v>
      </c>
      <c r="K22" t="s">
        <v>237</v>
      </c>
      <c r="L22" t="s">
        <v>238</v>
      </c>
      <c r="M22" t="s">
        <v>239</v>
      </c>
      <c r="N22">
        <v>1582051102.5999999</v>
      </c>
      <c r="O22">
        <f t="shared" si="0"/>
        <v>1.4672078003569492E-3</v>
      </c>
      <c r="P22">
        <f t="shared" si="1"/>
        <v>0.62952099900265712</v>
      </c>
      <c r="Q22">
        <f t="shared" si="2"/>
        <v>99.269641935483904</v>
      </c>
      <c r="R22">
        <f t="shared" si="3"/>
        <v>88.91704047600561</v>
      </c>
      <c r="S22">
        <f t="shared" si="4"/>
        <v>8.8385144820656425</v>
      </c>
      <c r="T22">
        <f t="shared" si="5"/>
        <v>9.8675817726188466</v>
      </c>
      <c r="U22">
        <f t="shared" si="6"/>
        <v>0.1216782418255004</v>
      </c>
      <c r="V22">
        <f t="shared" si="7"/>
        <v>2.2474540222791228</v>
      </c>
      <c r="W22">
        <f t="shared" si="8"/>
        <v>0.1181333700221516</v>
      </c>
      <c r="X22">
        <f t="shared" si="9"/>
        <v>7.4143246621226969E-2</v>
      </c>
      <c r="Y22">
        <f t="shared" si="10"/>
        <v>161.84836319241126</v>
      </c>
      <c r="Z22">
        <f t="shared" si="11"/>
        <v>32.715573484715577</v>
      </c>
      <c r="AA22">
        <f t="shared" si="12"/>
        <v>31.814170967741902</v>
      </c>
      <c r="AB22">
        <f t="shared" si="13"/>
        <v>4.7250881131556479</v>
      </c>
      <c r="AC22">
        <f t="shared" si="14"/>
        <v>74.22718964498371</v>
      </c>
      <c r="AD22">
        <f t="shared" si="15"/>
        <v>3.5418624150566247</v>
      </c>
      <c r="AE22">
        <f t="shared" si="16"/>
        <v>4.7716509704823302</v>
      </c>
      <c r="AF22">
        <f t="shared" si="17"/>
        <v>1.1832256980990232</v>
      </c>
      <c r="AG22">
        <f t="shared" si="18"/>
        <v>-64.703863995741457</v>
      </c>
      <c r="AH22">
        <f t="shared" si="19"/>
        <v>20.976743542251693</v>
      </c>
      <c r="AI22">
        <f t="shared" si="20"/>
        <v>2.1146276406723463</v>
      </c>
      <c r="AJ22">
        <f t="shared" si="21"/>
        <v>120.23587037959385</v>
      </c>
      <c r="AK22">
        <v>-4.1115240959822698E-2</v>
      </c>
      <c r="AL22">
        <v>4.6155459870335001E-2</v>
      </c>
      <c r="AM22">
        <v>3.4506699376107299</v>
      </c>
      <c r="AN22">
        <v>0</v>
      </c>
      <c r="AO22">
        <v>0</v>
      </c>
      <c r="AP22">
        <f t="shared" si="22"/>
        <v>1</v>
      </c>
      <c r="AQ22">
        <f t="shared" si="23"/>
        <v>0</v>
      </c>
      <c r="AR22">
        <f t="shared" si="24"/>
        <v>51572.192391817451</v>
      </c>
      <c r="AS22" t="s">
        <v>240</v>
      </c>
      <c r="AT22">
        <v>0</v>
      </c>
      <c r="AU22">
        <v>0</v>
      </c>
      <c r="AV22">
        <f t="shared" si="25"/>
        <v>0</v>
      </c>
      <c r="AW22" t="e">
        <f t="shared" si="26"/>
        <v>#DIV/0!</v>
      </c>
      <c r="AX22">
        <v>0</v>
      </c>
      <c r="AY22" t="s">
        <v>240</v>
      </c>
      <c r="AZ22">
        <v>0</v>
      </c>
      <c r="BA22">
        <v>0</v>
      </c>
      <c r="BB22" t="e">
        <f t="shared" si="27"/>
        <v>#DIV/0!</v>
      </c>
      <c r="BC22">
        <v>0.5</v>
      </c>
      <c r="BD22">
        <f t="shared" si="28"/>
        <v>841.20753627099043</v>
      </c>
      <c r="BE22">
        <f t="shared" si="29"/>
        <v>0.62952099900265712</v>
      </c>
      <c r="BF22" t="e">
        <f t="shared" si="30"/>
        <v>#DIV/0!</v>
      </c>
      <c r="BG22" t="e">
        <f t="shared" si="31"/>
        <v>#DIV/0!</v>
      </c>
      <c r="BH22">
        <f t="shared" si="32"/>
        <v>7.4835396957245086E-4</v>
      </c>
      <c r="BI22" t="e">
        <f t="shared" si="33"/>
        <v>#DIV/0!</v>
      </c>
      <c r="BJ22" t="s">
        <v>240</v>
      </c>
      <c r="BK22">
        <v>0</v>
      </c>
      <c r="BL22">
        <f t="shared" si="34"/>
        <v>0</v>
      </c>
      <c r="BM22" t="e">
        <f t="shared" si="35"/>
        <v>#DIV/0!</v>
      </c>
      <c r="BN22" t="e">
        <f t="shared" si="36"/>
        <v>#DIV/0!</v>
      </c>
      <c r="BO22" t="e">
        <f t="shared" si="37"/>
        <v>#DIV/0!</v>
      </c>
      <c r="BP22" t="e">
        <f t="shared" si="38"/>
        <v>#DIV/0!</v>
      </c>
      <c r="BQ22">
        <f t="shared" si="39"/>
        <v>1000.00893548387</v>
      </c>
      <c r="BR22">
        <f t="shared" si="40"/>
        <v>841.20753627099043</v>
      </c>
      <c r="BS22">
        <f t="shared" si="41"/>
        <v>0.8412000197417826</v>
      </c>
      <c r="BT22">
        <f t="shared" si="42"/>
        <v>0.19240003948356532</v>
      </c>
      <c r="BU22">
        <v>6</v>
      </c>
      <c r="BV22">
        <v>0.5</v>
      </c>
      <c r="BW22" t="s">
        <v>241</v>
      </c>
      <c r="BX22">
        <v>1582051102.5999999</v>
      </c>
      <c r="BY22">
        <v>99.269641935483904</v>
      </c>
      <c r="BZ22">
        <v>100.0448</v>
      </c>
      <c r="CA22">
        <v>35.6317709677419</v>
      </c>
      <c r="CB22">
        <v>34.216864516129</v>
      </c>
      <c r="CC22">
        <v>600.00938709677405</v>
      </c>
      <c r="CD22">
        <v>99.201835483870994</v>
      </c>
      <c r="CE22">
        <v>0.19997135483871001</v>
      </c>
      <c r="CF22">
        <v>31.987296774193499</v>
      </c>
      <c r="CG22">
        <v>31.814170967741902</v>
      </c>
      <c r="CH22">
        <v>999.9</v>
      </c>
      <c r="CI22">
        <v>0</v>
      </c>
      <c r="CJ22">
        <v>0</v>
      </c>
      <c r="CK22">
        <v>9994.9161290322609</v>
      </c>
      <c r="CL22">
        <v>0</v>
      </c>
      <c r="CM22">
        <v>8.6934680645161304</v>
      </c>
      <c r="CN22">
        <v>1000.00893548387</v>
      </c>
      <c r="CO22">
        <v>0.95999709677419298</v>
      </c>
      <c r="CP22">
        <v>4.0002951612903202E-2</v>
      </c>
      <c r="CQ22">
        <v>0</v>
      </c>
      <c r="CR22">
        <v>2.6550967741935501</v>
      </c>
      <c r="CS22">
        <v>0</v>
      </c>
      <c r="CT22">
        <v>8504.6264516128995</v>
      </c>
      <c r="CU22">
        <v>9255.0361290322599</v>
      </c>
      <c r="CV22">
        <v>42.526000000000003</v>
      </c>
      <c r="CW22">
        <v>46.015999999999998</v>
      </c>
      <c r="CX22">
        <v>44.207354838709698</v>
      </c>
      <c r="CY22">
        <v>44.405000000000001</v>
      </c>
      <c r="CZ22">
        <v>42.936999999999998</v>
      </c>
      <c r="DA22">
        <v>960.00677419354804</v>
      </c>
      <c r="DB22">
        <v>40.000967741935497</v>
      </c>
      <c r="DC22">
        <v>0</v>
      </c>
      <c r="DD22">
        <v>1582051113.5</v>
      </c>
      <c r="DE22">
        <v>2.69154807692308</v>
      </c>
      <c r="DF22">
        <v>0.46566664213339098</v>
      </c>
      <c r="DG22">
        <v>76.038974242905397</v>
      </c>
      <c r="DH22">
        <v>8504.8930769230792</v>
      </c>
      <c r="DI22">
        <v>15</v>
      </c>
      <c r="DJ22">
        <v>100</v>
      </c>
      <c r="DK22">
        <v>100</v>
      </c>
      <c r="DL22">
        <v>1.97</v>
      </c>
      <c r="DM22">
        <v>0.53200000000000003</v>
      </c>
      <c r="DN22">
        <v>2</v>
      </c>
      <c r="DO22">
        <v>651.4</v>
      </c>
      <c r="DP22">
        <v>339.84800000000001</v>
      </c>
      <c r="DQ22">
        <v>31</v>
      </c>
      <c r="DR22">
        <v>31.743500000000001</v>
      </c>
      <c r="DS22">
        <v>30.0001</v>
      </c>
      <c r="DT22">
        <v>31.615500000000001</v>
      </c>
      <c r="DU22">
        <v>31.6493</v>
      </c>
      <c r="DV22">
        <v>7.5407000000000002</v>
      </c>
      <c r="DW22">
        <v>17.922000000000001</v>
      </c>
      <c r="DX22">
        <v>100</v>
      </c>
      <c r="DY22">
        <v>31</v>
      </c>
      <c r="DZ22">
        <v>100</v>
      </c>
      <c r="EA22">
        <v>34.111699999999999</v>
      </c>
      <c r="EB22">
        <v>100.005</v>
      </c>
      <c r="EC22">
        <v>100.45399999999999</v>
      </c>
    </row>
    <row r="23" spans="1:133" x14ac:dyDescent="0.25">
      <c r="A23">
        <v>7</v>
      </c>
      <c r="B23">
        <v>1582051173.5999999</v>
      </c>
      <c r="C23">
        <v>524.09999990463302</v>
      </c>
      <c r="D23" t="s">
        <v>252</v>
      </c>
      <c r="E23" t="s">
        <v>253</v>
      </c>
      <c r="F23" t="s">
        <v>232</v>
      </c>
      <c r="G23" t="s">
        <v>233</v>
      </c>
      <c r="H23" t="s">
        <v>234</v>
      </c>
      <c r="I23" t="s">
        <v>235</v>
      </c>
      <c r="J23" t="s">
        <v>236</v>
      </c>
      <c r="K23" t="s">
        <v>237</v>
      </c>
      <c r="L23" t="s">
        <v>238</v>
      </c>
      <c r="M23" t="s">
        <v>239</v>
      </c>
      <c r="N23">
        <v>1582051150.7612901</v>
      </c>
      <c r="O23">
        <f t="shared" si="0"/>
        <v>1.0577698306801575E-3</v>
      </c>
      <c r="P23">
        <f t="shared" si="1"/>
        <v>-0.50930811329787051</v>
      </c>
      <c r="Q23">
        <f t="shared" si="2"/>
        <v>75.387680645161296</v>
      </c>
      <c r="R23">
        <f t="shared" si="3"/>
        <v>83.614277080416883</v>
      </c>
      <c r="S23">
        <f t="shared" si="4"/>
        <v>8.3111587129549562</v>
      </c>
      <c r="T23">
        <f t="shared" si="5"/>
        <v>7.4934449082289927</v>
      </c>
      <c r="U23">
        <f t="shared" si="6"/>
        <v>8.4170379362349307E-2</v>
      </c>
      <c r="V23">
        <f t="shared" si="7"/>
        <v>2.2494709244149336</v>
      </c>
      <c r="W23">
        <f t="shared" si="8"/>
        <v>8.2459049556975569E-2</v>
      </c>
      <c r="X23">
        <f t="shared" si="9"/>
        <v>5.1687764155415247E-2</v>
      </c>
      <c r="Y23">
        <f t="shared" si="10"/>
        <v>161.85005257620972</v>
      </c>
      <c r="Z23">
        <f t="shared" si="11"/>
        <v>32.844477532926518</v>
      </c>
      <c r="AA23">
        <f t="shared" si="12"/>
        <v>31.7832935483871</v>
      </c>
      <c r="AB23">
        <f t="shared" si="13"/>
        <v>4.7168252152421219</v>
      </c>
      <c r="AC23">
        <f t="shared" si="14"/>
        <v>73.256906757267672</v>
      </c>
      <c r="AD23">
        <f t="shared" si="15"/>
        <v>3.4944215289506593</v>
      </c>
      <c r="AE23">
        <f t="shared" si="16"/>
        <v>4.7700915635562033</v>
      </c>
      <c r="AF23">
        <f t="shared" si="17"/>
        <v>1.2224036862914627</v>
      </c>
      <c r="AG23">
        <f t="shared" si="18"/>
        <v>-46.647649532994947</v>
      </c>
      <c r="AH23">
        <f t="shared" si="19"/>
        <v>24.039923880622826</v>
      </c>
      <c r="AI23">
        <f t="shared" si="20"/>
        <v>2.420811957115772</v>
      </c>
      <c r="AJ23">
        <f t="shared" si="21"/>
        <v>141.66313888095337</v>
      </c>
      <c r="AK23">
        <v>-4.1169505359410399E-2</v>
      </c>
      <c r="AL23">
        <v>4.6216376412694701E-2</v>
      </c>
      <c r="AM23">
        <v>3.45427485887754</v>
      </c>
      <c r="AN23">
        <v>5</v>
      </c>
      <c r="AO23">
        <v>1</v>
      </c>
      <c r="AP23">
        <f t="shared" si="22"/>
        <v>1</v>
      </c>
      <c r="AQ23">
        <f t="shared" si="23"/>
        <v>0</v>
      </c>
      <c r="AR23">
        <f t="shared" si="24"/>
        <v>51638.390287171991</v>
      </c>
      <c r="AS23" t="s">
        <v>240</v>
      </c>
      <c r="AT23">
        <v>0</v>
      </c>
      <c r="AU23">
        <v>0</v>
      </c>
      <c r="AV23">
        <f t="shared" si="25"/>
        <v>0</v>
      </c>
      <c r="AW23" t="e">
        <f t="shared" si="26"/>
        <v>#DIV/0!</v>
      </c>
      <c r="AX23">
        <v>0</v>
      </c>
      <c r="AY23" t="s">
        <v>240</v>
      </c>
      <c r="AZ23">
        <v>0</v>
      </c>
      <c r="BA23">
        <v>0</v>
      </c>
      <c r="BB23" t="e">
        <f t="shared" si="27"/>
        <v>#DIV/0!</v>
      </c>
      <c r="BC23">
        <v>0.5</v>
      </c>
      <c r="BD23">
        <f t="shared" si="28"/>
        <v>841.2163270064965</v>
      </c>
      <c r="BE23">
        <f t="shared" si="29"/>
        <v>-0.50930811329787051</v>
      </c>
      <c r="BF23" t="e">
        <f t="shared" si="30"/>
        <v>#DIV/0!</v>
      </c>
      <c r="BG23" t="e">
        <f t="shared" si="31"/>
        <v>#DIV/0!</v>
      </c>
      <c r="BH23">
        <f t="shared" si="32"/>
        <v>-6.0544249671218905E-4</v>
      </c>
      <c r="BI23" t="e">
        <f t="shared" si="33"/>
        <v>#DIV/0!</v>
      </c>
      <c r="BJ23" t="s">
        <v>240</v>
      </c>
      <c r="BK23">
        <v>0</v>
      </c>
      <c r="BL23">
        <f t="shared" si="34"/>
        <v>0</v>
      </c>
      <c r="BM23" t="e">
        <f t="shared" si="35"/>
        <v>#DIV/0!</v>
      </c>
      <c r="BN23" t="e">
        <f t="shared" si="36"/>
        <v>#DIV/0!</v>
      </c>
      <c r="BO23" t="e">
        <f t="shared" si="37"/>
        <v>#DIV/0!</v>
      </c>
      <c r="BP23" t="e">
        <f t="shared" si="38"/>
        <v>#DIV/0!</v>
      </c>
      <c r="BQ23">
        <f t="shared" si="39"/>
        <v>1000.0193870967699</v>
      </c>
      <c r="BR23">
        <f t="shared" si="40"/>
        <v>841.2163270064965</v>
      </c>
      <c r="BS23">
        <f t="shared" si="41"/>
        <v>0.84120001858033344</v>
      </c>
      <c r="BT23">
        <f t="shared" si="42"/>
        <v>0.19240003716066698</v>
      </c>
      <c r="BU23">
        <v>6</v>
      </c>
      <c r="BV23">
        <v>0.5</v>
      </c>
      <c r="BW23" t="s">
        <v>241</v>
      </c>
      <c r="BX23">
        <v>1582051150.7612901</v>
      </c>
      <c r="BY23">
        <v>75.387680645161296</v>
      </c>
      <c r="BZ23">
        <v>74.958135483871004</v>
      </c>
      <c r="CA23">
        <v>35.155570967741902</v>
      </c>
      <c r="CB23">
        <v>34.135035483871</v>
      </c>
      <c r="CC23">
        <v>600.02812903225799</v>
      </c>
      <c r="CD23">
        <v>99.199070967741903</v>
      </c>
      <c r="CE23">
        <v>0.19972793548387099</v>
      </c>
      <c r="CF23">
        <v>31.981522580645201</v>
      </c>
      <c r="CG23">
        <v>31.7832935483871</v>
      </c>
      <c r="CH23">
        <v>999.9</v>
      </c>
      <c r="CI23">
        <v>0</v>
      </c>
      <c r="CJ23">
        <v>0</v>
      </c>
      <c r="CK23">
        <v>10008.3864516129</v>
      </c>
      <c r="CL23">
        <v>0</v>
      </c>
      <c r="CM23">
        <v>8.9122867741935501</v>
      </c>
      <c r="CN23">
        <v>1000.0193870967699</v>
      </c>
      <c r="CO23">
        <v>0.95999709677419298</v>
      </c>
      <c r="CP23">
        <v>4.0002951612903202E-2</v>
      </c>
      <c r="CQ23">
        <v>0</v>
      </c>
      <c r="CR23">
        <v>2.69553225806452</v>
      </c>
      <c r="CS23">
        <v>0</v>
      </c>
      <c r="CT23">
        <v>8537.2341935483892</v>
      </c>
      <c r="CU23">
        <v>9255.13516129032</v>
      </c>
      <c r="CV23">
        <v>42.506</v>
      </c>
      <c r="CW23">
        <v>45.995935483871001</v>
      </c>
      <c r="CX23">
        <v>44.177129032258101</v>
      </c>
      <c r="CY23">
        <v>44.378935483870997</v>
      </c>
      <c r="CZ23">
        <v>42.929000000000002</v>
      </c>
      <c r="DA23">
        <v>960.01548387096796</v>
      </c>
      <c r="DB23">
        <v>40.001290322580601</v>
      </c>
      <c r="DC23">
        <v>0</v>
      </c>
      <c r="DD23">
        <v>1582051176.5</v>
      </c>
      <c r="DE23">
        <v>2.5884903846153802</v>
      </c>
      <c r="DF23">
        <v>-3.09145381552739E-2</v>
      </c>
      <c r="DG23">
        <v>128.93367505621299</v>
      </c>
      <c r="DH23">
        <v>8543.5657692307705</v>
      </c>
      <c r="DI23">
        <v>15</v>
      </c>
      <c r="DJ23">
        <v>100</v>
      </c>
      <c r="DK23">
        <v>100</v>
      </c>
      <c r="DL23">
        <v>1.9350000000000001</v>
      </c>
      <c r="DM23">
        <v>0.52500000000000002</v>
      </c>
      <c r="DN23">
        <v>2</v>
      </c>
      <c r="DO23">
        <v>630.71799999999996</v>
      </c>
      <c r="DP23">
        <v>337.08100000000002</v>
      </c>
      <c r="DQ23">
        <v>30.999600000000001</v>
      </c>
      <c r="DR23">
        <v>31.7362</v>
      </c>
      <c r="DS23">
        <v>30</v>
      </c>
      <c r="DT23">
        <v>31.644100000000002</v>
      </c>
      <c r="DU23">
        <v>31.6708</v>
      </c>
      <c r="DV23">
        <v>6.3754600000000003</v>
      </c>
      <c r="DW23">
        <v>17.485099999999999</v>
      </c>
      <c r="DX23">
        <v>100</v>
      </c>
      <c r="DY23">
        <v>31</v>
      </c>
      <c r="DZ23">
        <v>75</v>
      </c>
      <c r="EA23">
        <v>34.197200000000002</v>
      </c>
      <c r="EB23">
        <v>100.006</v>
      </c>
      <c r="EC23">
        <v>100.459</v>
      </c>
    </row>
    <row r="24" spans="1:133" x14ac:dyDescent="0.25">
      <c r="A24">
        <v>8</v>
      </c>
      <c r="B24">
        <v>1582051269.5999999</v>
      </c>
      <c r="C24">
        <v>620.09999990463302</v>
      </c>
      <c r="D24" t="s">
        <v>254</v>
      </c>
      <c r="E24" t="s">
        <v>255</v>
      </c>
      <c r="F24" t="s">
        <v>232</v>
      </c>
      <c r="G24" t="s">
        <v>233</v>
      </c>
      <c r="H24" t="s">
        <v>234</v>
      </c>
      <c r="I24" t="s">
        <v>235</v>
      </c>
      <c r="J24" t="s">
        <v>236</v>
      </c>
      <c r="K24" t="s">
        <v>237</v>
      </c>
      <c r="L24" t="s">
        <v>238</v>
      </c>
      <c r="M24" t="s">
        <v>239</v>
      </c>
      <c r="N24">
        <v>1582051261.5999999</v>
      </c>
      <c r="O24">
        <f t="shared" si="0"/>
        <v>1.4694510028973029E-3</v>
      </c>
      <c r="P24">
        <f t="shared" si="1"/>
        <v>-0.49189689983908153</v>
      </c>
      <c r="Q24">
        <f t="shared" si="2"/>
        <v>50.427812903225799</v>
      </c>
      <c r="R24">
        <f t="shared" si="3"/>
        <v>56.024210321739858</v>
      </c>
      <c r="S24">
        <f t="shared" si="4"/>
        <v>5.5687300799218979</v>
      </c>
      <c r="T24">
        <f t="shared" si="5"/>
        <v>5.0124558109103248</v>
      </c>
      <c r="U24">
        <f t="shared" si="6"/>
        <v>0.1213013011734166</v>
      </c>
      <c r="V24">
        <f t="shared" si="7"/>
        <v>2.2479260822068858</v>
      </c>
      <c r="W24">
        <f t="shared" si="8"/>
        <v>0.11777873269663759</v>
      </c>
      <c r="X24">
        <f t="shared" si="9"/>
        <v>7.3919675955524747E-2</v>
      </c>
      <c r="Y24">
        <f t="shared" si="10"/>
        <v>161.84417055474702</v>
      </c>
      <c r="Z24">
        <f t="shared" si="11"/>
        <v>32.699906813934206</v>
      </c>
      <c r="AA24">
        <f t="shared" si="12"/>
        <v>31.771903225806501</v>
      </c>
      <c r="AB24">
        <f t="shared" si="13"/>
        <v>4.7137803058151064</v>
      </c>
      <c r="AC24">
        <f t="shared" si="14"/>
        <v>73.936441952011407</v>
      </c>
      <c r="AD24">
        <f t="shared" si="15"/>
        <v>3.5250414779486836</v>
      </c>
      <c r="AE24">
        <f t="shared" si="16"/>
        <v>4.7676644762492346</v>
      </c>
      <c r="AF24">
        <f t="shared" si="17"/>
        <v>1.1887388278664228</v>
      </c>
      <c r="AG24">
        <f t="shared" si="18"/>
        <v>-64.802789227771058</v>
      </c>
      <c r="AH24">
        <f t="shared" si="19"/>
        <v>24.314270728244441</v>
      </c>
      <c r="AI24">
        <f t="shared" si="20"/>
        <v>2.4498755670757224</v>
      </c>
      <c r="AJ24">
        <f t="shared" si="21"/>
        <v>123.80552762229614</v>
      </c>
      <c r="AK24">
        <v>-4.1127937713004901E-2</v>
      </c>
      <c r="AL24">
        <v>4.6169713088078698E-2</v>
      </c>
      <c r="AM24">
        <v>3.4515135613465899</v>
      </c>
      <c r="AN24">
        <v>0</v>
      </c>
      <c r="AO24">
        <v>0</v>
      </c>
      <c r="AP24">
        <f t="shared" si="22"/>
        <v>1</v>
      </c>
      <c r="AQ24">
        <f t="shared" si="23"/>
        <v>0</v>
      </c>
      <c r="AR24">
        <f t="shared" si="24"/>
        <v>51589.898412926632</v>
      </c>
      <c r="AS24" t="s">
        <v>240</v>
      </c>
      <c r="AT24">
        <v>0</v>
      </c>
      <c r="AU24">
        <v>0</v>
      </c>
      <c r="AV24">
        <f t="shared" si="25"/>
        <v>0</v>
      </c>
      <c r="AW24" t="e">
        <f t="shared" si="26"/>
        <v>#DIV/0!</v>
      </c>
      <c r="AX24">
        <v>0</v>
      </c>
      <c r="AY24" t="s">
        <v>240</v>
      </c>
      <c r="AZ24">
        <v>0</v>
      </c>
      <c r="BA24">
        <v>0</v>
      </c>
      <c r="BB24" t="e">
        <f t="shared" si="27"/>
        <v>#DIV/0!</v>
      </c>
      <c r="BC24">
        <v>0.5</v>
      </c>
      <c r="BD24">
        <f t="shared" si="28"/>
        <v>841.18569762590596</v>
      </c>
      <c r="BE24">
        <f t="shared" si="29"/>
        <v>-0.49189689983908153</v>
      </c>
      <c r="BF24" t="e">
        <f t="shared" si="30"/>
        <v>#DIV/0!</v>
      </c>
      <c r="BG24" t="e">
        <f t="shared" si="31"/>
        <v>#DIV/0!</v>
      </c>
      <c r="BH24">
        <f t="shared" si="32"/>
        <v>-5.847661238503832E-4</v>
      </c>
      <c r="BI24" t="e">
        <f t="shared" si="33"/>
        <v>#DIV/0!</v>
      </c>
      <c r="BJ24" t="s">
        <v>240</v>
      </c>
      <c r="BK24">
        <v>0</v>
      </c>
      <c r="BL24">
        <f t="shared" si="34"/>
        <v>0</v>
      </c>
      <c r="BM24" t="e">
        <f t="shared" si="35"/>
        <v>#DIV/0!</v>
      </c>
      <c r="BN24" t="e">
        <f t="shared" si="36"/>
        <v>#DIV/0!</v>
      </c>
      <c r="BO24" t="e">
        <f t="shared" si="37"/>
        <v>#DIV/0!</v>
      </c>
      <c r="BP24" t="e">
        <f t="shared" si="38"/>
        <v>#DIV/0!</v>
      </c>
      <c r="BQ24">
        <f t="shared" si="39"/>
        <v>999.98296774193602</v>
      </c>
      <c r="BR24">
        <f t="shared" si="40"/>
        <v>841.18569762590596</v>
      </c>
      <c r="BS24">
        <f t="shared" si="41"/>
        <v>0.84120002516181791</v>
      </c>
      <c r="BT24">
        <f t="shared" si="42"/>
        <v>0.19240005032363583</v>
      </c>
      <c r="BU24">
        <v>6</v>
      </c>
      <c r="BV24">
        <v>0.5</v>
      </c>
      <c r="BW24" t="s">
        <v>241</v>
      </c>
      <c r="BX24">
        <v>1582051261.5999999</v>
      </c>
      <c r="BY24">
        <v>50.427812903225799</v>
      </c>
      <c r="BZ24">
        <v>50.010025806451601</v>
      </c>
      <c r="CA24">
        <v>35.463680645161297</v>
      </c>
      <c r="CB24">
        <v>34.0463709677419</v>
      </c>
      <c r="CC24">
        <v>600.01235483871005</v>
      </c>
      <c r="CD24">
        <v>99.198645161290301</v>
      </c>
      <c r="CE24">
        <v>0.199990677419355</v>
      </c>
      <c r="CF24">
        <v>31.972532258064501</v>
      </c>
      <c r="CG24">
        <v>31.771903225806501</v>
      </c>
      <c r="CH24">
        <v>999.9</v>
      </c>
      <c r="CI24">
        <v>0</v>
      </c>
      <c r="CJ24">
        <v>0</v>
      </c>
      <c r="CK24">
        <v>9998.3241935483893</v>
      </c>
      <c r="CL24">
        <v>0</v>
      </c>
      <c r="CM24">
        <v>8.5115161290322607</v>
      </c>
      <c r="CN24">
        <v>999.98296774193602</v>
      </c>
      <c r="CO24">
        <v>0.95999500000000004</v>
      </c>
      <c r="CP24">
        <v>4.0004999999999999E-2</v>
      </c>
      <c r="CQ24">
        <v>0</v>
      </c>
      <c r="CR24">
        <v>2.6560967741935499</v>
      </c>
      <c r="CS24">
        <v>0</v>
      </c>
      <c r="CT24">
        <v>8528.5351612903196</v>
      </c>
      <c r="CU24">
        <v>9254.7967741935499</v>
      </c>
      <c r="CV24">
        <v>42.475612903225802</v>
      </c>
      <c r="CW24">
        <v>45.920999999999999</v>
      </c>
      <c r="CX24">
        <v>44.084419354838701</v>
      </c>
      <c r="CY24">
        <v>44.287999999999997</v>
      </c>
      <c r="CZ24">
        <v>42.870935483871001</v>
      </c>
      <c r="DA24">
        <v>959.97903225806499</v>
      </c>
      <c r="DB24">
        <v>40</v>
      </c>
      <c r="DC24">
        <v>0</v>
      </c>
      <c r="DD24">
        <v>1582051272.5</v>
      </c>
      <c r="DE24">
        <v>2.6481634615384602</v>
      </c>
      <c r="DF24">
        <v>-0.92729060787808604</v>
      </c>
      <c r="DG24">
        <v>8.3569231105129997</v>
      </c>
      <c r="DH24">
        <v>8528.7015384615406</v>
      </c>
      <c r="DI24">
        <v>15</v>
      </c>
      <c r="DJ24">
        <v>100</v>
      </c>
      <c r="DK24">
        <v>100</v>
      </c>
      <c r="DL24">
        <v>1.9119999999999999</v>
      </c>
      <c r="DM24">
        <v>0.52100000000000002</v>
      </c>
      <c r="DN24">
        <v>2</v>
      </c>
      <c r="DO24">
        <v>651.59400000000005</v>
      </c>
      <c r="DP24">
        <v>339.67</v>
      </c>
      <c r="DQ24">
        <v>30.9998</v>
      </c>
      <c r="DR24">
        <v>31.701699999999999</v>
      </c>
      <c r="DS24">
        <v>30</v>
      </c>
      <c r="DT24">
        <v>31.598700000000001</v>
      </c>
      <c r="DU24">
        <v>31.629799999999999</v>
      </c>
      <c r="DV24">
        <v>5.21957</v>
      </c>
      <c r="DW24">
        <v>18.375599999999999</v>
      </c>
      <c r="DX24">
        <v>100</v>
      </c>
      <c r="DY24">
        <v>31</v>
      </c>
      <c r="DZ24">
        <v>50</v>
      </c>
      <c r="EA24">
        <v>33.923499999999997</v>
      </c>
      <c r="EB24">
        <v>100.017</v>
      </c>
      <c r="EC24">
        <v>100.467</v>
      </c>
    </row>
    <row r="25" spans="1:133" x14ac:dyDescent="0.25">
      <c r="A25">
        <v>9</v>
      </c>
      <c r="B25">
        <v>1582051366.5999999</v>
      </c>
      <c r="C25">
        <v>717.09999990463302</v>
      </c>
      <c r="D25" t="s">
        <v>256</v>
      </c>
      <c r="E25" t="s">
        <v>257</v>
      </c>
      <c r="F25" t="s">
        <v>232</v>
      </c>
      <c r="G25" t="s">
        <v>233</v>
      </c>
      <c r="H25" t="s">
        <v>234</v>
      </c>
      <c r="I25" t="s">
        <v>235</v>
      </c>
      <c r="J25" t="s">
        <v>236</v>
      </c>
      <c r="K25" t="s">
        <v>237</v>
      </c>
      <c r="L25" t="s">
        <v>238</v>
      </c>
      <c r="M25" t="s">
        <v>239</v>
      </c>
      <c r="N25">
        <v>1582051358.5999999</v>
      </c>
      <c r="O25">
        <f t="shared" si="0"/>
        <v>1.561995726900076E-3</v>
      </c>
      <c r="P25">
        <f t="shared" si="1"/>
        <v>6.6613225839020025</v>
      </c>
      <c r="Q25">
        <f t="shared" si="2"/>
        <v>392.78335483871001</v>
      </c>
      <c r="R25">
        <f t="shared" si="3"/>
        <v>300.9388309431896</v>
      </c>
      <c r="S25">
        <f t="shared" si="4"/>
        <v>29.911228115554728</v>
      </c>
      <c r="T25">
        <f t="shared" si="5"/>
        <v>39.03993542392476</v>
      </c>
      <c r="U25">
        <f t="shared" si="6"/>
        <v>0.12889893185721937</v>
      </c>
      <c r="V25">
        <f t="shared" si="7"/>
        <v>2.2480902992145726</v>
      </c>
      <c r="W25">
        <f t="shared" si="8"/>
        <v>0.12492933033425868</v>
      </c>
      <c r="X25">
        <f t="shared" si="9"/>
        <v>7.8427301087864623E-2</v>
      </c>
      <c r="Y25">
        <f t="shared" si="10"/>
        <v>161.84766852957682</v>
      </c>
      <c r="Z25">
        <f t="shared" si="11"/>
        <v>32.620081713514729</v>
      </c>
      <c r="AA25">
        <f t="shared" si="12"/>
        <v>31.6950516129032</v>
      </c>
      <c r="AB25">
        <f t="shared" si="13"/>
        <v>4.6932806968118852</v>
      </c>
      <c r="AC25">
        <f t="shared" si="14"/>
        <v>73.653999546397458</v>
      </c>
      <c r="AD25">
        <f t="shared" si="15"/>
        <v>3.5017976439195513</v>
      </c>
      <c r="AE25">
        <f t="shared" si="16"/>
        <v>4.7543889883585155</v>
      </c>
      <c r="AF25">
        <f t="shared" si="17"/>
        <v>1.1914830528923339</v>
      </c>
      <c r="AG25">
        <f t="shared" si="18"/>
        <v>-68.884011556293345</v>
      </c>
      <c r="AH25">
        <f t="shared" si="19"/>
        <v>27.661922500258733</v>
      </c>
      <c r="AI25">
        <f t="shared" si="20"/>
        <v>2.7852485680990982</v>
      </c>
      <c r="AJ25">
        <f t="shared" si="21"/>
        <v>123.41082804164131</v>
      </c>
      <c r="AK25">
        <v>-4.1132355137168203E-2</v>
      </c>
      <c r="AL25">
        <v>4.61746720336896E-2</v>
      </c>
      <c r="AM25">
        <v>3.4518070519504902</v>
      </c>
      <c r="AN25">
        <v>0</v>
      </c>
      <c r="AO25">
        <v>0</v>
      </c>
      <c r="AP25">
        <f t="shared" si="22"/>
        <v>1</v>
      </c>
      <c r="AQ25">
        <f t="shared" si="23"/>
        <v>0</v>
      </c>
      <c r="AR25">
        <f t="shared" si="24"/>
        <v>51603.427387743912</v>
      </c>
      <c r="AS25" t="s">
        <v>240</v>
      </c>
      <c r="AT25">
        <v>0</v>
      </c>
      <c r="AU25">
        <v>0</v>
      </c>
      <c r="AV25">
        <f t="shared" si="25"/>
        <v>0</v>
      </c>
      <c r="AW25" t="e">
        <f t="shared" si="26"/>
        <v>#DIV/0!</v>
      </c>
      <c r="AX25">
        <v>0</v>
      </c>
      <c r="AY25" t="s">
        <v>240</v>
      </c>
      <c r="AZ25">
        <v>0</v>
      </c>
      <c r="BA25">
        <v>0</v>
      </c>
      <c r="BB25" t="e">
        <f t="shared" si="27"/>
        <v>#DIV/0!</v>
      </c>
      <c r="BC25">
        <v>0.5</v>
      </c>
      <c r="BD25">
        <f t="shared" si="28"/>
        <v>841.20149202574976</v>
      </c>
      <c r="BE25">
        <f t="shared" si="29"/>
        <v>6.6613225839020025</v>
      </c>
      <c r="BF25" t="e">
        <f t="shared" si="30"/>
        <v>#DIV/0!</v>
      </c>
      <c r="BG25" t="e">
        <f t="shared" si="31"/>
        <v>#DIV/0!</v>
      </c>
      <c r="BH25">
        <f t="shared" si="32"/>
        <v>7.9188192686872865E-3</v>
      </c>
      <c r="BI25" t="e">
        <f t="shared" si="33"/>
        <v>#DIV/0!</v>
      </c>
      <c r="BJ25" t="s">
        <v>240</v>
      </c>
      <c r="BK25">
        <v>0</v>
      </c>
      <c r="BL25">
        <f t="shared" si="34"/>
        <v>0</v>
      </c>
      <c r="BM25" t="e">
        <f t="shared" si="35"/>
        <v>#DIV/0!</v>
      </c>
      <c r="BN25" t="e">
        <f t="shared" si="36"/>
        <v>#DIV/0!</v>
      </c>
      <c r="BO25" t="e">
        <f t="shared" si="37"/>
        <v>#DIV/0!</v>
      </c>
      <c r="BP25" t="e">
        <f t="shared" si="38"/>
        <v>#DIV/0!</v>
      </c>
      <c r="BQ25">
        <f t="shared" si="39"/>
        <v>1000.00141935484</v>
      </c>
      <c r="BR25">
        <f t="shared" si="40"/>
        <v>841.20149202574976</v>
      </c>
      <c r="BS25">
        <f t="shared" si="41"/>
        <v>0.84120029806403529</v>
      </c>
      <c r="BT25">
        <f t="shared" si="42"/>
        <v>0.19240059612807076</v>
      </c>
      <c r="BU25">
        <v>6</v>
      </c>
      <c r="BV25">
        <v>0.5</v>
      </c>
      <c r="BW25" t="s">
        <v>241</v>
      </c>
      <c r="BX25">
        <v>1582051358.5999999</v>
      </c>
      <c r="BY25">
        <v>392.78335483871001</v>
      </c>
      <c r="BZ25">
        <v>400.05812903225802</v>
      </c>
      <c r="CA25">
        <v>35.231816129032303</v>
      </c>
      <c r="CB25">
        <v>33.724867741935498</v>
      </c>
      <c r="CC25">
        <v>600.00612903225795</v>
      </c>
      <c r="CD25">
        <v>99.193074193548398</v>
      </c>
      <c r="CE25">
        <v>0.19997529032258099</v>
      </c>
      <c r="CF25">
        <v>31.9232870967742</v>
      </c>
      <c r="CG25">
        <v>31.6950516129032</v>
      </c>
      <c r="CH25">
        <v>999.9</v>
      </c>
      <c r="CI25">
        <v>0</v>
      </c>
      <c r="CJ25">
        <v>0</v>
      </c>
      <c r="CK25">
        <v>9999.9596774193506</v>
      </c>
      <c r="CL25">
        <v>0</v>
      </c>
      <c r="CM25">
        <v>8.0226709677419397</v>
      </c>
      <c r="CN25">
        <v>1000.00141935484</v>
      </c>
      <c r="CO25">
        <v>0.95999374193548404</v>
      </c>
      <c r="CP25">
        <v>4.0006219354838703E-2</v>
      </c>
      <c r="CQ25">
        <v>0</v>
      </c>
      <c r="CR25">
        <v>2.7529919354838701</v>
      </c>
      <c r="CS25">
        <v>0</v>
      </c>
      <c r="CT25">
        <v>8473.8193548387098</v>
      </c>
      <c r="CU25">
        <v>9254.9680645161297</v>
      </c>
      <c r="CV25">
        <v>42.411000000000001</v>
      </c>
      <c r="CW25">
        <v>45.820129032258002</v>
      </c>
      <c r="CX25">
        <v>44.175064516128998</v>
      </c>
      <c r="CY25">
        <v>44.183</v>
      </c>
      <c r="CZ25">
        <v>42.808</v>
      </c>
      <c r="DA25">
        <v>959.99161290322604</v>
      </c>
      <c r="DB25">
        <v>40.01</v>
      </c>
      <c r="DC25">
        <v>0</v>
      </c>
      <c r="DD25">
        <v>1582051369.7</v>
      </c>
      <c r="DE25">
        <v>2.7557403846153798</v>
      </c>
      <c r="DF25">
        <v>-0.855769216588666</v>
      </c>
      <c r="DG25">
        <v>13.835213692463901</v>
      </c>
      <c r="DH25">
        <v>8473.9638461538507</v>
      </c>
      <c r="DI25">
        <v>15</v>
      </c>
      <c r="DJ25">
        <v>100</v>
      </c>
      <c r="DK25">
        <v>100</v>
      </c>
      <c r="DL25">
        <v>2.956</v>
      </c>
      <c r="DM25">
        <v>0.52200000000000002</v>
      </c>
      <c r="DN25">
        <v>2</v>
      </c>
      <c r="DO25">
        <v>651.65599999999995</v>
      </c>
      <c r="DP25">
        <v>340.072</v>
      </c>
      <c r="DQ25">
        <v>31.000299999999999</v>
      </c>
      <c r="DR25">
        <v>31.661000000000001</v>
      </c>
      <c r="DS25">
        <v>30</v>
      </c>
      <c r="DT25">
        <v>31.5733</v>
      </c>
      <c r="DU25">
        <v>31.607500000000002</v>
      </c>
      <c r="DV25">
        <v>21.0807</v>
      </c>
      <c r="DW25">
        <v>19.199100000000001</v>
      </c>
      <c r="DX25">
        <v>100</v>
      </c>
      <c r="DY25">
        <v>31</v>
      </c>
      <c r="DZ25">
        <v>400</v>
      </c>
      <c r="EA25">
        <v>33.643799999999999</v>
      </c>
      <c r="EB25">
        <v>100.02</v>
      </c>
      <c r="EC25">
        <v>100.47499999999999</v>
      </c>
    </row>
    <row r="26" spans="1:133" x14ac:dyDescent="0.25">
      <c r="A26">
        <v>10</v>
      </c>
      <c r="B26">
        <v>1582051460.5999999</v>
      </c>
      <c r="C26">
        <v>811.09999990463302</v>
      </c>
      <c r="D26" t="s">
        <v>258</v>
      </c>
      <c r="E26" t="s">
        <v>259</v>
      </c>
      <c r="F26" t="s">
        <v>232</v>
      </c>
      <c r="G26" t="s">
        <v>233</v>
      </c>
      <c r="H26" t="s">
        <v>234</v>
      </c>
      <c r="I26" t="s">
        <v>235</v>
      </c>
      <c r="J26" t="s">
        <v>236</v>
      </c>
      <c r="K26" t="s">
        <v>237</v>
      </c>
      <c r="L26" t="s">
        <v>238</v>
      </c>
      <c r="M26" t="s">
        <v>239</v>
      </c>
      <c r="N26">
        <v>1582051452.5999999</v>
      </c>
      <c r="O26">
        <f t="shared" si="0"/>
        <v>1.4257417928160696E-3</v>
      </c>
      <c r="P26">
        <f t="shared" si="1"/>
        <v>6.9271499357481661</v>
      </c>
      <c r="Q26">
        <f t="shared" si="2"/>
        <v>392.51267741935499</v>
      </c>
      <c r="R26">
        <f t="shared" si="3"/>
        <v>288.69548277395273</v>
      </c>
      <c r="S26">
        <f t="shared" si="4"/>
        <v>28.694004483962814</v>
      </c>
      <c r="T26">
        <f t="shared" si="5"/>
        <v>39.01259700243358</v>
      </c>
      <c r="U26">
        <f t="shared" si="6"/>
        <v>0.11706718678131363</v>
      </c>
      <c r="V26">
        <f t="shared" si="7"/>
        <v>2.2485679149510647</v>
      </c>
      <c r="W26">
        <f t="shared" si="8"/>
        <v>0.11378356667283815</v>
      </c>
      <c r="X26">
        <f t="shared" si="9"/>
        <v>7.1402077785521503E-2</v>
      </c>
      <c r="Y26">
        <f t="shared" si="10"/>
        <v>161.84712330721635</v>
      </c>
      <c r="Z26">
        <f t="shared" si="11"/>
        <v>32.661436150138258</v>
      </c>
      <c r="AA26">
        <f t="shared" si="12"/>
        <v>31.685922580645201</v>
      </c>
      <c r="AB26">
        <f t="shared" si="13"/>
        <v>4.6908507595316236</v>
      </c>
      <c r="AC26">
        <f t="shared" si="14"/>
        <v>73.562293639596348</v>
      </c>
      <c r="AD26">
        <f t="shared" si="15"/>
        <v>3.4967367433946168</v>
      </c>
      <c r="AE26">
        <f t="shared" si="16"/>
        <v>4.7534362652232875</v>
      </c>
      <c r="AF26">
        <f t="shared" si="17"/>
        <v>1.1941140161370067</v>
      </c>
      <c r="AG26">
        <f t="shared" si="18"/>
        <v>-62.875213063188674</v>
      </c>
      <c r="AH26">
        <f t="shared" si="19"/>
        <v>28.345485085895003</v>
      </c>
      <c r="AI26">
        <f t="shared" si="20"/>
        <v>2.8532916424972545</v>
      </c>
      <c r="AJ26">
        <f t="shared" si="21"/>
        <v>130.17068697241993</v>
      </c>
      <c r="AK26">
        <v>-4.1145204616316502E-2</v>
      </c>
      <c r="AL26">
        <v>4.6189096699709803E-2</v>
      </c>
      <c r="AM26">
        <v>3.4526607009401999</v>
      </c>
      <c r="AN26">
        <v>0</v>
      </c>
      <c r="AO26">
        <v>0</v>
      </c>
      <c r="AP26">
        <f t="shared" si="22"/>
        <v>1</v>
      </c>
      <c r="AQ26">
        <f t="shared" si="23"/>
        <v>0</v>
      </c>
      <c r="AR26">
        <f t="shared" si="24"/>
        <v>51619.464340765269</v>
      </c>
      <c r="AS26" t="s">
        <v>240</v>
      </c>
      <c r="AT26">
        <v>0</v>
      </c>
      <c r="AU26">
        <v>0</v>
      </c>
      <c r="AV26">
        <f t="shared" si="25"/>
        <v>0</v>
      </c>
      <c r="AW26" t="e">
        <f t="shared" si="26"/>
        <v>#DIV/0!</v>
      </c>
      <c r="AX26">
        <v>0</v>
      </c>
      <c r="AY26" t="s">
        <v>240</v>
      </c>
      <c r="AZ26">
        <v>0</v>
      </c>
      <c r="BA26">
        <v>0</v>
      </c>
      <c r="BB26" t="e">
        <f t="shared" si="27"/>
        <v>#DIV/0!</v>
      </c>
      <c r="BC26">
        <v>0.5</v>
      </c>
      <c r="BD26">
        <f t="shared" si="28"/>
        <v>841.19827912251469</v>
      </c>
      <c r="BE26">
        <f t="shared" si="29"/>
        <v>6.9271499357481661</v>
      </c>
      <c r="BF26" t="e">
        <f t="shared" si="30"/>
        <v>#DIV/0!</v>
      </c>
      <c r="BG26" t="e">
        <f t="shared" si="31"/>
        <v>#DIV/0!</v>
      </c>
      <c r="BH26">
        <f t="shared" si="32"/>
        <v>8.2348598513232035E-3</v>
      </c>
      <c r="BI26" t="e">
        <f t="shared" si="33"/>
        <v>#DIV/0!</v>
      </c>
      <c r="BJ26" t="s">
        <v>240</v>
      </c>
      <c r="BK26">
        <v>0</v>
      </c>
      <c r="BL26">
        <f t="shared" si="34"/>
        <v>0</v>
      </c>
      <c r="BM26" t="e">
        <f t="shared" si="35"/>
        <v>#DIV/0!</v>
      </c>
      <c r="BN26" t="e">
        <f t="shared" si="36"/>
        <v>#DIV/0!</v>
      </c>
      <c r="BO26" t="e">
        <f t="shared" si="37"/>
        <v>#DIV/0!</v>
      </c>
      <c r="BP26" t="e">
        <f t="shared" si="38"/>
        <v>#DIV/0!</v>
      </c>
      <c r="BQ26">
        <f t="shared" si="39"/>
        <v>999.99754838709703</v>
      </c>
      <c r="BR26">
        <f t="shared" si="40"/>
        <v>841.19827912251469</v>
      </c>
      <c r="BS26">
        <f t="shared" si="41"/>
        <v>0.84120034142012567</v>
      </c>
      <c r="BT26">
        <f t="shared" si="42"/>
        <v>0.19240068284025155</v>
      </c>
      <c r="BU26">
        <v>6</v>
      </c>
      <c r="BV26">
        <v>0.5</v>
      </c>
      <c r="BW26" t="s">
        <v>241</v>
      </c>
      <c r="BX26">
        <v>1582051452.5999999</v>
      </c>
      <c r="BY26">
        <v>392.51267741935499</v>
      </c>
      <c r="BZ26">
        <v>399.999387096774</v>
      </c>
      <c r="CA26">
        <v>35.181290322580701</v>
      </c>
      <c r="CB26">
        <v>33.8057193548387</v>
      </c>
      <c r="CC26">
        <v>600.00496774193596</v>
      </c>
      <c r="CD26">
        <v>99.191990322580693</v>
      </c>
      <c r="CE26">
        <v>0.19995099999999999</v>
      </c>
      <c r="CF26">
        <v>31.919748387096799</v>
      </c>
      <c r="CG26">
        <v>31.685922580645201</v>
      </c>
      <c r="CH26">
        <v>999.9</v>
      </c>
      <c r="CI26">
        <v>0</v>
      </c>
      <c r="CJ26">
        <v>0</v>
      </c>
      <c r="CK26">
        <v>10003.192903225799</v>
      </c>
      <c r="CL26">
        <v>0</v>
      </c>
      <c r="CM26">
        <v>7.04400032258064</v>
      </c>
      <c r="CN26">
        <v>999.99754838709703</v>
      </c>
      <c r="CO26">
        <v>0.95999122580645202</v>
      </c>
      <c r="CP26">
        <v>4.00086580645162E-2</v>
      </c>
      <c r="CQ26">
        <v>0</v>
      </c>
      <c r="CR26">
        <v>2.6132096774193498</v>
      </c>
      <c r="CS26">
        <v>0</v>
      </c>
      <c r="CT26">
        <v>8488.6309677419304</v>
      </c>
      <c r="CU26">
        <v>9254.9309677419405</v>
      </c>
      <c r="CV26">
        <v>42.366870967741903</v>
      </c>
      <c r="CW26">
        <v>45.781999999999996</v>
      </c>
      <c r="CX26">
        <v>43.999741935483897</v>
      </c>
      <c r="CY26">
        <v>44.133000000000003</v>
      </c>
      <c r="CZ26">
        <v>42.76</v>
      </c>
      <c r="DA26">
        <v>959.98645161290301</v>
      </c>
      <c r="DB26">
        <v>40.011290322580599</v>
      </c>
      <c r="DC26">
        <v>0</v>
      </c>
      <c r="DD26">
        <v>1582051463.9000001</v>
      </c>
      <c r="DE26">
        <v>2.66811538461539</v>
      </c>
      <c r="DF26">
        <v>0.72656409617093398</v>
      </c>
      <c r="DG26">
        <v>11.8943589753108</v>
      </c>
      <c r="DH26">
        <v>8488.78269230769</v>
      </c>
      <c r="DI26">
        <v>15</v>
      </c>
      <c r="DJ26">
        <v>100</v>
      </c>
      <c r="DK26">
        <v>100</v>
      </c>
      <c r="DL26">
        <v>2.8690000000000002</v>
      </c>
      <c r="DM26">
        <v>0.51200000000000001</v>
      </c>
      <c r="DN26">
        <v>2</v>
      </c>
      <c r="DO26">
        <v>651.85</v>
      </c>
      <c r="DP26">
        <v>340.33600000000001</v>
      </c>
      <c r="DQ26">
        <v>31.000699999999998</v>
      </c>
      <c r="DR26">
        <v>31.611699999999999</v>
      </c>
      <c r="DS26">
        <v>29.9999</v>
      </c>
      <c r="DT26">
        <v>31.534700000000001</v>
      </c>
      <c r="DU26">
        <v>31.570499999999999</v>
      </c>
      <c r="DV26">
        <v>21.086600000000001</v>
      </c>
      <c r="DW26">
        <v>18.755700000000001</v>
      </c>
      <c r="DX26">
        <v>100</v>
      </c>
      <c r="DY26">
        <v>31</v>
      </c>
      <c r="DZ26">
        <v>400</v>
      </c>
      <c r="EA26">
        <v>33.677</v>
      </c>
      <c r="EB26">
        <v>100.026</v>
      </c>
      <c r="EC26">
        <v>100.486</v>
      </c>
    </row>
    <row r="27" spans="1:133" x14ac:dyDescent="0.25">
      <c r="A27">
        <v>11</v>
      </c>
      <c r="B27">
        <v>1582051550.5999999</v>
      </c>
      <c r="C27">
        <v>901.09999990463302</v>
      </c>
      <c r="D27" t="s">
        <v>260</v>
      </c>
      <c r="E27" t="s">
        <v>261</v>
      </c>
      <c r="F27" t="s">
        <v>232</v>
      </c>
      <c r="G27" t="s">
        <v>233</v>
      </c>
      <c r="H27" t="s">
        <v>234</v>
      </c>
      <c r="I27" t="s">
        <v>235</v>
      </c>
      <c r="J27" t="s">
        <v>236</v>
      </c>
      <c r="K27" t="s">
        <v>237</v>
      </c>
      <c r="L27" t="s">
        <v>238</v>
      </c>
      <c r="M27" t="s">
        <v>239</v>
      </c>
      <c r="N27">
        <v>1582051542.5999999</v>
      </c>
      <c r="O27">
        <f t="shared" si="0"/>
        <v>1.4742921022866708E-3</v>
      </c>
      <c r="P27">
        <f t="shared" si="1"/>
        <v>7.3008337380379844</v>
      </c>
      <c r="Q27">
        <f t="shared" si="2"/>
        <v>392.16151612903201</v>
      </c>
      <c r="R27">
        <f t="shared" si="3"/>
        <v>287.28697289757594</v>
      </c>
      <c r="S27">
        <f t="shared" si="4"/>
        <v>28.552611884825069</v>
      </c>
      <c r="T27">
        <f t="shared" si="5"/>
        <v>38.975785965028344</v>
      </c>
      <c r="U27">
        <f t="shared" si="6"/>
        <v>0.12209267201352214</v>
      </c>
      <c r="V27">
        <f t="shared" si="7"/>
        <v>2.248925846769759</v>
      </c>
      <c r="W27">
        <f t="shared" si="8"/>
        <v>0.11852625510413178</v>
      </c>
      <c r="X27">
        <f t="shared" si="9"/>
        <v>7.4390660195402081E-2</v>
      </c>
      <c r="Y27">
        <f t="shared" si="10"/>
        <v>161.85133224579729</v>
      </c>
      <c r="Z27">
        <f t="shared" si="11"/>
        <v>32.636320423912679</v>
      </c>
      <c r="AA27">
        <f t="shared" si="12"/>
        <v>31.6631483870968</v>
      </c>
      <c r="AB27">
        <f t="shared" si="13"/>
        <v>4.6847935703580053</v>
      </c>
      <c r="AC27">
        <f t="shared" si="14"/>
        <v>73.657232459501699</v>
      </c>
      <c r="AD27">
        <f t="shared" si="15"/>
        <v>3.4994647525026048</v>
      </c>
      <c r="AE27">
        <f t="shared" si="16"/>
        <v>4.7510130854111097</v>
      </c>
      <c r="AF27">
        <f t="shared" si="17"/>
        <v>1.1853288178554005</v>
      </c>
      <c r="AG27">
        <f t="shared" si="18"/>
        <v>-65.016281710842179</v>
      </c>
      <c r="AH27">
        <f t="shared" si="19"/>
        <v>30.019645636185889</v>
      </c>
      <c r="AI27">
        <f t="shared" si="20"/>
        <v>3.0208613669460878</v>
      </c>
      <c r="AJ27">
        <f t="shared" si="21"/>
        <v>129.87555753808709</v>
      </c>
      <c r="AK27">
        <v>-4.11548358080868E-2</v>
      </c>
      <c r="AL27">
        <v>4.61999085562107E-2</v>
      </c>
      <c r="AM27">
        <v>3.4533004845236199</v>
      </c>
      <c r="AN27">
        <v>0</v>
      </c>
      <c r="AO27">
        <v>0</v>
      </c>
      <c r="AP27">
        <f t="shared" si="22"/>
        <v>1</v>
      </c>
      <c r="AQ27">
        <f t="shared" si="23"/>
        <v>0</v>
      </c>
      <c r="AR27">
        <f t="shared" si="24"/>
        <v>51632.472337572297</v>
      </c>
      <c r="AS27" t="s">
        <v>240</v>
      </c>
      <c r="AT27">
        <v>0</v>
      </c>
      <c r="AU27">
        <v>0</v>
      </c>
      <c r="AV27">
        <f t="shared" si="25"/>
        <v>0</v>
      </c>
      <c r="AW27" t="e">
        <f t="shared" si="26"/>
        <v>#DIV/0!</v>
      </c>
      <c r="AX27">
        <v>0</v>
      </c>
      <c r="AY27" t="s">
        <v>240</v>
      </c>
      <c r="AZ27">
        <v>0</v>
      </c>
      <c r="BA27">
        <v>0</v>
      </c>
      <c r="BB27" t="e">
        <f t="shared" si="27"/>
        <v>#DIV/0!</v>
      </c>
      <c r="BC27">
        <v>0.5</v>
      </c>
      <c r="BD27">
        <f t="shared" si="28"/>
        <v>841.22068652905375</v>
      </c>
      <c r="BE27">
        <f t="shared" si="29"/>
        <v>7.3008337380379844</v>
      </c>
      <c r="BF27" t="e">
        <f t="shared" si="30"/>
        <v>#DIV/0!</v>
      </c>
      <c r="BG27" t="e">
        <f t="shared" si="31"/>
        <v>#DIV/0!</v>
      </c>
      <c r="BH27">
        <f t="shared" si="32"/>
        <v>8.6788566364931295E-3</v>
      </c>
      <c r="BI27" t="e">
        <f t="shared" si="33"/>
        <v>#DIV/0!</v>
      </c>
      <c r="BJ27" t="s">
        <v>240</v>
      </c>
      <c r="BK27">
        <v>0</v>
      </c>
      <c r="BL27">
        <f t="shared" si="34"/>
        <v>0</v>
      </c>
      <c r="BM27" t="e">
        <f t="shared" si="35"/>
        <v>#DIV/0!</v>
      </c>
      <c r="BN27" t="e">
        <f t="shared" si="36"/>
        <v>#DIV/0!</v>
      </c>
      <c r="BO27" t="e">
        <f t="shared" si="37"/>
        <v>#DIV/0!</v>
      </c>
      <c r="BP27" t="e">
        <f t="shared" si="38"/>
        <v>#DIV/0!</v>
      </c>
      <c r="BQ27">
        <f t="shared" si="39"/>
        <v>1000.02425806452</v>
      </c>
      <c r="BR27">
        <f t="shared" si="40"/>
        <v>841.22068652905375</v>
      </c>
      <c r="BS27">
        <f t="shared" si="41"/>
        <v>0.84120028063837171</v>
      </c>
      <c r="BT27">
        <f t="shared" si="42"/>
        <v>0.19240056127674332</v>
      </c>
      <c r="BU27">
        <v>6</v>
      </c>
      <c r="BV27">
        <v>0.5</v>
      </c>
      <c r="BW27" t="s">
        <v>241</v>
      </c>
      <c r="BX27">
        <v>1582051542.5999999</v>
      </c>
      <c r="BY27">
        <v>392.16151612903201</v>
      </c>
      <c r="BZ27">
        <v>400.04045161290298</v>
      </c>
      <c r="CA27">
        <v>35.210461290322598</v>
      </c>
      <c r="CB27">
        <v>33.788090322580601</v>
      </c>
      <c r="CC27">
        <v>600.00448387096799</v>
      </c>
      <c r="CD27">
        <v>99.187103225806496</v>
      </c>
      <c r="CE27">
        <v>0.19997164516129001</v>
      </c>
      <c r="CF27">
        <v>31.910745161290301</v>
      </c>
      <c r="CG27">
        <v>31.6631483870968</v>
      </c>
      <c r="CH27">
        <v>999.9</v>
      </c>
      <c r="CI27">
        <v>0</v>
      </c>
      <c r="CJ27">
        <v>0</v>
      </c>
      <c r="CK27">
        <v>10006.027419354799</v>
      </c>
      <c r="CL27">
        <v>0</v>
      </c>
      <c r="CM27">
        <v>6.16808225806452</v>
      </c>
      <c r="CN27">
        <v>1000.02425806452</v>
      </c>
      <c r="CO27">
        <v>0.95999248387096803</v>
      </c>
      <c r="CP27">
        <v>4.00074387096774E-2</v>
      </c>
      <c r="CQ27">
        <v>0</v>
      </c>
      <c r="CR27">
        <v>2.6075483870967702</v>
      </c>
      <c r="CS27">
        <v>0</v>
      </c>
      <c r="CT27">
        <v>8498.0912903225799</v>
      </c>
      <c r="CU27">
        <v>9255.1751612903208</v>
      </c>
      <c r="CV27">
        <v>42.328258064516099</v>
      </c>
      <c r="CW27">
        <v>45.75</v>
      </c>
      <c r="CX27">
        <v>43.971548387096803</v>
      </c>
      <c r="CY27">
        <v>44.120935483871001</v>
      </c>
      <c r="CZ27">
        <v>42.745935483871001</v>
      </c>
      <c r="DA27">
        <v>960.01387096774204</v>
      </c>
      <c r="DB27">
        <v>40.010322580645202</v>
      </c>
      <c r="DC27">
        <v>0</v>
      </c>
      <c r="DD27">
        <v>1582051553.9000001</v>
      </c>
      <c r="DE27">
        <v>2.5619326923076899</v>
      </c>
      <c r="DF27">
        <v>-1.50828203620806</v>
      </c>
      <c r="DG27">
        <v>-2.7880342439083998</v>
      </c>
      <c r="DH27">
        <v>8498.0003846153795</v>
      </c>
      <c r="DI27">
        <v>15</v>
      </c>
      <c r="DJ27">
        <v>100</v>
      </c>
      <c r="DK27">
        <v>100</v>
      </c>
      <c r="DL27">
        <v>2.7770000000000001</v>
      </c>
      <c r="DM27">
        <v>0.51500000000000001</v>
      </c>
      <c r="DN27">
        <v>2</v>
      </c>
      <c r="DO27">
        <v>651.84799999999996</v>
      </c>
      <c r="DP27">
        <v>340.35300000000001</v>
      </c>
      <c r="DQ27">
        <v>31.000499999999999</v>
      </c>
      <c r="DR27">
        <v>31.570900000000002</v>
      </c>
      <c r="DS27">
        <v>29.9998</v>
      </c>
      <c r="DT27">
        <v>31.499600000000001</v>
      </c>
      <c r="DU27">
        <v>31.5351</v>
      </c>
      <c r="DV27">
        <v>21.088100000000001</v>
      </c>
      <c r="DW27">
        <v>18.7925</v>
      </c>
      <c r="DX27">
        <v>100</v>
      </c>
      <c r="DY27">
        <v>31</v>
      </c>
      <c r="DZ27">
        <v>400</v>
      </c>
      <c r="EA27">
        <v>33.657200000000003</v>
      </c>
      <c r="EB27">
        <v>100.033</v>
      </c>
      <c r="EC27">
        <v>100.49</v>
      </c>
    </row>
    <row r="28" spans="1:133" x14ac:dyDescent="0.25">
      <c r="A28">
        <v>12</v>
      </c>
      <c r="B28">
        <v>1582051643.5999999</v>
      </c>
      <c r="C28">
        <v>994.09999990463302</v>
      </c>
      <c r="D28" t="s">
        <v>262</v>
      </c>
      <c r="E28" t="s">
        <v>263</v>
      </c>
      <c r="F28" t="s">
        <v>232</v>
      </c>
      <c r="G28" t="s">
        <v>233</v>
      </c>
      <c r="H28" t="s">
        <v>234</v>
      </c>
      <c r="I28" t="s">
        <v>235</v>
      </c>
      <c r="J28" t="s">
        <v>236</v>
      </c>
      <c r="K28" t="s">
        <v>237</v>
      </c>
      <c r="L28" t="s">
        <v>238</v>
      </c>
      <c r="M28" t="s">
        <v>239</v>
      </c>
      <c r="N28">
        <v>1582051635.5999999</v>
      </c>
      <c r="O28">
        <f t="shared" si="0"/>
        <v>1.4120377268880466E-3</v>
      </c>
      <c r="P28">
        <f t="shared" si="1"/>
        <v>8.7601801169094067</v>
      </c>
      <c r="Q28">
        <f t="shared" si="2"/>
        <v>465.59141935483899</v>
      </c>
      <c r="R28">
        <f t="shared" si="3"/>
        <v>335.60391694589435</v>
      </c>
      <c r="S28">
        <f t="shared" si="4"/>
        <v>33.353032405552185</v>
      </c>
      <c r="T28">
        <f t="shared" si="5"/>
        <v>46.271467385741296</v>
      </c>
      <c r="U28">
        <f t="shared" si="6"/>
        <v>0.11764237313658807</v>
      </c>
      <c r="V28">
        <f t="shared" si="7"/>
        <v>2.2481925391167623</v>
      </c>
      <c r="W28">
        <f t="shared" si="8"/>
        <v>0.11432636214416464</v>
      </c>
      <c r="X28">
        <f t="shared" si="9"/>
        <v>7.1744121279457548E-2</v>
      </c>
      <c r="Y28">
        <f t="shared" si="10"/>
        <v>161.84833351930843</v>
      </c>
      <c r="Z28">
        <f t="shared" si="11"/>
        <v>32.621559244243578</v>
      </c>
      <c r="AA28">
        <f t="shared" si="12"/>
        <v>31.617758064516099</v>
      </c>
      <c r="AB28">
        <f t="shared" si="13"/>
        <v>4.6727415418758671</v>
      </c>
      <c r="AC28">
        <f t="shared" si="14"/>
        <v>73.72681583184746</v>
      </c>
      <c r="AD28">
        <f t="shared" si="15"/>
        <v>3.4957231752058928</v>
      </c>
      <c r="AE28">
        <f t="shared" si="16"/>
        <v>4.7414541585232275</v>
      </c>
      <c r="AF28">
        <f t="shared" si="17"/>
        <v>1.1770183666699743</v>
      </c>
      <c r="AG28">
        <f t="shared" si="18"/>
        <v>-62.270863755762853</v>
      </c>
      <c r="AH28">
        <f t="shared" si="19"/>
        <v>31.201962582256016</v>
      </c>
      <c r="AI28">
        <f t="shared" si="20"/>
        <v>3.1396104348239162</v>
      </c>
      <c r="AJ28">
        <f t="shared" si="21"/>
        <v>133.91904278062549</v>
      </c>
      <c r="AK28">
        <v>-4.11351055292528E-2</v>
      </c>
      <c r="AL28">
        <v>4.6177759589752197E-2</v>
      </c>
      <c r="AM28">
        <v>3.45198978063135</v>
      </c>
      <c r="AN28">
        <v>0</v>
      </c>
      <c r="AO28">
        <v>0</v>
      </c>
      <c r="AP28">
        <f t="shared" si="22"/>
        <v>1</v>
      </c>
      <c r="AQ28">
        <f t="shared" si="23"/>
        <v>0</v>
      </c>
      <c r="AR28">
        <f t="shared" si="24"/>
        <v>51614.64583168245</v>
      </c>
      <c r="AS28" t="s">
        <v>240</v>
      </c>
      <c r="AT28">
        <v>0</v>
      </c>
      <c r="AU28">
        <v>0</v>
      </c>
      <c r="AV28">
        <f t="shared" si="25"/>
        <v>0</v>
      </c>
      <c r="AW28" t="e">
        <f t="shared" si="26"/>
        <v>#DIV/0!</v>
      </c>
      <c r="AX28">
        <v>0</v>
      </c>
      <c r="AY28" t="s">
        <v>240</v>
      </c>
      <c r="AZ28">
        <v>0</v>
      </c>
      <c r="BA28">
        <v>0</v>
      </c>
      <c r="BB28" t="e">
        <f t="shared" si="27"/>
        <v>#DIV/0!</v>
      </c>
      <c r="BC28">
        <v>0.5</v>
      </c>
      <c r="BD28">
        <f t="shared" si="28"/>
        <v>841.20464705805534</v>
      </c>
      <c r="BE28">
        <f t="shared" si="29"/>
        <v>8.7601801169094067</v>
      </c>
      <c r="BF28" t="e">
        <f t="shared" si="30"/>
        <v>#DIV/0!</v>
      </c>
      <c r="BG28" t="e">
        <f t="shared" si="31"/>
        <v>#DIV/0!</v>
      </c>
      <c r="BH28">
        <f t="shared" si="32"/>
        <v>1.0413851311385856E-2</v>
      </c>
      <c r="BI28" t="e">
        <f t="shared" si="33"/>
        <v>#DIV/0!</v>
      </c>
      <c r="BJ28" t="s">
        <v>240</v>
      </c>
      <c r="BK28">
        <v>0</v>
      </c>
      <c r="BL28">
        <f t="shared" si="34"/>
        <v>0</v>
      </c>
      <c r="BM28" t="e">
        <f t="shared" si="35"/>
        <v>#DIV/0!</v>
      </c>
      <c r="BN28" t="e">
        <f t="shared" si="36"/>
        <v>#DIV/0!</v>
      </c>
      <c r="BO28" t="e">
        <f t="shared" si="37"/>
        <v>#DIV/0!</v>
      </c>
      <c r="BP28" t="e">
        <f t="shared" si="38"/>
        <v>#DIV/0!</v>
      </c>
      <c r="BQ28">
        <f t="shared" si="39"/>
        <v>1000.00512903226</v>
      </c>
      <c r="BR28">
        <f t="shared" si="40"/>
        <v>841.20464705805534</v>
      </c>
      <c r="BS28">
        <f t="shared" si="41"/>
        <v>0.84120033251441273</v>
      </c>
      <c r="BT28">
        <f t="shared" si="42"/>
        <v>0.19240066502882566</v>
      </c>
      <c r="BU28">
        <v>6</v>
      </c>
      <c r="BV28">
        <v>0.5</v>
      </c>
      <c r="BW28" t="s">
        <v>241</v>
      </c>
      <c r="BX28">
        <v>1582051635.5999999</v>
      </c>
      <c r="BY28">
        <v>465.59141935483899</v>
      </c>
      <c r="BZ28">
        <v>475.00883870967698</v>
      </c>
      <c r="CA28">
        <v>35.174564516129003</v>
      </c>
      <c r="CB28">
        <v>33.812222580645198</v>
      </c>
      <c r="CC28">
        <v>600.01232258064499</v>
      </c>
      <c r="CD28">
        <v>99.182151612903198</v>
      </c>
      <c r="CE28">
        <v>0.19997929032258099</v>
      </c>
      <c r="CF28">
        <v>31.8751903225806</v>
      </c>
      <c r="CG28">
        <v>31.617758064516099</v>
      </c>
      <c r="CH28">
        <v>999.9</v>
      </c>
      <c r="CI28">
        <v>0</v>
      </c>
      <c r="CJ28">
        <v>0</v>
      </c>
      <c r="CK28">
        <v>10001.7296774194</v>
      </c>
      <c r="CL28">
        <v>0</v>
      </c>
      <c r="CM28">
        <v>5.3613764516128999</v>
      </c>
      <c r="CN28">
        <v>1000.00512903226</v>
      </c>
      <c r="CO28">
        <v>0.95998787096774196</v>
      </c>
      <c r="CP28">
        <v>4.0011909677419397E-2</v>
      </c>
      <c r="CQ28">
        <v>0</v>
      </c>
      <c r="CR28">
        <v>2.52589516129032</v>
      </c>
      <c r="CS28">
        <v>0</v>
      </c>
      <c r="CT28">
        <v>8551.3274193548405</v>
      </c>
      <c r="CU28">
        <v>9254.9848387096808</v>
      </c>
      <c r="CV28">
        <v>42.311999999999998</v>
      </c>
      <c r="CW28">
        <v>45.686999999999998</v>
      </c>
      <c r="CX28">
        <v>44.186999999999998</v>
      </c>
      <c r="CY28">
        <v>44.1046774193548</v>
      </c>
      <c r="CZ28">
        <v>42.733741935483899</v>
      </c>
      <c r="DA28">
        <v>959.99387096774205</v>
      </c>
      <c r="DB28">
        <v>40.011290322580599</v>
      </c>
      <c r="DC28">
        <v>0</v>
      </c>
      <c r="DD28">
        <v>1582051646.9000001</v>
      </c>
      <c r="DE28">
        <v>2.5362980769230798</v>
      </c>
      <c r="DF28">
        <v>0.46764958147096902</v>
      </c>
      <c r="DG28">
        <v>-3.6864956621679998</v>
      </c>
      <c r="DH28">
        <v>8551.4211538461495</v>
      </c>
      <c r="DI28">
        <v>15</v>
      </c>
      <c r="DJ28">
        <v>100</v>
      </c>
      <c r="DK28">
        <v>100</v>
      </c>
      <c r="DL28">
        <v>2.96</v>
      </c>
      <c r="DM28">
        <v>0.52100000000000002</v>
      </c>
      <c r="DN28">
        <v>2</v>
      </c>
      <c r="DO28">
        <v>651.81600000000003</v>
      </c>
      <c r="DP28">
        <v>340.80900000000003</v>
      </c>
      <c r="DQ28">
        <v>30.999300000000002</v>
      </c>
      <c r="DR28">
        <v>31.501000000000001</v>
      </c>
      <c r="DS28">
        <v>29.9998</v>
      </c>
      <c r="DT28">
        <v>31.439900000000002</v>
      </c>
      <c r="DU28">
        <v>31.474599999999999</v>
      </c>
      <c r="DV28">
        <v>24.216000000000001</v>
      </c>
      <c r="DW28">
        <v>18.3995</v>
      </c>
      <c r="DX28">
        <v>100</v>
      </c>
      <c r="DY28">
        <v>31</v>
      </c>
      <c r="DZ28">
        <v>475</v>
      </c>
      <c r="EA28">
        <v>33.695700000000002</v>
      </c>
      <c r="EB28">
        <v>100.04600000000001</v>
      </c>
      <c r="EC28">
        <v>100.499</v>
      </c>
    </row>
    <row r="29" spans="1:133" x14ac:dyDescent="0.25">
      <c r="A29">
        <v>13</v>
      </c>
      <c r="B29">
        <v>1582051764.0999999</v>
      </c>
      <c r="C29">
        <v>1114.5999999046301</v>
      </c>
      <c r="D29" t="s">
        <v>264</v>
      </c>
      <c r="E29" t="s">
        <v>265</v>
      </c>
      <c r="F29" t="s">
        <v>232</v>
      </c>
      <c r="G29" t="s">
        <v>233</v>
      </c>
      <c r="H29" t="s">
        <v>234</v>
      </c>
      <c r="I29" t="s">
        <v>235</v>
      </c>
      <c r="J29" t="s">
        <v>236</v>
      </c>
      <c r="K29" t="s">
        <v>237</v>
      </c>
      <c r="L29" t="s">
        <v>238</v>
      </c>
      <c r="M29" t="s">
        <v>239</v>
      </c>
      <c r="N29">
        <v>1582051756.0999999</v>
      </c>
      <c r="O29">
        <f t="shared" si="0"/>
        <v>1.4631271166514286E-3</v>
      </c>
      <c r="P29">
        <f t="shared" si="1"/>
        <v>10.079419523514243</v>
      </c>
      <c r="Q29">
        <f t="shared" si="2"/>
        <v>564.15967741935503</v>
      </c>
      <c r="R29">
        <f t="shared" si="3"/>
        <v>418.57930512683299</v>
      </c>
      <c r="S29">
        <f t="shared" si="4"/>
        <v>41.596001879501316</v>
      </c>
      <c r="T29">
        <f t="shared" si="5"/>
        <v>56.062941275043968</v>
      </c>
      <c r="U29">
        <f t="shared" si="6"/>
        <v>0.12172970913514698</v>
      </c>
      <c r="V29">
        <f t="shared" si="7"/>
        <v>2.2483093695196534</v>
      </c>
      <c r="W29">
        <f t="shared" si="8"/>
        <v>0.11818319235365506</v>
      </c>
      <c r="X29">
        <f t="shared" si="9"/>
        <v>7.417452902781041E-2</v>
      </c>
      <c r="Y29">
        <f t="shared" si="10"/>
        <v>161.8575952417977</v>
      </c>
      <c r="Z29">
        <f t="shared" si="11"/>
        <v>32.56526504974314</v>
      </c>
      <c r="AA29">
        <f t="shared" si="12"/>
        <v>31.5472741935484</v>
      </c>
      <c r="AB29">
        <f t="shared" si="13"/>
        <v>4.6540801891695613</v>
      </c>
      <c r="AC29">
        <f t="shared" si="14"/>
        <v>73.435338661439857</v>
      </c>
      <c r="AD29">
        <f t="shared" si="15"/>
        <v>3.4741251629007079</v>
      </c>
      <c r="AE29">
        <f t="shared" si="16"/>
        <v>4.7308628600700322</v>
      </c>
      <c r="AF29">
        <f t="shared" si="17"/>
        <v>1.1799550262688534</v>
      </c>
      <c r="AG29">
        <f t="shared" si="18"/>
        <v>-64.523905844327999</v>
      </c>
      <c r="AH29">
        <f t="shared" si="19"/>
        <v>34.963075545361349</v>
      </c>
      <c r="AI29">
        <f t="shared" si="20"/>
        <v>3.515975765872613</v>
      </c>
      <c r="AJ29">
        <f t="shared" si="21"/>
        <v>135.81274070870364</v>
      </c>
      <c r="AK29">
        <v>-4.1138248563750597E-2</v>
      </c>
      <c r="AL29">
        <v>4.6181287921320903E-2</v>
      </c>
      <c r="AM29">
        <v>3.4521985902867498</v>
      </c>
      <c r="AN29">
        <v>0</v>
      </c>
      <c r="AO29">
        <v>0</v>
      </c>
      <c r="AP29">
        <f t="shared" si="22"/>
        <v>1</v>
      </c>
      <c r="AQ29">
        <f t="shared" si="23"/>
        <v>0</v>
      </c>
      <c r="AR29">
        <f t="shared" si="24"/>
        <v>51624.943384901329</v>
      </c>
      <c r="AS29" t="s">
        <v>240</v>
      </c>
      <c r="AT29">
        <v>0</v>
      </c>
      <c r="AU29">
        <v>0</v>
      </c>
      <c r="AV29">
        <f t="shared" si="25"/>
        <v>0</v>
      </c>
      <c r="AW29" t="e">
        <f t="shared" si="26"/>
        <v>#DIV/0!</v>
      </c>
      <c r="AX29">
        <v>0</v>
      </c>
      <c r="AY29" t="s">
        <v>240</v>
      </c>
      <c r="AZ29">
        <v>0</v>
      </c>
      <c r="BA29">
        <v>0</v>
      </c>
      <c r="BB29" t="e">
        <f t="shared" si="27"/>
        <v>#DIV/0!</v>
      </c>
      <c r="BC29">
        <v>0.5</v>
      </c>
      <c r="BD29">
        <f t="shared" si="28"/>
        <v>841.25251749738311</v>
      </c>
      <c r="BE29">
        <f t="shared" si="29"/>
        <v>10.079419523514243</v>
      </c>
      <c r="BF29" t="e">
        <f t="shared" si="30"/>
        <v>#DIV/0!</v>
      </c>
      <c r="BG29" t="e">
        <f t="shared" si="31"/>
        <v>#DIV/0!</v>
      </c>
      <c r="BH29">
        <f t="shared" si="32"/>
        <v>1.1981443518884444E-2</v>
      </c>
      <c r="BI29" t="e">
        <f t="shared" si="33"/>
        <v>#DIV/0!</v>
      </c>
      <c r="BJ29" t="s">
        <v>240</v>
      </c>
      <c r="BK29">
        <v>0</v>
      </c>
      <c r="BL29">
        <f t="shared" si="34"/>
        <v>0</v>
      </c>
      <c r="BM29" t="e">
        <f t="shared" si="35"/>
        <v>#DIV/0!</v>
      </c>
      <c r="BN29" t="e">
        <f t="shared" si="36"/>
        <v>#DIV/0!</v>
      </c>
      <c r="BO29" t="e">
        <f t="shared" si="37"/>
        <v>#DIV/0!</v>
      </c>
      <c r="BP29" t="e">
        <f t="shared" si="38"/>
        <v>#DIV/0!</v>
      </c>
      <c r="BQ29">
        <f t="shared" si="39"/>
        <v>1000.062</v>
      </c>
      <c r="BR29">
        <f t="shared" si="40"/>
        <v>841.25251749738311</v>
      </c>
      <c r="BS29">
        <f t="shared" si="41"/>
        <v>0.84120036307487245</v>
      </c>
      <c r="BT29">
        <f t="shared" si="42"/>
        <v>0.19240072614974515</v>
      </c>
      <c r="BU29">
        <v>6</v>
      </c>
      <c r="BV29">
        <v>0.5</v>
      </c>
      <c r="BW29" t="s">
        <v>241</v>
      </c>
      <c r="BX29">
        <v>1582051756.0999999</v>
      </c>
      <c r="BY29">
        <v>564.15967741935503</v>
      </c>
      <c r="BZ29">
        <v>575.06441935483895</v>
      </c>
      <c r="CA29">
        <v>34.960016129032297</v>
      </c>
      <c r="CB29">
        <v>33.548054838709703</v>
      </c>
      <c r="CC29">
        <v>600.00632258064502</v>
      </c>
      <c r="CD29">
        <v>99.174270967741904</v>
      </c>
      <c r="CE29">
        <v>0.19997274193548401</v>
      </c>
      <c r="CF29">
        <v>31.8357225806452</v>
      </c>
      <c r="CG29">
        <v>31.5472741935484</v>
      </c>
      <c r="CH29">
        <v>999.9</v>
      </c>
      <c r="CI29">
        <v>0</v>
      </c>
      <c r="CJ29">
        <v>0</v>
      </c>
      <c r="CK29">
        <v>10003.288709677399</v>
      </c>
      <c r="CL29">
        <v>0</v>
      </c>
      <c r="CM29">
        <v>5.3475941935483897</v>
      </c>
      <c r="CN29">
        <v>1000.062</v>
      </c>
      <c r="CO29">
        <v>0.95998619354838699</v>
      </c>
      <c r="CP29">
        <v>4.0013535483871002E-2</v>
      </c>
      <c r="CQ29">
        <v>0</v>
      </c>
      <c r="CR29">
        <v>2.5656370967741902</v>
      </c>
      <c r="CS29">
        <v>0</v>
      </c>
      <c r="CT29">
        <v>8654.4377419354805</v>
      </c>
      <c r="CU29">
        <v>9255.5058064516106</v>
      </c>
      <c r="CV29">
        <v>42.179000000000002</v>
      </c>
      <c r="CW29">
        <v>45.524000000000001</v>
      </c>
      <c r="CX29">
        <v>43.848548387096798</v>
      </c>
      <c r="CY29">
        <v>43.936999999999998</v>
      </c>
      <c r="CZ29">
        <v>42.5741935483871</v>
      </c>
      <c r="DA29">
        <v>960.04580645161298</v>
      </c>
      <c r="DB29">
        <v>40.014516129032302</v>
      </c>
      <c r="DC29">
        <v>0</v>
      </c>
      <c r="DD29">
        <v>1582051766.9000001</v>
      </c>
      <c r="DE29">
        <v>2.5567211538461501</v>
      </c>
      <c r="DF29">
        <v>-0.85836753113679798</v>
      </c>
      <c r="DG29">
        <v>-0.786324733404552</v>
      </c>
      <c r="DH29">
        <v>8654.4007692307696</v>
      </c>
      <c r="DI29">
        <v>15</v>
      </c>
      <c r="DJ29">
        <v>100</v>
      </c>
      <c r="DK29">
        <v>100</v>
      </c>
      <c r="DL29">
        <v>3.1280000000000001</v>
      </c>
      <c r="DM29">
        <v>0.51700000000000002</v>
      </c>
      <c r="DN29">
        <v>2</v>
      </c>
      <c r="DO29">
        <v>651.78499999999997</v>
      </c>
      <c r="DP29">
        <v>340.75299999999999</v>
      </c>
      <c r="DQ29">
        <v>30.999400000000001</v>
      </c>
      <c r="DR29">
        <v>31.381599999999999</v>
      </c>
      <c r="DS29">
        <v>29.9999</v>
      </c>
      <c r="DT29">
        <v>31.336600000000001</v>
      </c>
      <c r="DU29">
        <v>31.371600000000001</v>
      </c>
      <c r="DV29">
        <v>28.235399999999998</v>
      </c>
      <c r="DW29">
        <v>19.1508</v>
      </c>
      <c r="DX29">
        <v>100</v>
      </c>
      <c r="DY29">
        <v>31</v>
      </c>
      <c r="DZ29">
        <v>575</v>
      </c>
      <c r="EA29">
        <v>33.329300000000003</v>
      </c>
      <c r="EB29">
        <v>100.06100000000001</v>
      </c>
      <c r="EC29">
        <v>100.52</v>
      </c>
    </row>
    <row r="30" spans="1:133" x14ac:dyDescent="0.25">
      <c r="A30">
        <v>14</v>
      </c>
      <c r="B30">
        <v>1582051857.5999999</v>
      </c>
      <c r="C30">
        <v>1208.0999999046301</v>
      </c>
      <c r="D30" t="s">
        <v>266</v>
      </c>
      <c r="E30" t="s">
        <v>267</v>
      </c>
      <c r="F30" t="s">
        <v>232</v>
      </c>
      <c r="G30" t="s">
        <v>233</v>
      </c>
      <c r="H30" t="s">
        <v>234</v>
      </c>
      <c r="I30" t="s">
        <v>235</v>
      </c>
      <c r="J30" t="s">
        <v>236</v>
      </c>
      <c r="K30" t="s">
        <v>237</v>
      </c>
      <c r="L30" t="s">
        <v>238</v>
      </c>
      <c r="M30" t="s">
        <v>239</v>
      </c>
      <c r="N30">
        <v>1582051849.5999999</v>
      </c>
      <c r="O30">
        <f t="shared" si="0"/>
        <v>1.516627814584396E-3</v>
      </c>
      <c r="P30">
        <f t="shared" si="1"/>
        <v>10.94511022457892</v>
      </c>
      <c r="Q30">
        <f t="shared" si="2"/>
        <v>663.09432258064498</v>
      </c>
      <c r="R30">
        <f t="shared" si="3"/>
        <v>506.41515366818521</v>
      </c>
      <c r="S30">
        <f t="shared" si="4"/>
        <v>50.322466093092473</v>
      </c>
      <c r="T30">
        <f t="shared" si="5"/>
        <v>65.891672717302725</v>
      </c>
      <c r="U30">
        <f t="shared" si="6"/>
        <v>0.12399023405134828</v>
      </c>
      <c r="V30">
        <f t="shared" si="7"/>
        <v>2.2486324439672685</v>
      </c>
      <c r="W30">
        <f t="shared" si="8"/>
        <v>0.12031342981166437</v>
      </c>
      <c r="X30">
        <f t="shared" si="9"/>
        <v>7.5517157815275446E-2</v>
      </c>
      <c r="Y30">
        <f t="shared" si="10"/>
        <v>161.84807540279866</v>
      </c>
      <c r="Z30">
        <f t="shared" si="11"/>
        <v>32.591514114959729</v>
      </c>
      <c r="AA30">
        <f t="shared" si="12"/>
        <v>31.601961290322599</v>
      </c>
      <c r="AB30">
        <f t="shared" si="13"/>
        <v>4.6685535232343174</v>
      </c>
      <c r="AC30">
        <f t="shared" si="14"/>
        <v>73.106151638950692</v>
      </c>
      <c r="AD30">
        <f t="shared" si="15"/>
        <v>3.4672094939071645</v>
      </c>
      <c r="AE30">
        <f t="shared" si="16"/>
        <v>4.7427055263839764</v>
      </c>
      <c r="AF30">
        <f t="shared" si="17"/>
        <v>1.2013440293271529</v>
      </c>
      <c r="AG30">
        <f t="shared" si="18"/>
        <v>-66.88328662317187</v>
      </c>
      <c r="AH30">
        <f t="shared" si="19"/>
        <v>33.687772641724528</v>
      </c>
      <c r="AI30">
        <f t="shared" si="20"/>
        <v>3.3888892885928859</v>
      </c>
      <c r="AJ30">
        <f t="shared" si="21"/>
        <v>132.0414507099442</v>
      </c>
      <c r="AK30">
        <v>-4.1146940854047701E-2</v>
      </c>
      <c r="AL30">
        <v>4.6191045778665903E-2</v>
      </c>
      <c r="AM30">
        <v>3.4527760400409901</v>
      </c>
      <c r="AN30">
        <v>0</v>
      </c>
      <c r="AO30">
        <v>0</v>
      </c>
      <c r="AP30">
        <f t="shared" si="22"/>
        <v>1</v>
      </c>
      <c r="AQ30">
        <f t="shared" si="23"/>
        <v>0</v>
      </c>
      <c r="AR30">
        <f t="shared" si="24"/>
        <v>51627.840654900385</v>
      </c>
      <c r="AS30" t="s">
        <v>240</v>
      </c>
      <c r="AT30">
        <v>0</v>
      </c>
      <c r="AU30">
        <v>0</v>
      </c>
      <c r="AV30">
        <f t="shared" si="25"/>
        <v>0</v>
      </c>
      <c r="AW30" t="e">
        <f t="shared" si="26"/>
        <v>#DIV/0!</v>
      </c>
      <c r="AX30">
        <v>0</v>
      </c>
      <c r="AY30" t="s">
        <v>240</v>
      </c>
      <c r="AZ30">
        <v>0</v>
      </c>
      <c r="BA30">
        <v>0</v>
      </c>
      <c r="BB30" t="e">
        <f t="shared" si="27"/>
        <v>#DIV/0!</v>
      </c>
      <c r="BC30">
        <v>0.5</v>
      </c>
      <c r="BD30">
        <f t="shared" si="28"/>
        <v>841.20317009137807</v>
      </c>
      <c r="BE30">
        <f t="shared" si="29"/>
        <v>10.94511022457892</v>
      </c>
      <c r="BF30" t="e">
        <f t="shared" si="30"/>
        <v>#DIV/0!</v>
      </c>
      <c r="BG30" t="e">
        <f t="shared" si="31"/>
        <v>#DIV/0!</v>
      </c>
      <c r="BH30">
        <f t="shared" si="32"/>
        <v>1.3011256511777026E-2</v>
      </c>
      <c r="BI30" t="e">
        <f t="shared" si="33"/>
        <v>#DIV/0!</v>
      </c>
      <c r="BJ30" t="s">
        <v>240</v>
      </c>
      <c r="BK30">
        <v>0</v>
      </c>
      <c r="BL30">
        <f t="shared" si="34"/>
        <v>0</v>
      </c>
      <c r="BM30" t="e">
        <f t="shared" si="35"/>
        <v>#DIV/0!</v>
      </c>
      <c r="BN30" t="e">
        <f t="shared" si="36"/>
        <v>#DIV/0!</v>
      </c>
      <c r="BO30" t="e">
        <f t="shared" si="37"/>
        <v>#DIV/0!</v>
      </c>
      <c r="BP30" t="e">
        <f t="shared" si="38"/>
        <v>#DIV/0!</v>
      </c>
      <c r="BQ30">
        <f t="shared" si="39"/>
        <v>1000.00335483871</v>
      </c>
      <c r="BR30">
        <f t="shared" si="40"/>
        <v>841.20317009137807</v>
      </c>
      <c r="BS30">
        <f t="shared" si="41"/>
        <v>0.84120034799988774</v>
      </c>
      <c r="BT30">
        <f t="shared" si="42"/>
        <v>0.1924006959997755</v>
      </c>
      <c r="BU30">
        <v>6</v>
      </c>
      <c r="BV30">
        <v>0.5</v>
      </c>
      <c r="BW30" t="s">
        <v>241</v>
      </c>
      <c r="BX30">
        <v>1582051849.5999999</v>
      </c>
      <c r="BY30">
        <v>663.09432258064498</v>
      </c>
      <c r="BZ30">
        <v>675.04496774193501</v>
      </c>
      <c r="CA30">
        <v>34.891919354838699</v>
      </c>
      <c r="CB30">
        <v>33.4282258064516</v>
      </c>
      <c r="CC30">
        <v>600.00664516128995</v>
      </c>
      <c r="CD30">
        <v>99.170032258064495</v>
      </c>
      <c r="CE30">
        <v>0.19995248387096801</v>
      </c>
      <c r="CF30">
        <v>31.8798483870968</v>
      </c>
      <c r="CG30">
        <v>31.601961290322599</v>
      </c>
      <c r="CH30">
        <v>999.9</v>
      </c>
      <c r="CI30">
        <v>0</v>
      </c>
      <c r="CJ30">
        <v>0</v>
      </c>
      <c r="CK30">
        <v>10005.83</v>
      </c>
      <c r="CL30">
        <v>0</v>
      </c>
      <c r="CM30">
        <v>5.6085716129032299</v>
      </c>
      <c r="CN30">
        <v>1000.00335483871</v>
      </c>
      <c r="CO30">
        <v>0.95998451612903202</v>
      </c>
      <c r="CP30">
        <v>4.00151612903226E-2</v>
      </c>
      <c r="CQ30">
        <v>0</v>
      </c>
      <c r="CR30">
        <v>2.6597419354838698</v>
      </c>
      <c r="CS30">
        <v>0</v>
      </c>
      <c r="CT30">
        <v>8760.5038709677392</v>
      </c>
      <c r="CU30">
        <v>9254.9629032258108</v>
      </c>
      <c r="CV30">
        <v>42.125</v>
      </c>
      <c r="CW30">
        <v>45.483741935483899</v>
      </c>
      <c r="CX30">
        <v>43.765806451612903</v>
      </c>
      <c r="CY30">
        <v>43.875</v>
      </c>
      <c r="CZ30">
        <v>42.554000000000002</v>
      </c>
      <c r="DA30">
        <v>959.98870967741902</v>
      </c>
      <c r="DB30">
        <v>40.011612903225803</v>
      </c>
      <c r="DC30">
        <v>0</v>
      </c>
      <c r="DD30">
        <v>1582051860.5</v>
      </c>
      <c r="DE30">
        <v>2.6587115384615401</v>
      </c>
      <c r="DF30">
        <v>-0.54548718504743998</v>
      </c>
      <c r="DG30">
        <v>-38.445128095123799</v>
      </c>
      <c r="DH30">
        <v>8760.2030769230805</v>
      </c>
      <c r="DI30">
        <v>15</v>
      </c>
      <c r="DJ30">
        <v>100</v>
      </c>
      <c r="DK30">
        <v>100</v>
      </c>
      <c r="DL30">
        <v>3.4390000000000001</v>
      </c>
      <c r="DM30">
        <v>0.51600000000000001</v>
      </c>
      <c r="DN30">
        <v>2</v>
      </c>
      <c r="DO30">
        <v>652.12699999999995</v>
      </c>
      <c r="DP30">
        <v>341.28500000000003</v>
      </c>
      <c r="DQ30">
        <v>30.9999</v>
      </c>
      <c r="DR30">
        <v>31.2958</v>
      </c>
      <c r="DS30">
        <v>29.999700000000001</v>
      </c>
      <c r="DT30">
        <v>31.255400000000002</v>
      </c>
      <c r="DU30">
        <v>31.291599999999999</v>
      </c>
      <c r="DV30">
        <v>32.153100000000002</v>
      </c>
      <c r="DW30">
        <v>18.921800000000001</v>
      </c>
      <c r="DX30">
        <v>100</v>
      </c>
      <c r="DY30">
        <v>31</v>
      </c>
      <c r="DZ30">
        <v>675</v>
      </c>
      <c r="EA30">
        <v>33.320399999999999</v>
      </c>
      <c r="EB30">
        <v>100.074</v>
      </c>
      <c r="EC30">
        <v>100.539</v>
      </c>
    </row>
    <row r="31" spans="1:133" x14ac:dyDescent="0.25">
      <c r="A31">
        <v>15</v>
      </c>
      <c r="B31">
        <v>1582051968.5999999</v>
      </c>
      <c r="C31">
        <v>1319.0999999046301</v>
      </c>
      <c r="D31" t="s">
        <v>268</v>
      </c>
      <c r="E31" t="s">
        <v>269</v>
      </c>
      <c r="F31" t="s">
        <v>232</v>
      </c>
      <c r="G31" t="s">
        <v>233</v>
      </c>
      <c r="H31" t="s">
        <v>234</v>
      </c>
      <c r="I31" t="s">
        <v>235</v>
      </c>
      <c r="J31" t="s">
        <v>236</v>
      </c>
      <c r="K31" t="s">
        <v>237</v>
      </c>
      <c r="L31" t="s">
        <v>238</v>
      </c>
      <c r="M31" t="s">
        <v>239</v>
      </c>
      <c r="N31">
        <v>1582051960.5999999</v>
      </c>
      <c r="O31">
        <f t="shared" si="0"/>
        <v>1.4806459166309713E-3</v>
      </c>
      <c r="P31">
        <f t="shared" si="1"/>
        <v>11.554905931466173</v>
      </c>
      <c r="Q31">
        <f t="shared" si="2"/>
        <v>787.29300000000001</v>
      </c>
      <c r="R31">
        <f t="shared" si="3"/>
        <v>617.69627260188281</v>
      </c>
      <c r="S31">
        <f t="shared" si="4"/>
        <v>61.378791480671758</v>
      </c>
      <c r="T31">
        <f t="shared" si="5"/>
        <v>78.231155058851527</v>
      </c>
      <c r="U31">
        <f t="shared" si="6"/>
        <v>0.12188087451632648</v>
      </c>
      <c r="V31">
        <f t="shared" si="7"/>
        <v>2.2487645831304639</v>
      </c>
      <c r="W31">
        <f t="shared" si="8"/>
        <v>0.118326379610879</v>
      </c>
      <c r="X31">
        <f t="shared" si="9"/>
        <v>7.4264709817155009E-2</v>
      </c>
      <c r="Y31">
        <f t="shared" si="10"/>
        <v>161.84645907851402</v>
      </c>
      <c r="Z31">
        <f t="shared" si="11"/>
        <v>32.57576317094923</v>
      </c>
      <c r="AA31">
        <f t="shared" si="12"/>
        <v>31.577738709677401</v>
      </c>
      <c r="AB31">
        <f t="shared" si="13"/>
        <v>4.6621380148970335</v>
      </c>
      <c r="AC31">
        <f t="shared" si="14"/>
        <v>73.27127432558494</v>
      </c>
      <c r="AD31">
        <f t="shared" si="15"/>
        <v>3.4696091641864903</v>
      </c>
      <c r="AE31">
        <f t="shared" si="16"/>
        <v>4.7352925087246209</v>
      </c>
      <c r="AF31">
        <f t="shared" si="17"/>
        <v>1.1925288507105432</v>
      </c>
      <c r="AG31">
        <f t="shared" si="18"/>
        <v>-65.296484923425837</v>
      </c>
      <c r="AH31">
        <f t="shared" si="19"/>
        <v>33.279116258472733</v>
      </c>
      <c r="AI31">
        <f t="shared" si="20"/>
        <v>3.3467289479197646</v>
      </c>
      <c r="AJ31">
        <f t="shared" si="21"/>
        <v>133.17581936148068</v>
      </c>
      <c r="AK31">
        <v>-4.11504963717206E-2</v>
      </c>
      <c r="AL31">
        <v>4.6195037158734201E-2</v>
      </c>
      <c r="AM31">
        <v>3.4530122295600001</v>
      </c>
      <c r="AN31">
        <v>0</v>
      </c>
      <c r="AO31">
        <v>0</v>
      </c>
      <c r="AP31">
        <f t="shared" si="22"/>
        <v>1</v>
      </c>
      <c r="AQ31">
        <f t="shared" si="23"/>
        <v>0</v>
      </c>
      <c r="AR31">
        <f t="shared" si="24"/>
        <v>51636.736338327129</v>
      </c>
      <c r="AS31" t="s">
        <v>240</v>
      </c>
      <c r="AT31">
        <v>0</v>
      </c>
      <c r="AU31">
        <v>0</v>
      </c>
      <c r="AV31">
        <f t="shared" si="25"/>
        <v>0</v>
      </c>
      <c r="AW31" t="e">
        <f t="shared" si="26"/>
        <v>#DIV/0!</v>
      </c>
      <c r="AX31">
        <v>0</v>
      </c>
      <c r="AY31" t="s">
        <v>240</v>
      </c>
      <c r="AZ31">
        <v>0</v>
      </c>
      <c r="BA31">
        <v>0</v>
      </c>
      <c r="BB31" t="e">
        <f t="shared" si="27"/>
        <v>#DIV/0!</v>
      </c>
      <c r="BC31">
        <v>0.5</v>
      </c>
      <c r="BD31">
        <f t="shared" si="28"/>
        <v>841.1924946176083</v>
      </c>
      <c r="BE31">
        <f t="shared" si="29"/>
        <v>11.554905931466173</v>
      </c>
      <c r="BF31" t="e">
        <f t="shared" si="30"/>
        <v>#DIV/0!</v>
      </c>
      <c r="BG31" t="e">
        <f t="shared" si="31"/>
        <v>#DIV/0!</v>
      </c>
      <c r="BH31">
        <f t="shared" si="32"/>
        <v>1.373633978595926E-2</v>
      </c>
      <c r="BI31" t="e">
        <f t="shared" si="33"/>
        <v>#DIV/0!</v>
      </c>
      <c r="BJ31" t="s">
        <v>240</v>
      </c>
      <c r="BK31">
        <v>0</v>
      </c>
      <c r="BL31">
        <f t="shared" si="34"/>
        <v>0</v>
      </c>
      <c r="BM31" t="e">
        <f t="shared" si="35"/>
        <v>#DIV/0!</v>
      </c>
      <c r="BN31" t="e">
        <f t="shared" si="36"/>
        <v>#DIV/0!</v>
      </c>
      <c r="BO31" t="e">
        <f t="shared" si="37"/>
        <v>#DIV/0!</v>
      </c>
      <c r="BP31" t="e">
        <f t="shared" si="38"/>
        <v>#DIV/0!</v>
      </c>
      <c r="BQ31">
        <f t="shared" si="39"/>
        <v>999.99035483870898</v>
      </c>
      <c r="BR31">
        <f t="shared" si="40"/>
        <v>841.1924946176083</v>
      </c>
      <c r="BS31">
        <f t="shared" si="41"/>
        <v>0.84120060813315189</v>
      </c>
      <c r="BT31">
        <f t="shared" si="42"/>
        <v>0.19240121626630374</v>
      </c>
      <c r="BU31">
        <v>6</v>
      </c>
      <c r="BV31">
        <v>0.5</v>
      </c>
      <c r="BW31" t="s">
        <v>241</v>
      </c>
      <c r="BX31">
        <v>1582051960.5999999</v>
      </c>
      <c r="BY31">
        <v>787.29300000000001</v>
      </c>
      <c r="BZ31">
        <v>800.01322580645103</v>
      </c>
      <c r="CA31">
        <v>34.917022580645202</v>
      </c>
      <c r="CB31">
        <v>33.488119354838702</v>
      </c>
      <c r="CC31">
        <v>600.01803225806395</v>
      </c>
      <c r="CD31">
        <v>99.167287096774203</v>
      </c>
      <c r="CE31">
        <v>0.199981580645161</v>
      </c>
      <c r="CF31">
        <v>31.852238709677401</v>
      </c>
      <c r="CG31">
        <v>31.577738709677401</v>
      </c>
      <c r="CH31">
        <v>999.9</v>
      </c>
      <c r="CI31">
        <v>0</v>
      </c>
      <c r="CJ31">
        <v>0</v>
      </c>
      <c r="CK31">
        <v>10006.9716129032</v>
      </c>
      <c r="CL31">
        <v>0</v>
      </c>
      <c r="CM31">
        <v>5.7664999999999997</v>
      </c>
      <c r="CN31">
        <v>999.99035483870898</v>
      </c>
      <c r="CO31">
        <v>0.95998325806451601</v>
      </c>
      <c r="CP31">
        <v>4.0016380645161297E-2</v>
      </c>
      <c r="CQ31">
        <v>0</v>
      </c>
      <c r="CR31">
        <v>2.7056774193548399</v>
      </c>
      <c r="CS31">
        <v>0</v>
      </c>
      <c r="CT31">
        <v>8826.8916129032295</v>
      </c>
      <c r="CU31">
        <v>9254.8454838709695</v>
      </c>
      <c r="CV31">
        <v>42.094516129032201</v>
      </c>
      <c r="CW31">
        <v>45.461387096774203</v>
      </c>
      <c r="CX31">
        <v>43.800193548387099</v>
      </c>
      <c r="CY31">
        <v>43.866870967741903</v>
      </c>
      <c r="CZ31">
        <v>42.5</v>
      </c>
      <c r="DA31">
        <v>959.97322580645096</v>
      </c>
      <c r="DB31">
        <v>40.020000000000003</v>
      </c>
      <c r="DC31">
        <v>0</v>
      </c>
      <c r="DD31">
        <v>1582051971.5</v>
      </c>
      <c r="DE31">
        <v>2.65185576923077</v>
      </c>
      <c r="DF31">
        <v>9.9230840634497598E-3</v>
      </c>
      <c r="DG31">
        <v>-55.328888787352497</v>
      </c>
      <c r="DH31">
        <v>8826.6403846153808</v>
      </c>
      <c r="DI31">
        <v>15</v>
      </c>
      <c r="DJ31">
        <v>100</v>
      </c>
      <c r="DK31">
        <v>100</v>
      </c>
      <c r="DL31">
        <v>3.7360000000000002</v>
      </c>
      <c r="DM31">
        <v>0.52200000000000002</v>
      </c>
      <c r="DN31">
        <v>2</v>
      </c>
      <c r="DO31">
        <v>652.22500000000002</v>
      </c>
      <c r="DP31">
        <v>341.91699999999997</v>
      </c>
      <c r="DQ31">
        <v>31.0002</v>
      </c>
      <c r="DR31">
        <v>31.208100000000002</v>
      </c>
      <c r="DS31">
        <v>29.9998</v>
      </c>
      <c r="DT31">
        <v>31.17</v>
      </c>
      <c r="DU31">
        <v>31.207899999999999</v>
      </c>
      <c r="DV31">
        <v>36.916499999999999</v>
      </c>
      <c r="DW31">
        <v>18.276</v>
      </c>
      <c r="DX31">
        <v>100</v>
      </c>
      <c r="DY31">
        <v>31</v>
      </c>
      <c r="DZ31">
        <v>800</v>
      </c>
      <c r="EA31">
        <v>33.461300000000001</v>
      </c>
      <c r="EB31">
        <v>100.092</v>
      </c>
      <c r="EC31">
        <v>100.554</v>
      </c>
    </row>
    <row r="32" spans="1:133" x14ac:dyDescent="0.25">
      <c r="A32">
        <v>16</v>
      </c>
      <c r="B32">
        <v>1582052080.5999999</v>
      </c>
      <c r="C32">
        <v>1431.0999999046301</v>
      </c>
      <c r="D32" t="s">
        <v>270</v>
      </c>
      <c r="E32" t="s">
        <v>271</v>
      </c>
      <c r="F32" t="s">
        <v>232</v>
      </c>
      <c r="G32" t="s">
        <v>233</v>
      </c>
      <c r="H32" t="s">
        <v>234</v>
      </c>
      <c r="I32" t="s">
        <v>235</v>
      </c>
      <c r="J32" t="s">
        <v>236</v>
      </c>
      <c r="K32" t="s">
        <v>237</v>
      </c>
      <c r="L32" t="s">
        <v>238</v>
      </c>
      <c r="M32" t="s">
        <v>239</v>
      </c>
      <c r="N32">
        <v>1582052072.5999999</v>
      </c>
      <c r="O32">
        <f t="shared" si="0"/>
        <v>1.5312575082750033E-3</v>
      </c>
      <c r="P32">
        <f t="shared" si="1"/>
        <v>11.908000937594569</v>
      </c>
      <c r="Q32">
        <f t="shared" si="2"/>
        <v>986.54600000000005</v>
      </c>
      <c r="R32">
        <f t="shared" si="3"/>
        <v>812.99867910246712</v>
      </c>
      <c r="S32">
        <f t="shared" si="4"/>
        <v>80.785133217322127</v>
      </c>
      <c r="T32">
        <f t="shared" si="5"/>
        <v>98.029987112649934</v>
      </c>
      <c r="U32">
        <f t="shared" si="6"/>
        <v>0.12573868394001197</v>
      </c>
      <c r="V32">
        <f t="shared" si="7"/>
        <v>2.2482473432379679</v>
      </c>
      <c r="W32">
        <f t="shared" si="8"/>
        <v>0.12195852658641201</v>
      </c>
      <c r="X32">
        <f t="shared" si="9"/>
        <v>7.6554244799404619E-2</v>
      </c>
      <c r="Y32">
        <f t="shared" si="10"/>
        <v>161.84598456412076</v>
      </c>
      <c r="Z32">
        <f t="shared" si="11"/>
        <v>32.567914583832348</v>
      </c>
      <c r="AA32">
        <f t="shared" si="12"/>
        <v>31.580987096774201</v>
      </c>
      <c r="AB32">
        <f t="shared" si="13"/>
        <v>4.6629979254253033</v>
      </c>
      <c r="AC32">
        <f t="shared" si="14"/>
        <v>73.167816170522173</v>
      </c>
      <c r="AD32">
        <f t="shared" si="15"/>
        <v>3.4664260454711608</v>
      </c>
      <c r="AE32">
        <f t="shared" si="16"/>
        <v>4.7376377031568611</v>
      </c>
      <c r="AF32">
        <f t="shared" si="17"/>
        <v>1.1965718799541425</v>
      </c>
      <c r="AG32">
        <f t="shared" si="18"/>
        <v>-67.52845611492765</v>
      </c>
      <c r="AH32">
        <f t="shared" si="19"/>
        <v>33.936930039304364</v>
      </c>
      <c r="AI32">
        <f t="shared" si="20"/>
        <v>3.413868925674961</v>
      </c>
      <c r="AJ32">
        <f t="shared" si="21"/>
        <v>131.66832741417244</v>
      </c>
      <c r="AK32">
        <v>-4.1136579880924298E-2</v>
      </c>
      <c r="AL32">
        <v>4.6179414678663801E-2</v>
      </c>
      <c r="AM32">
        <v>3.4520877308792599</v>
      </c>
      <c r="AN32">
        <v>0</v>
      </c>
      <c r="AO32">
        <v>0</v>
      </c>
      <c r="AP32">
        <f t="shared" si="22"/>
        <v>1</v>
      </c>
      <c r="AQ32">
        <f t="shared" si="23"/>
        <v>0</v>
      </c>
      <c r="AR32">
        <f t="shared" si="24"/>
        <v>51618.501492274678</v>
      </c>
      <c r="AS32" t="s">
        <v>240</v>
      </c>
      <c r="AT32">
        <v>0</v>
      </c>
      <c r="AU32">
        <v>0</v>
      </c>
      <c r="AV32">
        <f t="shared" si="25"/>
        <v>0</v>
      </c>
      <c r="AW32" t="e">
        <f t="shared" si="26"/>
        <v>#DIV/0!</v>
      </c>
      <c r="AX32">
        <v>0</v>
      </c>
      <c r="AY32" t="s">
        <v>240</v>
      </c>
      <c r="AZ32">
        <v>0</v>
      </c>
      <c r="BA32">
        <v>0</v>
      </c>
      <c r="BB32" t="e">
        <f t="shared" si="27"/>
        <v>#DIV/0!</v>
      </c>
      <c r="BC32">
        <v>0.5</v>
      </c>
      <c r="BD32">
        <f t="shared" si="28"/>
        <v>841.19000124962133</v>
      </c>
      <c r="BE32">
        <f t="shared" si="29"/>
        <v>11.908000937594569</v>
      </c>
      <c r="BF32" t="e">
        <f t="shared" si="30"/>
        <v>#DIV/0!</v>
      </c>
      <c r="BG32" t="e">
        <f t="shared" si="31"/>
        <v>#DIV/0!</v>
      </c>
      <c r="BH32">
        <f t="shared" si="32"/>
        <v>1.415613704383642E-2</v>
      </c>
      <c r="BI32" t="e">
        <f t="shared" si="33"/>
        <v>#DIV/0!</v>
      </c>
      <c r="BJ32" t="s">
        <v>240</v>
      </c>
      <c r="BK32">
        <v>0</v>
      </c>
      <c r="BL32">
        <f t="shared" si="34"/>
        <v>0</v>
      </c>
      <c r="BM32" t="e">
        <f t="shared" si="35"/>
        <v>#DIV/0!</v>
      </c>
      <c r="BN32" t="e">
        <f t="shared" si="36"/>
        <v>#DIV/0!</v>
      </c>
      <c r="BO32" t="e">
        <f t="shared" si="37"/>
        <v>#DIV/0!</v>
      </c>
      <c r="BP32" t="e">
        <f t="shared" si="38"/>
        <v>#DIV/0!</v>
      </c>
      <c r="BQ32">
        <f t="shared" si="39"/>
        <v>999.987387096774</v>
      </c>
      <c r="BR32">
        <f t="shared" si="40"/>
        <v>841.19000124962133</v>
      </c>
      <c r="BS32">
        <f t="shared" si="41"/>
        <v>0.84120061123152445</v>
      </c>
      <c r="BT32">
        <f t="shared" si="42"/>
        <v>0.19240122246304889</v>
      </c>
      <c r="BU32">
        <v>6</v>
      </c>
      <c r="BV32">
        <v>0.5</v>
      </c>
      <c r="BW32" t="s">
        <v>241</v>
      </c>
      <c r="BX32">
        <v>1582052072.5999999</v>
      </c>
      <c r="BY32">
        <v>986.54600000000005</v>
      </c>
      <c r="BZ32">
        <v>999.96438709677398</v>
      </c>
      <c r="CA32">
        <v>34.885129032258099</v>
      </c>
      <c r="CB32">
        <v>33.407319354838698</v>
      </c>
      <c r="CC32">
        <v>600.01206451612904</v>
      </c>
      <c r="CD32">
        <v>99.166899999999998</v>
      </c>
      <c r="CE32">
        <v>0.19996896774193501</v>
      </c>
      <c r="CF32">
        <v>31.8609774193548</v>
      </c>
      <c r="CG32">
        <v>31.580987096774201</v>
      </c>
      <c r="CH32">
        <v>999.9</v>
      </c>
      <c r="CI32">
        <v>0</v>
      </c>
      <c r="CJ32">
        <v>0</v>
      </c>
      <c r="CK32">
        <v>10003.626451612899</v>
      </c>
      <c r="CL32">
        <v>0</v>
      </c>
      <c r="CM32">
        <v>6.6624309677419404</v>
      </c>
      <c r="CN32">
        <v>999.987387096774</v>
      </c>
      <c r="CO32">
        <v>0.95998241935483897</v>
      </c>
      <c r="CP32">
        <v>4.0017193548387099E-2</v>
      </c>
      <c r="CQ32">
        <v>0</v>
      </c>
      <c r="CR32">
        <v>2.7696209677419299</v>
      </c>
      <c r="CS32">
        <v>0</v>
      </c>
      <c r="CT32">
        <v>8911.2058064516095</v>
      </c>
      <c r="CU32">
        <v>9254.8132258064506</v>
      </c>
      <c r="CV32">
        <v>42.058</v>
      </c>
      <c r="CW32">
        <v>45.436999999999998</v>
      </c>
      <c r="CX32">
        <v>43.691161290322597</v>
      </c>
      <c r="CY32">
        <v>43.820129032258002</v>
      </c>
      <c r="CZ32">
        <v>42.499935483870999</v>
      </c>
      <c r="DA32">
        <v>959.97064516129001</v>
      </c>
      <c r="DB32">
        <v>40.020000000000003</v>
      </c>
      <c r="DC32">
        <v>0</v>
      </c>
      <c r="DD32">
        <v>1582052083.7</v>
      </c>
      <c r="DE32">
        <v>2.7611730769230798</v>
      </c>
      <c r="DF32">
        <v>1.35919657119194</v>
      </c>
      <c r="DG32">
        <v>-88.239658175198102</v>
      </c>
      <c r="DH32">
        <v>8910.4011538461491</v>
      </c>
      <c r="DI32">
        <v>15</v>
      </c>
      <c r="DJ32">
        <v>100</v>
      </c>
      <c r="DK32">
        <v>100</v>
      </c>
      <c r="DL32">
        <v>4.05</v>
      </c>
      <c r="DM32">
        <v>0.53300000000000003</v>
      </c>
      <c r="DN32">
        <v>2</v>
      </c>
      <c r="DO32">
        <v>652.30200000000002</v>
      </c>
      <c r="DP32">
        <v>342.286</v>
      </c>
      <c r="DQ32">
        <v>30.999700000000001</v>
      </c>
      <c r="DR32">
        <v>31.151199999999999</v>
      </c>
      <c r="DS32">
        <v>29.9999</v>
      </c>
      <c r="DT32">
        <v>31.106300000000001</v>
      </c>
      <c r="DU32">
        <v>31.144600000000001</v>
      </c>
      <c r="DV32">
        <v>44.285800000000002</v>
      </c>
      <c r="DW32">
        <v>18.4773</v>
      </c>
      <c r="DX32">
        <v>100</v>
      </c>
      <c r="DY32">
        <v>31</v>
      </c>
      <c r="DZ32">
        <v>1000</v>
      </c>
      <c r="EA32">
        <v>33.4313</v>
      </c>
      <c r="EB32">
        <v>100.098</v>
      </c>
      <c r="EC32">
        <v>100.563</v>
      </c>
    </row>
    <row r="33" spans="1:133" x14ac:dyDescent="0.25">
      <c r="A33">
        <v>17</v>
      </c>
      <c r="B33">
        <v>1582052201.0999999</v>
      </c>
      <c r="C33">
        <v>1551.5999999046301</v>
      </c>
      <c r="D33" t="s">
        <v>272</v>
      </c>
      <c r="E33" t="s">
        <v>273</v>
      </c>
      <c r="F33" t="s">
        <v>232</v>
      </c>
      <c r="G33" t="s">
        <v>233</v>
      </c>
      <c r="H33" t="s">
        <v>234</v>
      </c>
      <c r="I33" t="s">
        <v>235</v>
      </c>
      <c r="J33" t="s">
        <v>236</v>
      </c>
      <c r="K33" t="s">
        <v>237</v>
      </c>
      <c r="L33" t="s">
        <v>238</v>
      </c>
      <c r="M33" t="s">
        <v>239</v>
      </c>
      <c r="N33">
        <v>1582052193.0999999</v>
      </c>
      <c r="O33">
        <f t="shared" si="0"/>
        <v>1.5194922365500282E-3</v>
      </c>
      <c r="P33">
        <f t="shared" si="1"/>
        <v>12.114765409532103</v>
      </c>
      <c r="Q33">
        <f t="shared" si="2"/>
        <v>1385.8458064516101</v>
      </c>
      <c r="R33">
        <f t="shared" si="3"/>
        <v>1202.119775169487</v>
      </c>
      <c r="S33">
        <f t="shared" si="4"/>
        <v>119.45266988415564</v>
      </c>
      <c r="T33">
        <f t="shared" si="5"/>
        <v>137.70922419528927</v>
      </c>
      <c r="U33">
        <f t="shared" si="6"/>
        <v>0.12588713118649997</v>
      </c>
      <c r="V33">
        <f t="shared" si="7"/>
        <v>2.2468796894312169</v>
      </c>
      <c r="W33">
        <f t="shared" si="8"/>
        <v>0.12209595609918557</v>
      </c>
      <c r="X33">
        <f t="shared" si="9"/>
        <v>7.6641084097527068E-2</v>
      </c>
      <c r="Y33">
        <f t="shared" si="10"/>
        <v>161.84751170656565</v>
      </c>
      <c r="Z33">
        <f t="shared" si="11"/>
        <v>32.566169947626932</v>
      </c>
      <c r="AA33">
        <f t="shared" si="12"/>
        <v>31.572432258064499</v>
      </c>
      <c r="AB33">
        <f t="shared" si="13"/>
        <v>4.6607335921357107</v>
      </c>
      <c r="AC33">
        <f t="shared" si="14"/>
        <v>73.367800561602152</v>
      </c>
      <c r="AD33">
        <f t="shared" si="15"/>
        <v>3.4747108689174322</v>
      </c>
      <c r="AE33">
        <f t="shared" si="16"/>
        <v>4.7360161301277452</v>
      </c>
      <c r="AF33">
        <f t="shared" si="17"/>
        <v>1.1860227232182785</v>
      </c>
      <c r="AG33">
        <f t="shared" si="18"/>
        <v>-67.009607631856241</v>
      </c>
      <c r="AH33">
        <f t="shared" si="19"/>
        <v>34.220682987321901</v>
      </c>
      <c r="AI33">
        <f t="shared" si="20"/>
        <v>3.4442607986530391</v>
      </c>
      <c r="AJ33">
        <f t="shared" si="21"/>
        <v>132.50284786068434</v>
      </c>
      <c r="AK33">
        <v>-4.1099796665330597E-2</v>
      </c>
      <c r="AL33">
        <v>4.6138122296773103E-2</v>
      </c>
      <c r="AM33">
        <v>3.44964363560248</v>
      </c>
      <c r="AN33">
        <v>0</v>
      </c>
      <c r="AO33">
        <v>0</v>
      </c>
      <c r="AP33">
        <f t="shared" si="22"/>
        <v>1</v>
      </c>
      <c r="AQ33">
        <f t="shared" si="23"/>
        <v>0</v>
      </c>
      <c r="AR33">
        <f t="shared" si="24"/>
        <v>51575.283781558726</v>
      </c>
      <c r="AS33" t="s">
        <v>240</v>
      </c>
      <c r="AT33">
        <v>0</v>
      </c>
      <c r="AU33">
        <v>0</v>
      </c>
      <c r="AV33">
        <f t="shared" si="25"/>
        <v>0</v>
      </c>
      <c r="AW33" t="e">
        <f t="shared" si="26"/>
        <v>#DIV/0!</v>
      </c>
      <c r="AX33">
        <v>0</v>
      </c>
      <c r="AY33" t="s">
        <v>240</v>
      </c>
      <c r="AZ33">
        <v>0</v>
      </c>
      <c r="BA33">
        <v>0</v>
      </c>
      <c r="BB33" t="e">
        <f t="shared" si="27"/>
        <v>#DIV/0!</v>
      </c>
      <c r="BC33">
        <v>0.5</v>
      </c>
      <c r="BD33">
        <f t="shared" si="28"/>
        <v>841.20177363881851</v>
      </c>
      <c r="BE33">
        <f t="shared" si="29"/>
        <v>12.114765409532103</v>
      </c>
      <c r="BF33" t="e">
        <f t="shared" si="30"/>
        <v>#DIV/0!</v>
      </c>
      <c r="BG33" t="e">
        <f t="shared" si="31"/>
        <v>#DIV/0!</v>
      </c>
      <c r="BH33">
        <f t="shared" si="32"/>
        <v>1.4401735456556162E-2</v>
      </c>
      <c r="BI33" t="e">
        <f t="shared" si="33"/>
        <v>#DIV/0!</v>
      </c>
      <c r="BJ33" t="s">
        <v>240</v>
      </c>
      <c r="BK33">
        <v>0</v>
      </c>
      <c r="BL33">
        <f t="shared" si="34"/>
        <v>0</v>
      </c>
      <c r="BM33" t="e">
        <f t="shared" si="35"/>
        <v>#DIV/0!</v>
      </c>
      <c r="BN33" t="e">
        <f t="shared" si="36"/>
        <v>#DIV/0!</v>
      </c>
      <c r="BO33" t="e">
        <f t="shared" si="37"/>
        <v>#DIV/0!</v>
      </c>
      <c r="BP33" t="e">
        <f t="shared" si="38"/>
        <v>#DIV/0!</v>
      </c>
      <c r="BQ33">
        <f t="shared" si="39"/>
        <v>1000.00190322581</v>
      </c>
      <c r="BR33">
        <f t="shared" si="40"/>
        <v>841.20177363881851</v>
      </c>
      <c r="BS33">
        <f t="shared" si="41"/>
        <v>0.84120017264493852</v>
      </c>
      <c r="BT33">
        <f t="shared" si="42"/>
        <v>0.19240034528987704</v>
      </c>
      <c r="BU33">
        <v>6</v>
      </c>
      <c r="BV33">
        <v>0.5</v>
      </c>
      <c r="BW33" t="s">
        <v>241</v>
      </c>
      <c r="BX33">
        <v>1582052193.0999999</v>
      </c>
      <c r="BY33">
        <v>1385.8458064516101</v>
      </c>
      <c r="BZ33">
        <v>1400.0661290322601</v>
      </c>
      <c r="CA33">
        <v>34.967980645161298</v>
      </c>
      <c r="CB33">
        <v>33.501645161290298</v>
      </c>
      <c r="CC33">
        <v>600.00948387096798</v>
      </c>
      <c r="CD33">
        <v>99.168374193548402</v>
      </c>
      <c r="CE33">
        <v>0.199985225806452</v>
      </c>
      <c r="CF33">
        <v>31.854935483870999</v>
      </c>
      <c r="CG33">
        <v>31.572432258064499</v>
      </c>
      <c r="CH33">
        <v>999.9</v>
      </c>
      <c r="CI33">
        <v>0</v>
      </c>
      <c r="CJ33">
        <v>0</v>
      </c>
      <c r="CK33">
        <v>9994.5329032258105</v>
      </c>
      <c r="CL33">
        <v>0</v>
      </c>
      <c r="CM33">
        <v>6.13181225806452</v>
      </c>
      <c r="CN33">
        <v>1000.00190322581</v>
      </c>
      <c r="CO33">
        <v>0.95999529032258102</v>
      </c>
      <c r="CP33">
        <v>4.0004609677419402E-2</v>
      </c>
      <c r="CQ33">
        <v>0</v>
      </c>
      <c r="CR33">
        <v>2.6722096774193602</v>
      </c>
      <c r="CS33">
        <v>0</v>
      </c>
      <c r="CT33">
        <v>8920.9222580645201</v>
      </c>
      <c r="CU33">
        <v>9254.9770967741897</v>
      </c>
      <c r="CV33">
        <v>42.003999999999998</v>
      </c>
      <c r="CW33">
        <v>45.396999999999998</v>
      </c>
      <c r="CX33">
        <v>43.638903225806501</v>
      </c>
      <c r="CY33">
        <v>43.8</v>
      </c>
      <c r="CZ33">
        <v>42.445129032258102</v>
      </c>
      <c r="DA33">
        <v>959.99548387096797</v>
      </c>
      <c r="DB33">
        <v>40.005806451612898</v>
      </c>
      <c r="DC33">
        <v>0</v>
      </c>
      <c r="DD33">
        <v>1582052204.3</v>
      </c>
      <c r="DE33">
        <v>2.6420384615384598</v>
      </c>
      <c r="DF33">
        <v>-0.61410256629348803</v>
      </c>
      <c r="DG33">
        <v>-123.015042828202</v>
      </c>
      <c r="DH33">
        <v>8919.6049999999996</v>
      </c>
      <c r="DI33">
        <v>15</v>
      </c>
      <c r="DJ33">
        <v>100</v>
      </c>
      <c r="DK33">
        <v>100</v>
      </c>
      <c r="DL33">
        <v>4.508</v>
      </c>
      <c r="DM33">
        <v>0.53200000000000003</v>
      </c>
      <c r="DN33">
        <v>2</v>
      </c>
      <c r="DO33">
        <v>652.26099999999997</v>
      </c>
      <c r="DP33">
        <v>343.35899999999998</v>
      </c>
      <c r="DQ33">
        <v>30.9999</v>
      </c>
      <c r="DR33">
        <v>31.088699999999999</v>
      </c>
      <c r="DS33">
        <v>29.9999</v>
      </c>
      <c r="DT33">
        <v>31.039100000000001</v>
      </c>
      <c r="DU33">
        <v>31.076499999999999</v>
      </c>
      <c r="DV33">
        <v>58.287799999999997</v>
      </c>
      <c r="DW33">
        <v>18.173500000000001</v>
      </c>
      <c r="DX33">
        <v>100</v>
      </c>
      <c r="DY33">
        <v>31</v>
      </c>
      <c r="DZ33">
        <v>1400</v>
      </c>
      <c r="EA33">
        <v>33.432899999999997</v>
      </c>
      <c r="EB33">
        <v>100.11</v>
      </c>
      <c r="EC33">
        <v>100.575</v>
      </c>
    </row>
    <row r="34" spans="1:133" x14ac:dyDescent="0.25">
      <c r="A34">
        <v>18</v>
      </c>
      <c r="B34">
        <v>1582052321.5999999</v>
      </c>
      <c r="C34">
        <v>1672.0999999046301</v>
      </c>
      <c r="D34" t="s">
        <v>274</v>
      </c>
      <c r="E34" t="s">
        <v>275</v>
      </c>
      <c r="F34" t="s">
        <v>232</v>
      </c>
      <c r="G34" t="s">
        <v>233</v>
      </c>
      <c r="H34" t="s">
        <v>234</v>
      </c>
      <c r="I34" t="s">
        <v>235</v>
      </c>
      <c r="J34" t="s">
        <v>236</v>
      </c>
      <c r="K34" t="s">
        <v>237</v>
      </c>
      <c r="L34" t="s">
        <v>238</v>
      </c>
      <c r="M34" t="s">
        <v>239</v>
      </c>
      <c r="N34">
        <v>1582052313.5999999</v>
      </c>
      <c r="O34">
        <f t="shared" si="0"/>
        <v>1.4803194274513806E-3</v>
      </c>
      <c r="P34">
        <f t="shared" si="1"/>
        <v>12.055315446328564</v>
      </c>
      <c r="Q34">
        <f t="shared" si="2"/>
        <v>1785.3193548387101</v>
      </c>
      <c r="R34">
        <f t="shared" si="3"/>
        <v>1588.4197894603967</v>
      </c>
      <c r="S34">
        <f t="shared" si="4"/>
        <v>157.83371595749173</v>
      </c>
      <c r="T34">
        <f t="shared" si="5"/>
        <v>177.39868881937707</v>
      </c>
      <c r="U34">
        <f t="shared" si="6"/>
        <v>0.12128199137457513</v>
      </c>
      <c r="V34">
        <f t="shared" si="7"/>
        <v>2.247482303701414</v>
      </c>
      <c r="W34">
        <f t="shared" si="8"/>
        <v>0.11775985319519502</v>
      </c>
      <c r="X34">
        <f t="shared" si="9"/>
        <v>7.3907838331678563E-2</v>
      </c>
      <c r="Y34">
        <f t="shared" si="10"/>
        <v>161.8471570059761</v>
      </c>
      <c r="Z34">
        <f t="shared" si="11"/>
        <v>32.598569063020875</v>
      </c>
      <c r="AA34">
        <f t="shared" si="12"/>
        <v>31.599599999999999</v>
      </c>
      <c r="AB34">
        <f t="shared" si="13"/>
        <v>4.6679277821303655</v>
      </c>
      <c r="AC34">
        <f t="shared" si="14"/>
        <v>73.186663275298983</v>
      </c>
      <c r="AD34">
        <f t="shared" si="15"/>
        <v>3.4699903322058101</v>
      </c>
      <c r="AE34">
        <f t="shared" si="16"/>
        <v>4.7412877933143269</v>
      </c>
      <c r="AF34">
        <f t="shared" si="17"/>
        <v>1.1979374499245554</v>
      </c>
      <c r="AG34">
        <f t="shared" si="18"/>
        <v>-65.282086750605885</v>
      </c>
      <c r="AH34">
        <f t="shared" si="19"/>
        <v>33.317205407910208</v>
      </c>
      <c r="AI34">
        <f t="shared" si="20"/>
        <v>3.3532004099753991</v>
      </c>
      <c r="AJ34">
        <f t="shared" si="21"/>
        <v>133.23547607325582</v>
      </c>
      <c r="AK34">
        <v>-4.1116001563000701E-2</v>
      </c>
      <c r="AL34">
        <v>4.6156313714034801E-2</v>
      </c>
      <c r="AM34">
        <v>3.45072047768523</v>
      </c>
      <c r="AN34">
        <v>0</v>
      </c>
      <c r="AO34">
        <v>0</v>
      </c>
      <c r="AP34">
        <f t="shared" si="22"/>
        <v>1</v>
      </c>
      <c r="AQ34">
        <f t="shared" si="23"/>
        <v>0</v>
      </c>
      <c r="AR34">
        <f t="shared" si="24"/>
        <v>51591.400470936431</v>
      </c>
      <c r="AS34" t="s">
        <v>240</v>
      </c>
      <c r="AT34">
        <v>0</v>
      </c>
      <c r="AU34">
        <v>0</v>
      </c>
      <c r="AV34">
        <f t="shared" si="25"/>
        <v>0</v>
      </c>
      <c r="AW34" t="e">
        <f t="shared" si="26"/>
        <v>#DIV/0!</v>
      </c>
      <c r="AX34">
        <v>0</v>
      </c>
      <c r="AY34" t="s">
        <v>240</v>
      </c>
      <c r="AZ34">
        <v>0</v>
      </c>
      <c r="BA34">
        <v>0</v>
      </c>
      <c r="BB34" t="e">
        <f t="shared" si="27"/>
        <v>#DIV/0!</v>
      </c>
      <c r="BC34">
        <v>0.5</v>
      </c>
      <c r="BD34">
        <f t="shared" si="28"/>
        <v>841.20299678700053</v>
      </c>
      <c r="BE34">
        <f t="shared" si="29"/>
        <v>12.055315446328564</v>
      </c>
      <c r="BF34" t="e">
        <f t="shared" si="30"/>
        <v>#DIV/0!</v>
      </c>
      <c r="BG34" t="e">
        <f t="shared" si="31"/>
        <v>#DIV/0!</v>
      </c>
      <c r="BH34">
        <f t="shared" si="32"/>
        <v>1.4331041962967552E-2</v>
      </c>
      <c r="BI34" t="e">
        <f t="shared" si="33"/>
        <v>#DIV/0!</v>
      </c>
      <c r="BJ34" t="s">
        <v>240</v>
      </c>
      <c r="BK34">
        <v>0</v>
      </c>
      <c r="BL34">
        <f t="shared" si="34"/>
        <v>0</v>
      </c>
      <c r="BM34" t="e">
        <f t="shared" si="35"/>
        <v>#DIV/0!</v>
      </c>
      <c r="BN34" t="e">
        <f t="shared" si="36"/>
        <v>#DIV/0!</v>
      </c>
      <c r="BO34" t="e">
        <f t="shared" si="37"/>
        <v>#DIV/0!</v>
      </c>
      <c r="BP34" t="e">
        <f t="shared" si="38"/>
        <v>#DIV/0!</v>
      </c>
      <c r="BQ34">
        <f t="shared" si="39"/>
        <v>1000.00377419355</v>
      </c>
      <c r="BR34">
        <f t="shared" si="40"/>
        <v>841.20299678700053</v>
      </c>
      <c r="BS34">
        <f t="shared" si="41"/>
        <v>0.84119982193605825</v>
      </c>
      <c r="BT34">
        <f t="shared" si="42"/>
        <v>0.19239964387211655</v>
      </c>
      <c r="BU34">
        <v>6</v>
      </c>
      <c r="BV34">
        <v>0.5</v>
      </c>
      <c r="BW34" t="s">
        <v>241</v>
      </c>
      <c r="BX34">
        <v>1582052313.5999999</v>
      </c>
      <c r="BY34">
        <v>1785.3193548387101</v>
      </c>
      <c r="BZ34">
        <v>1800.0170967741899</v>
      </c>
      <c r="CA34">
        <v>34.9215709677419</v>
      </c>
      <c r="CB34">
        <v>33.4929870967742</v>
      </c>
      <c r="CC34">
        <v>600.01700000000005</v>
      </c>
      <c r="CD34">
        <v>99.165270967741904</v>
      </c>
      <c r="CE34">
        <v>0.19997051612903199</v>
      </c>
      <c r="CF34">
        <v>31.874570967741899</v>
      </c>
      <c r="CG34">
        <v>31.599599999999999</v>
      </c>
      <c r="CH34">
        <v>999.9</v>
      </c>
      <c r="CI34">
        <v>0</v>
      </c>
      <c r="CJ34">
        <v>0</v>
      </c>
      <c r="CK34">
        <v>9998.7864516128993</v>
      </c>
      <c r="CL34">
        <v>0</v>
      </c>
      <c r="CM34">
        <v>5.0619938709677399</v>
      </c>
      <c r="CN34">
        <v>1000.00377419355</v>
      </c>
      <c r="CO34">
        <v>0.96000603225806402</v>
      </c>
      <c r="CP34">
        <v>3.9994103225806397E-2</v>
      </c>
      <c r="CQ34">
        <v>0</v>
      </c>
      <c r="CR34">
        <v>2.60556451612903</v>
      </c>
      <c r="CS34">
        <v>0</v>
      </c>
      <c r="CT34">
        <v>8858.2848387096801</v>
      </c>
      <c r="CU34">
        <v>9255.02</v>
      </c>
      <c r="CV34">
        <v>42.003999999999998</v>
      </c>
      <c r="CW34">
        <v>45.406999999999996</v>
      </c>
      <c r="CX34">
        <v>43.683322580645203</v>
      </c>
      <c r="CY34">
        <v>43.808</v>
      </c>
      <c r="CZ34">
        <v>42.437064516128999</v>
      </c>
      <c r="DA34">
        <v>960.00903225806405</v>
      </c>
      <c r="DB34">
        <v>39.994193548387102</v>
      </c>
      <c r="DC34">
        <v>0</v>
      </c>
      <c r="DD34">
        <v>1582052324.9000001</v>
      </c>
      <c r="DE34">
        <v>2.64558653846154</v>
      </c>
      <c r="DF34">
        <v>0.62332479681659103</v>
      </c>
      <c r="DG34">
        <v>-71.440683774202299</v>
      </c>
      <c r="DH34">
        <v>8857.4223076923099</v>
      </c>
      <c r="DI34">
        <v>15</v>
      </c>
      <c r="DJ34">
        <v>100</v>
      </c>
      <c r="DK34">
        <v>100</v>
      </c>
      <c r="DL34">
        <v>5.069</v>
      </c>
      <c r="DM34">
        <v>0.53400000000000003</v>
      </c>
      <c r="DN34">
        <v>2</v>
      </c>
      <c r="DO34">
        <v>652.34799999999996</v>
      </c>
      <c r="DP34">
        <v>344.334</v>
      </c>
      <c r="DQ34">
        <v>31.0001</v>
      </c>
      <c r="DR34">
        <v>31.024699999999999</v>
      </c>
      <c r="DS34">
        <v>29.9998</v>
      </c>
      <c r="DT34">
        <v>30.9712</v>
      </c>
      <c r="DU34">
        <v>31.0077</v>
      </c>
      <c r="DV34">
        <v>71.364999999999995</v>
      </c>
      <c r="DW34">
        <v>17.6706</v>
      </c>
      <c r="DX34">
        <v>100</v>
      </c>
      <c r="DY34">
        <v>31</v>
      </c>
      <c r="DZ34">
        <v>1800</v>
      </c>
      <c r="EA34">
        <v>33.473300000000002</v>
      </c>
      <c r="EB34">
        <v>100.131</v>
      </c>
      <c r="EC34">
        <v>100.592</v>
      </c>
    </row>
    <row r="35" spans="1:133" x14ac:dyDescent="0.25">
      <c r="A35">
        <v>19</v>
      </c>
      <c r="B35">
        <v>1582052416.5999999</v>
      </c>
      <c r="C35">
        <v>1767.0999999046301</v>
      </c>
      <c r="D35" t="s">
        <v>276</v>
      </c>
      <c r="E35" t="s">
        <v>277</v>
      </c>
      <c r="F35" t="s">
        <v>232</v>
      </c>
      <c r="G35" t="s">
        <v>233</v>
      </c>
      <c r="H35" t="s">
        <v>234</v>
      </c>
      <c r="I35" t="s">
        <v>235</v>
      </c>
      <c r="J35" t="s">
        <v>236</v>
      </c>
      <c r="K35" t="s">
        <v>237</v>
      </c>
      <c r="L35" t="s">
        <v>238</v>
      </c>
      <c r="M35" t="s">
        <v>239</v>
      </c>
      <c r="N35">
        <v>1582052408.5999999</v>
      </c>
      <c r="O35">
        <f t="shared" si="0"/>
        <v>1.3975171638921989E-3</v>
      </c>
      <c r="P35">
        <f t="shared" si="1"/>
        <v>6.1779311521419098</v>
      </c>
      <c r="Q35">
        <f t="shared" si="2"/>
        <v>393.299225806452</v>
      </c>
      <c r="R35">
        <f t="shared" si="3"/>
        <v>297.99592247807351</v>
      </c>
      <c r="S35">
        <f t="shared" si="4"/>
        <v>29.609742410066673</v>
      </c>
      <c r="T35">
        <f t="shared" si="5"/>
        <v>39.079356084359056</v>
      </c>
      <c r="U35">
        <f t="shared" si="6"/>
        <v>0.11453373508148196</v>
      </c>
      <c r="V35">
        <f t="shared" si="7"/>
        <v>2.2474065936119767</v>
      </c>
      <c r="W35">
        <f t="shared" si="8"/>
        <v>0.11138706599704098</v>
      </c>
      <c r="X35">
        <f t="shared" si="9"/>
        <v>6.9892431185855655E-2</v>
      </c>
      <c r="Y35">
        <f t="shared" si="10"/>
        <v>161.84536667698563</v>
      </c>
      <c r="Z35">
        <f t="shared" si="11"/>
        <v>32.614867147504583</v>
      </c>
      <c r="AA35">
        <f t="shared" si="12"/>
        <v>31.6073548387097</v>
      </c>
      <c r="AB35">
        <f t="shared" si="13"/>
        <v>4.6699830856152778</v>
      </c>
      <c r="AC35">
        <f t="shared" si="14"/>
        <v>73.326149186951241</v>
      </c>
      <c r="AD35">
        <f t="shared" si="15"/>
        <v>3.4744187522569443</v>
      </c>
      <c r="AE35">
        <f t="shared" si="16"/>
        <v>4.7383079444123251</v>
      </c>
      <c r="AF35">
        <f t="shared" si="17"/>
        <v>1.1955643333583335</v>
      </c>
      <c r="AG35">
        <f t="shared" si="18"/>
        <v>-61.630506927645968</v>
      </c>
      <c r="AH35">
        <f t="shared" si="19"/>
        <v>31.031980467311602</v>
      </c>
      <c r="AI35">
        <f t="shared" si="20"/>
        <v>3.1232583647384473</v>
      </c>
      <c r="AJ35">
        <f t="shared" si="21"/>
        <v>134.3700985813897</v>
      </c>
      <c r="AK35">
        <v>-4.1113965428241299E-2</v>
      </c>
      <c r="AL35">
        <v>4.6154027974392199E-2</v>
      </c>
      <c r="AM35">
        <v>3.4505851811823098</v>
      </c>
      <c r="AN35">
        <v>0</v>
      </c>
      <c r="AO35">
        <v>0</v>
      </c>
      <c r="AP35">
        <f t="shared" si="22"/>
        <v>1</v>
      </c>
      <c r="AQ35">
        <f t="shared" si="23"/>
        <v>0</v>
      </c>
      <c r="AR35">
        <f t="shared" si="24"/>
        <v>51590.778088113046</v>
      </c>
      <c r="AS35" t="s">
        <v>240</v>
      </c>
      <c r="AT35">
        <v>0</v>
      </c>
      <c r="AU35">
        <v>0</v>
      </c>
      <c r="AV35">
        <f t="shared" si="25"/>
        <v>0</v>
      </c>
      <c r="AW35" t="e">
        <f t="shared" si="26"/>
        <v>#DIV/0!</v>
      </c>
      <c r="AX35">
        <v>0</v>
      </c>
      <c r="AY35" t="s">
        <v>240</v>
      </c>
      <c r="AZ35">
        <v>0</v>
      </c>
      <c r="BA35">
        <v>0</v>
      </c>
      <c r="BB35" t="e">
        <f t="shared" si="27"/>
        <v>#DIV/0!</v>
      </c>
      <c r="BC35">
        <v>0.5</v>
      </c>
      <c r="BD35">
        <f t="shared" si="28"/>
        <v>841.19614896751932</v>
      </c>
      <c r="BE35">
        <f t="shared" si="29"/>
        <v>6.1779311521419098</v>
      </c>
      <c r="BF35" t="e">
        <f t="shared" si="30"/>
        <v>#DIV/0!</v>
      </c>
      <c r="BG35" t="e">
        <f t="shared" si="31"/>
        <v>#DIV/0!</v>
      </c>
      <c r="BH35">
        <f t="shared" si="32"/>
        <v>7.3442218675450156E-3</v>
      </c>
      <c r="BI35" t="e">
        <f t="shared" si="33"/>
        <v>#DIV/0!</v>
      </c>
      <c r="BJ35" t="s">
        <v>240</v>
      </c>
      <c r="BK35">
        <v>0</v>
      </c>
      <c r="BL35">
        <f t="shared" si="34"/>
        <v>0</v>
      </c>
      <c r="BM35" t="e">
        <f t="shared" si="35"/>
        <v>#DIV/0!</v>
      </c>
      <c r="BN35" t="e">
        <f t="shared" si="36"/>
        <v>#DIV/0!</v>
      </c>
      <c r="BO35" t="e">
        <f t="shared" si="37"/>
        <v>#DIV/0!</v>
      </c>
      <c r="BP35" t="e">
        <f t="shared" si="38"/>
        <v>#DIV/0!</v>
      </c>
      <c r="BQ35">
        <f t="shared" si="39"/>
        <v>999.99596774193503</v>
      </c>
      <c r="BR35">
        <f t="shared" si="40"/>
        <v>841.19614896751932</v>
      </c>
      <c r="BS35">
        <f t="shared" si="41"/>
        <v>0.84119954090115234</v>
      </c>
      <c r="BT35">
        <f t="shared" si="42"/>
        <v>0.19239908180230492</v>
      </c>
      <c r="BU35">
        <v>6</v>
      </c>
      <c r="BV35">
        <v>0.5</v>
      </c>
      <c r="BW35" t="s">
        <v>241</v>
      </c>
      <c r="BX35">
        <v>1582052408.5999999</v>
      </c>
      <c r="BY35">
        <v>393.299225806452</v>
      </c>
      <c r="BZ35">
        <v>400.02670967741898</v>
      </c>
      <c r="CA35">
        <v>34.966958064516099</v>
      </c>
      <c r="CB35">
        <v>33.618325806451601</v>
      </c>
      <c r="CC35">
        <v>600.00800000000004</v>
      </c>
      <c r="CD35">
        <v>99.162935483870996</v>
      </c>
      <c r="CE35">
        <v>0.199975806451613</v>
      </c>
      <c r="CF35">
        <v>31.863474193548399</v>
      </c>
      <c r="CG35">
        <v>31.6073548387097</v>
      </c>
      <c r="CH35">
        <v>999.9</v>
      </c>
      <c r="CI35">
        <v>0</v>
      </c>
      <c r="CJ35">
        <v>0</v>
      </c>
      <c r="CK35">
        <v>9998.5267741935495</v>
      </c>
      <c r="CL35">
        <v>0</v>
      </c>
      <c r="CM35">
        <v>4.5122138709677397</v>
      </c>
      <c r="CN35">
        <v>999.99596774193503</v>
      </c>
      <c r="CO35">
        <v>0.96001429032258001</v>
      </c>
      <c r="CP35">
        <v>3.9985929032258102E-2</v>
      </c>
      <c r="CQ35">
        <v>0</v>
      </c>
      <c r="CR35">
        <v>2.70483064516129</v>
      </c>
      <c r="CS35">
        <v>0</v>
      </c>
      <c r="CT35">
        <v>8521.1303225806405</v>
      </c>
      <c r="CU35">
        <v>9254.9580645161295</v>
      </c>
      <c r="CV35">
        <v>41.983741935483899</v>
      </c>
      <c r="CW35">
        <v>45.378935483870997</v>
      </c>
      <c r="CX35">
        <v>43.6268064516129</v>
      </c>
      <c r="CY35">
        <v>43.783999999999999</v>
      </c>
      <c r="CZ35">
        <v>42.433</v>
      </c>
      <c r="DA35">
        <v>960.01096774193502</v>
      </c>
      <c r="DB35">
        <v>39.984516129032301</v>
      </c>
      <c r="DC35">
        <v>0</v>
      </c>
      <c r="DD35">
        <v>1582052419.7</v>
      </c>
      <c r="DE35">
        <v>2.7702980769230798</v>
      </c>
      <c r="DF35">
        <v>-0.55742737167965595</v>
      </c>
      <c r="DG35">
        <v>-194.95179497077399</v>
      </c>
      <c r="DH35">
        <v>8519.2861538461493</v>
      </c>
      <c r="DI35">
        <v>15</v>
      </c>
      <c r="DJ35">
        <v>100</v>
      </c>
      <c r="DK35">
        <v>100</v>
      </c>
      <c r="DL35">
        <v>2.4990000000000001</v>
      </c>
      <c r="DM35">
        <v>0.53100000000000003</v>
      </c>
      <c r="DN35">
        <v>2</v>
      </c>
      <c r="DO35">
        <v>651.851</v>
      </c>
      <c r="DP35">
        <v>341.71800000000002</v>
      </c>
      <c r="DQ35">
        <v>31</v>
      </c>
      <c r="DR35">
        <v>30.977799999999998</v>
      </c>
      <c r="DS35">
        <v>30</v>
      </c>
      <c r="DT35">
        <v>30.923300000000001</v>
      </c>
      <c r="DU35">
        <v>30.9603</v>
      </c>
      <c r="DV35">
        <v>21.061</v>
      </c>
      <c r="DW35">
        <v>17.456399999999999</v>
      </c>
      <c r="DX35">
        <v>100</v>
      </c>
      <c r="DY35">
        <v>31</v>
      </c>
      <c r="DZ35">
        <v>400</v>
      </c>
      <c r="EA35">
        <v>33.492199999999997</v>
      </c>
      <c r="EB35">
        <v>100.126</v>
      </c>
      <c r="EC35">
        <v>100.598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19</v>
      </c>
    </row>
    <row r="12" spans="1:2" x14ac:dyDescent="0.25">
      <c r="A12" t="s">
        <v>21</v>
      </c>
      <c r="B12" t="s">
        <v>17</v>
      </c>
    </row>
    <row r="13" spans="1:2" x14ac:dyDescent="0.25">
      <c r="A13" t="s">
        <v>22</v>
      </c>
      <c r="B13" t="s">
        <v>11</v>
      </c>
    </row>
    <row r="14" spans="1:2" x14ac:dyDescent="0.25">
      <c r="A14" t="s">
        <v>23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Lamour, Julien</cp:lastModifiedBy>
  <dcterms:created xsi:type="dcterms:W3CDTF">2020-02-18T14:17:18Z</dcterms:created>
  <dcterms:modified xsi:type="dcterms:W3CDTF">2020-02-18T23:53:15Z</dcterms:modified>
</cp:coreProperties>
</file>