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lamour\Desktop\All_Files_Vertical_Campaign\Week2\Gasex_Vert_Week2\"/>
    </mc:Choice>
  </mc:AlternateContent>
  <xr:revisionPtr revIDLastSave="0" documentId="13_ncr:1_{450F482F-2292-4BCF-86AC-4903D40E794A}" xr6:coauthVersionLast="44" xr6:coauthVersionMax="44" xr10:uidLastSave="{00000000-0000-0000-0000-000000000000}"/>
  <bookViews>
    <workbookView xWindow="-120" yWindow="-120" windowWidth="24240" windowHeight="13140" xr2:uid="{00000000-000D-0000-FFFF-FFFF00000000}"/>
  </bookViews>
  <sheets>
    <sheet name="Measurements" sheetId="1" r:id="rId1"/>
    <sheet name="Remark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T35" i="1" l="1"/>
  <c r="BS35" i="1"/>
  <c r="BQ35" i="1"/>
  <c r="BR35" i="1" s="1"/>
  <c r="BP35" i="1"/>
  <c r="BO35" i="1"/>
  <c r="BN35" i="1"/>
  <c r="BM35" i="1"/>
  <c r="BL35" i="1"/>
  <c r="BI35" i="1"/>
  <c r="BG35" i="1"/>
  <c r="BB35" i="1"/>
  <c r="AW35" i="1"/>
  <c r="AV35" i="1"/>
  <c r="AR35" i="1"/>
  <c r="AQ35" i="1"/>
  <c r="AP35" i="1"/>
  <c r="O35" i="1" s="1"/>
  <c r="AE35" i="1"/>
  <c r="AD35" i="1"/>
  <c r="AC35" i="1" s="1"/>
  <c r="V35" i="1"/>
  <c r="Q35" i="1"/>
  <c r="P35" i="1"/>
  <c r="BE35" i="1" s="1"/>
  <c r="BT34" i="1"/>
  <c r="Y34" i="1" s="1"/>
  <c r="BS34" i="1"/>
  <c r="BQ34" i="1"/>
  <c r="BR34" i="1" s="1"/>
  <c r="BD34" i="1" s="1"/>
  <c r="BP34" i="1"/>
  <c r="BO34" i="1"/>
  <c r="BN34" i="1"/>
  <c r="BM34" i="1"/>
  <c r="BL34" i="1"/>
  <c r="BG34" i="1" s="1"/>
  <c r="BI34" i="1"/>
  <c r="BF34" i="1"/>
  <c r="BB34" i="1"/>
  <c r="AW34" i="1"/>
  <c r="AV34" i="1"/>
  <c r="AR34" i="1"/>
  <c r="AP34" i="1"/>
  <c r="AE34" i="1"/>
  <c r="AD34" i="1"/>
  <c r="AC34" i="1"/>
  <c r="V34" i="1"/>
  <c r="Q34" i="1"/>
  <c r="BT33" i="1"/>
  <c r="BS33" i="1"/>
  <c r="BR33" i="1" s="1"/>
  <c r="BQ33" i="1"/>
  <c r="BP33" i="1"/>
  <c r="BO33" i="1"/>
  <c r="BN33" i="1"/>
  <c r="BM33" i="1"/>
  <c r="BL33" i="1"/>
  <c r="BG33" i="1" s="1"/>
  <c r="BI33" i="1"/>
  <c r="BB33" i="1"/>
  <c r="AV33" i="1"/>
  <c r="AW33" i="1" s="1"/>
  <c r="AR33" i="1"/>
  <c r="AP33" i="1" s="1"/>
  <c r="AE33" i="1"/>
  <c r="AD33" i="1"/>
  <c r="AC33" i="1" s="1"/>
  <c r="V33" i="1"/>
  <c r="T33" i="1"/>
  <c r="P33" i="1"/>
  <c r="BE33" i="1" s="1"/>
  <c r="BT32" i="1"/>
  <c r="BS32" i="1"/>
  <c r="BR32" i="1"/>
  <c r="Y32" i="1" s="1"/>
  <c r="BQ32" i="1"/>
  <c r="BP32" i="1"/>
  <c r="BO32" i="1"/>
  <c r="BN32" i="1"/>
  <c r="BM32" i="1"/>
  <c r="BL32" i="1"/>
  <c r="BG32" i="1" s="1"/>
  <c r="BI32" i="1"/>
  <c r="BB32" i="1"/>
  <c r="AW32" i="1"/>
  <c r="AV32" i="1"/>
  <c r="AR32" i="1"/>
  <c r="AP32" i="1" s="1"/>
  <c r="O32" i="1" s="1"/>
  <c r="AE32" i="1"/>
  <c r="AD32" i="1"/>
  <c r="AC32" i="1" s="1"/>
  <c r="V32" i="1"/>
  <c r="BT31" i="1"/>
  <c r="BS31" i="1"/>
  <c r="BQ31" i="1"/>
  <c r="BR31" i="1" s="1"/>
  <c r="BP31" i="1"/>
  <c r="BO31" i="1"/>
  <c r="BN31" i="1"/>
  <c r="BM31" i="1"/>
  <c r="BL31" i="1"/>
  <c r="BI31" i="1"/>
  <c r="BG31" i="1"/>
  <c r="BB31" i="1"/>
  <c r="AW31" i="1"/>
  <c r="AV31" i="1"/>
  <c r="AR31" i="1"/>
  <c r="AP31" i="1" s="1"/>
  <c r="AQ31" i="1"/>
  <c r="AE31" i="1"/>
  <c r="AD31" i="1"/>
  <c r="AC31" i="1" s="1"/>
  <c r="V31" i="1"/>
  <c r="BT30" i="1"/>
  <c r="BS30" i="1"/>
  <c r="BR30" i="1" s="1"/>
  <c r="BD30" i="1" s="1"/>
  <c r="BQ30" i="1"/>
  <c r="BP30" i="1"/>
  <c r="BO30" i="1"/>
  <c r="BN30" i="1"/>
  <c r="BM30" i="1"/>
  <c r="BL30" i="1"/>
  <c r="BG30" i="1" s="1"/>
  <c r="BI30" i="1"/>
  <c r="BF30" i="1"/>
  <c r="BB30" i="1"/>
  <c r="AW30" i="1"/>
  <c r="AV30" i="1"/>
  <c r="AR30" i="1"/>
  <c r="AP30" i="1"/>
  <c r="Q30" i="1" s="1"/>
  <c r="AE30" i="1"/>
  <c r="AD30" i="1"/>
  <c r="AC30" i="1"/>
  <c r="Y30" i="1"/>
  <c r="V30" i="1"/>
  <c r="BT29" i="1"/>
  <c r="BS29" i="1"/>
  <c r="BR29" i="1" s="1"/>
  <c r="BQ29" i="1"/>
  <c r="BP29" i="1"/>
  <c r="BO29" i="1"/>
  <c r="BN29" i="1"/>
  <c r="BM29" i="1"/>
  <c r="BL29" i="1"/>
  <c r="BG29" i="1" s="1"/>
  <c r="BI29" i="1"/>
  <c r="BB29" i="1"/>
  <c r="AV29" i="1"/>
  <c r="AW29" i="1" s="1"/>
  <c r="AR29" i="1"/>
  <c r="AP29" i="1"/>
  <c r="T29" i="1" s="1"/>
  <c r="AE29" i="1"/>
  <c r="AD29" i="1"/>
  <c r="AC29" i="1"/>
  <c r="V29" i="1"/>
  <c r="BT28" i="1"/>
  <c r="BS28" i="1"/>
  <c r="BR28" i="1" s="1"/>
  <c r="BQ28" i="1"/>
  <c r="BP28" i="1"/>
  <c r="BO28" i="1"/>
  <c r="BN28" i="1"/>
  <c r="BM28" i="1"/>
  <c r="BL28" i="1"/>
  <c r="BI28" i="1"/>
  <c r="BG28" i="1"/>
  <c r="BB28" i="1"/>
  <c r="AV28" i="1"/>
  <c r="AW28" i="1" s="1"/>
  <c r="AR28" i="1"/>
  <c r="AP28" i="1" s="1"/>
  <c r="O28" i="1" s="1"/>
  <c r="AE28" i="1"/>
  <c r="AD28" i="1"/>
  <c r="AC28" i="1" s="1"/>
  <c r="V28" i="1"/>
  <c r="P28" i="1"/>
  <c r="BE28" i="1" s="1"/>
  <c r="BT27" i="1"/>
  <c r="BS27" i="1"/>
  <c r="BQ27" i="1"/>
  <c r="BR27" i="1" s="1"/>
  <c r="Y27" i="1" s="1"/>
  <c r="BP27" i="1"/>
  <c r="BO27" i="1"/>
  <c r="BN27" i="1"/>
  <c r="BM27" i="1"/>
  <c r="BL27" i="1"/>
  <c r="BI27" i="1"/>
  <c r="BG27" i="1"/>
  <c r="BD27" i="1"/>
  <c r="BB27" i="1"/>
  <c r="AW27" i="1"/>
  <c r="AV27" i="1"/>
  <c r="AR27" i="1"/>
  <c r="AQ27" i="1"/>
  <c r="AP27" i="1"/>
  <c r="P27" i="1" s="1"/>
  <c r="BE27" i="1" s="1"/>
  <c r="BH27" i="1" s="1"/>
  <c r="AE27" i="1"/>
  <c r="AD27" i="1"/>
  <c r="AC27" i="1" s="1"/>
  <c r="V27" i="1"/>
  <c r="Q27" i="1"/>
  <c r="BT26" i="1"/>
  <c r="BS26" i="1"/>
  <c r="BQ26" i="1"/>
  <c r="BR26" i="1" s="1"/>
  <c r="BD26" i="1" s="1"/>
  <c r="BF26" i="1" s="1"/>
  <c r="BP26" i="1"/>
  <c r="BO26" i="1"/>
  <c r="BN26" i="1"/>
  <c r="BM26" i="1"/>
  <c r="BL26" i="1"/>
  <c r="BG26" i="1" s="1"/>
  <c r="BI26" i="1"/>
  <c r="BB26" i="1"/>
  <c r="AW26" i="1"/>
  <c r="AV26" i="1"/>
  <c r="AR26" i="1"/>
  <c r="AQ26" i="1"/>
  <c r="AP26" i="1"/>
  <c r="AE26" i="1"/>
  <c r="AD26" i="1"/>
  <c r="AC26" i="1" s="1"/>
  <c r="V26" i="1"/>
  <c r="Q26" i="1"/>
  <c r="BT25" i="1"/>
  <c r="BS25" i="1"/>
  <c r="BR25" i="1" s="1"/>
  <c r="BD25" i="1" s="1"/>
  <c r="BF25" i="1" s="1"/>
  <c r="BQ25" i="1"/>
  <c r="BP25" i="1"/>
  <c r="BO25" i="1"/>
  <c r="BN25" i="1"/>
  <c r="BM25" i="1"/>
  <c r="BL25" i="1"/>
  <c r="BG25" i="1" s="1"/>
  <c r="BI25" i="1"/>
  <c r="BB25" i="1"/>
  <c r="AV25" i="1"/>
  <c r="AW25" i="1" s="1"/>
  <c r="AR25" i="1"/>
  <c r="AP25" i="1" s="1"/>
  <c r="T25" i="1" s="1"/>
  <c r="AE25" i="1"/>
  <c r="AC25" i="1" s="1"/>
  <c r="AD25" i="1"/>
  <c r="V25" i="1"/>
  <c r="P25" i="1"/>
  <c r="BE25" i="1" s="1"/>
  <c r="BH25" i="1" s="1"/>
  <c r="BT24" i="1"/>
  <c r="BS24" i="1"/>
  <c r="BR24" i="1"/>
  <c r="Y24" i="1" s="1"/>
  <c r="BQ24" i="1"/>
  <c r="BP24" i="1"/>
  <c r="BO24" i="1"/>
  <c r="BN24" i="1"/>
  <c r="BM24" i="1"/>
  <c r="BL24" i="1"/>
  <c r="BG24" i="1" s="1"/>
  <c r="BI24" i="1"/>
  <c r="BB24" i="1"/>
  <c r="AV24" i="1"/>
  <c r="AW24" i="1" s="1"/>
  <c r="AR24" i="1"/>
  <c r="AP24" i="1" s="1"/>
  <c r="O24" i="1" s="1"/>
  <c r="AE24" i="1"/>
  <c r="AD24" i="1"/>
  <c r="V24" i="1"/>
  <c r="T24" i="1"/>
  <c r="BT23" i="1"/>
  <c r="BS23" i="1"/>
  <c r="BQ23" i="1"/>
  <c r="BR23" i="1" s="1"/>
  <c r="BP23" i="1"/>
  <c r="BO23" i="1"/>
  <c r="BN23" i="1"/>
  <c r="BM23" i="1"/>
  <c r="BL23" i="1"/>
  <c r="BI23" i="1"/>
  <c r="BG23" i="1"/>
  <c r="BB23" i="1"/>
  <c r="AW23" i="1"/>
  <c r="AV23" i="1"/>
  <c r="AR23" i="1"/>
  <c r="AP23" i="1" s="1"/>
  <c r="AE23" i="1"/>
  <c r="AD23" i="1"/>
  <c r="AC23" i="1" s="1"/>
  <c r="V23" i="1"/>
  <c r="BT22" i="1"/>
  <c r="BS22" i="1"/>
  <c r="BQ22" i="1"/>
  <c r="BR22" i="1" s="1"/>
  <c r="BD22" i="1" s="1"/>
  <c r="BP22" i="1"/>
  <c r="BO22" i="1"/>
  <c r="BN22" i="1"/>
  <c r="BM22" i="1"/>
  <c r="BL22" i="1"/>
  <c r="BG22" i="1" s="1"/>
  <c r="BI22" i="1"/>
  <c r="BB22" i="1"/>
  <c r="BF22" i="1" s="1"/>
  <c r="AW22" i="1"/>
  <c r="AV22" i="1"/>
  <c r="AR22" i="1"/>
  <c r="AP22" i="1"/>
  <c r="AE22" i="1"/>
  <c r="AD22" i="1"/>
  <c r="AC22" i="1"/>
  <c r="V22" i="1"/>
  <c r="BT21" i="1"/>
  <c r="BS21" i="1"/>
  <c r="BR21" i="1" s="1"/>
  <c r="BQ21" i="1"/>
  <c r="BP21" i="1"/>
  <c r="BO21" i="1"/>
  <c r="BN21" i="1"/>
  <c r="BM21" i="1"/>
  <c r="BL21" i="1"/>
  <c r="BG21" i="1" s="1"/>
  <c r="BI21" i="1"/>
  <c r="BB21" i="1"/>
  <c r="AV21" i="1"/>
  <c r="AW21" i="1" s="1"/>
  <c r="AR21" i="1"/>
  <c r="AP21" i="1"/>
  <c r="P21" i="1" s="1"/>
  <c r="BE21" i="1" s="1"/>
  <c r="AE21" i="1"/>
  <c r="AD21" i="1"/>
  <c r="AC21" i="1"/>
  <c r="V21" i="1"/>
  <c r="T21" i="1"/>
  <c r="BT20" i="1"/>
  <c r="BS20" i="1"/>
  <c r="BR20" i="1" s="1"/>
  <c r="BQ20" i="1"/>
  <c r="BP20" i="1"/>
  <c r="BO20" i="1"/>
  <c r="BN20" i="1"/>
  <c r="BM20" i="1"/>
  <c r="BL20" i="1"/>
  <c r="BI20" i="1"/>
  <c r="BG20" i="1"/>
  <c r="BB20" i="1"/>
  <c r="AV20" i="1"/>
  <c r="AW20" i="1" s="1"/>
  <c r="AR20" i="1"/>
  <c r="AP20" i="1" s="1"/>
  <c r="AQ20" i="1"/>
  <c r="AE20" i="1"/>
  <c r="AD20" i="1"/>
  <c r="AC20" i="1" s="1"/>
  <c r="V20" i="1"/>
  <c r="P20" i="1"/>
  <c r="BE20" i="1" s="1"/>
  <c r="O20" i="1"/>
  <c r="AG20" i="1" s="1"/>
  <c r="BT19" i="1"/>
  <c r="BS19" i="1"/>
  <c r="BQ19" i="1"/>
  <c r="BR19" i="1" s="1"/>
  <c r="Y19" i="1" s="1"/>
  <c r="BP19" i="1"/>
  <c r="BO19" i="1"/>
  <c r="BN19" i="1"/>
  <c r="BM19" i="1"/>
  <c r="BL19" i="1"/>
  <c r="BI19" i="1"/>
  <c r="BG19" i="1"/>
  <c r="BB19" i="1"/>
  <c r="AW19" i="1"/>
  <c r="AV19" i="1"/>
  <c r="AR19" i="1"/>
  <c r="AP19" i="1" s="1"/>
  <c r="AQ19" i="1" s="1"/>
  <c r="AE19" i="1"/>
  <c r="AD19" i="1"/>
  <c r="AC19" i="1" s="1"/>
  <c r="V19" i="1"/>
  <c r="BT18" i="1"/>
  <c r="Y18" i="1" s="1"/>
  <c r="BS18" i="1"/>
  <c r="BQ18" i="1"/>
  <c r="BR18" i="1" s="1"/>
  <c r="BD18" i="1" s="1"/>
  <c r="BP18" i="1"/>
  <c r="BO18" i="1"/>
  <c r="BN18" i="1"/>
  <c r="BM18" i="1"/>
  <c r="BL18" i="1"/>
  <c r="BI18" i="1"/>
  <c r="BG18" i="1"/>
  <c r="BF18" i="1"/>
  <c r="BB18" i="1"/>
  <c r="AW18" i="1"/>
  <c r="AV18" i="1"/>
  <c r="AR18" i="1"/>
  <c r="AQ18" i="1"/>
  <c r="AP18" i="1"/>
  <c r="T18" i="1" s="1"/>
  <c r="AE18" i="1"/>
  <c r="AD18" i="1"/>
  <c r="AC18" i="1"/>
  <c r="V18" i="1"/>
  <c r="BT17" i="1"/>
  <c r="BS17" i="1"/>
  <c r="BR17" i="1" s="1"/>
  <c r="BQ17" i="1"/>
  <c r="BP17" i="1"/>
  <c r="BO17" i="1"/>
  <c r="BN17" i="1"/>
  <c r="BM17" i="1"/>
  <c r="BL17" i="1"/>
  <c r="BG17" i="1" s="1"/>
  <c r="BI17" i="1"/>
  <c r="BE17" i="1"/>
  <c r="BB17" i="1"/>
  <c r="AW17" i="1"/>
  <c r="AV17" i="1"/>
  <c r="AR17" i="1"/>
  <c r="AP17" i="1" s="1"/>
  <c r="AQ17" i="1" s="1"/>
  <c r="AG17" i="1"/>
  <c r="AE17" i="1"/>
  <c r="AC17" i="1" s="1"/>
  <c r="AD17" i="1"/>
  <c r="V17" i="1"/>
  <c r="Q17" i="1"/>
  <c r="P17" i="1"/>
  <c r="O17" i="1"/>
  <c r="AG24" i="1" l="1"/>
  <c r="AG32" i="1"/>
  <c r="W32" i="1"/>
  <c r="U32" i="1" s="1"/>
  <c r="X32" i="1" s="1"/>
  <c r="R32" i="1" s="1"/>
  <c r="S32" i="1" s="1"/>
  <c r="BD23" i="1"/>
  <c r="Y23" i="1"/>
  <c r="AG28" i="1"/>
  <c r="BH17" i="1"/>
  <c r="BD17" i="1"/>
  <c r="BF17" i="1" s="1"/>
  <c r="Y17" i="1"/>
  <c r="Y28" i="1"/>
  <c r="BD28" i="1"/>
  <c r="BH20" i="1"/>
  <c r="Y20" i="1"/>
  <c r="BD20" i="1"/>
  <c r="BF20" i="1" s="1"/>
  <c r="BH28" i="1"/>
  <c r="T23" i="1"/>
  <c r="Q23" i="1"/>
  <c r="P23" i="1"/>
  <c r="BE23" i="1" s="1"/>
  <c r="Y25" i="1"/>
  <c r="BD31" i="1"/>
  <c r="BF31" i="1" s="1"/>
  <c r="Y31" i="1"/>
  <c r="Z32" i="1"/>
  <c r="AA32" i="1" s="1"/>
  <c r="BH35" i="1"/>
  <c r="AG35" i="1"/>
  <c r="BD19" i="1"/>
  <c r="BF19" i="1" s="1"/>
  <c r="P22" i="1"/>
  <c r="BE22" i="1" s="1"/>
  <c r="BH22" i="1" s="1"/>
  <c r="O22" i="1"/>
  <c r="AQ22" i="1"/>
  <c r="T22" i="1"/>
  <c r="Z24" i="1"/>
  <c r="AA24" i="1" s="1"/>
  <c r="Y26" i="1"/>
  <c r="T17" i="1"/>
  <c r="Q19" i="1"/>
  <c r="T20" i="1"/>
  <c r="Q20" i="1"/>
  <c r="Y22" i="1"/>
  <c r="T34" i="1"/>
  <c r="P34" i="1"/>
  <c r="BE34" i="1" s="1"/>
  <c r="BH34" i="1" s="1"/>
  <c r="O34" i="1"/>
  <c r="AQ34" i="1"/>
  <c r="BD21" i="1"/>
  <c r="BF21" i="1" s="1"/>
  <c r="Y21" i="1"/>
  <c r="Q18" i="1"/>
  <c r="Q25" i="1"/>
  <c r="AQ28" i="1"/>
  <c r="T28" i="1"/>
  <c r="Q28" i="1"/>
  <c r="P29" i="1"/>
  <c r="BE29" i="1" s="1"/>
  <c r="BD29" i="1"/>
  <c r="BF29" i="1" s="1"/>
  <c r="Y29" i="1"/>
  <c r="O33" i="1"/>
  <c r="AQ33" i="1"/>
  <c r="Q33" i="1"/>
  <c r="BF23" i="1"/>
  <c r="Q32" i="1"/>
  <c r="P32" i="1"/>
  <c r="BE32" i="1" s="1"/>
  <c r="AQ32" i="1"/>
  <c r="T32" i="1"/>
  <c r="Q22" i="1"/>
  <c r="T26" i="1"/>
  <c r="P26" i="1"/>
  <c r="BE26" i="1" s="1"/>
  <c r="BH26" i="1" s="1"/>
  <c r="O26" i="1"/>
  <c r="BF27" i="1"/>
  <c r="T31" i="1"/>
  <c r="Q31" i="1"/>
  <c r="P31" i="1"/>
  <c r="BE31" i="1" s="1"/>
  <c r="O31" i="1"/>
  <c r="Y35" i="1"/>
  <c r="BD35" i="1"/>
  <c r="BF35" i="1" s="1"/>
  <c r="Q24" i="1"/>
  <c r="P24" i="1"/>
  <c r="BE24" i="1" s="1"/>
  <c r="AQ24" i="1"/>
  <c r="P19" i="1"/>
  <c r="BE19" i="1" s="1"/>
  <c r="O19" i="1"/>
  <c r="T19" i="1"/>
  <c r="Q21" i="1"/>
  <c r="O21" i="1"/>
  <c r="AQ21" i="1"/>
  <c r="BD24" i="1"/>
  <c r="BF24" i="1" s="1"/>
  <c r="BF28" i="1"/>
  <c r="P18" i="1"/>
  <c r="BE18" i="1" s="1"/>
  <c r="BH18" i="1" s="1"/>
  <c r="O18" i="1"/>
  <c r="O23" i="1"/>
  <c r="AQ23" i="1"/>
  <c r="AC24" i="1"/>
  <c r="O25" i="1"/>
  <c r="AQ25" i="1"/>
  <c r="Q29" i="1"/>
  <c r="O29" i="1"/>
  <c r="AQ29" i="1"/>
  <c r="P30" i="1"/>
  <c r="BE30" i="1" s="1"/>
  <c r="BH30" i="1" s="1"/>
  <c r="O30" i="1"/>
  <c r="Z30" i="1" s="1"/>
  <c r="AA30" i="1" s="1"/>
  <c r="AQ30" i="1"/>
  <c r="T30" i="1"/>
  <c r="BD32" i="1"/>
  <c r="BF32" i="1" s="1"/>
  <c r="BD33" i="1"/>
  <c r="BF33" i="1" s="1"/>
  <c r="Y33" i="1"/>
  <c r="T27" i="1"/>
  <c r="T35" i="1"/>
  <c r="O27" i="1"/>
  <c r="AB30" i="1" l="1"/>
  <c r="AF30" i="1" s="1"/>
  <c r="AI30" i="1"/>
  <c r="AH30" i="1"/>
  <c r="AG23" i="1"/>
  <c r="BH31" i="1"/>
  <c r="Z26" i="1"/>
  <c r="AA26" i="1" s="1"/>
  <c r="Z25" i="1"/>
  <c r="AA25" i="1" s="1"/>
  <c r="Z17" i="1"/>
  <c r="AA17" i="1" s="1"/>
  <c r="AG27" i="1"/>
  <c r="Z27" i="1"/>
  <c r="AA27" i="1" s="1"/>
  <c r="W27" i="1" s="1"/>
  <c r="U27" i="1" s="1"/>
  <c r="X27" i="1" s="1"/>
  <c r="R27" i="1" s="1"/>
  <c r="S27" i="1" s="1"/>
  <c r="AG19" i="1"/>
  <c r="AG34" i="1"/>
  <c r="Z33" i="1"/>
  <c r="AA33" i="1" s="1"/>
  <c r="AG29" i="1"/>
  <c r="W29" i="1"/>
  <c r="U29" i="1" s="1"/>
  <c r="X29" i="1" s="1"/>
  <c r="R29" i="1" s="1"/>
  <c r="S29" i="1" s="1"/>
  <c r="W18" i="1"/>
  <c r="U18" i="1" s="1"/>
  <c r="X18" i="1" s="1"/>
  <c r="R18" i="1" s="1"/>
  <c r="S18" i="1" s="1"/>
  <c r="AG18" i="1"/>
  <c r="BH24" i="1"/>
  <c r="W33" i="1"/>
  <c r="U33" i="1" s="1"/>
  <c r="X33" i="1" s="1"/>
  <c r="R33" i="1" s="1"/>
  <c r="S33" i="1" s="1"/>
  <c r="AG33" i="1"/>
  <c r="Z22" i="1"/>
  <c r="AA22" i="1" s="1"/>
  <c r="AH24" i="1"/>
  <c r="AB24" i="1"/>
  <c r="AF24" i="1" s="1"/>
  <c r="AI24" i="1"/>
  <c r="BH23" i="1"/>
  <c r="Z20" i="1"/>
  <c r="AA20" i="1" s="1"/>
  <c r="BH33" i="1"/>
  <c r="Z29" i="1"/>
  <c r="AA29" i="1" s="1"/>
  <c r="Z21" i="1"/>
  <c r="AA21" i="1" s="1"/>
  <c r="Z35" i="1"/>
  <c r="AA35" i="1" s="1"/>
  <c r="AG26" i="1"/>
  <c r="BH32" i="1"/>
  <c r="BH29" i="1"/>
  <c r="W22" i="1"/>
  <c r="U22" i="1" s="1"/>
  <c r="X22" i="1" s="1"/>
  <c r="R22" i="1" s="1"/>
  <c r="S22" i="1" s="1"/>
  <c r="AG22" i="1"/>
  <c r="AH32" i="1"/>
  <c r="AB32" i="1"/>
  <c r="AF32" i="1" s="1"/>
  <c r="AI32" i="1"/>
  <c r="AJ32" i="1" s="1"/>
  <c r="Z18" i="1"/>
  <c r="AA18" i="1" s="1"/>
  <c r="W24" i="1"/>
  <c r="U24" i="1" s="1"/>
  <c r="X24" i="1" s="1"/>
  <c r="R24" i="1" s="1"/>
  <c r="S24" i="1" s="1"/>
  <c r="AG21" i="1"/>
  <c r="W25" i="1"/>
  <c r="U25" i="1" s="1"/>
  <c r="X25" i="1" s="1"/>
  <c r="R25" i="1" s="1"/>
  <c r="S25" i="1" s="1"/>
  <c r="AG25" i="1"/>
  <c r="Z31" i="1"/>
  <c r="AA31" i="1" s="1"/>
  <c r="Z23" i="1"/>
  <c r="AA23" i="1" s="1"/>
  <c r="Z28" i="1"/>
  <c r="AA28" i="1" s="1"/>
  <c r="Z34" i="1"/>
  <c r="AA34" i="1" s="1"/>
  <c r="W34" i="1" s="1"/>
  <c r="U34" i="1" s="1"/>
  <c r="X34" i="1" s="1"/>
  <c r="R34" i="1" s="1"/>
  <c r="S34" i="1" s="1"/>
  <c r="W30" i="1"/>
  <c r="U30" i="1" s="1"/>
  <c r="X30" i="1" s="1"/>
  <c r="R30" i="1" s="1"/>
  <c r="S30" i="1" s="1"/>
  <c r="AG30" i="1"/>
  <c r="BH19" i="1"/>
  <c r="AG31" i="1"/>
  <c r="W31" i="1"/>
  <c r="U31" i="1" s="1"/>
  <c r="X31" i="1" s="1"/>
  <c r="R31" i="1" s="1"/>
  <c r="S31" i="1" s="1"/>
  <c r="BH21" i="1"/>
  <c r="Z19" i="1"/>
  <c r="AA19" i="1" s="1"/>
  <c r="AB19" i="1" l="1"/>
  <c r="AF19" i="1" s="1"/>
  <c r="AH19" i="1"/>
  <c r="AI19" i="1"/>
  <c r="AI21" i="1"/>
  <c r="AH21" i="1"/>
  <c r="AB21" i="1"/>
  <c r="AF21" i="1" s="1"/>
  <c r="AB22" i="1"/>
  <c r="AF22" i="1" s="1"/>
  <c r="AI22" i="1"/>
  <c r="AJ22" i="1" s="1"/>
  <c r="AH22" i="1"/>
  <c r="AB27" i="1"/>
  <c r="AF27" i="1" s="1"/>
  <c r="AI27" i="1"/>
  <c r="AJ27" i="1" s="1"/>
  <c r="AH27" i="1"/>
  <c r="AB23" i="1"/>
  <c r="AF23" i="1" s="1"/>
  <c r="AI23" i="1"/>
  <c r="AH23" i="1"/>
  <c r="AI29" i="1"/>
  <c r="AJ29" i="1" s="1"/>
  <c r="AH29" i="1"/>
  <c r="AB29" i="1"/>
  <c r="AF29" i="1" s="1"/>
  <c r="AI18" i="1"/>
  <c r="AB18" i="1"/>
  <c r="AF18" i="1" s="1"/>
  <c r="AH18" i="1"/>
  <c r="W23" i="1"/>
  <c r="U23" i="1" s="1"/>
  <c r="X23" i="1" s="1"/>
  <c r="R23" i="1" s="1"/>
  <c r="S23" i="1" s="1"/>
  <c r="AB28" i="1"/>
  <c r="AF28" i="1" s="1"/>
  <c r="AI28" i="1"/>
  <c r="AJ28" i="1" s="1"/>
  <c r="W28" i="1"/>
  <c r="U28" i="1" s="1"/>
  <c r="X28" i="1" s="1"/>
  <c r="R28" i="1" s="1"/>
  <c r="S28" i="1" s="1"/>
  <c r="AH28" i="1"/>
  <c r="W21" i="1"/>
  <c r="U21" i="1" s="1"/>
  <c r="X21" i="1" s="1"/>
  <c r="R21" i="1" s="1"/>
  <c r="S21" i="1" s="1"/>
  <c r="AB26" i="1"/>
  <c r="AF26" i="1" s="1"/>
  <c r="AI26" i="1"/>
  <c r="AH26" i="1"/>
  <c r="AB31" i="1"/>
  <c r="AF31" i="1" s="1"/>
  <c r="AI31" i="1"/>
  <c r="AJ31" i="1" s="1"/>
  <c r="AH31" i="1"/>
  <c r="W26" i="1"/>
  <c r="U26" i="1" s="1"/>
  <c r="X26" i="1" s="1"/>
  <c r="R26" i="1" s="1"/>
  <c r="S26" i="1" s="1"/>
  <c r="AB20" i="1"/>
  <c r="AF20" i="1" s="1"/>
  <c r="AI20" i="1"/>
  <c r="AH20" i="1"/>
  <c r="W20" i="1"/>
  <c r="U20" i="1" s="1"/>
  <c r="X20" i="1" s="1"/>
  <c r="R20" i="1" s="1"/>
  <c r="S20" i="1" s="1"/>
  <c r="AI33" i="1"/>
  <c r="AJ33" i="1" s="1"/>
  <c r="AB33" i="1"/>
  <c r="AF33" i="1" s="1"/>
  <c r="AH33" i="1"/>
  <c r="AI17" i="1"/>
  <c r="AB17" i="1"/>
  <c r="AF17" i="1" s="1"/>
  <c r="W17" i="1"/>
  <c r="U17" i="1" s="1"/>
  <c r="X17" i="1" s="1"/>
  <c r="R17" i="1" s="1"/>
  <c r="S17" i="1" s="1"/>
  <c r="AH17" i="1"/>
  <c r="AB35" i="1"/>
  <c r="AF35" i="1" s="1"/>
  <c r="AI35" i="1"/>
  <c r="AH35" i="1"/>
  <c r="W35" i="1"/>
  <c r="U35" i="1" s="1"/>
  <c r="X35" i="1" s="1"/>
  <c r="R35" i="1" s="1"/>
  <c r="S35" i="1" s="1"/>
  <c r="AJ30" i="1"/>
  <c r="W19" i="1"/>
  <c r="U19" i="1" s="1"/>
  <c r="X19" i="1" s="1"/>
  <c r="R19" i="1" s="1"/>
  <c r="S19" i="1" s="1"/>
  <c r="AB34" i="1"/>
  <c r="AF34" i="1" s="1"/>
  <c r="AI34" i="1"/>
  <c r="AH34" i="1"/>
  <c r="AJ24" i="1"/>
  <c r="AI25" i="1"/>
  <c r="AJ25" i="1" s="1"/>
  <c r="AB25" i="1"/>
  <c r="AF25" i="1" s="1"/>
  <c r="AH25" i="1"/>
  <c r="AJ34" i="1" l="1"/>
  <c r="AJ26" i="1"/>
  <c r="AJ20" i="1"/>
  <c r="AJ21" i="1"/>
  <c r="AJ35" i="1"/>
  <c r="AJ23" i="1"/>
  <c r="AJ18" i="1"/>
  <c r="AJ19" i="1"/>
  <c r="AJ17" i="1"/>
</calcChain>
</file>

<file path=xl/sharedStrings.xml><?xml version="1.0" encoding="utf-8"?>
<sst xmlns="http://schemas.openxmlformats.org/spreadsheetml/2006/main" count="698" uniqueCount="282">
  <si>
    <t>File opened</t>
  </si>
  <si>
    <t>2020-02-19 10:51:52</t>
  </si>
  <si>
    <t>Console s/n</t>
  </si>
  <si>
    <t>68C-811759</t>
  </si>
  <si>
    <t>Console ver</t>
  </si>
  <si>
    <t>Bluestem v.1.3.17</t>
  </si>
  <si>
    <t>Scripts ver</t>
  </si>
  <si>
    <t>2018.12  1.3.16, Nov 2018</t>
  </si>
  <si>
    <t>Head s/n</t>
  </si>
  <si>
    <t>68H-891759</t>
  </si>
  <si>
    <t>Head ver</t>
  </si>
  <si>
    <t>1.3.1</t>
  </si>
  <si>
    <t>Head cal</t>
  </si>
  <si>
    <t>{"chamberpressurezero": "2.65346", "ssb_ref": "36084.5", "h2obspan2b": "0.0727663", "ssa_ref": "34010.6", "flowazero": "0.30544", "h2obspan2a": "0.0725379", "co2azero": "0.926417", "h2obspan1": "1.00315", "co2bspan1": "1.00109", "tbzero": "-0.0746956", "h2oaspan1": "1.00539", "co2aspanconc2": "301.4", "h2obzero": "1.05718", "h2oaspan2": "0", "co2aspan2a": "0.295951", "h2obspanconc2": "0", "flowmeterzero": "0.998881", "oxygen": "21", "tazero": "-0.144751", "co2aspanconc1": "2488", "co2bspan2b": "0.294103", "co2bzero": "0.928899", "co2bspan2": "-0.0333406", "flowbzero": "0.30558", "co2bspanconc2": "301.4", "h2oaspan2b": "0.0723615", "co2aspan2b": "0.293384", "co2aspan2": "-0.0336155", "h2oaspanconc2": "0", "h2obspan2": "0", "co2bspan2a": "0.296716", "h2obspanconc1": "12.18", "co2aspan1": "1.00127", "h2oaspanconc1": "12.18", "h2oaspan2a": "0.0719734", "h2oazero": "1.04577", "co2bspanconc1": "2488"}</t>
  </si>
  <si>
    <t>Chamber type</t>
  </si>
  <si>
    <t>6800-01A</t>
  </si>
  <si>
    <t>Chamber s/n</t>
  </si>
  <si>
    <t>MPF-831607</t>
  </si>
  <si>
    <t>Chamber rev</t>
  </si>
  <si>
    <t>0</t>
  </si>
  <si>
    <t>Chamber cal</t>
  </si>
  <si>
    <t>Fluorometer</t>
  </si>
  <si>
    <t>Flr. Version</t>
  </si>
  <si>
    <t>10:51:52</t>
  </si>
  <si>
    <t>Stability Definition:	CO2_r (Meas): Std&lt;0.75 Per=20	Tleaf (Meas): Per=20	Qin (LeafQ): Per=20	A (GasEx): Std&lt;0.1 Per=20</t>
  </si>
  <si>
    <t>SysConst</t>
  </si>
  <si>
    <t>AvgTime</t>
  </si>
  <si>
    <t>Oxygen</t>
  </si>
  <si>
    <t>Chamber</t>
  </si>
  <si>
    <t>6800-01A 6 cm²</t>
  </si>
  <si>
    <t>Const</t>
  </si>
  <si>
    <t>CustomBLC</t>
  </si>
  <si>
    <t>LTConst</t>
  </si>
  <si>
    <t>deltaTw</t>
  </si>
  <si>
    <t>fT1</t>
  </si>
  <si>
    <t>fT2</t>
  </si>
  <si>
    <t>fTeb</t>
  </si>
  <si>
    <t>LQConst</t>
  </si>
  <si>
    <t>Leaf</t>
  </si>
  <si>
    <t>standard</t>
  </si>
  <si>
    <t>Ambient</t>
  </si>
  <si>
    <t>Sun+Sky</t>
  </si>
  <si>
    <t>abs_ambient</t>
  </si>
  <si>
    <t>abs_redLED</t>
  </si>
  <si>
    <t>abs_greenLED</t>
  </si>
  <si>
    <t>abs_blueLED</t>
  </si>
  <si>
    <t>abs_whiteLED</t>
  </si>
  <si>
    <t>abs_redFlr</t>
  </si>
  <si>
    <t>abs_blueFlr</t>
  </si>
  <si>
    <t>k_ambient</t>
  </si>
  <si>
    <t>k_redLED</t>
  </si>
  <si>
    <t>k_greenLED</t>
  </si>
  <si>
    <t>k_blueLED</t>
  </si>
  <si>
    <t>k_whiteLED</t>
  </si>
  <si>
    <t>k_redFlr</t>
  </si>
  <si>
    <t>k_blueFlr</t>
  </si>
  <si>
    <t>QConst</t>
  </si>
  <si>
    <t>fQ_Amb_in</t>
  </si>
  <si>
    <t>fQ_Amb_out</t>
  </si>
  <si>
    <t>fQ_HeadLS</t>
  </si>
  <si>
    <t>fQ_ConsoleLS</t>
  </si>
  <si>
    <t>fQ_Flr</t>
  </si>
  <si>
    <t>LeakConst</t>
  </si>
  <si>
    <t>fan_a</t>
  </si>
  <si>
    <t>fan_b</t>
  </si>
  <si>
    <t>fan_c</t>
  </si>
  <si>
    <t>fan_d</t>
  </si>
  <si>
    <t>Fs_meas</t>
  </si>
  <si>
    <t>1.88127 80.3012 389.31 635.475 866.877 1086.86 1275.08 1356.53</t>
  </si>
  <si>
    <t>Fs_true</t>
  </si>
  <si>
    <t>-0.199491 100.176 402.999 600.751 800.145 1000.79 1200.37 1401.44</t>
  </si>
  <si>
    <t>leak_wt</t>
  </si>
  <si>
    <t>Sys</t>
  </si>
  <si>
    <t>UserDefVar</t>
  </si>
  <si>
    <t>GasEx</t>
  </si>
  <si>
    <t>Leak</t>
  </si>
  <si>
    <t>FLR</t>
  </si>
  <si>
    <t>LeafQ</t>
  </si>
  <si>
    <t>Meas</t>
  </si>
  <si>
    <t>FlrLS</t>
  </si>
  <si>
    <t>FlrStats</t>
  </si>
  <si>
    <t>Status</t>
  </si>
  <si>
    <t>obs</t>
  </si>
  <si>
    <t>time</t>
  </si>
  <si>
    <t>elapsed</t>
  </si>
  <si>
    <t>date</t>
  </si>
  <si>
    <t>hhmmss</t>
  </si>
  <si>
    <t>Machine</t>
  </si>
  <si>
    <t>Date</t>
  </si>
  <si>
    <t>User</t>
  </si>
  <si>
    <t>Species</t>
  </si>
  <si>
    <t>Barcode</t>
  </si>
  <si>
    <t>Pheno_Age</t>
  </si>
  <si>
    <t>Canopy</t>
  </si>
  <si>
    <t>SunVSShade</t>
  </si>
  <si>
    <t>TIME</t>
  </si>
  <si>
    <t>E</t>
  </si>
  <si>
    <t>A</t>
  </si>
  <si>
    <t>Ca</t>
  </si>
  <si>
    <t>Ci</t>
  </si>
  <si>
    <t>Pci</t>
  </si>
  <si>
    <t>Pca</t>
  </si>
  <si>
    <t>gsw</t>
  </si>
  <si>
    <t>gbw</t>
  </si>
  <si>
    <t>gtw</t>
  </si>
  <si>
    <t>gtc</t>
  </si>
  <si>
    <t>Rabs</t>
  </si>
  <si>
    <t>TleafEB</t>
  </si>
  <si>
    <t>TleafCnd</t>
  </si>
  <si>
    <t>SVPleaf</t>
  </si>
  <si>
    <t>RHcham</t>
  </si>
  <si>
    <t>VPcham</t>
  </si>
  <si>
    <t>SVPcham</t>
  </si>
  <si>
    <t>VPDleaf</t>
  </si>
  <si>
    <t>LatHFlux</t>
  </si>
  <si>
    <t>SenHFlux</t>
  </si>
  <si>
    <t>NetTherm</t>
  </si>
  <si>
    <t>EBSum</t>
  </si>
  <si>
    <t>blfa_1</t>
  </si>
  <si>
    <t>blfa_2</t>
  </si>
  <si>
    <t>blfa_3</t>
  </si>
  <si>
    <t>LeakPct</t>
  </si>
  <si>
    <t>CorrFact</t>
  </si>
  <si>
    <t>CorrFactPct</t>
  </si>
  <si>
    <t>Fan</t>
  </si>
  <si>
    <t>DarkAdaptedID</t>
  </si>
  <si>
    <t>Fo</t>
  </si>
  <si>
    <t>Fm</t>
  </si>
  <si>
    <t>Fv</t>
  </si>
  <si>
    <t>Fv/Fm</t>
  </si>
  <si>
    <t>Adark</t>
  </si>
  <si>
    <t>LightAdaptedID</t>
  </si>
  <si>
    <t>Fs</t>
  </si>
  <si>
    <t>Fm'</t>
  </si>
  <si>
    <t>PhiPS2</t>
  </si>
  <si>
    <t>PS2/1</t>
  </si>
  <si>
    <t>Qabs_fs</t>
  </si>
  <si>
    <t>Afs</t>
  </si>
  <si>
    <t>ETR</t>
  </si>
  <si>
    <t>Fv'/Fm'</t>
  </si>
  <si>
    <t>PhiCO2</t>
  </si>
  <si>
    <t>NPQ</t>
  </si>
  <si>
    <t>DarkPulseID</t>
  </si>
  <si>
    <t>Fo'</t>
  </si>
  <si>
    <t>Fv'</t>
  </si>
  <si>
    <t>qP</t>
  </si>
  <si>
    <t>qN</t>
  </si>
  <si>
    <t>qP_Fo</t>
  </si>
  <si>
    <t>qN_Fo</t>
  </si>
  <si>
    <t>Qin</t>
  </si>
  <si>
    <t>Qabs</t>
  </si>
  <si>
    <t>alpha</t>
  </si>
  <si>
    <t>convert</t>
  </si>
  <si>
    <t>S</t>
  </si>
  <si>
    <t>K</t>
  </si>
  <si>
    <t>Geometry</t>
  </si>
  <si>
    <t>CO2_s</t>
  </si>
  <si>
    <t>CO2_r</t>
  </si>
  <si>
    <t>H2O_s</t>
  </si>
  <si>
    <t>H2O_r</t>
  </si>
  <si>
    <t>Flow</t>
  </si>
  <si>
    <t>Pa</t>
  </si>
  <si>
    <t>ΔPcham</t>
  </si>
  <si>
    <t>Tair</t>
  </si>
  <si>
    <t>Tleaf</t>
  </si>
  <si>
    <t>Tleaf2</t>
  </si>
  <si>
    <t>Offset</t>
  </si>
  <si>
    <t>Offset2</t>
  </si>
  <si>
    <t>Fan_speed</t>
  </si>
  <si>
    <t>Qamb_in</t>
  </si>
  <si>
    <t>Qamb_out</t>
  </si>
  <si>
    <t>Q</t>
  </si>
  <si>
    <t>f_red</t>
  </si>
  <si>
    <t>f_blue</t>
  </si>
  <si>
    <t>f_farred</t>
  </si>
  <si>
    <t>F</t>
  </si>
  <si>
    <t>Q_modavg</t>
  </si>
  <si>
    <t>F_dc</t>
  </si>
  <si>
    <t>Pc</t>
  </si>
  <si>
    <t>Tled</t>
  </si>
  <si>
    <t>TDigital</t>
  </si>
  <si>
    <t>TPreamp</t>
  </si>
  <si>
    <t>TPwrSpy</t>
  </si>
  <si>
    <t>TDrive</t>
  </si>
  <si>
    <t>Q_red</t>
  </si>
  <si>
    <t>Q_blue</t>
  </si>
  <si>
    <t>Q_farred</t>
  </si>
  <si>
    <t>TSPF</t>
  </si>
  <si>
    <t>F_avg</t>
  </si>
  <si>
    <t>dF/dt</t>
  </si>
  <si>
    <t>dF_dc/dt</t>
  </si>
  <si>
    <t>F_dc_avg</t>
  </si>
  <si>
    <t>period</t>
  </si>
  <si>
    <t>MatchValveR</t>
  </si>
  <si>
    <t>MatchValveS</t>
  </si>
  <si>
    <t>MatchCO2</t>
  </si>
  <si>
    <t>MatchH2O</t>
  </si>
  <si>
    <t>DIAG</t>
  </si>
  <si>
    <t>Flow_s</t>
  </si>
  <si>
    <t>Flow_r</t>
  </si>
  <si>
    <t>Txchg</t>
  </si>
  <si>
    <t>Tirga</t>
  </si>
  <si>
    <t>Tchopper</t>
  </si>
  <si>
    <t>Ts</t>
  </si>
  <si>
    <t>Tr</t>
  </si>
  <si>
    <t>CO2_%</t>
  </si>
  <si>
    <t>Desiccant_%</t>
  </si>
  <si>
    <t>Humidifier_%</t>
  </si>
  <si>
    <t>Txchg_sp</t>
  </si>
  <si>
    <t>CO2_r_sp</t>
  </si>
  <si>
    <t>H2O_r_sp</t>
  </si>
  <si>
    <t>SS_s</t>
  </si>
  <si>
    <t>SS_r</t>
  </si>
  <si>
    <t>s</t>
  </si>
  <si>
    <t>mol m⁻² s⁻¹</t>
  </si>
  <si>
    <t>µmol m⁻² s⁻¹</t>
  </si>
  <si>
    <t>µmol mol⁻¹</t>
  </si>
  <si>
    <t>W m⁻²</t>
  </si>
  <si>
    <t>°C</t>
  </si>
  <si>
    <t>kPa</t>
  </si>
  <si>
    <t>%</t>
  </si>
  <si>
    <t>µmol s⁻¹</t>
  </si>
  <si>
    <t>µmol µmol⁻¹</t>
  </si>
  <si>
    <t>J/µmol</t>
  </si>
  <si>
    <t>cm²</t>
  </si>
  <si>
    <t>mmol mol⁻¹</t>
  </si>
  <si>
    <t>rpm</t>
  </si>
  <si>
    <t>min⁻¹</t>
  </si>
  <si>
    <t>µmol/mol</t>
  </si>
  <si>
    <t>mmol/mol</t>
  </si>
  <si>
    <t>20200219 10:54:57</t>
  </si>
  <si>
    <t>10:54:57</t>
  </si>
  <si>
    <t>Lindsey</t>
  </si>
  <si>
    <t>20200219</t>
  </si>
  <si>
    <t>ja</t>
  </si>
  <si>
    <t>UNKNOW</t>
  </si>
  <si>
    <t>BNL17642</t>
  </si>
  <si>
    <t>Unknown</t>
  </si>
  <si>
    <t>F10</t>
  </si>
  <si>
    <t>Sun</t>
  </si>
  <si>
    <t>-</t>
  </si>
  <si>
    <t>0: Broadleaf</t>
  </si>
  <si>
    <t>20200219 10:56:20</t>
  </si>
  <si>
    <t>10:56:20</t>
  </si>
  <si>
    <t>20200219 10:57:53</t>
  </si>
  <si>
    <t>10:57:53</t>
  </si>
  <si>
    <t>20200219 10:59:29</t>
  </si>
  <si>
    <t>10:59:29</t>
  </si>
  <si>
    <t>20200219 11:00:54</t>
  </si>
  <si>
    <t>11:00:54</t>
  </si>
  <si>
    <t>20200219 11:02:06</t>
  </si>
  <si>
    <t>11:02:06</t>
  </si>
  <si>
    <t>20200219 11:03:17</t>
  </si>
  <si>
    <t>11:03:17</t>
  </si>
  <si>
    <t>20200219 11:04:29</t>
  </si>
  <si>
    <t>11:04:29</t>
  </si>
  <si>
    <t>20200219 11:06:08</t>
  </si>
  <si>
    <t>11:06:08</t>
  </si>
  <si>
    <t>20200219 11:08:02</t>
  </si>
  <si>
    <t>11:08:02</t>
  </si>
  <si>
    <t>20200219 11:09:25</t>
  </si>
  <si>
    <t>11:09:25</t>
  </si>
  <si>
    <t>20200219 11:10:51</t>
  </si>
  <si>
    <t>11:10:51</t>
  </si>
  <si>
    <t>20200219 11:12:34</t>
  </si>
  <si>
    <t>11:12:34</t>
  </si>
  <si>
    <t>20200219 11:14:08</t>
  </si>
  <si>
    <t>11:14:08</t>
  </si>
  <si>
    <t>20200219 11:15:50</t>
  </si>
  <si>
    <t>11:15:50</t>
  </si>
  <si>
    <t>20200219 11:17:26</t>
  </si>
  <si>
    <t>11:17:26</t>
  </si>
  <si>
    <t>20200219 11:19:17</t>
  </si>
  <si>
    <t>11:19:17</t>
  </si>
  <si>
    <t>20200219 11:21:17</t>
  </si>
  <si>
    <t>11:21:17</t>
  </si>
  <si>
    <t>20200219 11:23:07</t>
  </si>
  <si>
    <t>11:23:07</t>
  </si>
  <si>
    <t>11:26:43</t>
  </si>
  <si>
    <t>Stability Definition:	CO2_r (Meas): Per=20	Tleaf (Meas): Per=20	Qin (LeafQ): Per=20	A (GasEx): Std&lt;0.1 Per=20</t>
  </si>
  <si>
    <t>11:26:44</t>
  </si>
  <si>
    <t>Stability Definition:	CO2_r (Meas): Per=20	Tleaf (Meas): Per=20	Qin (LeafQ): Per=20	A (GasEx): Per=20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</si>
</sst>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C35"/>
  <sheetViews>
    <sheetView tabSelected="1" workbookViewId="0"/>
  </sheetViews>
  <sheetFormatPr defaultRowHeight="15" x14ac:dyDescent="0.25"/>
  <sheetData>
    <row r="2" spans="1:133" x14ac:dyDescent="0.25">
      <c r="A2" t="s">
        <v>25</v>
      </c>
      <c r="B2" t="s">
        <v>26</v>
      </c>
      <c r="C2" t="s">
        <v>27</v>
      </c>
      <c r="D2" t="s">
        <v>28</v>
      </c>
    </row>
    <row r="3" spans="1:133" x14ac:dyDescent="0.25">
      <c r="B3">
        <v>4</v>
      </c>
      <c r="C3">
        <v>21</v>
      </c>
      <c r="D3" t="s">
        <v>29</v>
      </c>
    </row>
    <row r="4" spans="1:133" x14ac:dyDescent="0.25">
      <c r="A4" t="s">
        <v>30</v>
      </c>
      <c r="B4" t="s">
        <v>31</v>
      </c>
    </row>
    <row r="5" spans="1:133" x14ac:dyDescent="0.25">
      <c r="B5">
        <v>2</v>
      </c>
    </row>
    <row r="6" spans="1:133" x14ac:dyDescent="0.25">
      <c r="A6" t="s">
        <v>32</v>
      </c>
      <c r="B6" t="s">
        <v>33</v>
      </c>
      <c r="C6" t="s">
        <v>34</v>
      </c>
      <c r="D6" t="s">
        <v>35</v>
      </c>
      <c r="E6" t="s">
        <v>36</v>
      </c>
    </row>
    <row r="7" spans="1:133" x14ac:dyDescent="0.25">
      <c r="B7">
        <v>0</v>
      </c>
      <c r="C7">
        <v>1</v>
      </c>
      <c r="D7">
        <v>0</v>
      </c>
      <c r="E7">
        <v>0</v>
      </c>
    </row>
    <row r="8" spans="1:133" x14ac:dyDescent="0.25">
      <c r="A8" t="s">
        <v>37</v>
      </c>
      <c r="B8" t="s">
        <v>38</v>
      </c>
      <c r="C8" t="s">
        <v>40</v>
      </c>
      <c r="D8" t="s">
        <v>42</v>
      </c>
      <c r="E8" t="s">
        <v>43</v>
      </c>
      <c r="F8" t="s">
        <v>44</v>
      </c>
      <c r="G8" t="s">
        <v>45</v>
      </c>
      <c r="H8" t="s">
        <v>46</v>
      </c>
      <c r="I8" t="s">
        <v>47</v>
      </c>
      <c r="J8" t="s">
        <v>48</v>
      </c>
      <c r="K8" t="s">
        <v>49</v>
      </c>
      <c r="L8" t="s">
        <v>50</v>
      </c>
      <c r="M8" t="s">
        <v>51</v>
      </c>
      <c r="N8" t="s">
        <v>52</v>
      </c>
      <c r="O8" t="s">
        <v>53</v>
      </c>
      <c r="P8" t="s">
        <v>54</v>
      </c>
      <c r="Q8" t="s">
        <v>55</v>
      </c>
    </row>
    <row r="9" spans="1:133" x14ac:dyDescent="0.25">
      <c r="B9" t="s">
        <v>39</v>
      </c>
      <c r="C9" t="s">
        <v>41</v>
      </c>
      <c r="D9">
        <v>0.49</v>
      </c>
      <c r="E9">
        <v>0.84</v>
      </c>
      <c r="F9">
        <v>0.7</v>
      </c>
      <c r="G9">
        <v>0.87</v>
      </c>
      <c r="H9">
        <v>0.75</v>
      </c>
      <c r="I9">
        <v>0.84</v>
      </c>
      <c r="J9">
        <v>0.87</v>
      </c>
      <c r="K9">
        <v>0.39</v>
      </c>
      <c r="L9">
        <v>0.18</v>
      </c>
      <c r="M9">
        <v>0.23</v>
      </c>
      <c r="N9">
        <v>0.26</v>
      </c>
      <c r="O9">
        <v>0.21</v>
      </c>
      <c r="P9">
        <v>0.19</v>
      </c>
      <c r="Q9">
        <v>0.25</v>
      </c>
    </row>
    <row r="10" spans="1:133" x14ac:dyDescent="0.25">
      <c r="A10" t="s">
        <v>56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</row>
    <row r="11" spans="1:133" x14ac:dyDescent="0.25">
      <c r="B11">
        <v>0</v>
      </c>
      <c r="C11">
        <v>0</v>
      </c>
      <c r="D11">
        <v>0</v>
      </c>
      <c r="E11">
        <v>0</v>
      </c>
      <c r="F11">
        <v>1</v>
      </c>
    </row>
    <row r="12" spans="1:133" x14ac:dyDescent="0.25">
      <c r="A12" t="s">
        <v>62</v>
      </c>
      <c r="B12" t="s">
        <v>63</v>
      </c>
      <c r="C12" t="s">
        <v>64</v>
      </c>
      <c r="D12" t="s">
        <v>65</v>
      </c>
      <c r="E12" t="s">
        <v>66</v>
      </c>
      <c r="F12" t="s">
        <v>67</v>
      </c>
      <c r="G12" t="s">
        <v>69</v>
      </c>
      <c r="H12" t="s">
        <v>71</v>
      </c>
    </row>
    <row r="13" spans="1:133" x14ac:dyDescent="0.25">
      <c r="B13">
        <v>-6276</v>
      </c>
      <c r="C13">
        <v>6.6</v>
      </c>
      <c r="D13">
        <v>1.7090000000000001E-5</v>
      </c>
      <c r="E13">
        <v>3.11</v>
      </c>
      <c r="F13" t="s">
        <v>68</v>
      </c>
      <c r="G13" t="s">
        <v>70</v>
      </c>
      <c r="H13">
        <v>0</v>
      </c>
    </row>
    <row r="14" spans="1:133" x14ac:dyDescent="0.25">
      <c r="A14" t="s">
        <v>72</v>
      </c>
      <c r="B14" t="s">
        <v>72</v>
      </c>
      <c r="C14" t="s">
        <v>72</v>
      </c>
      <c r="D14" t="s">
        <v>72</v>
      </c>
      <c r="E14" t="s">
        <v>72</v>
      </c>
      <c r="F14" t="s">
        <v>73</v>
      </c>
      <c r="G14" t="s">
        <v>73</v>
      </c>
      <c r="H14" t="s">
        <v>73</v>
      </c>
      <c r="I14" t="s">
        <v>73</v>
      </c>
      <c r="J14" t="s">
        <v>73</v>
      </c>
      <c r="K14" t="s">
        <v>73</v>
      </c>
      <c r="L14" t="s">
        <v>73</v>
      </c>
      <c r="M14" t="s">
        <v>73</v>
      </c>
      <c r="N14" t="s">
        <v>74</v>
      </c>
      <c r="O14" t="s">
        <v>74</v>
      </c>
      <c r="P14" t="s">
        <v>74</v>
      </c>
      <c r="Q14" t="s">
        <v>74</v>
      </c>
      <c r="R14" t="s">
        <v>74</v>
      </c>
      <c r="S14" t="s">
        <v>74</v>
      </c>
      <c r="T14" t="s">
        <v>74</v>
      </c>
      <c r="U14" t="s">
        <v>74</v>
      </c>
      <c r="V14" t="s">
        <v>74</v>
      </c>
      <c r="W14" t="s">
        <v>74</v>
      </c>
      <c r="X14" t="s">
        <v>74</v>
      </c>
      <c r="Y14" t="s">
        <v>74</v>
      </c>
      <c r="Z14" t="s">
        <v>74</v>
      </c>
      <c r="AA14" t="s">
        <v>74</v>
      </c>
      <c r="AB14" t="s">
        <v>74</v>
      </c>
      <c r="AC14" t="s">
        <v>74</v>
      </c>
      <c r="AD14" t="s">
        <v>74</v>
      </c>
      <c r="AE14" t="s">
        <v>74</v>
      </c>
      <c r="AF14" t="s">
        <v>74</v>
      </c>
      <c r="AG14" t="s">
        <v>74</v>
      </c>
      <c r="AH14" t="s">
        <v>74</v>
      </c>
      <c r="AI14" t="s">
        <v>74</v>
      </c>
      <c r="AJ14" t="s">
        <v>74</v>
      </c>
      <c r="AK14" t="s">
        <v>74</v>
      </c>
      <c r="AL14" t="s">
        <v>74</v>
      </c>
      <c r="AM14" t="s">
        <v>74</v>
      </c>
      <c r="AN14" t="s">
        <v>75</v>
      </c>
      <c r="AO14" t="s">
        <v>75</v>
      </c>
      <c r="AP14" t="s">
        <v>75</v>
      </c>
      <c r="AQ14" t="s">
        <v>75</v>
      </c>
      <c r="AR14" t="s">
        <v>75</v>
      </c>
      <c r="AS14" t="s">
        <v>76</v>
      </c>
      <c r="AT14" t="s">
        <v>76</v>
      </c>
      <c r="AU14" t="s">
        <v>76</v>
      </c>
      <c r="AV14" t="s">
        <v>76</v>
      </c>
      <c r="AW14" t="s">
        <v>76</v>
      </c>
      <c r="AX14" t="s">
        <v>76</v>
      </c>
      <c r="AY14" t="s">
        <v>76</v>
      </c>
      <c r="AZ14" t="s">
        <v>76</v>
      </c>
      <c r="BA14" t="s">
        <v>76</v>
      </c>
      <c r="BB14" t="s">
        <v>76</v>
      </c>
      <c r="BC14" t="s">
        <v>76</v>
      </c>
      <c r="BD14" t="s">
        <v>76</v>
      </c>
      <c r="BE14" t="s">
        <v>76</v>
      </c>
      <c r="BF14" t="s">
        <v>76</v>
      </c>
      <c r="BG14" t="s">
        <v>76</v>
      </c>
      <c r="BH14" t="s">
        <v>76</v>
      </c>
      <c r="BI14" t="s">
        <v>76</v>
      </c>
      <c r="BJ14" t="s">
        <v>76</v>
      </c>
      <c r="BK14" t="s">
        <v>76</v>
      </c>
      <c r="BL14" t="s">
        <v>76</v>
      </c>
      <c r="BM14" t="s">
        <v>76</v>
      </c>
      <c r="BN14" t="s">
        <v>76</v>
      </c>
      <c r="BO14" t="s">
        <v>76</v>
      </c>
      <c r="BP14" t="s">
        <v>76</v>
      </c>
      <c r="BQ14" t="s">
        <v>77</v>
      </c>
      <c r="BR14" t="s">
        <v>77</v>
      </c>
      <c r="BS14" t="s">
        <v>77</v>
      </c>
      <c r="BT14" t="s">
        <v>77</v>
      </c>
      <c r="BU14" t="s">
        <v>30</v>
      </c>
      <c r="BV14" t="s">
        <v>30</v>
      </c>
      <c r="BW14" t="s">
        <v>30</v>
      </c>
      <c r="BX14" t="s">
        <v>78</v>
      </c>
      <c r="BY14" t="s">
        <v>78</v>
      </c>
      <c r="BZ14" t="s">
        <v>78</v>
      </c>
      <c r="CA14" t="s">
        <v>78</v>
      </c>
      <c r="CB14" t="s">
        <v>78</v>
      </c>
      <c r="CC14" t="s">
        <v>78</v>
      </c>
      <c r="CD14" t="s">
        <v>78</v>
      </c>
      <c r="CE14" t="s">
        <v>78</v>
      </c>
      <c r="CF14" t="s">
        <v>78</v>
      </c>
      <c r="CG14" t="s">
        <v>78</v>
      </c>
      <c r="CH14" t="s">
        <v>78</v>
      </c>
      <c r="CI14" t="s">
        <v>78</v>
      </c>
      <c r="CJ14" t="s">
        <v>78</v>
      </c>
      <c r="CK14" t="s">
        <v>78</v>
      </c>
      <c r="CL14" t="s">
        <v>78</v>
      </c>
      <c r="CM14" t="s">
        <v>78</v>
      </c>
      <c r="CN14" t="s">
        <v>79</v>
      </c>
      <c r="CO14" t="s">
        <v>79</v>
      </c>
      <c r="CP14" t="s">
        <v>79</v>
      </c>
      <c r="CQ14" t="s">
        <v>79</v>
      </c>
      <c r="CR14" t="s">
        <v>79</v>
      </c>
      <c r="CS14" t="s">
        <v>79</v>
      </c>
      <c r="CT14" t="s">
        <v>79</v>
      </c>
      <c r="CU14" t="s">
        <v>79</v>
      </c>
      <c r="CV14" t="s">
        <v>79</v>
      </c>
      <c r="CW14" t="s">
        <v>79</v>
      </c>
      <c r="CX14" t="s">
        <v>79</v>
      </c>
      <c r="CY14" t="s">
        <v>79</v>
      </c>
      <c r="CZ14" t="s">
        <v>79</v>
      </c>
      <c r="DA14" t="s">
        <v>79</v>
      </c>
      <c r="DB14" t="s">
        <v>79</v>
      </c>
      <c r="DC14" t="s">
        <v>79</v>
      </c>
      <c r="DD14" t="s">
        <v>79</v>
      </c>
      <c r="DE14" t="s">
        <v>80</v>
      </c>
      <c r="DF14" t="s">
        <v>80</v>
      </c>
      <c r="DG14" t="s">
        <v>80</v>
      </c>
      <c r="DH14" t="s">
        <v>80</v>
      </c>
      <c r="DI14" t="s">
        <v>80</v>
      </c>
      <c r="DJ14" t="s">
        <v>81</v>
      </c>
      <c r="DK14" t="s">
        <v>81</v>
      </c>
      <c r="DL14" t="s">
        <v>81</v>
      </c>
      <c r="DM14" t="s">
        <v>81</v>
      </c>
      <c r="DN14" t="s">
        <v>81</v>
      </c>
      <c r="DO14" t="s">
        <v>81</v>
      </c>
      <c r="DP14" t="s">
        <v>81</v>
      </c>
      <c r="DQ14" t="s">
        <v>81</v>
      </c>
      <c r="DR14" t="s">
        <v>81</v>
      </c>
      <c r="DS14" t="s">
        <v>81</v>
      </c>
      <c r="DT14" t="s">
        <v>81</v>
      </c>
      <c r="DU14" t="s">
        <v>81</v>
      </c>
      <c r="DV14" t="s">
        <v>81</v>
      </c>
      <c r="DW14" t="s">
        <v>81</v>
      </c>
      <c r="DX14" t="s">
        <v>81</v>
      </c>
      <c r="DY14" t="s">
        <v>81</v>
      </c>
      <c r="DZ14" t="s">
        <v>81</v>
      </c>
      <c r="EA14" t="s">
        <v>81</v>
      </c>
      <c r="EB14" t="s">
        <v>81</v>
      </c>
      <c r="EC14" t="s">
        <v>81</v>
      </c>
    </row>
    <row r="15" spans="1:133" x14ac:dyDescent="0.25">
      <c r="A15" t="s">
        <v>82</v>
      </c>
      <c r="B15" t="s">
        <v>83</v>
      </c>
      <c r="C15" t="s">
        <v>84</v>
      </c>
      <c r="D15" t="s">
        <v>85</v>
      </c>
      <c r="E15" t="s">
        <v>86</v>
      </c>
      <c r="F15" t="s">
        <v>87</v>
      </c>
      <c r="G15" t="s">
        <v>88</v>
      </c>
      <c r="H15" t="s">
        <v>89</v>
      </c>
      <c r="I15" t="s">
        <v>90</v>
      </c>
      <c r="J15" t="s">
        <v>91</v>
      </c>
      <c r="K15" t="s">
        <v>92</v>
      </c>
      <c r="L15" t="s">
        <v>93</v>
      </c>
      <c r="M15" t="s">
        <v>94</v>
      </c>
      <c r="N15" t="s">
        <v>95</v>
      </c>
      <c r="O15" t="s">
        <v>96</v>
      </c>
      <c r="P15" t="s">
        <v>97</v>
      </c>
      <c r="Q15" t="s">
        <v>98</v>
      </c>
      <c r="R15" t="s">
        <v>99</v>
      </c>
      <c r="S15" t="s">
        <v>100</v>
      </c>
      <c r="T15" t="s">
        <v>101</v>
      </c>
      <c r="U15" t="s">
        <v>102</v>
      </c>
      <c r="V15" t="s">
        <v>103</v>
      </c>
      <c r="W15" t="s">
        <v>104</v>
      </c>
      <c r="X15" t="s">
        <v>105</v>
      </c>
      <c r="Y15" t="s">
        <v>106</v>
      </c>
      <c r="Z15" t="s">
        <v>107</v>
      </c>
      <c r="AA15" t="s">
        <v>108</v>
      </c>
      <c r="AB15" t="s">
        <v>109</v>
      </c>
      <c r="AC15" t="s">
        <v>110</v>
      </c>
      <c r="AD15" t="s">
        <v>111</v>
      </c>
      <c r="AE15" t="s">
        <v>112</v>
      </c>
      <c r="AF15" t="s">
        <v>113</v>
      </c>
      <c r="AG15" t="s">
        <v>114</v>
      </c>
      <c r="AH15" t="s">
        <v>115</v>
      </c>
      <c r="AI15" t="s">
        <v>116</v>
      </c>
      <c r="AJ15" t="s">
        <v>117</v>
      </c>
      <c r="AK15" t="s">
        <v>118</v>
      </c>
      <c r="AL15" t="s">
        <v>119</v>
      </c>
      <c r="AM15" t="s">
        <v>120</v>
      </c>
      <c r="AN15" t="s">
        <v>75</v>
      </c>
      <c r="AO15" t="s">
        <v>121</v>
      </c>
      <c r="AP15" t="s">
        <v>122</v>
      </c>
      <c r="AQ15" t="s">
        <v>123</v>
      </c>
      <c r="AR15" t="s">
        <v>124</v>
      </c>
      <c r="AS15" t="s">
        <v>125</v>
      </c>
      <c r="AT15" t="s">
        <v>126</v>
      </c>
      <c r="AU15" t="s">
        <v>127</v>
      </c>
      <c r="AV15" t="s">
        <v>128</v>
      </c>
      <c r="AW15" t="s">
        <v>129</v>
      </c>
      <c r="AX15" t="s">
        <v>130</v>
      </c>
      <c r="AY15" t="s">
        <v>131</v>
      </c>
      <c r="AZ15" t="s">
        <v>132</v>
      </c>
      <c r="BA15" t="s">
        <v>133</v>
      </c>
      <c r="BB15" t="s">
        <v>134</v>
      </c>
      <c r="BC15" t="s">
        <v>135</v>
      </c>
      <c r="BD15" t="s">
        <v>136</v>
      </c>
      <c r="BE15" t="s">
        <v>137</v>
      </c>
      <c r="BF15" t="s">
        <v>138</v>
      </c>
      <c r="BG15" t="s">
        <v>139</v>
      </c>
      <c r="BH15" t="s">
        <v>140</v>
      </c>
      <c r="BI15" t="s">
        <v>141</v>
      </c>
      <c r="BJ15" t="s">
        <v>142</v>
      </c>
      <c r="BK15" t="s">
        <v>143</v>
      </c>
      <c r="BL15" t="s">
        <v>144</v>
      </c>
      <c r="BM15" t="s">
        <v>145</v>
      </c>
      <c r="BN15" t="s">
        <v>146</v>
      </c>
      <c r="BO15" t="s">
        <v>147</v>
      </c>
      <c r="BP15" t="s">
        <v>148</v>
      </c>
      <c r="BQ15" t="s">
        <v>149</v>
      </c>
      <c r="BR15" t="s">
        <v>150</v>
      </c>
      <c r="BS15" t="s">
        <v>151</v>
      </c>
      <c r="BT15" t="s">
        <v>152</v>
      </c>
      <c r="BU15" t="s">
        <v>153</v>
      </c>
      <c r="BV15" t="s">
        <v>154</v>
      </c>
      <c r="BW15" t="s">
        <v>155</v>
      </c>
      <c r="BX15" t="s">
        <v>95</v>
      </c>
      <c r="BY15" t="s">
        <v>156</v>
      </c>
      <c r="BZ15" t="s">
        <v>157</v>
      </c>
      <c r="CA15" t="s">
        <v>158</v>
      </c>
      <c r="CB15" t="s">
        <v>159</v>
      </c>
      <c r="CC15" t="s">
        <v>160</v>
      </c>
      <c r="CD15" t="s">
        <v>161</v>
      </c>
      <c r="CE15" t="s">
        <v>162</v>
      </c>
      <c r="CF15" t="s">
        <v>163</v>
      </c>
      <c r="CG15" t="s">
        <v>164</v>
      </c>
      <c r="CH15" t="s">
        <v>165</v>
      </c>
      <c r="CI15" t="s">
        <v>166</v>
      </c>
      <c r="CJ15" t="s">
        <v>167</v>
      </c>
      <c r="CK15" t="s">
        <v>168</v>
      </c>
      <c r="CL15" t="s">
        <v>169</v>
      </c>
      <c r="CM15" t="s">
        <v>170</v>
      </c>
      <c r="CN15" t="s">
        <v>171</v>
      </c>
      <c r="CO15" t="s">
        <v>172</v>
      </c>
      <c r="CP15" t="s">
        <v>173</v>
      </c>
      <c r="CQ15" t="s">
        <v>174</v>
      </c>
      <c r="CR15" t="s">
        <v>175</v>
      </c>
      <c r="CS15" t="s">
        <v>176</v>
      </c>
      <c r="CT15" t="s">
        <v>177</v>
      </c>
      <c r="CU15" t="s">
        <v>178</v>
      </c>
      <c r="CV15" t="s">
        <v>179</v>
      </c>
      <c r="CW15" t="s">
        <v>180</v>
      </c>
      <c r="CX15" t="s">
        <v>181</v>
      </c>
      <c r="CY15" t="s">
        <v>182</v>
      </c>
      <c r="CZ15" t="s">
        <v>183</v>
      </c>
      <c r="DA15" t="s">
        <v>184</v>
      </c>
      <c r="DB15" t="s">
        <v>185</v>
      </c>
      <c r="DC15" t="s">
        <v>186</v>
      </c>
      <c r="DD15" t="s">
        <v>187</v>
      </c>
      <c r="DE15" t="s">
        <v>188</v>
      </c>
      <c r="DF15" t="s">
        <v>189</v>
      </c>
      <c r="DG15" t="s">
        <v>190</v>
      </c>
      <c r="DH15" t="s">
        <v>191</v>
      </c>
      <c r="DI15" t="s">
        <v>192</v>
      </c>
      <c r="DJ15" t="s">
        <v>193</v>
      </c>
      <c r="DK15" t="s">
        <v>194</v>
      </c>
      <c r="DL15" t="s">
        <v>195</v>
      </c>
      <c r="DM15" t="s">
        <v>196</v>
      </c>
      <c r="DN15" t="s">
        <v>197</v>
      </c>
      <c r="DO15" t="s">
        <v>198</v>
      </c>
      <c r="DP15" t="s">
        <v>199</v>
      </c>
      <c r="DQ15" t="s">
        <v>200</v>
      </c>
      <c r="DR15" t="s">
        <v>201</v>
      </c>
      <c r="DS15" t="s">
        <v>202</v>
      </c>
      <c r="DT15" t="s">
        <v>203</v>
      </c>
      <c r="DU15" t="s">
        <v>204</v>
      </c>
      <c r="DV15" t="s">
        <v>205</v>
      </c>
      <c r="DW15" t="s">
        <v>206</v>
      </c>
      <c r="DX15" t="s">
        <v>207</v>
      </c>
      <c r="DY15" t="s">
        <v>208</v>
      </c>
      <c r="DZ15" t="s">
        <v>209</v>
      </c>
      <c r="EA15" t="s">
        <v>210</v>
      </c>
      <c r="EB15" t="s">
        <v>211</v>
      </c>
      <c r="EC15" t="s">
        <v>212</v>
      </c>
    </row>
    <row r="16" spans="1:133" x14ac:dyDescent="0.25">
      <c r="B16" t="s">
        <v>213</v>
      </c>
      <c r="C16" t="s">
        <v>213</v>
      </c>
      <c r="N16" t="s">
        <v>213</v>
      </c>
      <c r="O16" t="s">
        <v>214</v>
      </c>
      <c r="P16" t="s">
        <v>215</v>
      </c>
      <c r="Q16" t="s">
        <v>216</v>
      </c>
      <c r="R16" t="s">
        <v>216</v>
      </c>
      <c r="S16" t="s">
        <v>161</v>
      </c>
      <c r="T16" t="s">
        <v>161</v>
      </c>
      <c r="U16" t="s">
        <v>214</v>
      </c>
      <c r="V16" t="s">
        <v>214</v>
      </c>
      <c r="W16" t="s">
        <v>214</v>
      </c>
      <c r="X16" t="s">
        <v>214</v>
      </c>
      <c r="Y16" t="s">
        <v>217</v>
      </c>
      <c r="Z16" t="s">
        <v>218</v>
      </c>
      <c r="AA16" t="s">
        <v>218</v>
      </c>
      <c r="AB16" t="s">
        <v>219</v>
      </c>
      <c r="AC16" t="s">
        <v>220</v>
      </c>
      <c r="AD16" t="s">
        <v>219</v>
      </c>
      <c r="AE16" t="s">
        <v>219</v>
      </c>
      <c r="AF16" t="s">
        <v>219</v>
      </c>
      <c r="AG16" t="s">
        <v>217</v>
      </c>
      <c r="AH16" t="s">
        <v>217</v>
      </c>
      <c r="AI16" t="s">
        <v>217</v>
      </c>
      <c r="AJ16" t="s">
        <v>217</v>
      </c>
      <c r="AN16" t="s">
        <v>221</v>
      </c>
      <c r="AO16" t="s">
        <v>220</v>
      </c>
      <c r="AQ16" t="s">
        <v>220</v>
      </c>
      <c r="AR16" t="s">
        <v>221</v>
      </c>
      <c r="AX16" t="s">
        <v>215</v>
      </c>
      <c r="BD16" t="s">
        <v>215</v>
      </c>
      <c r="BE16" t="s">
        <v>215</v>
      </c>
      <c r="BF16" t="s">
        <v>215</v>
      </c>
      <c r="BH16" t="s">
        <v>222</v>
      </c>
      <c r="BQ16" t="s">
        <v>215</v>
      </c>
      <c r="BR16" t="s">
        <v>215</v>
      </c>
      <c r="BT16" t="s">
        <v>223</v>
      </c>
      <c r="BU16" t="s">
        <v>224</v>
      </c>
      <c r="BX16" t="s">
        <v>213</v>
      </c>
      <c r="BY16" t="s">
        <v>216</v>
      </c>
      <c r="BZ16" t="s">
        <v>216</v>
      </c>
      <c r="CA16" t="s">
        <v>225</v>
      </c>
      <c r="CB16" t="s">
        <v>225</v>
      </c>
      <c r="CC16" t="s">
        <v>221</v>
      </c>
      <c r="CD16" t="s">
        <v>219</v>
      </c>
      <c r="CE16" t="s">
        <v>219</v>
      </c>
      <c r="CF16" t="s">
        <v>218</v>
      </c>
      <c r="CG16" t="s">
        <v>218</v>
      </c>
      <c r="CH16" t="s">
        <v>218</v>
      </c>
      <c r="CI16" t="s">
        <v>218</v>
      </c>
      <c r="CJ16" t="s">
        <v>218</v>
      </c>
      <c r="CK16" t="s">
        <v>226</v>
      </c>
      <c r="CL16" t="s">
        <v>215</v>
      </c>
      <c r="CM16" t="s">
        <v>215</v>
      </c>
      <c r="CN16" t="s">
        <v>215</v>
      </c>
      <c r="CS16" t="s">
        <v>215</v>
      </c>
      <c r="CV16" t="s">
        <v>218</v>
      </c>
      <c r="CW16" t="s">
        <v>218</v>
      </c>
      <c r="CX16" t="s">
        <v>218</v>
      </c>
      <c r="CY16" t="s">
        <v>218</v>
      </c>
      <c r="CZ16" t="s">
        <v>218</v>
      </c>
      <c r="DA16" t="s">
        <v>215</v>
      </c>
      <c r="DB16" t="s">
        <v>215</v>
      </c>
      <c r="DC16" t="s">
        <v>215</v>
      </c>
      <c r="DD16" t="s">
        <v>213</v>
      </c>
      <c r="DF16" t="s">
        <v>227</v>
      </c>
      <c r="DG16" t="s">
        <v>227</v>
      </c>
      <c r="DI16" t="s">
        <v>213</v>
      </c>
      <c r="DJ16" t="s">
        <v>220</v>
      </c>
      <c r="DK16" t="s">
        <v>220</v>
      </c>
      <c r="DL16" t="s">
        <v>228</v>
      </c>
      <c r="DM16" t="s">
        <v>229</v>
      </c>
      <c r="DO16" t="s">
        <v>221</v>
      </c>
      <c r="DP16" t="s">
        <v>221</v>
      </c>
      <c r="DQ16" t="s">
        <v>218</v>
      </c>
      <c r="DR16" t="s">
        <v>218</v>
      </c>
      <c r="DS16" t="s">
        <v>218</v>
      </c>
      <c r="DT16" t="s">
        <v>218</v>
      </c>
      <c r="DU16" t="s">
        <v>218</v>
      </c>
      <c r="DV16" t="s">
        <v>220</v>
      </c>
      <c r="DW16" t="s">
        <v>220</v>
      </c>
      <c r="DX16" t="s">
        <v>220</v>
      </c>
      <c r="DY16" t="s">
        <v>218</v>
      </c>
      <c r="DZ16" t="s">
        <v>216</v>
      </c>
      <c r="EA16" t="s">
        <v>225</v>
      </c>
      <c r="EB16" t="s">
        <v>220</v>
      </c>
      <c r="EC16" t="s">
        <v>220</v>
      </c>
    </row>
    <row r="17" spans="1:133" x14ac:dyDescent="0.25">
      <c r="A17">
        <v>1</v>
      </c>
      <c r="B17">
        <v>1582127697</v>
      </c>
      <c r="C17">
        <v>0</v>
      </c>
      <c r="D17" t="s">
        <v>230</v>
      </c>
      <c r="E17" t="s">
        <v>231</v>
      </c>
      <c r="F17" t="s">
        <v>232</v>
      </c>
      <c r="G17" t="s">
        <v>233</v>
      </c>
      <c r="H17" t="s">
        <v>234</v>
      </c>
      <c r="I17" t="s">
        <v>235</v>
      </c>
      <c r="J17" t="s">
        <v>236</v>
      </c>
      <c r="K17" t="s">
        <v>237</v>
      </c>
      <c r="L17" t="s">
        <v>238</v>
      </c>
      <c r="M17" t="s">
        <v>239</v>
      </c>
      <c r="N17">
        <v>1582127693.25</v>
      </c>
      <c r="O17">
        <f t="shared" ref="O17:O35" si="0">CC17*AP17*(CA17-CB17)/(100*BU17*(1000-AP17*CA17))</f>
        <v>6.0654010527384881E-4</v>
      </c>
      <c r="P17">
        <f t="shared" ref="P17:P35" si="1">CC17*AP17*(BZ17-BY17*(1000-AP17*CB17)/(1000-AP17*CA17))/(100*BU17)</f>
        <v>2.467856460871785</v>
      </c>
      <c r="Q17">
        <f t="shared" ref="Q17:Q35" si="2">BY17 - IF(AP17&gt;1, P17*BU17*100/(AR17*CK17), 0)</f>
        <v>395.37092857142898</v>
      </c>
      <c r="R17">
        <f t="shared" ref="R17:R35" si="3">((X17-O17/2)*Q17-P17)/(X17+O17/2)</f>
        <v>322.74292441599772</v>
      </c>
      <c r="S17">
        <f t="shared" ref="S17:S35" si="4">R17*(CD17+CE17)/1000</f>
        <v>32.182970394678733</v>
      </c>
      <c r="T17">
        <f t="shared" ref="T17:T35" si="5">(BY17 - IF(AP17&gt;1, P17*BU17*100/(AR17*CK17), 0))*(CD17+CE17)/1000</f>
        <v>39.425220280678055</v>
      </c>
      <c r="U17">
        <f t="shared" ref="U17:U35" si="6">2/((1/W17-1/V17)+SIGN(W17)*SQRT((1/W17-1/V17)*(1/W17-1/V17) + 4*BV17/((BV17+1)*(BV17+1))*(2*1/W17*1/V17-1/V17*1/V17)))</f>
        <v>5.9912678189925905E-2</v>
      </c>
      <c r="V17">
        <f t="shared" ref="V17:V35" si="7">AM17+AL17*BU17+AK17*BU17*BU17</f>
        <v>2.2524286098584159</v>
      </c>
      <c r="W17">
        <f t="shared" ref="W17:W35" si="8">O17*(1000-(1000*0.61365*EXP(17.502*AA17/(240.97+AA17))/(CD17+CE17)+CA17)/2)/(1000*0.61365*EXP(17.502*AA17/(240.97+AA17))/(CD17+CE17)-CA17)</f>
        <v>5.9041227421992276E-2</v>
      </c>
      <c r="X17">
        <f t="shared" ref="X17:X35" si="9">1/((BV17+1)/(U17/1.6)+1/(V17/1.37)) + BV17/((BV17+1)/(U17/1.6) + BV17/(V17/1.37))</f>
        <v>3.6978007561918491E-2</v>
      </c>
      <c r="Y17">
        <f t="shared" ref="Y17:Y35" si="10">(BR17*BT17)</f>
        <v>177.78595774918981</v>
      </c>
      <c r="Z17">
        <f t="shared" ref="Z17:Z35" si="11">(CF17+(Y17+2*0.95*0.0000000567*(((CF17+$B$7)+273)^4-(CF17+273)^4)-44100*O17)/(1.84*29.3*V17+8*0.95*0.0000000567*(CF17+273)^3))</f>
        <v>30.247925198070671</v>
      </c>
      <c r="AA17">
        <f t="shared" ref="AA17:AA35" si="12">($C$7*CG17+$D$7*CH17+$E$7*Z17)</f>
        <v>28.988385714285702</v>
      </c>
      <c r="AB17">
        <f t="shared" ref="AB17:AB35" si="13">0.61365*EXP(17.502*AA17/(240.97+AA17))</f>
        <v>4.0190706650600836</v>
      </c>
      <c r="AC17">
        <f t="shared" ref="AC17:AC35" si="14">(AD17/AE17*100)</f>
        <v>74.862051377810317</v>
      </c>
      <c r="AD17">
        <f t="shared" ref="AD17:AD35" si="15">CA17*(CD17+CE17)/1000</f>
        <v>3.0308739108544054</v>
      </c>
      <c r="AE17">
        <f t="shared" ref="AE17:AE35" si="16">0.61365*EXP(17.502*CF17/(240.97+CF17))</f>
        <v>4.0486118868935774</v>
      </c>
      <c r="AF17">
        <f t="shared" ref="AF17:AF35" si="17">(AB17-CA17*(CD17+CE17)/1000)</f>
        <v>0.98819675420567821</v>
      </c>
      <c r="AG17">
        <f t="shared" ref="AG17:AG35" si="18">(-O17*44100)</f>
        <v>-26.748418642576734</v>
      </c>
      <c r="AH17">
        <f t="shared" ref="AH17:AH35" si="19">2*29.3*V17*0.92*(CF17-AA17)</f>
        <v>15.374276469866381</v>
      </c>
      <c r="AI17">
        <f t="shared" ref="AI17:AI35" si="20">2*0.95*0.0000000567*(((CF17+$B$7)+273)^4-(AA17+273)^4)</f>
        <v>1.5034835657510082</v>
      </c>
      <c r="AJ17">
        <f t="shared" ref="AJ17:AJ35" si="21">Y17+AI17+AG17+AH17</f>
        <v>167.91529914223045</v>
      </c>
      <c r="AK17">
        <v>-4.1249160938872202E-2</v>
      </c>
      <c r="AL17">
        <v>4.63057967788525E-2</v>
      </c>
      <c r="AM17">
        <v>3.4595636229847</v>
      </c>
      <c r="AN17">
        <v>0</v>
      </c>
      <c r="AO17">
        <v>0</v>
      </c>
      <c r="AP17">
        <f t="shared" ref="AP17:AP35" si="22">IF(AN17*$H$13&gt;=AR17,1,(AR17/(AR17-AN17*$H$13)))</f>
        <v>1</v>
      </c>
      <c r="AQ17">
        <f t="shared" ref="AQ17:AQ35" si="23">(AP17-1)*100</f>
        <v>0</v>
      </c>
      <c r="AR17">
        <f t="shared" ref="AR17:AR35" si="24">MAX(0,($B$13+$C$13*CK17)/(1+$D$13*CK17)*CD17/(CF17+273)*$E$13)</f>
        <v>52231.913434618007</v>
      </c>
      <c r="AS17" t="s">
        <v>240</v>
      </c>
      <c r="AT17">
        <v>0</v>
      </c>
      <c r="AU17">
        <v>0</v>
      </c>
      <c r="AV17">
        <f t="shared" ref="AV17:AV35" si="25">AU17-AT17</f>
        <v>0</v>
      </c>
      <c r="AW17" t="e">
        <f t="shared" ref="AW17:AW35" si="26">AV17/AU17</f>
        <v>#DIV/0!</v>
      </c>
      <c r="AX17">
        <v>0</v>
      </c>
      <c r="AY17" t="s">
        <v>240</v>
      </c>
      <c r="AZ17">
        <v>0</v>
      </c>
      <c r="BA17">
        <v>0</v>
      </c>
      <c r="BB17" t="e">
        <f t="shared" ref="BB17:BB35" si="27">1-AZ17/BA17</f>
        <v>#DIV/0!</v>
      </c>
      <c r="BC17">
        <v>0.5</v>
      </c>
      <c r="BD17">
        <f t="shared" ref="BD17:BD35" si="28">BR17</f>
        <v>925.20030000000008</v>
      </c>
      <c r="BE17">
        <f t="shared" ref="BE17:BE35" si="29">P17</f>
        <v>2.467856460871785</v>
      </c>
      <c r="BF17" t="e">
        <f t="shared" ref="BF17:BF35" si="30">BB17*BC17*BD17</f>
        <v>#DIV/0!</v>
      </c>
      <c r="BG17" t="e">
        <f t="shared" ref="BG17:BG35" si="31">BL17/BA17</f>
        <v>#DIV/0!</v>
      </c>
      <c r="BH17">
        <f t="shared" ref="BH17:BH35" si="32">(BE17-AX17)/BD17</f>
        <v>2.6673753357751664E-3</v>
      </c>
      <c r="BI17" t="e">
        <f t="shared" ref="BI17:BI35" si="33">(AU17-BA17)/BA17</f>
        <v>#DIV/0!</v>
      </c>
      <c r="BJ17" t="s">
        <v>240</v>
      </c>
      <c r="BK17">
        <v>0</v>
      </c>
      <c r="BL17">
        <f t="shared" ref="BL17:BL35" si="34">BA17-BK17</f>
        <v>0</v>
      </c>
      <c r="BM17" t="e">
        <f t="shared" ref="BM17:BM35" si="35">(BA17-AZ17)/(BA17-BK17)</f>
        <v>#DIV/0!</v>
      </c>
      <c r="BN17" t="e">
        <f t="shared" ref="BN17:BN35" si="36">(AU17-BA17)/(AU17-BK17)</f>
        <v>#DIV/0!</v>
      </c>
      <c r="BO17" t="e">
        <f t="shared" ref="BO17:BO35" si="37">(BA17-AZ17)/(BA17-AT17)</f>
        <v>#DIV/0!</v>
      </c>
      <c r="BP17" t="e">
        <f t="shared" ref="BP17:BP35" si="38">(AU17-BA17)/(AU17-AT17)</f>
        <v>#DIV/0!</v>
      </c>
      <c r="BQ17">
        <f t="shared" ref="BQ17:BQ35" si="39">$B$11*CL17+$C$11*CM17+$F$11*CN17</f>
        <v>1100.0150000000001</v>
      </c>
      <c r="BR17">
        <f t="shared" ref="BR17:BR35" si="40">BQ17*BS17</f>
        <v>925.20030000000008</v>
      </c>
      <c r="BS17">
        <f t="shared" ref="BS17:BS35" si="41">($B$11*$D$9+$C$11*$D$9+$F$11*((DA17+CS17)/MAX(DA17+CS17+DB17, 0.1)*$I$9+DB17/MAX(DA17+CS17+DB17, 0.1)*$J$9))/($B$11+$C$11+$F$11)</f>
        <v>0.8410797125493743</v>
      </c>
      <c r="BT17">
        <f t="shared" ref="BT17:BT35" si="42">($B$11*$K$9+$C$11*$K$9+$F$11*((DA17+CS17)/MAX(DA17+CS17+DB17, 0.1)*$P$9+DB17/MAX(DA17+CS17+DB17, 0.1)*$Q$9))/($B$11+$C$11+$F$11)</f>
        <v>0.19215942509874867</v>
      </c>
      <c r="BU17">
        <v>6</v>
      </c>
      <c r="BV17">
        <v>0.5</v>
      </c>
      <c r="BW17" t="s">
        <v>241</v>
      </c>
      <c r="BX17">
        <v>1582127693.25</v>
      </c>
      <c r="BY17">
        <v>395.37092857142898</v>
      </c>
      <c r="BZ17">
        <v>400.01257142857099</v>
      </c>
      <c r="CA17">
        <v>30.394742857142901</v>
      </c>
      <c r="CB17">
        <v>29.386578571428601</v>
      </c>
      <c r="CC17">
        <v>350.00514285714303</v>
      </c>
      <c r="CD17">
        <v>99.517028571428597</v>
      </c>
      <c r="CE17">
        <v>0.20001542857142901</v>
      </c>
      <c r="CF17">
        <v>29.114992857142902</v>
      </c>
      <c r="CG17">
        <v>28.988385714285702</v>
      </c>
      <c r="CH17">
        <v>999.9</v>
      </c>
      <c r="CI17">
        <v>0</v>
      </c>
      <c r="CJ17">
        <v>0</v>
      </c>
      <c r="CK17">
        <v>9995.7121428571409</v>
      </c>
      <c r="CL17">
        <v>0</v>
      </c>
      <c r="CM17">
        <v>6.1750049999999996</v>
      </c>
      <c r="CN17">
        <v>1100.0150000000001</v>
      </c>
      <c r="CO17">
        <v>0.96401157142857097</v>
      </c>
      <c r="CP17">
        <v>3.5988571428571398E-2</v>
      </c>
      <c r="CQ17">
        <v>0</v>
      </c>
      <c r="CR17">
        <v>2.6737500000000001</v>
      </c>
      <c r="CS17">
        <v>0</v>
      </c>
      <c r="CT17">
        <v>14389</v>
      </c>
      <c r="CU17">
        <v>10189.5571428571</v>
      </c>
      <c r="CV17">
        <v>41.186999999999998</v>
      </c>
      <c r="CW17">
        <v>44.5</v>
      </c>
      <c r="CX17">
        <v>42.794285714285699</v>
      </c>
      <c r="CY17">
        <v>42.883857142857103</v>
      </c>
      <c r="CZ17">
        <v>41.401571428571401</v>
      </c>
      <c r="DA17">
        <v>1060.425</v>
      </c>
      <c r="DB17">
        <v>39.590000000000003</v>
      </c>
      <c r="DC17">
        <v>0</v>
      </c>
      <c r="DD17">
        <v>1582127699.9000001</v>
      </c>
      <c r="DE17">
        <v>2.7235576923076898</v>
      </c>
      <c r="DF17">
        <v>-1.1929230849869199</v>
      </c>
      <c r="DG17">
        <v>-1168.15042712115</v>
      </c>
      <c r="DH17">
        <v>14463.2153846154</v>
      </c>
      <c r="DI17">
        <v>15</v>
      </c>
      <c r="DJ17">
        <v>100</v>
      </c>
      <c r="DK17">
        <v>100</v>
      </c>
      <c r="DL17">
        <v>2.6930000000000001</v>
      </c>
      <c r="DM17">
        <v>0.40200000000000002</v>
      </c>
      <c r="DN17">
        <v>2</v>
      </c>
      <c r="DO17">
        <v>343.62900000000002</v>
      </c>
      <c r="DP17">
        <v>676.995</v>
      </c>
      <c r="DQ17">
        <v>27.412199999999999</v>
      </c>
      <c r="DR17">
        <v>31.152899999999999</v>
      </c>
      <c r="DS17">
        <v>29.9999</v>
      </c>
      <c r="DT17">
        <v>31.107399999999998</v>
      </c>
      <c r="DU17">
        <v>31.129100000000001</v>
      </c>
      <c r="DV17">
        <v>20.891500000000001</v>
      </c>
      <c r="DW17">
        <v>26.172000000000001</v>
      </c>
      <c r="DX17">
        <v>77.968900000000005</v>
      </c>
      <c r="DY17">
        <v>27.417400000000001</v>
      </c>
      <c r="DZ17">
        <v>400</v>
      </c>
      <c r="EA17">
        <v>29.3066</v>
      </c>
      <c r="EB17">
        <v>100.113</v>
      </c>
      <c r="EC17">
        <v>100.57899999999999</v>
      </c>
    </row>
    <row r="18" spans="1:133" x14ac:dyDescent="0.25">
      <c r="A18">
        <v>2</v>
      </c>
      <c r="B18">
        <v>1582127780</v>
      </c>
      <c r="C18">
        <v>83</v>
      </c>
      <c r="D18" t="s">
        <v>242</v>
      </c>
      <c r="E18" t="s">
        <v>243</v>
      </c>
      <c r="F18" t="s">
        <v>232</v>
      </c>
      <c r="G18" t="s">
        <v>233</v>
      </c>
      <c r="H18" t="s">
        <v>234</v>
      </c>
      <c r="I18" t="s">
        <v>235</v>
      </c>
      <c r="J18" t="s">
        <v>236</v>
      </c>
      <c r="K18" t="s">
        <v>237</v>
      </c>
      <c r="L18" t="s">
        <v>238</v>
      </c>
      <c r="M18" t="s">
        <v>239</v>
      </c>
      <c r="N18">
        <v>1582127776.25</v>
      </c>
      <c r="O18">
        <f t="shared" si="0"/>
        <v>5.4190463218217343E-4</v>
      </c>
      <c r="P18">
        <f t="shared" si="1"/>
        <v>2.4725743240132991</v>
      </c>
      <c r="Q18">
        <f t="shared" si="2"/>
        <v>395.40164285714297</v>
      </c>
      <c r="R18">
        <f t="shared" si="3"/>
        <v>313.75461784247727</v>
      </c>
      <c r="S18">
        <f t="shared" si="4"/>
        <v>31.286745828347161</v>
      </c>
      <c r="T18">
        <f t="shared" si="5"/>
        <v>39.428362155272545</v>
      </c>
      <c r="U18">
        <f t="shared" si="6"/>
        <v>5.2801370708636393E-2</v>
      </c>
      <c r="V18">
        <f t="shared" si="7"/>
        <v>2.2515708026114476</v>
      </c>
      <c r="W18">
        <f t="shared" si="8"/>
        <v>5.2122998166027071E-2</v>
      </c>
      <c r="X18">
        <f t="shared" si="9"/>
        <v>3.263709675694506E-2</v>
      </c>
      <c r="Y18">
        <f t="shared" si="10"/>
        <v>177.78508592649041</v>
      </c>
      <c r="Z18">
        <f t="shared" si="11"/>
        <v>30.289772559849069</v>
      </c>
      <c r="AA18">
        <f t="shared" si="12"/>
        <v>29.008514285714298</v>
      </c>
      <c r="AB18">
        <f t="shared" si="13"/>
        <v>4.023754657404127</v>
      </c>
      <c r="AC18">
        <f t="shared" si="14"/>
        <v>74.597265480283284</v>
      </c>
      <c r="AD18">
        <f t="shared" si="15"/>
        <v>3.0236640269992869</v>
      </c>
      <c r="AE18">
        <f t="shared" si="16"/>
        <v>4.0533175144315017</v>
      </c>
      <c r="AF18">
        <f t="shared" si="17"/>
        <v>1.00009063040484</v>
      </c>
      <c r="AG18">
        <f t="shared" si="18"/>
        <v>-23.897994279233849</v>
      </c>
      <c r="AH18">
        <f t="shared" si="19"/>
        <v>15.364086143968859</v>
      </c>
      <c r="AI18">
        <f t="shared" si="20"/>
        <v>1.503359694631897</v>
      </c>
      <c r="AJ18">
        <f t="shared" si="21"/>
        <v>170.75453748585733</v>
      </c>
      <c r="AK18">
        <v>-4.1226048950030597E-2</v>
      </c>
      <c r="AL18">
        <v>4.6279851546656502E-2</v>
      </c>
      <c r="AM18">
        <v>3.4580294555326101</v>
      </c>
      <c r="AN18">
        <v>0</v>
      </c>
      <c r="AO18">
        <v>0</v>
      </c>
      <c r="AP18">
        <f t="shared" si="22"/>
        <v>1</v>
      </c>
      <c r="AQ18">
        <f t="shared" si="23"/>
        <v>0</v>
      </c>
      <c r="AR18">
        <f t="shared" si="24"/>
        <v>52200.3722586722</v>
      </c>
      <c r="AS18" t="s">
        <v>240</v>
      </c>
      <c r="AT18">
        <v>0</v>
      </c>
      <c r="AU18">
        <v>0</v>
      </c>
      <c r="AV18">
        <f t="shared" si="25"/>
        <v>0</v>
      </c>
      <c r="AW18" t="e">
        <f t="shared" si="26"/>
        <v>#DIV/0!</v>
      </c>
      <c r="AX18">
        <v>0</v>
      </c>
      <c r="AY18" t="s">
        <v>240</v>
      </c>
      <c r="AZ18">
        <v>0</v>
      </c>
      <c r="BA18">
        <v>0</v>
      </c>
      <c r="BB18" t="e">
        <f t="shared" si="27"/>
        <v>#DIV/0!</v>
      </c>
      <c r="BC18">
        <v>0.5</v>
      </c>
      <c r="BD18">
        <f t="shared" si="28"/>
        <v>925.19552142857492</v>
      </c>
      <c r="BE18">
        <f t="shared" si="29"/>
        <v>2.4725743240132991</v>
      </c>
      <c r="BF18" t="e">
        <f t="shared" si="30"/>
        <v>#DIV/0!</v>
      </c>
      <c r="BG18" t="e">
        <f t="shared" si="31"/>
        <v>#DIV/0!</v>
      </c>
      <c r="BH18">
        <f t="shared" si="32"/>
        <v>2.6724884273060996E-3</v>
      </c>
      <c r="BI18" t="e">
        <f t="shared" si="33"/>
        <v>#DIV/0!</v>
      </c>
      <c r="BJ18" t="s">
        <v>240</v>
      </c>
      <c r="BK18">
        <v>0</v>
      </c>
      <c r="BL18">
        <f t="shared" si="34"/>
        <v>0</v>
      </c>
      <c r="BM18" t="e">
        <f t="shared" si="35"/>
        <v>#DIV/0!</v>
      </c>
      <c r="BN18" t="e">
        <f t="shared" si="36"/>
        <v>#DIV/0!</v>
      </c>
      <c r="BO18" t="e">
        <f t="shared" si="37"/>
        <v>#DIV/0!</v>
      </c>
      <c r="BP18" t="e">
        <f t="shared" si="38"/>
        <v>#DIV/0!</v>
      </c>
      <c r="BQ18">
        <f t="shared" si="39"/>
        <v>1100.0092857142899</v>
      </c>
      <c r="BR18">
        <f t="shared" si="40"/>
        <v>925.19552142857492</v>
      </c>
      <c r="BS18">
        <f t="shared" si="41"/>
        <v>0.84107973763857835</v>
      </c>
      <c r="BT18">
        <f t="shared" si="42"/>
        <v>0.19215947527715677</v>
      </c>
      <c r="BU18">
        <v>6</v>
      </c>
      <c r="BV18">
        <v>0.5</v>
      </c>
      <c r="BW18" t="s">
        <v>241</v>
      </c>
      <c r="BX18">
        <v>1582127776.25</v>
      </c>
      <c r="BY18">
        <v>395.40164285714297</v>
      </c>
      <c r="BZ18">
        <v>400.007571428571</v>
      </c>
      <c r="CA18">
        <v>30.322378571428601</v>
      </c>
      <c r="CB18">
        <v>29.421585714285701</v>
      </c>
      <c r="CC18">
        <v>350.00685714285697</v>
      </c>
      <c r="CD18">
        <v>99.517278571428605</v>
      </c>
      <c r="CE18">
        <v>0.19996557142857099</v>
      </c>
      <c r="CF18">
        <v>29.135085714285701</v>
      </c>
      <c r="CG18">
        <v>29.008514285714298</v>
      </c>
      <c r="CH18">
        <v>999.9</v>
      </c>
      <c r="CI18">
        <v>0</v>
      </c>
      <c r="CJ18">
        <v>0</v>
      </c>
      <c r="CK18">
        <v>9990.0864285714306</v>
      </c>
      <c r="CL18">
        <v>0</v>
      </c>
      <c r="CM18">
        <v>6.0571778571428601</v>
      </c>
      <c r="CN18">
        <v>1100.0092857142899</v>
      </c>
      <c r="CO18">
        <v>0.96401157142857097</v>
      </c>
      <c r="CP18">
        <v>3.5988571428571398E-2</v>
      </c>
      <c r="CQ18">
        <v>0</v>
      </c>
      <c r="CR18">
        <v>2.7214285714285702</v>
      </c>
      <c r="CS18">
        <v>0</v>
      </c>
      <c r="CT18">
        <v>14350.0142857143</v>
      </c>
      <c r="CU18">
        <v>10189.507142857099</v>
      </c>
      <c r="CV18">
        <v>41.213999999999999</v>
      </c>
      <c r="CW18">
        <v>44.561999999999998</v>
      </c>
      <c r="CX18">
        <v>42.8167857142857</v>
      </c>
      <c r="CY18">
        <v>42.950499999999998</v>
      </c>
      <c r="CZ18">
        <v>41.436999999999998</v>
      </c>
      <c r="DA18">
        <v>1060.41857142857</v>
      </c>
      <c r="DB18">
        <v>39.590714285714299</v>
      </c>
      <c r="DC18">
        <v>0</v>
      </c>
      <c r="DD18">
        <v>1582127783.3</v>
      </c>
      <c r="DE18">
        <v>2.7020865384615398</v>
      </c>
      <c r="DF18">
        <v>0.76173504211721099</v>
      </c>
      <c r="DG18">
        <v>-1429.49743731898</v>
      </c>
      <c r="DH18">
        <v>14439.4</v>
      </c>
      <c r="DI18">
        <v>15</v>
      </c>
      <c r="DJ18">
        <v>100</v>
      </c>
      <c r="DK18">
        <v>100</v>
      </c>
      <c r="DL18">
        <v>2.8380000000000001</v>
      </c>
      <c r="DM18">
        <v>0.39100000000000001</v>
      </c>
      <c r="DN18">
        <v>2</v>
      </c>
      <c r="DO18">
        <v>343.61700000000002</v>
      </c>
      <c r="DP18">
        <v>676.45100000000002</v>
      </c>
      <c r="DQ18">
        <v>27.4709</v>
      </c>
      <c r="DR18">
        <v>31.191600000000001</v>
      </c>
      <c r="DS18">
        <v>30.0002</v>
      </c>
      <c r="DT18">
        <v>31.139700000000001</v>
      </c>
      <c r="DU18">
        <v>31.159099999999999</v>
      </c>
      <c r="DV18">
        <v>20.886700000000001</v>
      </c>
      <c r="DW18">
        <v>25.8322</v>
      </c>
      <c r="DX18">
        <v>76.850300000000004</v>
      </c>
      <c r="DY18">
        <v>27.4678</v>
      </c>
      <c r="DZ18">
        <v>400</v>
      </c>
      <c r="EA18">
        <v>29.3537</v>
      </c>
      <c r="EB18">
        <v>100.11</v>
      </c>
      <c r="EC18">
        <v>100.569</v>
      </c>
    </row>
    <row r="19" spans="1:133" x14ac:dyDescent="0.25">
      <c r="A19">
        <v>3</v>
      </c>
      <c r="B19">
        <v>1582127873</v>
      </c>
      <c r="C19">
        <v>176</v>
      </c>
      <c r="D19" t="s">
        <v>244</v>
      </c>
      <c r="E19" t="s">
        <v>245</v>
      </c>
      <c r="F19" t="s">
        <v>232</v>
      </c>
      <c r="G19" t="s">
        <v>233</v>
      </c>
      <c r="H19" t="s">
        <v>234</v>
      </c>
      <c r="I19" t="s">
        <v>235</v>
      </c>
      <c r="J19" t="s">
        <v>236</v>
      </c>
      <c r="K19" t="s">
        <v>237</v>
      </c>
      <c r="L19" t="s">
        <v>238</v>
      </c>
      <c r="M19" t="s">
        <v>239</v>
      </c>
      <c r="N19">
        <v>1582127869.25</v>
      </c>
      <c r="O19">
        <f t="shared" si="0"/>
        <v>5.3769368376249617E-4</v>
      </c>
      <c r="P19">
        <f t="shared" si="1"/>
        <v>1.7295856380786712</v>
      </c>
      <c r="Q19">
        <f t="shared" si="2"/>
        <v>296.7715</v>
      </c>
      <c r="R19">
        <f t="shared" si="3"/>
        <v>239.05317201227052</v>
      </c>
      <c r="S19">
        <f t="shared" si="4"/>
        <v>23.837005520469855</v>
      </c>
      <c r="T19">
        <f t="shared" si="5"/>
        <v>29.592344766941668</v>
      </c>
      <c r="U19">
        <f t="shared" si="6"/>
        <v>5.2514111943305707E-2</v>
      </c>
      <c r="V19">
        <f t="shared" si="7"/>
        <v>2.2535286513105555</v>
      </c>
      <c r="W19">
        <f t="shared" si="8"/>
        <v>5.1843624909671135E-2</v>
      </c>
      <c r="X19">
        <f t="shared" si="9"/>
        <v>3.2461792887513108E-2</v>
      </c>
      <c r="Y19">
        <f t="shared" si="10"/>
        <v>177.78020610423229</v>
      </c>
      <c r="Z19">
        <f t="shared" si="11"/>
        <v>30.271633503592966</v>
      </c>
      <c r="AA19">
        <f t="shared" si="12"/>
        <v>29.0110214285714</v>
      </c>
      <c r="AB19">
        <f t="shared" si="13"/>
        <v>4.0243384119725691</v>
      </c>
      <c r="AC19">
        <f t="shared" si="14"/>
        <v>74.753042370459994</v>
      </c>
      <c r="AD19">
        <f t="shared" si="15"/>
        <v>3.0267217870058243</v>
      </c>
      <c r="AE19">
        <f t="shared" si="16"/>
        <v>4.0489613412736327</v>
      </c>
      <c r="AF19">
        <f t="shared" si="17"/>
        <v>0.99761662496674486</v>
      </c>
      <c r="AG19">
        <f t="shared" si="18"/>
        <v>-23.712291453926081</v>
      </c>
      <c r="AH19">
        <f t="shared" si="19"/>
        <v>12.813091958067627</v>
      </c>
      <c r="AI19">
        <f t="shared" si="20"/>
        <v>1.2525582289201231</v>
      </c>
      <c r="AJ19">
        <f t="shared" si="21"/>
        <v>168.13356483729396</v>
      </c>
      <c r="AK19">
        <v>-4.12788111544444E-2</v>
      </c>
      <c r="AL19">
        <v>4.6339081743334003E-2</v>
      </c>
      <c r="AM19">
        <v>3.4615313624105499</v>
      </c>
      <c r="AN19">
        <v>0</v>
      </c>
      <c r="AO19">
        <v>0</v>
      </c>
      <c r="AP19">
        <f t="shared" si="22"/>
        <v>1</v>
      </c>
      <c r="AQ19">
        <f t="shared" si="23"/>
        <v>0</v>
      </c>
      <c r="AR19">
        <f t="shared" si="24"/>
        <v>52267.605809871238</v>
      </c>
      <c r="AS19" t="s">
        <v>240</v>
      </c>
      <c r="AT19">
        <v>0</v>
      </c>
      <c r="AU19">
        <v>0</v>
      </c>
      <c r="AV19">
        <f t="shared" si="25"/>
        <v>0</v>
      </c>
      <c r="AW19" t="e">
        <f t="shared" si="26"/>
        <v>#DIV/0!</v>
      </c>
      <c r="AX19">
        <v>0</v>
      </c>
      <c r="AY19" t="s">
        <v>240</v>
      </c>
      <c r="AZ19">
        <v>0</v>
      </c>
      <c r="BA19">
        <v>0</v>
      </c>
      <c r="BB19" t="e">
        <f t="shared" si="27"/>
        <v>#DIV/0!</v>
      </c>
      <c r="BC19">
        <v>0.5</v>
      </c>
      <c r="BD19">
        <f t="shared" si="28"/>
        <v>925.17027240158905</v>
      </c>
      <c r="BE19">
        <f t="shared" si="29"/>
        <v>1.7295856380786712</v>
      </c>
      <c r="BF19" t="e">
        <f t="shared" si="30"/>
        <v>#DIV/0!</v>
      </c>
      <c r="BG19" t="e">
        <f t="shared" si="31"/>
        <v>#DIV/0!</v>
      </c>
      <c r="BH19">
        <f t="shared" si="32"/>
        <v>1.8694781811233005E-3</v>
      </c>
      <c r="BI19" t="e">
        <f t="shared" si="33"/>
        <v>#DIV/0!</v>
      </c>
      <c r="BJ19" t="s">
        <v>240</v>
      </c>
      <c r="BK19">
        <v>0</v>
      </c>
      <c r="BL19">
        <f t="shared" si="34"/>
        <v>0</v>
      </c>
      <c r="BM19" t="e">
        <f t="shared" si="35"/>
        <v>#DIV/0!</v>
      </c>
      <c r="BN19" t="e">
        <f t="shared" si="36"/>
        <v>#DIV/0!</v>
      </c>
      <c r="BO19" t="e">
        <f t="shared" si="37"/>
        <v>#DIV/0!</v>
      </c>
      <c r="BP19" t="e">
        <f t="shared" si="38"/>
        <v>#DIV/0!</v>
      </c>
      <c r="BQ19">
        <f t="shared" si="39"/>
        <v>1099.97928571429</v>
      </c>
      <c r="BR19">
        <f t="shared" si="40"/>
        <v>925.17027240158905</v>
      </c>
      <c r="BS19">
        <f t="shared" si="41"/>
        <v>0.84107972251569652</v>
      </c>
      <c r="BT19">
        <f t="shared" si="42"/>
        <v>0.19215944503139326</v>
      </c>
      <c r="BU19">
        <v>6</v>
      </c>
      <c r="BV19">
        <v>0.5</v>
      </c>
      <c r="BW19" t="s">
        <v>241</v>
      </c>
      <c r="BX19">
        <v>1582127869.25</v>
      </c>
      <c r="BY19">
        <v>296.7715</v>
      </c>
      <c r="BZ19">
        <v>300.010071428571</v>
      </c>
      <c r="CA19">
        <v>30.353957142857102</v>
      </c>
      <c r="CB19">
        <v>29.4601714285714</v>
      </c>
      <c r="CC19">
        <v>349.998357142857</v>
      </c>
      <c r="CD19">
        <v>99.514257142857105</v>
      </c>
      <c r="CE19">
        <v>0.19998350000000001</v>
      </c>
      <c r="CF19">
        <v>29.116485714285702</v>
      </c>
      <c r="CG19">
        <v>29.0110214285714</v>
      </c>
      <c r="CH19">
        <v>999.9</v>
      </c>
      <c r="CI19">
        <v>0</v>
      </c>
      <c r="CJ19">
        <v>0</v>
      </c>
      <c r="CK19">
        <v>10003.1757142857</v>
      </c>
      <c r="CL19">
        <v>0</v>
      </c>
      <c r="CM19">
        <v>5.4871364285714304</v>
      </c>
      <c r="CN19">
        <v>1099.97928571429</v>
      </c>
      <c r="CO19">
        <v>0.964010642857143</v>
      </c>
      <c r="CP19">
        <v>3.5989478571428597E-2</v>
      </c>
      <c r="CQ19">
        <v>0</v>
      </c>
      <c r="CR19">
        <v>2.6633928571428598</v>
      </c>
      <c r="CS19">
        <v>0</v>
      </c>
      <c r="CT19">
        <v>14192.85</v>
      </c>
      <c r="CU19">
        <v>10189.2357142857</v>
      </c>
      <c r="CV19">
        <v>41.303142857142902</v>
      </c>
      <c r="CW19">
        <v>44.625</v>
      </c>
      <c r="CX19">
        <v>42.865857142857102</v>
      </c>
      <c r="CY19">
        <v>43</v>
      </c>
      <c r="CZ19">
        <v>41.5</v>
      </c>
      <c r="DA19">
        <v>1060.39571428571</v>
      </c>
      <c r="DB19">
        <v>39.589285714285701</v>
      </c>
      <c r="DC19">
        <v>0</v>
      </c>
      <c r="DD19">
        <v>1582127876.3</v>
      </c>
      <c r="DE19">
        <v>2.83439423076923</v>
      </c>
      <c r="DF19">
        <v>-1.23669232298662</v>
      </c>
      <c r="DG19">
        <v>-175.620512965145</v>
      </c>
      <c r="DH19">
        <v>14204.003846153801</v>
      </c>
      <c r="DI19">
        <v>15</v>
      </c>
      <c r="DJ19">
        <v>100</v>
      </c>
      <c r="DK19">
        <v>100</v>
      </c>
      <c r="DL19">
        <v>2.4350000000000001</v>
      </c>
      <c r="DM19">
        <v>0.39200000000000002</v>
      </c>
      <c r="DN19">
        <v>2</v>
      </c>
      <c r="DO19">
        <v>343.56400000000002</v>
      </c>
      <c r="DP19">
        <v>675.798</v>
      </c>
      <c r="DQ19">
        <v>27.385899999999999</v>
      </c>
      <c r="DR19">
        <v>31.238499999999998</v>
      </c>
      <c r="DS19">
        <v>30.0001</v>
      </c>
      <c r="DT19">
        <v>31.180199999999999</v>
      </c>
      <c r="DU19">
        <v>31.197399999999998</v>
      </c>
      <c r="DV19">
        <v>16.5807</v>
      </c>
      <c r="DW19">
        <v>25.782399999999999</v>
      </c>
      <c r="DX19">
        <v>75.725700000000003</v>
      </c>
      <c r="DY19">
        <v>27.363800000000001</v>
      </c>
      <c r="DZ19">
        <v>300</v>
      </c>
      <c r="EA19">
        <v>29.4221</v>
      </c>
      <c r="EB19">
        <v>100.1</v>
      </c>
      <c r="EC19">
        <v>100.557</v>
      </c>
    </row>
    <row r="20" spans="1:133" x14ac:dyDescent="0.25">
      <c r="A20">
        <v>4</v>
      </c>
      <c r="B20">
        <v>1582127969</v>
      </c>
      <c r="C20">
        <v>272</v>
      </c>
      <c r="D20" t="s">
        <v>246</v>
      </c>
      <c r="E20" t="s">
        <v>247</v>
      </c>
      <c r="F20" t="s">
        <v>232</v>
      </c>
      <c r="G20" t="s">
        <v>233</v>
      </c>
      <c r="H20" t="s">
        <v>234</v>
      </c>
      <c r="I20" t="s">
        <v>235</v>
      </c>
      <c r="J20" t="s">
        <v>236</v>
      </c>
      <c r="K20" t="s">
        <v>237</v>
      </c>
      <c r="L20" t="s">
        <v>238</v>
      </c>
      <c r="M20" t="s">
        <v>239</v>
      </c>
      <c r="N20">
        <v>1582127965.25</v>
      </c>
      <c r="O20">
        <f t="shared" si="0"/>
        <v>5.6309955013249171E-4</v>
      </c>
      <c r="P20">
        <f t="shared" si="1"/>
        <v>1.0893732442270621</v>
      </c>
      <c r="Q20">
        <f t="shared" si="2"/>
        <v>222.84535714285701</v>
      </c>
      <c r="R20">
        <f t="shared" si="3"/>
        <v>187.84095439165364</v>
      </c>
      <c r="S20">
        <f t="shared" si="4"/>
        <v>18.73046310328467</v>
      </c>
      <c r="T20">
        <f t="shared" si="5"/>
        <v>22.220908923831796</v>
      </c>
      <c r="U20">
        <f t="shared" si="6"/>
        <v>5.5727031884233877E-2</v>
      </c>
      <c r="V20">
        <f t="shared" si="7"/>
        <v>2.2505629075514113</v>
      </c>
      <c r="W20">
        <f t="shared" si="8"/>
        <v>5.4971647495790296E-2</v>
      </c>
      <c r="X20">
        <f t="shared" si="9"/>
        <v>3.4424294893046409E-2</v>
      </c>
      <c r="Y20">
        <f t="shared" si="10"/>
        <v>177.78020347899425</v>
      </c>
      <c r="Z20">
        <f t="shared" si="11"/>
        <v>30.246649197591452</v>
      </c>
      <c r="AA20">
        <f t="shared" si="12"/>
        <v>28.9824428571429</v>
      </c>
      <c r="AB20">
        <f t="shared" si="13"/>
        <v>4.0176886498406361</v>
      </c>
      <c r="AC20">
        <f t="shared" si="14"/>
        <v>74.970591883000012</v>
      </c>
      <c r="AD20">
        <f t="shared" si="15"/>
        <v>3.0323764554139032</v>
      </c>
      <c r="AE20">
        <f t="shared" si="16"/>
        <v>4.0447545887676402</v>
      </c>
      <c r="AF20">
        <f t="shared" si="17"/>
        <v>0.9853121944267329</v>
      </c>
      <c r="AG20">
        <f t="shared" si="18"/>
        <v>-24.832690160842883</v>
      </c>
      <c r="AH20">
        <f t="shared" si="19"/>
        <v>14.082352243354393</v>
      </c>
      <c r="AI20">
        <f t="shared" si="20"/>
        <v>1.3781316410244631</v>
      </c>
      <c r="AJ20">
        <f t="shared" si="21"/>
        <v>168.40799720253023</v>
      </c>
      <c r="AK20">
        <v>-4.11989033204994E-2</v>
      </c>
      <c r="AL20">
        <v>4.6249378199419898E-2</v>
      </c>
      <c r="AM20">
        <v>3.45622715789287</v>
      </c>
      <c r="AN20">
        <v>0</v>
      </c>
      <c r="AO20">
        <v>0</v>
      </c>
      <c r="AP20">
        <f t="shared" si="22"/>
        <v>1</v>
      </c>
      <c r="AQ20">
        <f t="shared" si="23"/>
        <v>0</v>
      </c>
      <c r="AR20">
        <f t="shared" si="24"/>
        <v>52173.650471199544</v>
      </c>
      <c r="AS20" t="s">
        <v>240</v>
      </c>
      <c r="AT20">
        <v>0</v>
      </c>
      <c r="AU20">
        <v>0</v>
      </c>
      <c r="AV20">
        <f t="shared" si="25"/>
        <v>0</v>
      </c>
      <c r="AW20" t="e">
        <f t="shared" si="26"/>
        <v>#DIV/0!</v>
      </c>
      <c r="AX20">
        <v>0</v>
      </c>
      <c r="AY20" t="s">
        <v>240</v>
      </c>
      <c r="AZ20">
        <v>0</v>
      </c>
      <c r="BA20">
        <v>0</v>
      </c>
      <c r="BB20" t="e">
        <f t="shared" si="27"/>
        <v>#DIV/0!</v>
      </c>
      <c r="BC20">
        <v>0.5</v>
      </c>
      <c r="BD20">
        <f t="shared" si="28"/>
        <v>925.16811428571555</v>
      </c>
      <c r="BE20">
        <f t="shared" si="29"/>
        <v>1.0893732442270621</v>
      </c>
      <c r="BF20" t="e">
        <f t="shared" si="30"/>
        <v>#DIV/0!</v>
      </c>
      <c r="BG20" t="e">
        <f t="shared" si="31"/>
        <v>#DIV/0!</v>
      </c>
      <c r="BH20">
        <f t="shared" si="32"/>
        <v>1.1774868020263782E-3</v>
      </c>
      <c r="BI20" t="e">
        <f t="shared" si="33"/>
        <v>#DIV/0!</v>
      </c>
      <c r="BJ20" t="s">
        <v>240</v>
      </c>
      <c r="BK20">
        <v>0</v>
      </c>
      <c r="BL20">
        <f t="shared" si="34"/>
        <v>0</v>
      </c>
      <c r="BM20" t="e">
        <f t="shared" si="35"/>
        <v>#DIV/0!</v>
      </c>
      <c r="BN20" t="e">
        <f t="shared" si="36"/>
        <v>#DIV/0!</v>
      </c>
      <c r="BO20" t="e">
        <f t="shared" si="37"/>
        <v>#DIV/0!</v>
      </c>
      <c r="BP20" t="e">
        <f t="shared" si="38"/>
        <v>#DIV/0!</v>
      </c>
      <c r="BQ20">
        <f t="shared" si="39"/>
        <v>1099.97642857143</v>
      </c>
      <c r="BR20">
        <f t="shared" si="40"/>
        <v>925.16811428571555</v>
      </c>
      <c r="BS20">
        <f t="shared" si="41"/>
        <v>0.84107994521960538</v>
      </c>
      <c r="BT20">
        <f t="shared" si="42"/>
        <v>0.1921598904392107</v>
      </c>
      <c r="BU20">
        <v>6</v>
      </c>
      <c r="BV20">
        <v>0.5</v>
      </c>
      <c r="BW20" t="s">
        <v>241</v>
      </c>
      <c r="BX20">
        <v>1582127965.25</v>
      </c>
      <c r="BY20">
        <v>222.84535714285701</v>
      </c>
      <c r="BZ20">
        <v>224.92785714285699</v>
      </c>
      <c r="CA20">
        <v>30.410592857142898</v>
      </c>
      <c r="CB20">
        <v>29.474685714285702</v>
      </c>
      <c r="CC20">
        <v>350.018928571429</v>
      </c>
      <c r="CD20">
        <v>99.514449999999997</v>
      </c>
      <c r="CE20">
        <v>0.20003007142857099</v>
      </c>
      <c r="CF20">
        <v>29.098507142857098</v>
      </c>
      <c r="CG20">
        <v>28.9824428571429</v>
      </c>
      <c r="CH20">
        <v>999.9</v>
      </c>
      <c r="CI20">
        <v>0</v>
      </c>
      <c r="CJ20">
        <v>0</v>
      </c>
      <c r="CK20">
        <v>9983.7921428571408</v>
      </c>
      <c r="CL20">
        <v>0</v>
      </c>
      <c r="CM20">
        <v>5.7787249999999997</v>
      </c>
      <c r="CN20">
        <v>1099.97642857143</v>
      </c>
      <c r="CO20">
        <v>0.96399957142857096</v>
      </c>
      <c r="CP20">
        <v>3.6000528571428603E-2</v>
      </c>
      <c r="CQ20">
        <v>0</v>
      </c>
      <c r="CR20">
        <v>2.8160535714285699</v>
      </c>
      <c r="CS20">
        <v>0</v>
      </c>
      <c r="CT20">
        <v>14151.4714285714</v>
      </c>
      <c r="CU20">
        <v>10189.171428571401</v>
      </c>
      <c r="CV20">
        <v>41.428142857142902</v>
      </c>
      <c r="CW20">
        <v>44.75</v>
      </c>
      <c r="CX20">
        <v>43.25</v>
      </c>
      <c r="CY20">
        <v>43.1205</v>
      </c>
      <c r="CZ20">
        <v>41.616</v>
      </c>
      <c r="DA20">
        <v>1060.3792857142901</v>
      </c>
      <c r="DB20">
        <v>39.597142857142799</v>
      </c>
      <c r="DC20">
        <v>0</v>
      </c>
      <c r="DD20">
        <v>1582127972.3</v>
      </c>
      <c r="DE20">
        <v>2.81194230769231</v>
      </c>
      <c r="DF20">
        <v>-0.70666667166717501</v>
      </c>
      <c r="DG20">
        <v>-3.3299144553484199</v>
      </c>
      <c r="DH20">
        <v>14151.6538461538</v>
      </c>
      <c r="DI20">
        <v>15</v>
      </c>
      <c r="DJ20">
        <v>100</v>
      </c>
      <c r="DK20">
        <v>100</v>
      </c>
      <c r="DL20">
        <v>2.2229999999999999</v>
      </c>
      <c r="DM20">
        <v>0.39500000000000002</v>
      </c>
      <c r="DN20">
        <v>2</v>
      </c>
      <c r="DO20">
        <v>343.51499999999999</v>
      </c>
      <c r="DP20">
        <v>675.11</v>
      </c>
      <c r="DQ20">
        <v>27.485700000000001</v>
      </c>
      <c r="DR20">
        <v>31.293099999999999</v>
      </c>
      <c r="DS20">
        <v>30.0002</v>
      </c>
      <c r="DT20">
        <v>31.226099999999999</v>
      </c>
      <c r="DU20">
        <v>31.240400000000001</v>
      </c>
      <c r="DV20">
        <v>13.2371</v>
      </c>
      <c r="DW20">
        <v>25.766100000000002</v>
      </c>
      <c r="DX20">
        <v>74.9786</v>
      </c>
      <c r="DY20">
        <v>27.496300000000002</v>
      </c>
      <c r="DZ20">
        <v>225</v>
      </c>
      <c r="EA20">
        <v>29.4132</v>
      </c>
      <c r="EB20">
        <v>100.09</v>
      </c>
      <c r="EC20">
        <v>100.544</v>
      </c>
    </row>
    <row r="21" spans="1:133" x14ac:dyDescent="0.25">
      <c r="A21">
        <v>5</v>
      </c>
      <c r="B21">
        <v>1582128054.5</v>
      </c>
      <c r="C21">
        <v>357.5</v>
      </c>
      <c r="D21" t="s">
        <v>248</v>
      </c>
      <c r="E21" t="s">
        <v>249</v>
      </c>
      <c r="F21" t="s">
        <v>232</v>
      </c>
      <c r="G21" t="s">
        <v>233</v>
      </c>
      <c r="H21" t="s">
        <v>234</v>
      </c>
      <c r="I21" t="s">
        <v>235</v>
      </c>
      <c r="J21" t="s">
        <v>236</v>
      </c>
      <c r="K21" t="s">
        <v>237</v>
      </c>
      <c r="L21" t="s">
        <v>238</v>
      </c>
      <c r="M21" t="s">
        <v>239</v>
      </c>
      <c r="N21">
        <v>1582128044.2142899</v>
      </c>
      <c r="O21">
        <f t="shared" si="0"/>
        <v>2.2214358688263313E-4</v>
      </c>
      <c r="P21">
        <f t="shared" si="1"/>
        <v>-6.2614612987914584E-2</v>
      </c>
      <c r="Q21">
        <f t="shared" si="2"/>
        <v>149.973428571429</v>
      </c>
      <c r="R21">
        <f t="shared" si="3"/>
        <v>152.25873138635254</v>
      </c>
      <c r="S21">
        <f t="shared" si="4"/>
        <v>15.182082331169937</v>
      </c>
      <c r="T21">
        <f t="shared" si="5"/>
        <v>14.954209320723105</v>
      </c>
      <c r="U21">
        <f t="shared" si="6"/>
        <v>2.0422950282946137E-2</v>
      </c>
      <c r="V21">
        <f t="shared" si="7"/>
        <v>2.2521966327228307</v>
      </c>
      <c r="W21">
        <f t="shared" si="8"/>
        <v>2.0320620448551516E-2</v>
      </c>
      <c r="X21">
        <f t="shared" si="9"/>
        <v>1.2709538865523408E-2</v>
      </c>
      <c r="Y21">
        <f t="shared" si="10"/>
        <v>177.78359625233284</v>
      </c>
      <c r="Z21">
        <f t="shared" si="11"/>
        <v>30.393047538820603</v>
      </c>
      <c r="AA21">
        <f t="shared" si="12"/>
        <v>28.996649999999999</v>
      </c>
      <c r="AB21">
        <f t="shared" si="13"/>
        <v>4.0209932190120536</v>
      </c>
      <c r="AC21">
        <f t="shared" si="14"/>
        <v>73.26174502902542</v>
      </c>
      <c r="AD21">
        <f t="shared" si="15"/>
        <v>2.9691522821594254</v>
      </c>
      <c r="AE21">
        <f t="shared" si="16"/>
        <v>4.052800381676799</v>
      </c>
      <c r="AF21">
        <f t="shared" si="17"/>
        <v>1.0518409368526282</v>
      </c>
      <c r="AG21">
        <f t="shared" si="18"/>
        <v>-9.7965321815241211</v>
      </c>
      <c r="AH21">
        <f t="shared" si="19"/>
        <v>16.540931021388225</v>
      </c>
      <c r="AI21">
        <f t="shared" si="20"/>
        <v>1.617949937504342</v>
      </c>
      <c r="AJ21">
        <f t="shared" si="21"/>
        <v>186.14594502970127</v>
      </c>
      <c r="AK21">
        <v>-4.1242909967773099E-2</v>
      </c>
      <c r="AL21">
        <v>4.6298779516178702E-2</v>
      </c>
      <c r="AM21">
        <v>3.4591487144655901</v>
      </c>
      <c r="AN21">
        <v>0</v>
      </c>
      <c r="AO21">
        <v>0</v>
      </c>
      <c r="AP21">
        <f t="shared" si="22"/>
        <v>1</v>
      </c>
      <c r="AQ21">
        <f t="shared" si="23"/>
        <v>0</v>
      </c>
      <c r="AR21">
        <f t="shared" si="24"/>
        <v>52221.134395694382</v>
      </c>
      <c r="AS21" t="s">
        <v>240</v>
      </c>
      <c r="AT21">
        <v>0</v>
      </c>
      <c r="AU21">
        <v>0</v>
      </c>
      <c r="AV21">
        <f t="shared" si="25"/>
        <v>0</v>
      </c>
      <c r="AW21" t="e">
        <f t="shared" si="26"/>
        <v>#DIV/0!</v>
      </c>
      <c r="AX21">
        <v>0</v>
      </c>
      <c r="AY21" t="s">
        <v>240</v>
      </c>
      <c r="AZ21">
        <v>0</v>
      </c>
      <c r="BA21">
        <v>0</v>
      </c>
      <c r="BB21" t="e">
        <f t="shared" si="27"/>
        <v>#DIV/0!</v>
      </c>
      <c r="BC21">
        <v>0.5</v>
      </c>
      <c r="BD21">
        <f t="shared" si="28"/>
        <v>925.18502142857267</v>
      </c>
      <c r="BE21">
        <f t="shared" si="29"/>
        <v>-6.2614612987914584E-2</v>
      </c>
      <c r="BF21" t="e">
        <f t="shared" si="30"/>
        <v>#DIV/0!</v>
      </c>
      <c r="BG21" t="e">
        <f t="shared" si="31"/>
        <v>#DIV/0!</v>
      </c>
      <c r="BH21">
        <f t="shared" si="32"/>
        <v>-6.7677936345350399E-5</v>
      </c>
      <c r="BI21" t="e">
        <f t="shared" si="33"/>
        <v>#DIV/0!</v>
      </c>
      <c r="BJ21" t="s">
        <v>240</v>
      </c>
      <c r="BK21">
        <v>0</v>
      </c>
      <c r="BL21">
        <f t="shared" si="34"/>
        <v>0</v>
      </c>
      <c r="BM21" t="e">
        <f t="shared" si="35"/>
        <v>#DIV/0!</v>
      </c>
      <c r="BN21" t="e">
        <f t="shared" si="36"/>
        <v>#DIV/0!</v>
      </c>
      <c r="BO21" t="e">
        <f t="shared" si="37"/>
        <v>#DIV/0!</v>
      </c>
      <c r="BP21" t="e">
        <f t="shared" si="38"/>
        <v>#DIV/0!</v>
      </c>
      <c r="BQ21">
        <f t="shared" si="39"/>
        <v>1099.99642857143</v>
      </c>
      <c r="BR21">
        <f t="shared" si="40"/>
        <v>925.18502142857267</v>
      </c>
      <c r="BS21">
        <f t="shared" si="41"/>
        <v>0.84108002298708762</v>
      </c>
      <c r="BT21">
        <f t="shared" si="42"/>
        <v>0.19216004597417524</v>
      </c>
      <c r="BU21">
        <v>6</v>
      </c>
      <c r="BV21">
        <v>0.5</v>
      </c>
      <c r="BW21" t="s">
        <v>241</v>
      </c>
      <c r="BX21">
        <v>1582128044.2142899</v>
      </c>
      <c r="BY21">
        <v>149.973428571429</v>
      </c>
      <c r="BZ21">
        <v>149.92321428571401</v>
      </c>
      <c r="CA21">
        <v>29.777164285714299</v>
      </c>
      <c r="CB21">
        <v>29.407778571428601</v>
      </c>
      <c r="CC21">
        <v>350.087357142857</v>
      </c>
      <c r="CD21">
        <v>99.512600000000006</v>
      </c>
      <c r="CE21">
        <v>0.199792142857143</v>
      </c>
      <c r="CF21">
        <v>29.132878571428598</v>
      </c>
      <c r="CG21">
        <v>28.996649999999999</v>
      </c>
      <c r="CH21">
        <v>999.9</v>
      </c>
      <c r="CI21">
        <v>0</v>
      </c>
      <c r="CJ21">
        <v>0</v>
      </c>
      <c r="CK21">
        <v>9994.6421428571393</v>
      </c>
      <c r="CL21">
        <v>0</v>
      </c>
      <c r="CM21">
        <v>5.2360857142857098</v>
      </c>
      <c r="CN21">
        <v>1099.99642857143</v>
      </c>
      <c r="CO21">
        <v>0.96399792857142896</v>
      </c>
      <c r="CP21">
        <v>3.6002149999999997E-2</v>
      </c>
      <c r="CQ21">
        <v>0</v>
      </c>
      <c r="CR21">
        <v>2.5680357142857102</v>
      </c>
      <c r="CS21">
        <v>0</v>
      </c>
      <c r="CT21">
        <v>14144.1142857143</v>
      </c>
      <c r="CU21">
        <v>10189.357142857099</v>
      </c>
      <c r="CV21">
        <v>41.477499999999999</v>
      </c>
      <c r="CW21">
        <v>44.767714285714298</v>
      </c>
      <c r="CX21">
        <v>43.294285714285699</v>
      </c>
      <c r="CY21">
        <v>43.125</v>
      </c>
      <c r="CZ21">
        <v>41.647142857142903</v>
      </c>
      <c r="DA21">
        <v>1060.39571428571</v>
      </c>
      <c r="DB21">
        <v>39.600714285714297</v>
      </c>
      <c r="DC21">
        <v>0</v>
      </c>
      <c r="DD21">
        <v>1582128057.5</v>
      </c>
      <c r="DE21">
        <v>2.7586057692307699</v>
      </c>
      <c r="DF21">
        <v>-0.50975211168686996</v>
      </c>
      <c r="DG21">
        <v>-57.811965739105702</v>
      </c>
      <c r="DH21">
        <v>14144.723076923099</v>
      </c>
      <c r="DI21">
        <v>15</v>
      </c>
      <c r="DJ21">
        <v>100</v>
      </c>
      <c r="DK21">
        <v>100</v>
      </c>
      <c r="DL21">
        <v>2.016</v>
      </c>
      <c r="DM21">
        <v>0.39</v>
      </c>
      <c r="DN21">
        <v>2</v>
      </c>
      <c r="DO21">
        <v>342.67599999999999</v>
      </c>
      <c r="DP21">
        <v>666.89499999999998</v>
      </c>
      <c r="DQ21">
        <v>27.4391</v>
      </c>
      <c r="DR21">
        <v>31.317799999999998</v>
      </c>
      <c r="DS21">
        <v>30</v>
      </c>
      <c r="DT21">
        <v>31.252400000000002</v>
      </c>
      <c r="DU21">
        <v>31.2745</v>
      </c>
      <c r="DV21">
        <v>9.77928</v>
      </c>
      <c r="DW21">
        <v>25.5092</v>
      </c>
      <c r="DX21">
        <v>73.856399999999994</v>
      </c>
      <c r="DY21">
        <v>27.445399999999999</v>
      </c>
      <c r="DZ21">
        <v>150</v>
      </c>
      <c r="EA21">
        <v>29.464500000000001</v>
      </c>
      <c r="EB21">
        <v>100.08799999999999</v>
      </c>
      <c r="EC21">
        <v>100.536</v>
      </c>
    </row>
    <row r="22" spans="1:133" x14ac:dyDescent="0.25">
      <c r="A22">
        <v>6</v>
      </c>
      <c r="B22">
        <v>1582128126</v>
      </c>
      <c r="C22">
        <v>429</v>
      </c>
      <c r="D22" t="s">
        <v>250</v>
      </c>
      <c r="E22" t="s">
        <v>251</v>
      </c>
      <c r="F22" t="s">
        <v>232</v>
      </c>
      <c r="G22" t="s">
        <v>233</v>
      </c>
      <c r="H22" t="s">
        <v>234</v>
      </c>
      <c r="I22" t="s">
        <v>235</v>
      </c>
      <c r="J22" t="s">
        <v>236</v>
      </c>
      <c r="K22" t="s">
        <v>237</v>
      </c>
      <c r="L22" t="s">
        <v>238</v>
      </c>
      <c r="M22" t="s">
        <v>239</v>
      </c>
      <c r="N22">
        <v>1582128122.25</v>
      </c>
      <c r="O22">
        <f t="shared" si="0"/>
        <v>3.8099733662396357E-4</v>
      </c>
      <c r="P22">
        <f t="shared" si="1"/>
        <v>4.1205654921107207E-3</v>
      </c>
      <c r="Q22">
        <f t="shared" si="2"/>
        <v>99.915871428571407</v>
      </c>
      <c r="R22">
        <f t="shared" si="3"/>
        <v>98.059046605423532</v>
      </c>
      <c r="S22">
        <f t="shared" si="4"/>
        <v>9.7779835377384501</v>
      </c>
      <c r="T22">
        <f t="shared" si="5"/>
        <v>9.9631373117320052</v>
      </c>
      <c r="U22">
        <f t="shared" si="6"/>
        <v>3.6324988763055004E-2</v>
      </c>
      <c r="V22">
        <f t="shared" si="7"/>
        <v>2.2492720487499067</v>
      </c>
      <c r="W22">
        <f t="shared" si="8"/>
        <v>3.6002205878099908E-2</v>
      </c>
      <c r="X22">
        <f t="shared" si="9"/>
        <v>2.2530140277766564E-2</v>
      </c>
      <c r="Y22">
        <f t="shared" si="10"/>
        <v>177.7844526843304</v>
      </c>
      <c r="Z22">
        <f t="shared" si="11"/>
        <v>30.369002990919235</v>
      </c>
      <c r="AA22">
        <f t="shared" si="12"/>
        <v>29.01905</v>
      </c>
      <c r="AB22">
        <f t="shared" si="13"/>
        <v>4.0262082539881128</v>
      </c>
      <c r="AC22">
        <f t="shared" si="14"/>
        <v>74.108585739841899</v>
      </c>
      <c r="AD22">
        <f t="shared" si="15"/>
        <v>3.0081815382508172</v>
      </c>
      <c r="AE22">
        <f t="shared" si="16"/>
        <v>4.0591538864485077</v>
      </c>
      <c r="AF22">
        <f t="shared" si="17"/>
        <v>1.0180267157372955</v>
      </c>
      <c r="AG22">
        <f t="shared" si="18"/>
        <v>-16.801982545116793</v>
      </c>
      <c r="AH22">
        <f t="shared" si="19"/>
        <v>17.089386786269124</v>
      </c>
      <c r="AI22">
        <f t="shared" si="20"/>
        <v>1.6741820339137636</v>
      </c>
      <c r="AJ22">
        <f t="shared" si="21"/>
        <v>179.74603895939649</v>
      </c>
      <c r="AK22">
        <v>-4.1164152691544699E-2</v>
      </c>
      <c r="AL22">
        <v>4.6210367574096002E-2</v>
      </c>
      <c r="AM22">
        <v>3.4539193402009398</v>
      </c>
      <c r="AN22">
        <v>0</v>
      </c>
      <c r="AO22">
        <v>0</v>
      </c>
      <c r="AP22">
        <f t="shared" si="22"/>
        <v>1</v>
      </c>
      <c r="AQ22">
        <f t="shared" si="23"/>
        <v>0</v>
      </c>
      <c r="AR22">
        <f t="shared" si="24"/>
        <v>52120.836130433607</v>
      </c>
      <c r="AS22" t="s">
        <v>240</v>
      </c>
      <c r="AT22">
        <v>0</v>
      </c>
      <c r="AU22">
        <v>0</v>
      </c>
      <c r="AV22">
        <f t="shared" si="25"/>
        <v>0</v>
      </c>
      <c r="AW22" t="e">
        <f t="shared" si="26"/>
        <v>#DIV/0!</v>
      </c>
      <c r="AX22">
        <v>0</v>
      </c>
      <c r="AY22" t="s">
        <v>240</v>
      </c>
      <c r="AZ22">
        <v>0</v>
      </c>
      <c r="BA22">
        <v>0</v>
      </c>
      <c r="BB22" t="e">
        <f t="shared" si="27"/>
        <v>#DIV/0!</v>
      </c>
      <c r="BC22">
        <v>0.5</v>
      </c>
      <c r="BD22">
        <f t="shared" si="28"/>
        <v>925.18439999999998</v>
      </c>
      <c r="BE22">
        <f t="shared" si="29"/>
        <v>4.1205654921107207E-3</v>
      </c>
      <c r="BF22" t="e">
        <f t="shared" si="30"/>
        <v>#DIV/0!</v>
      </c>
      <c r="BG22" t="e">
        <f t="shared" si="31"/>
        <v>#DIV/0!</v>
      </c>
      <c r="BH22">
        <f t="shared" si="32"/>
        <v>4.4537775303071698E-6</v>
      </c>
      <c r="BI22" t="e">
        <f t="shared" si="33"/>
        <v>#DIV/0!</v>
      </c>
      <c r="BJ22" t="s">
        <v>240</v>
      </c>
      <c r="BK22">
        <v>0</v>
      </c>
      <c r="BL22">
        <f t="shared" si="34"/>
        <v>0</v>
      </c>
      <c r="BM22" t="e">
        <f t="shared" si="35"/>
        <v>#DIV/0!</v>
      </c>
      <c r="BN22" t="e">
        <f t="shared" si="36"/>
        <v>#DIV/0!</v>
      </c>
      <c r="BO22" t="e">
        <f t="shared" si="37"/>
        <v>#DIV/0!</v>
      </c>
      <c r="BP22" t="e">
        <f t="shared" si="38"/>
        <v>#DIV/0!</v>
      </c>
      <c r="BQ22">
        <f t="shared" si="39"/>
        <v>1099.9949999999999</v>
      </c>
      <c r="BR22">
        <f t="shared" si="40"/>
        <v>925.18439999999998</v>
      </c>
      <c r="BS22">
        <f t="shared" si="41"/>
        <v>0.84108055036613805</v>
      </c>
      <c r="BT22">
        <f t="shared" si="42"/>
        <v>0.19216110073227607</v>
      </c>
      <c r="BU22">
        <v>6</v>
      </c>
      <c r="BV22">
        <v>0.5</v>
      </c>
      <c r="BW22" t="s">
        <v>241</v>
      </c>
      <c r="BX22">
        <v>1582128122.25</v>
      </c>
      <c r="BY22">
        <v>99.915871428571407</v>
      </c>
      <c r="BZ22">
        <v>99.988171428571405</v>
      </c>
      <c r="CA22">
        <v>30.1677142857143</v>
      </c>
      <c r="CB22">
        <v>29.5344785714286</v>
      </c>
      <c r="CC22">
        <v>350.10992857142901</v>
      </c>
      <c r="CD22">
        <v>99.515521428571404</v>
      </c>
      <c r="CE22">
        <v>0.19974071428571399</v>
      </c>
      <c r="CF22">
        <v>29.159978571428599</v>
      </c>
      <c r="CG22">
        <v>29.01905</v>
      </c>
      <c r="CH22">
        <v>999.9</v>
      </c>
      <c r="CI22">
        <v>0</v>
      </c>
      <c r="CJ22">
        <v>0</v>
      </c>
      <c r="CK22">
        <v>9975.2635714285698</v>
      </c>
      <c r="CL22">
        <v>0</v>
      </c>
      <c r="CM22">
        <v>7.3486264285714302</v>
      </c>
      <c r="CN22">
        <v>1099.9949999999999</v>
      </c>
      <c r="CO22">
        <v>0.96397999999999995</v>
      </c>
      <c r="CP22">
        <v>3.6020099999999999E-2</v>
      </c>
      <c r="CQ22">
        <v>0</v>
      </c>
      <c r="CR22">
        <v>2.5016428571428602</v>
      </c>
      <c r="CS22">
        <v>0</v>
      </c>
      <c r="CT22">
        <v>14593.771428571399</v>
      </c>
      <c r="CU22">
        <v>10189.314285714299</v>
      </c>
      <c r="CV22">
        <v>41.5</v>
      </c>
      <c r="CW22">
        <v>44.811999999999998</v>
      </c>
      <c r="CX22">
        <v>43.311999999999998</v>
      </c>
      <c r="CY22">
        <v>43.186999999999998</v>
      </c>
      <c r="CZ22">
        <v>41.686999999999998</v>
      </c>
      <c r="DA22">
        <v>1060.375</v>
      </c>
      <c r="DB22">
        <v>39.619999999999997</v>
      </c>
      <c r="DC22">
        <v>0</v>
      </c>
      <c r="DD22">
        <v>1582128128.9000001</v>
      </c>
      <c r="DE22">
        <v>2.5711442307692298</v>
      </c>
      <c r="DF22">
        <v>-0.65028202984904604</v>
      </c>
      <c r="DG22">
        <v>804.92991336905004</v>
      </c>
      <c r="DH22">
        <v>14549.2615384615</v>
      </c>
      <c r="DI22">
        <v>15</v>
      </c>
      <c r="DJ22">
        <v>100</v>
      </c>
      <c r="DK22">
        <v>100</v>
      </c>
      <c r="DL22">
        <v>1.927</v>
      </c>
      <c r="DM22">
        <v>0.39100000000000001</v>
      </c>
      <c r="DN22">
        <v>2</v>
      </c>
      <c r="DO22">
        <v>343.27699999999999</v>
      </c>
      <c r="DP22">
        <v>672.26599999999996</v>
      </c>
      <c r="DQ22">
        <v>27.467600000000001</v>
      </c>
      <c r="DR22">
        <v>31.3233</v>
      </c>
      <c r="DS22">
        <v>30.0002</v>
      </c>
      <c r="DT22">
        <v>31.2654</v>
      </c>
      <c r="DU22">
        <v>31.277899999999999</v>
      </c>
      <c r="DV22">
        <v>7.4431399999999996</v>
      </c>
      <c r="DW22">
        <v>25.8704</v>
      </c>
      <c r="DX22">
        <v>73.113600000000005</v>
      </c>
      <c r="DY22">
        <v>27.455200000000001</v>
      </c>
      <c r="DZ22">
        <v>100</v>
      </c>
      <c r="EA22">
        <v>29.409400000000002</v>
      </c>
      <c r="EB22">
        <v>100.08499999999999</v>
      </c>
      <c r="EC22">
        <v>100.53400000000001</v>
      </c>
    </row>
    <row r="23" spans="1:133" x14ac:dyDescent="0.25">
      <c r="A23">
        <v>7</v>
      </c>
      <c r="B23">
        <v>1582128197</v>
      </c>
      <c r="C23">
        <v>500</v>
      </c>
      <c r="D23" t="s">
        <v>252</v>
      </c>
      <c r="E23" t="s">
        <v>253</v>
      </c>
      <c r="F23" t="s">
        <v>232</v>
      </c>
      <c r="G23" t="s">
        <v>233</v>
      </c>
      <c r="H23" t="s">
        <v>234</v>
      </c>
      <c r="I23" t="s">
        <v>235</v>
      </c>
      <c r="J23" t="s">
        <v>236</v>
      </c>
      <c r="K23" t="s">
        <v>237</v>
      </c>
      <c r="L23" t="s">
        <v>238</v>
      </c>
      <c r="M23" t="s">
        <v>239</v>
      </c>
      <c r="N23">
        <v>1582128193.25</v>
      </c>
      <c r="O23">
        <f t="shared" si="0"/>
        <v>3.7656393401539276E-4</v>
      </c>
      <c r="P23">
        <f t="shared" si="1"/>
        <v>-0.15260132675815657</v>
      </c>
      <c r="Q23">
        <f t="shared" si="2"/>
        <v>75.126099999999994</v>
      </c>
      <c r="R23">
        <f t="shared" si="3"/>
        <v>80.638445868922545</v>
      </c>
      <c r="S23">
        <f t="shared" si="4"/>
        <v>8.0412006546649142</v>
      </c>
      <c r="T23">
        <f t="shared" si="5"/>
        <v>7.4915139793788974</v>
      </c>
      <c r="U23">
        <f t="shared" si="6"/>
        <v>3.6053141357782474E-2</v>
      </c>
      <c r="V23">
        <f t="shared" si="7"/>
        <v>2.254495199536779</v>
      </c>
      <c r="W23">
        <f t="shared" si="8"/>
        <v>3.5735878556697763E-2</v>
      </c>
      <c r="X23">
        <f t="shared" si="9"/>
        <v>2.2363196106196141E-2</v>
      </c>
      <c r="Y23">
        <f t="shared" si="10"/>
        <v>177.78035764132358</v>
      </c>
      <c r="Z23">
        <f t="shared" si="11"/>
        <v>30.347893179649308</v>
      </c>
      <c r="AA23">
        <f t="shared" si="12"/>
        <v>28.983121428571401</v>
      </c>
      <c r="AB23">
        <f t="shared" si="13"/>
        <v>4.0178464310996107</v>
      </c>
      <c r="AC23">
        <f t="shared" si="14"/>
        <v>74.092710710439505</v>
      </c>
      <c r="AD23">
        <f t="shared" si="15"/>
        <v>3.0040598862548618</v>
      </c>
      <c r="AE23">
        <f t="shared" si="16"/>
        <v>4.0544607660461747</v>
      </c>
      <c r="AF23">
        <f t="shared" si="17"/>
        <v>1.0137865448447489</v>
      </c>
      <c r="AG23">
        <f t="shared" si="18"/>
        <v>-16.606469490078819</v>
      </c>
      <c r="AH23">
        <f t="shared" si="19"/>
        <v>19.063362370327116</v>
      </c>
      <c r="AI23">
        <f t="shared" si="20"/>
        <v>1.8627206730221957</v>
      </c>
      <c r="AJ23">
        <f t="shared" si="21"/>
        <v>182.09997119459408</v>
      </c>
      <c r="AK23">
        <v>-4.1304874080819003E-2</v>
      </c>
      <c r="AL23">
        <v>4.6368339661427199E-2</v>
      </c>
      <c r="AM23">
        <v>3.4632606284777001</v>
      </c>
      <c r="AN23">
        <v>0</v>
      </c>
      <c r="AO23">
        <v>0</v>
      </c>
      <c r="AP23">
        <f t="shared" si="22"/>
        <v>1</v>
      </c>
      <c r="AQ23">
        <f t="shared" si="23"/>
        <v>0</v>
      </c>
      <c r="AR23">
        <f t="shared" si="24"/>
        <v>52295.301500102745</v>
      </c>
      <c r="AS23" t="s">
        <v>240</v>
      </c>
      <c r="AT23">
        <v>0</v>
      </c>
      <c r="AU23">
        <v>0</v>
      </c>
      <c r="AV23">
        <f t="shared" si="25"/>
        <v>0</v>
      </c>
      <c r="AW23" t="e">
        <f t="shared" si="26"/>
        <v>#DIV/0!</v>
      </c>
      <c r="AX23">
        <v>0</v>
      </c>
      <c r="AY23" t="s">
        <v>240</v>
      </c>
      <c r="AZ23">
        <v>0</v>
      </c>
      <c r="BA23">
        <v>0</v>
      </c>
      <c r="BB23" t="e">
        <f t="shared" si="27"/>
        <v>#DIV/0!</v>
      </c>
      <c r="BC23">
        <v>0.5</v>
      </c>
      <c r="BD23">
        <f t="shared" si="28"/>
        <v>925.16873571428346</v>
      </c>
      <c r="BE23">
        <f t="shared" si="29"/>
        <v>-0.15260132675815657</v>
      </c>
      <c r="BF23" t="e">
        <f t="shared" si="30"/>
        <v>#DIV/0!</v>
      </c>
      <c r="BG23" t="e">
        <f t="shared" si="31"/>
        <v>#DIV/0!</v>
      </c>
      <c r="BH23">
        <f t="shared" si="32"/>
        <v>-1.6494431866024913E-4</v>
      </c>
      <c r="BI23" t="e">
        <f t="shared" si="33"/>
        <v>#DIV/0!</v>
      </c>
      <c r="BJ23" t="s">
        <v>240</v>
      </c>
      <c r="BK23">
        <v>0</v>
      </c>
      <c r="BL23">
        <f t="shared" si="34"/>
        <v>0</v>
      </c>
      <c r="BM23" t="e">
        <f t="shared" si="35"/>
        <v>#DIV/0!</v>
      </c>
      <c r="BN23" t="e">
        <f t="shared" si="36"/>
        <v>#DIV/0!</v>
      </c>
      <c r="BO23" t="e">
        <f t="shared" si="37"/>
        <v>#DIV/0!</v>
      </c>
      <c r="BP23" t="e">
        <f t="shared" si="38"/>
        <v>#DIV/0!</v>
      </c>
      <c r="BQ23">
        <f t="shared" si="39"/>
        <v>1099.9771428571401</v>
      </c>
      <c r="BR23">
        <f t="shared" si="40"/>
        <v>925.16873571428346</v>
      </c>
      <c r="BS23">
        <f t="shared" si="41"/>
        <v>0.841079963999252</v>
      </c>
      <c r="BT23">
        <f t="shared" si="42"/>
        <v>0.19215992799850387</v>
      </c>
      <c r="BU23">
        <v>6</v>
      </c>
      <c r="BV23">
        <v>0.5</v>
      </c>
      <c r="BW23" t="s">
        <v>241</v>
      </c>
      <c r="BX23">
        <v>1582128193.25</v>
      </c>
      <c r="BY23">
        <v>75.126099999999994</v>
      </c>
      <c r="BZ23">
        <v>74.913057142857099</v>
      </c>
      <c r="CA23">
        <v>30.125192857142899</v>
      </c>
      <c r="CB23">
        <v>29.499285714285701</v>
      </c>
      <c r="CC23">
        <v>350.102928571429</v>
      </c>
      <c r="CD23">
        <v>99.519485714285693</v>
      </c>
      <c r="CE23">
        <v>0.199706142857143</v>
      </c>
      <c r="CF23">
        <v>29.139964285714299</v>
      </c>
      <c r="CG23">
        <v>28.983121428571401</v>
      </c>
      <c r="CH23">
        <v>999.9</v>
      </c>
      <c r="CI23">
        <v>0</v>
      </c>
      <c r="CJ23">
        <v>0</v>
      </c>
      <c r="CK23">
        <v>10008.9657142857</v>
      </c>
      <c r="CL23">
        <v>0</v>
      </c>
      <c r="CM23">
        <v>4.37087</v>
      </c>
      <c r="CN23">
        <v>1099.9771428571401</v>
      </c>
      <c r="CO23">
        <v>0.96400171428571402</v>
      </c>
      <c r="CP23">
        <v>3.5998342857142901E-2</v>
      </c>
      <c r="CQ23">
        <v>0</v>
      </c>
      <c r="CR23">
        <v>2.8207142857142902</v>
      </c>
      <c r="CS23">
        <v>0</v>
      </c>
      <c r="CT23">
        <v>14004.935714285701</v>
      </c>
      <c r="CU23">
        <v>10189.1928571429</v>
      </c>
      <c r="CV23">
        <v>41.561999999999998</v>
      </c>
      <c r="CW23">
        <v>44.875</v>
      </c>
      <c r="CX23">
        <v>43.361499999999999</v>
      </c>
      <c r="CY23">
        <v>43.25</v>
      </c>
      <c r="CZ23">
        <v>41.75</v>
      </c>
      <c r="DA23">
        <v>1060.3792857142901</v>
      </c>
      <c r="DB23">
        <v>39.597857142857102</v>
      </c>
      <c r="DC23">
        <v>0</v>
      </c>
      <c r="DD23">
        <v>1582128200.3</v>
      </c>
      <c r="DE23">
        <v>2.8058461538461499</v>
      </c>
      <c r="DF23">
        <v>-0.40581198606129998</v>
      </c>
      <c r="DG23">
        <v>-35.610256403545002</v>
      </c>
      <c r="DH23">
        <v>14007.038461538499</v>
      </c>
      <c r="DI23">
        <v>15</v>
      </c>
      <c r="DJ23">
        <v>100</v>
      </c>
      <c r="DK23">
        <v>100</v>
      </c>
      <c r="DL23">
        <v>1.8640000000000001</v>
      </c>
      <c r="DM23">
        <v>0.39200000000000002</v>
      </c>
      <c r="DN23">
        <v>2</v>
      </c>
      <c r="DO23">
        <v>343.262</v>
      </c>
      <c r="DP23">
        <v>672.06399999999996</v>
      </c>
      <c r="DQ23">
        <v>27.511299999999999</v>
      </c>
      <c r="DR23">
        <v>31.3233</v>
      </c>
      <c r="DS23">
        <v>30.0001</v>
      </c>
      <c r="DT23">
        <v>31.271799999999999</v>
      </c>
      <c r="DU23">
        <v>31.286100000000001</v>
      </c>
      <c r="DV23">
        <v>6.2875699999999997</v>
      </c>
      <c r="DW23">
        <v>25.736799999999999</v>
      </c>
      <c r="DX23">
        <v>72.741299999999995</v>
      </c>
      <c r="DY23">
        <v>27.5166</v>
      </c>
      <c r="DZ23">
        <v>75</v>
      </c>
      <c r="EA23">
        <v>29.429200000000002</v>
      </c>
      <c r="EB23">
        <v>100.086</v>
      </c>
      <c r="EC23">
        <v>100.535</v>
      </c>
    </row>
    <row r="24" spans="1:133" x14ac:dyDescent="0.25">
      <c r="A24">
        <v>8</v>
      </c>
      <c r="B24">
        <v>1582128269.5</v>
      </c>
      <c r="C24">
        <v>572.5</v>
      </c>
      <c r="D24" t="s">
        <v>254</v>
      </c>
      <c r="E24" t="s">
        <v>255</v>
      </c>
      <c r="F24" t="s">
        <v>232</v>
      </c>
      <c r="G24" t="s">
        <v>233</v>
      </c>
      <c r="H24" t="s">
        <v>234</v>
      </c>
      <c r="I24" t="s">
        <v>235</v>
      </c>
      <c r="J24" t="s">
        <v>236</v>
      </c>
      <c r="K24" t="s">
        <v>237</v>
      </c>
      <c r="L24" t="s">
        <v>238</v>
      </c>
      <c r="M24" t="s">
        <v>239</v>
      </c>
      <c r="N24">
        <v>1582128260.07143</v>
      </c>
      <c r="O24">
        <f t="shared" si="0"/>
        <v>2.2934572354810763E-4</v>
      </c>
      <c r="P24">
        <f t="shared" si="1"/>
        <v>-0.32013552670822654</v>
      </c>
      <c r="Q24">
        <f t="shared" si="2"/>
        <v>50.528607142857098</v>
      </c>
      <c r="R24">
        <f t="shared" si="3"/>
        <v>73.814385973610911</v>
      </c>
      <c r="S24">
        <f t="shared" si="4"/>
        <v>7.3603950122375554</v>
      </c>
      <c r="T24">
        <f t="shared" si="5"/>
        <v>5.0384556219509378</v>
      </c>
      <c r="U24">
        <f t="shared" si="6"/>
        <v>2.1110904268221955E-2</v>
      </c>
      <c r="V24">
        <f t="shared" si="7"/>
        <v>2.2526046894144249</v>
      </c>
      <c r="W24">
        <f t="shared" si="8"/>
        <v>2.100160389881572E-2</v>
      </c>
      <c r="X24">
        <f t="shared" si="9"/>
        <v>1.3135775361828757E-2</v>
      </c>
      <c r="Y24">
        <f t="shared" si="10"/>
        <v>177.79517622279644</v>
      </c>
      <c r="Z24">
        <f t="shared" si="11"/>
        <v>30.416707944944072</v>
      </c>
      <c r="AA24">
        <f t="shared" si="12"/>
        <v>28.990535714285699</v>
      </c>
      <c r="AB24">
        <f t="shared" si="13"/>
        <v>4.0195707510333545</v>
      </c>
      <c r="AC24">
        <f t="shared" si="14"/>
        <v>73.142299166408804</v>
      </c>
      <c r="AD24">
        <f t="shared" si="15"/>
        <v>2.9688028199874386</v>
      </c>
      <c r="AE24">
        <f t="shared" si="16"/>
        <v>4.0589410694255088</v>
      </c>
      <c r="AF24">
        <f t="shared" si="17"/>
        <v>1.0507679310459159</v>
      </c>
      <c r="AG24">
        <f t="shared" si="18"/>
        <v>-10.114146408471546</v>
      </c>
      <c r="AH24">
        <f t="shared" si="19"/>
        <v>20.467385676074965</v>
      </c>
      <c r="AI24">
        <f t="shared" si="20"/>
        <v>2.0018527833843516</v>
      </c>
      <c r="AJ24">
        <f t="shared" si="21"/>
        <v>190.15026827378421</v>
      </c>
      <c r="AK24">
        <v>-4.1253906055832103E-2</v>
      </c>
      <c r="AL24">
        <v>4.6311123588335099E-2</v>
      </c>
      <c r="AM24">
        <v>3.4598785658943698</v>
      </c>
      <c r="AN24">
        <v>0</v>
      </c>
      <c r="AO24">
        <v>0</v>
      </c>
      <c r="AP24">
        <f t="shared" si="22"/>
        <v>1</v>
      </c>
      <c r="AQ24">
        <f t="shared" si="23"/>
        <v>0</v>
      </c>
      <c r="AR24">
        <f t="shared" si="24"/>
        <v>52230.016459432896</v>
      </c>
      <c r="AS24" t="s">
        <v>240</v>
      </c>
      <c r="AT24">
        <v>0</v>
      </c>
      <c r="AU24">
        <v>0</v>
      </c>
      <c r="AV24">
        <f t="shared" si="25"/>
        <v>0</v>
      </c>
      <c r="AW24" t="e">
        <f t="shared" si="26"/>
        <v>#DIV/0!</v>
      </c>
      <c r="AX24">
        <v>0</v>
      </c>
      <c r="AY24" t="s">
        <v>240</v>
      </c>
      <c r="AZ24">
        <v>0</v>
      </c>
      <c r="BA24">
        <v>0</v>
      </c>
      <c r="BB24" t="e">
        <f t="shared" si="27"/>
        <v>#DIV/0!</v>
      </c>
      <c r="BC24">
        <v>0.5</v>
      </c>
      <c r="BD24">
        <f t="shared" si="28"/>
        <v>925.24349999999652</v>
      </c>
      <c r="BE24">
        <f t="shared" si="29"/>
        <v>-0.32013552670822654</v>
      </c>
      <c r="BF24" t="e">
        <f t="shared" si="30"/>
        <v>#DIV/0!</v>
      </c>
      <c r="BG24" t="e">
        <f t="shared" si="31"/>
        <v>#DIV/0!</v>
      </c>
      <c r="BH24">
        <f t="shared" si="32"/>
        <v>-3.4600137878107521E-4</v>
      </c>
      <c r="BI24" t="e">
        <f t="shared" si="33"/>
        <v>#DIV/0!</v>
      </c>
      <c r="BJ24" t="s">
        <v>240</v>
      </c>
      <c r="BK24">
        <v>0</v>
      </c>
      <c r="BL24">
        <f t="shared" si="34"/>
        <v>0</v>
      </c>
      <c r="BM24" t="e">
        <f t="shared" si="35"/>
        <v>#DIV/0!</v>
      </c>
      <c r="BN24" t="e">
        <f t="shared" si="36"/>
        <v>#DIV/0!</v>
      </c>
      <c r="BO24" t="e">
        <f t="shared" si="37"/>
        <v>#DIV/0!</v>
      </c>
      <c r="BP24" t="e">
        <f t="shared" si="38"/>
        <v>#DIV/0!</v>
      </c>
      <c r="BQ24">
        <f t="shared" si="39"/>
        <v>1100.0657142857101</v>
      </c>
      <c r="BR24">
        <f t="shared" si="40"/>
        <v>925.24349999999652</v>
      </c>
      <c r="BS24">
        <f t="shared" si="41"/>
        <v>0.84108020819535456</v>
      </c>
      <c r="BT24">
        <f t="shared" si="42"/>
        <v>0.19216041639070916</v>
      </c>
      <c r="BU24">
        <v>6</v>
      </c>
      <c r="BV24">
        <v>0.5</v>
      </c>
      <c r="BW24" t="s">
        <v>241</v>
      </c>
      <c r="BX24">
        <v>1582128260.07143</v>
      </c>
      <c r="BY24">
        <v>50.528607142857098</v>
      </c>
      <c r="BZ24">
        <v>49.9998</v>
      </c>
      <c r="CA24">
        <v>29.7729071428571</v>
      </c>
      <c r="CB24">
        <v>29.391542857142898</v>
      </c>
      <c r="CC24">
        <v>350.086428571429</v>
      </c>
      <c r="CD24">
        <v>99.515157142857106</v>
      </c>
      <c r="CE24">
        <v>0.19975499999999999</v>
      </c>
      <c r="CF24">
        <v>29.159071428571401</v>
      </c>
      <c r="CG24">
        <v>28.990535714285699</v>
      </c>
      <c r="CH24">
        <v>999.9</v>
      </c>
      <c r="CI24">
        <v>0</v>
      </c>
      <c r="CJ24">
        <v>0</v>
      </c>
      <c r="CK24">
        <v>9997.0499999999993</v>
      </c>
      <c r="CL24">
        <v>0</v>
      </c>
      <c r="CM24">
        <v>4.6687878571428598</v>
      </c>
      <c r="CN24">
        <v>1100.0657142857101</v>
      </c>
      <c r="CO24">
        <v>0.96399364285714295</v>
      </c>
      <c r="CP24">
        <v>3.6006292857142901E-2</v>
      </c>
      <c r="CQ24">
        <v>0</v>
      </c>
      <c r="CR24">
        <v>2.70646428571429</v>
      </c>
      <c r="CS24">
        <v>0</v>
      </c>
      <c r="CT24">
        <v>14023.535714285699</v>
      </c>
      <c r="CU24">
        <v>10189.992857142901</v>
      </c>
      <c r="CV24">
        <v>41.561999999999998</v>
      </c>
      <c r="CW24">
        <v>44.875</v>
      </c>
      <c r="CX24">
        <v>43.383857142857103</v>
      </c>
      <c r="CY24">
        <v>43.298714285714297</v>
      </c>
      <c r="CZ24">
        <v>41.75</v>
      </c>
      <c r="DA24">
        <v>1060.45571428571</v>
      </c>
      <c r="DB24">
        <v>39.61</v>
      </c>
      <c r="DC24">
        <v>0</v>
      </c>
      <c r="DD24">
        <v>1582128272.3</v>
      </c>
      <c r="DE24">
        <v>2.64481730769231</v>
      </c>
      <c r="DF24">
        <v>-1.01272646579873</v>
      </c>
      <c r="DG24">
        <v>19.435897400952399</v>
      </c>
      <c r="DH24">
        <v>14023.811538461499</v>
      </c>
      <c r="DI24">
        <v>15</v>
      </c>
      <c r="DJ24">
        <v>100</v>
      </c>
      <c r="DK24">
        <v>100</v>
      </c>
      <c r="DL24">
        <v>1.861</v>
      </c>
      <c r="DM24">
        <v>0.38700000000000001</v>
      </c>
      <c r="DN24">
        <v>2</v>
      </c>
      <c r="DO24">
        <v>342.93200000000002</v>
      </c>
      <c r="DP24">
        <v>666.30799999999999</v>
      </c>
      <c r="DQ24">
        <v>27.535599999999999</v>
      </c>
      <c r="DR24">
        <v>31.320499999999999</v>
      </c>
      <c r="DS24">
        <v>30.0001</v>
      </c>
      <c r="DT24">
        <v>31.268899999999999</v>
      </c>
      <c r="DU24">
        <v>31.294499999999999</v>
      </c>
      <c r="DV24">
        <v>5.1407800000000003</v>
      </c>
      <c r="DW24">
        <v>25.638500000000001</v>
      </c>
      <c r="DX24">
        <v>71.989800000000002</v>
      </c>
      <c r="DY24">
        <v>27.5459</v>
      </c>
      <c r="DZ24">
        <v>50</v>
      </c>
      <c r="EA24">
        <v>29.409700000000001</v>
      </c>
      <c r="EB24">
        <v>100.09</v>
      </c>
      <c r="EC24">
        <v>100.53700000000001</v>
      </c>
    </row>
    <row r="25" spans="1:133" x14ac:dyDescent="0.25">
      <c r="A25">
        <v>9</v>
      </c>
      <c r="B25">
        <v>1582128368</v>
      </c>
      <c r="C25">
        <v>671</v>
      </c>
      <c r="D25" t="s">
        <v>256</v>
      </c>
      <c r="E25" t="s">
        <v>257</v>
      </c>
      <c r="F25" t="s">
        <v>232</v>
      </c>
      <c r="G25" t="s">
        <v>233</v>
      </c>
      <c r="H25" t="s">
        <v>234</v>
      </c>
      <c r="I25" t="s">
        <v>235</v>
      </c>
      <c r="J25" t="s">
        <v>236</v>
      </c>
      <c r="K25" t="s">
        <v>237</v>
      </c>
      <c r="L25" t="s">
        <v>238</v>
      </c>
      <c r="M25" t="s">
        <v>239</v>
      </c>
      <c r="N25">
        <v>1582128364.25</v>
      </c>
      <c r="O25">
        <f t="shared" si="0"/>
        <v>6.0286842767355022E-4</v>
      </c>
      <c r="P25">
        <f t="shared" si="1"/>
        <v>2.4239026266686312</v>
      </c>
      <c r="Q25">
        <f t="shared" si="2"/>
        <v>395.45549999999997</v>
      </c>
      <c r="R25">
        <f t="shared" si="3"/>
        <v>322.84932817112019</v>
      </c>
      <c r="S25">
        <f t="shared" si="4"/>
        <v>32.191201424486067</v>
      </c>
      <c r="T25">
        <f t="shared" si="5"/>
        <v>39.430739184234739</v>
      </c>
      <c r="U25">
        <f t="shared" si="6"/>
        <v>5.8909153525055526E-2</v>
      </c>
      <c r="V25">
        <f t="shared" si="7"/>
        <v>2.253231991121031</v>
      </c>
      <c r="W25">
        <f t="shared" si="8"/>
        <v>5.8066725936710847E-2</v>
      </c>
      <c r="X25">
        <f t="shared" si="9"/>
        <v>3.6366388852817913E-2</v>
      </c>
      <c r="Y25">
        <f t="shared" si="10"/>
        <v>177.78493705569662</v>
      </c>
      <c r="Z25">
        <f t="shared" si="11"/>
        <v>30.325743597197295</v>
      </c>
      <c r="AA25">
        <f t="shared" si="12"/>
        <v>28.99945</v>
      </c>
      <c r="AB25">
        <f t="shared" si="13"/>
        <v>4.0216447761004837</v>
      </c>
      <c r="AC25">
        <f t="shared" si="14"/>
        <v>74.335624676047757</v>
      </c>
      <c r="AD25">
        <f t="shared" si="15"/>
        <v>3.0229950626431537</v>
      </c>
      <c r="AE25">
        <f t="shared" si="16"/>
        <v>4.0666841448057625</v>
      </c>
      <c r="AF25">
        <f t="shared" si="17"/>
        <v>0.99864971345733</v>
      </c>
      <c r="AG25">
        <f t="shared" si="18"/>
        <v>-26.586497660403566</v>
      </c>
      <c r="AH25">
        <f t="shared" si="19"/>
        <v>23.396324422083911</v>
      </c>
      <c r="AI25">
        <f t="shared" si="20"/>
        <v>2.288162293305259</v>
      </c>
      <c r="AJ25">
        <f t="shared" si="21"/>
        <v>176.88292611068221</v>
      </c>
      <c r="AK25">
        <v>-4.1270813763061999E-2</v>
      </c>
      <c r="AL25">
        <v>4.63301039708972E-2</v>
      </c>
      <c r="AM25">
        <v>3.4610006627658798</v>
      </c>
      <c r="AN25">
        <v>0</v>
      </c>
      <c r="AO25">
        <v>0</v>
      </c>
      <c r="AP25">
        <f t="shared" si="22"/>
        <v>1</v>
      </c>
      <c r="AQ25">
        <f t="shared" si="23"/>
        <v>0</v>
      </c>
      <c r="AR25">
        <f t="shared" si="24"/>
        <v>52244.728363178794</v>
      </c>
      <c r="AS25" t="s">
        <v>240</v>
      </c>
      <c r="AT25">
        <v>0</v>
      </c>
      <c r="AU25">
        <v>0</v>
      </c>
      <c r="AV25">
        <f t="shared" si="25"/>
        <v>0</v>
      </c>
      <c r="AW25" t="e">
        <f t="shared" si="26"/>
        <v>#DIV/0!</v>
      </c>
      <c r="AX25">
        <v>0</v>
      </c>
      <c r="AY25" t="s">
        <v>240</v>
      </c>
      <c r="AZ25">
        <v>0</v>
      </c>
      <c r="BA25">
        <v>0</v>
      </c>
      <c r="BB25" t="e">
        <f t="shared" si="27"/>
        <v>#DIV/0!</v>
      </c>
      <c r="BC25">
        <v>0.5</v>
      </c>
      <c r="BD25">
        <f t="shared" si="28"/>
        <v>925.19112857142727</v>
      </c>
      <c r="BE25">
        <f t="shared" si="29"/>
        <v>2.4239026266686312</v>
      </c>
      <c r="BF25" t="e">
        <f t="shared" si="30"/>
        <v>#DIV/0!</v>
      </c>
      <c r="BG25" t="e">
        <f t="shared" si="31"/>
        <v>#DIV/0!</v>
      </c>
      <c r="BH25">
        <f t="shared" si="32"/>
        <v>2.6198939352254061E-3</v>
      </c>
      <c r="BI25" t="e">
        <f t="shared" si="33"/>
        <v>#DIV/0!</v>
      </c>
      <c r="BJ25" t="s">
        <v>240</v>
      </c>
      <c r="BK25">
        <v>0</v>
      </c>
      <c r="BL25">
        <f t="shared" si="34"/>
        <v>0</v>
      </c>
      <c r="BM25" t="e">
        <f t="shared" si="35"/>
        <v>#DIV/0!</v>
      </c>
      <c r="BN25" t="e">
        <f t="shared" si="36"/>
        <v>#DIV/0!</v>
      </c>
      <c r="BO25" t="e">
        <f t="shared" si="37"/>
        <v>#DIV/0!</v>
      </c>
      <c r="BP25" t="e">
        <f t="shared" si="38"/>
        <v>#DIV/0!</v>
      </c>
      <c r="BQ25">
        <f t="shared" si="39"/>
        <v>1100.00357142857</v>
      </c>
      <c r="BR25">
        <f t="shared" si="40"/>
        <v>925.19112857142727</v>
      </c>
      <c r="BS25">
        <f t="shared" si="41"/>
        <v>0.84108011337625521</v>
      </c>
      <c r="BT25">
        <f t="shared" si="42"/>
        <v>0.19216022675251057</v>
      </c>
      <c r="BU25">
        <v>6</v>
      </c>
      <c r="BV25">
        <v>0.5</v>
      </c>
      <c r="BW25" t="s">
        <v>241</v>
      </c>
      <c r="BX25">
        <v>1582128364.25</v>
      </c>
      <c r="BY25">
        <v>395.45549999999997</v>
      </c>
      <c r="BZ25">
        <v>400.01914285714298</v>
      </c>
      <c r="CA25">
        <v>30.317971428571401</v>
      </c>
      <c r="CB25">
        <v>29.315885714285699</v>
      </c>
      <c r="CC25">
        <v>350.02435714285701</v>
      </c>
      <c r="CD25">
        <v>99.509685714285695</v>
      </c>
      <c r="CE25">
        <v>0.19998878571428599</v>
      </c>
      <c r="CF25">
        <v>29.192049999999998</v>
      </c>
      <c r="CG25">
        <v>28.99945</v>
      </c>
      <c r="CH25">
        <v>999.9</v>
      </c>
      <c r="CI25">
        <v>0</v>
      </c>
      <c r="CJ25">
        <v>0</v>
      </c>
      <c r="CK25">
        <v>10001.6971428571</v>
      </c>
      <c r="CL25">
        <v>0</v>
      </c>
      <c r="CM25">
        <v>6.2989707142857103</v>
      </c>
      <c r="CN25">
        <v>1100.00357142857</v>
      </c>
      <c r="CO25">
        <v>0.96399628571428597</v>
      </c>
      <c r="CP25">
        <v>3.6003685714285701E-2</v>
      </c>
      <c r="CQ25">
        <v>0</v>
      </c>
      <c r="CR25">
        <v>2.64425</v>
      </c>
      <c r="CS25">
        <v>0</v>
      </c>
      <c r="CT25">
        <v>14062.9142857143</v>
      </c>
      <c r="CU25">
        <v>10189.4142857143</v>
      </c>
      <c r="CV25">
        <v>41.570999999999998</v>
      </c>
      <c r="CW25">
        <v>44.875</v>
      </c>
      <c r="CX25">
        <v>43.388285714285701</v>
      </c>
      <c r="CY25">
        <v>43.285428571428596</v>
      </c>
      <c r="CZ25">
        <v>41.75</v>
      </c>
      <c r="DA25">
        <v>1060.39928571429</v>
      </c>
      <c r="DB25">
        <v>39.604285714285702</v>
      </c>
      <c r="DC25">
        <v>0</v>
      </c>
      <c r="DD25">
        <v>1582128371.3</v>
      </c>
      <c r="DE25">
        <v>2.6331153846153801</v>
      </c>
      <c r="DF25">
        <v>-0.191384638567937</v>
      </c>
      <c r="DG25">
        <v>376.694017189259</v>
      </c>
      <c r="DH25">
        <v>14044.2730769231</v>
      </c>
      <c r="DI25">
        <v>15</v>
      </c>
      <c r="DJ25">
        <v>100</v>
      </c>
      <c r="DK25">
        <v>100</v>
      </c>
      <c r="DL25">
        <v>2.8380000000000001</v>
      </c>
      <c r="DM25">
        <v>0.38800000000000001</v>
      </c>
      <c r="DN25">
        <v>2</v>
      </c>
      <c r="DO25">
        <v>343.84100000000001</v>
      </c>
      <c r="DP25">
        <v>674.899</v>
      </c>
      <c r="DQ25">
        <v>27.693899999999999</v>
      </c>
      <c r="DR25">
        <v>31.2986</v>
      </c>
      <c r="DS25">
        <v>29.9999</v>
      </c>
      <c r="DT25">
        <v>31.2544</v>
      </c>
      <c r="DU25">
        <v>31.273199999999999</v>
      </c>
      <c r="DV25">
        <v>20.887499999999999</v>
      </c>
      <c r="DW25">
        <v>26.197900000000001</v>
      </c>
      <c r="DX25">
        <v>70.489500000000007</v>
      </c>
      <c r="DY25">
        <v>27.599</v>
      </c>
      <c r="DZ25">
        <v>400</v>
      </c>
      <c r="EA25">
        <v>29.345800000000001</v>
      </c>
      <c r="EB25">
        <v>100.099</v>
      </c>
      <c r="EC25">
        <v>100.544</v>
      </c>
    </row>
    <row r="26" spans="1:133" x14ac:dyDescent="0.25">
      <c r="A26">
        <v>10</v>
      </c>
      <c r="B26">
        <v>1582128482</v>
      </c>
      <c r="C26">
        <v>785</v>
      </c>
      <c r="D26" t="s">
        <v>258</v>
      </c>
      <c r="E26" t="s">
        <v>259</v>
      </c>
      <c r="F26" t="s">
        <v>232</v>
      </c>
      <c r="G26" t="s">
        <v>233</v>
      </c>
      <c r="H26" t="s">
        <v>234</v>
      </c>
      <c r="I26" t="s">
        <v>235</v>
      </c>
      <c r="J26" t="s">
        <v>236</v>
      </c>
      <c r="K26" t="s">
        <v>237</v>
      </c>
      <c r="L26" t="s">
        <v>238</v>
      </c>
      <c r="M26" t="s">
        <v>239</v>
      </c>
      <c r="N26">
        <v>1582128478.25</v>
      </c>
      <c r="O26">
        <f t="shared" si="0"/>
        <v>6.2898735928475409E-4</v>
      </c>
      <c r="P26">
        <f t="shared" si="1"/>
        <v>2.3662081858988118</v>
      </c>
      <c r="Q26">
        <f t="shared" si="2"/>
        <v>395.55700000000002</v>
      </c>
      <c r="R26">
        <f t="shared" si="3"/>
        <v>327.97640286763851</v>
      </c>
      <c r="S26">
        <f t="shared" si="4"/>
        <v>32.703284802276642</v>
      </c>
      <c r="T26">
        <f t="shared" si="5"/>
        <v>39.441902263178157</v>
      </c>
      <c r="U26">
        <f t="shared" si="6"/>
        <v>6.2213825986865805E-2</v>
      </c>
      <c r="V26">
        <f t="shared" si="7"/>
        <v>2.2537009011159874</v>
      </c>
      <c r="W26">
        <f t="shared" si="8"/>
        <v>6.1275234921231193E-2</v>
      </c>
      <c r="X26">
        <f t="shared" si="9"/>
        <v>3.8380170909569904E-2</v>
      </c>
      <c r="Y26">
        <f t="shared" si="10"/>
        <v>177.7794781231382</v>
      </c>
      <c r="Z26">
        <f t="shared" si="11"/>
        <v>30.314940487984096</v>
      </c>
      <c r="AA26">
        <f t="shared" si="12"/>
        <v>28.995964285714301</v>
      </c>
      <c r="AB26">
        <f t="shared" si="13"/>
        <v>4.0208336680427275</v>
      </c>
      <c r="AC26">
        <f t="shared" si="14"/>
        <v>74.602138117765634</v>
      </c>
      <c r="AD26">
        <f t="shared" si="15"/>
        <v>3.0334977553210725</v>
      </c>
      <c r="AE26">
        <f t="shared" si="16"/>
        <v>4.0662343357136033</v>
      </c>
      <c r="AF26">
        <f t="shared" si="17"/>
        <v>0.987335912721655</v>
      </c>
      <c r="AG26">
        <f t="shared" si="18"/>
        <v>-27.738342544457655</v>
      </c>
      <c r="AH26">
        <f t="shared" si="19"/>
        <v>23.592124290814514</v>
      </c>
      <c r="AI26">
        <f t="shared" si="20"/>
        <v>2.3067696229330421</v>
      </c>
      <c r="AJ26">
        <f t="shared" si="21"/>
        <v>175.94002949242812</v>
      </c>
      <c r="AK26">
        <v>-4.1283455118550298E-2</v>
      </c>
      <c r="AL26">
        <v>4.6344294999876398E-2</v>
      </c>
      <c r="AM26">
        <v>3.4618395153845398</v>
      </c>
      <c r="AN26">
        <v>0</v>
      </c>
      <c r="AO26">
        <v>0</v>
      </c>
      <c r="AP26">
        <f t="shared" si="22"/>
        <v>1</v>
      </c>
      <c r="AQ26">
        <f t="shared" si="23"/>
        <v>0</v>
      </c>
      <c r="AR26">
        <f t="shared" si="24"/>
        <v>52260.462810738325</v>
      </c>
      <c r="AS26" t="s">
        <v>240</v>
      </c>
      <c r="AT26">
        <v>0</v>
      </c>
      <c r="AU26">
        <v>0</v>
      </c>
      <c r="AV26">
        <f t="shared" si="25"/>
        <v>0</v>
      </c>
      <c r="AW26" t="e">
        <f t="shared" si="26"/>
        <v>#DIV/0!</v>
      </c>
      <c r="AX26">
        <v>0</v>
      </c>
      <c r="AY26" t="s">
        <v>240</v>
      </c>
      <c r="AZ26">
        <v>0</v>
      </c>
      <c r="BA26">
        <v>0</v>
      </c>
      <c r="BB26" t="e">
        <f t="shared" si="27"/>
        <v>#DIV/0!</v>
      </c>
      <c r="BC26">
        <v>0.5</v>
      </c>
      <c r="BD26">
        <f t="shared" si="28"/>
        <v>925.16125714285965</v>
      </c>
      <c r="BE26">
        <f t="shared" si="29"/>
        <v>2.3662081858988118</v>
      </c>
      <c r="BF26" t="e">
        <f t="shared" si="30"/>
        <v>#DIV/0!</v>
      </c>
      <c r="BG26" t="e">
        <f t="shared" si="31"/>
        <v>#DIV/0!</v>
      </c>
      <c r="BH26">
        <f t="shared" si="32"/>
        <v>2.5576170290639738E-3</v>
      </c>
      <c r="BI26" t="e">
        <f t="shared" si="33"/>
        <v>#DIV/0!</v>
      </c>
      <c r="BJ26" t="s">
        <v>240</v>
      </c>
      <c r="BK26">
        <v>0</v>
      </c>
      <c r="BL26">
        <f t="shared" si="34"/>
        <v>0</v>
      </c>
      <c r="BM26" t="e">
        <f t="shared" si="35"/>
        <v>#DIV/0!</v>
      </c>
      <c r="BN26" t="e">
        <f t="shared" si="36"/>
        <v>#DIV/0!</v>
      </c>
      <c r="BO26" t="e">
        <f t="shared" si="37"/>
        <v>#DIV/0!</v>
      </c>
      <c r="BP26" t="e">
        <f t="shared" si="38"/>
        <v>#DIV/0!</v>
      </c>
      <c r="BQ26">
        <f t="shared" si="39"/>
        <v>1099.9678571428601</v>
      </c>
      <c r="BR26">
        <f t="shared" si="40"/>
        <v>925.16125714285965</v>
      </c>
      <c r="BS26">
        <f t="shared" si="41"/>
        <v>0.84108026533242852</v>
      </c>
      <c r="BT26">
        <f t="shared" si="42"/>
        <v>0.19216053066485708</v>
      </c>
      <c r="BU26">
        <v>6</v>
      </c>
      <c r="BV26">
        <v>0.5</v>
      </c>
      <c r="BW26" t="s">
        <v>241</v>
      </c>
      <c r="BX26">
        <v>1582128478.25</v>
      </c>
      <c r="BY26">
        <v>395.55700000000002</v>
      </c>
      <c r="BZ26">
        <v>400.03985714285699</v>
      </c>
      <c r="CA26">
        <v>30.422499999999999</v>
      </c>
      <c r="CB26">
        <v>29.3770428571429</v>
      </c>
      <c r="CC26">
        <v>350.00114285714301</v>
      </c>
      <c r="CD26">
        <v>99.512292857142896</v>
      </c>
      <c r="CE26">
        <v>0.20001728571428601</v>
      </c>
      <c r="CF26">
        <v>29.190135714285699</v>
      </c>
      <c r="CG26">
        <v>28.995964285714301</v>
      </c>
      <c r="CH26">
        <v>999.9</v>
      </c>
      <c r="CI26">
        <v>0</v>
      </c>
      <c r="CJ26">
        <v>0</v>
      </c>
      <c r="CK26">
        <v>10004.498571428599</v>
      </c>
      <c r="CL26">
        <v>0</v>
      </c>
      <c r="CM26">
        <v>5.5089657142857096</v>
      </c>
      <c r="CN26">
        <v>1099.9678571428601</v>
      </c>
      <c r="CO26">
        <v>0.96399164285714301</v>
      </c>
      <c r="CP26">
        <v>3.60083428571428E-2</v>
      </c>
      <c r="CQ26">
        <v>0</v>
      </c>
      <c r="CR26">
        <v>2.7269642857142902</v>
      </c>
      <c r="CS26">
        <v>0</v>
      </c>
      <c r="CT26">
        <v>14042.9857142857</v>
      </c>
      <c r="CU26">
        <v>10189.078571428599</v>
      </c>
      <c r="CV26">
        <v>41.602499999999999</v>
      </c>
      <c r="CW26">
        <v>44.879428571428598</v>
      </c>
      <c r="CX26">
        <v>43.419285714285699</v>
      </c>
      <c r="CY26">
        <v>43.311999999999998</v>
      </c>
      <c r="CZ26">
        <v>41.772142857142903</v>
      </c>
      <c r="DA26">
        <v>1060.3592857142901</v>
      </c>
      <c r="DB26">
        <v>39.608571428571402</v>
      </c>
      <c r="DC26">
        <v>0</v>
      </c>
      <c r="DD26">
        <v>1582128485.3</v>
      </c>
      <c r="DE26">
        <v>2.7713173076923101</v>
      </c>
      <c r="DF26">
        <v>-0.51211111142481902</v>
      </c>
      <c r="DG26">
        <v>165.22735042739001</v>
      </c>
      <c r="DH26">
        <v>14035.2961538462</v>
      </c>
      <c r="DI26">
        <v>15</v>
      </c>
      <c r="DJ26">
        <v>100</v>
      </c>
      <c r="DK26">
        <v>100</v>
      </c>
      <c r="DL26">
        <v>2.774</v>
      </c>
      <c r="DM26">
        <v>0.39400000000000002</v>
      </c>
      <c r="DN26">
        <v>2</v>
      </c>
      <c r="DO26">
        <v>344.04700000000003</v>
      </c>
      <c r="DP26">
        <v>674.69799999999998</v>
      </c>
      <c r="DQ26">
        <v>27.6327</v>
      </c>
      <c r="DR26">
        <v>31.2576</v>
      </c>
      <c r="DS26">
        <v>30</v>
      </c>
      <c r="DT26">
        <v>31.2224</v>
      </c>
      <c r="DU26">
        <v>31.244399999999999</v>
      </c>
      <c r="DV26">
        <v>20.883099999999999</v>
      </c>
      <c r="DW26">
        <v>25.788799999999998</v>
      </c>
      <c r="DX26">
        <v>68.994299999999996</v>
      </c>
      <c r="DY26">
        <v>27.634399999999999</v>
      </c>
      <c r="DZ26">
        <v>400</v>
      </c>
      <c r="EA26">
        <v>29.311199999999999</v>
      </c>
      <c r="EB26">
        <v>100.10599999999999</v>
      </c>
      <c r="EC26">
        <v>100.55</v>
      </c>
    </row>
    <row r="27" spans="1:133" x14ac:dyDescent="0.25">
      <c r="A27">
        <v>11</v>
      </c>
      <c r="B27">
        <v>1582128565</v>
      </c>
      <c r="C27">
        <v>868</v>
      </c>
      <c r="D27" t="s">
        <v>260</v>
      </c>
      <c r="E27" t="s">
        <v>261</v>
      </c>
      <c r="F27" t="s">
        <v>232</v>
      </c>
      <c r="G27" t="s">
        <v>233</v>
      </c>
      <c r="H27" t="s">
        <v>234</v>
      </c>
      <c r="I27" t="s">
        <v>235</v>
      </c>
      <c r="J27" t="s">
        <v>236</v>
      </c>
      <c r="K27" t="s">
        <v>237</v>
      </c>
      <c r="L27" t="s">
        <v>238</v>
      </c>
      <c r="M27" t="s">
        <v>239</v>
      </c>
      <c r="N27">
        <v>1582128561.25</v>
      </c>
      <c r="O27">
        <f t="shared" si="0"/>
        <v>6.0206682254959057E-4</v>
      </c>
      <c r="P27">
        <f t="shared" si="1"/>
        <v>2.3869853570845074</v>
      </c>
      <c r="Q27">
        <f t="shared" si="2"/>
        <v>395.50664285714299</v>
      </c>
      <c r="R27">
        <f t="shared" si="3"/>
        <v>324.36409120544522</v>
      </c>
      <c r="S27">
        <f t="shared" si="4"/>
        <v>32.341294355273057</v>
      </c>
      <c r="T27">
        <f t="shared" si="5"/>
        <v>39.434688064798912</v>
      </c>
      <c r="U27">
        <f t="shared" si="6"/>
        <v>5.9289237714454331E-2</v>
      </c>
      <c r="V27">
        <f t="shared" si="7"/>
        <v>2.2536568284057705</v>
      </c>
      <c r="W27">
        <f t="shared" si="8"/>
        <v>5.8436147549757157E-2</v>
      </c>
      <c r="X27">
        <f t="shared" si="9"/>
        <v>3.6598216389306666E-2</v>
      </c>
      <c r="Y27">
        <f t="shared" si="10"/>
        <v>177.78350173508528</v>
      </c>
      <c r="Z27">
        <f t="shared" si="11"/>
        <v>30.320066098226508</v>
      </c>
      <c r="AA27">
        <f t="shared" si="12"/>
        <v>28.996200000000002</v>
      </c>
      <c r="AB27">
        <f t="shared" si="13"/>
        <v>4.0208885130657572</v>
      </c>
      <c r="AC27">
        <f t="shared" si="14"/>
        <v>74.53096626070716</v>
      </c>
      <c r="AD27">
        <f t="shared" si="15"/>
        <v>3.0299333436966922</v>
      </c>
      <c r="AE27">
        <f t="shared" si="16"/>
        <v>4.0653348476632827</v>
      </c>
      <c r="AF27">
        <f t="shared" si="17"/>
        <v>0.99095516936906503</v>
      </c>
      <c r="AG27">
        <f t="shared" si="18"/>
        <v>-26.551146874436945</v>
      </c>
      <c r="AH27">
        <f t="shared" si="19"/>
        <v>23.09785568300963</v>
      </c>
      <c r="AI27">
        <f t="shared" si="20"/>
        <v>2.2584453350625071</v>
      </c>
      <c r="AJ27">
        <f t="shared" si="21"/>
        <v>176.58865587872049</v>
      </c>
      <c r="AK27">
        <v>-4.1282266859611103E-2</v>
      </c>
      <c r="AL27">
        <v>4.6342961075120002E-2</v>
      </c>
      <c r="AM27">
        <v>3.4617606689010501</v>
      </c>
      <c r="AN27">
        <v>0</v>
      </c>
      <c r="AO27">
        <v>0</v>
      </c>
      <c r="AP27">
        <f t="shared" si="22"/>
        <v>1</v>
      </c>
      <c r="AQ27">
        <f t="shared" si="23"/>
        <v>0</v>
      </c>
      <c r="AR27">
        <f t="shared" si="24"/>
        <v>52259.563968116076</v>
      </c>
      <c r="AS27" t="s">
        <v>240</v>
      </c>
      <c r="AT27">
        <v>0</v>
      </c>
      <c r="AU27">
        <v>0</v>
      </c>
      <c r="AV27">
        <f t="shared" si="25"/>
        <v>0</v>
      </c>
      <c r="AW27" t="e">
        <f t="shared" si="26"/>
        <v>#DIV/0!</v>
      </c>
      <c r="AX27">
        <v>0</v>
      </c>
      <c r="AY27" t="s">
        <v>240</v>
      </c>
      <c r="AZ27">
        <v>0</v>
      </c>
      <c r="BA27">
        <v>0</v>
      </c>
      <c r="BB27" t="e">
        <f t="shared" si="27"/>
        <v>#DIV/0!</v>
      </c>
      <c r="BC27">
        <v>0.5</v>
      </c>
      <c r="BD27">
        <f t="shared" si="28"/>
        <v>925.18281428571299</v>
      </c>
      <c r="BE27">
        <f t="shared" si="29"/>
        <v>2.3869853570845074</v>
      </c>
      <c r="BF27" t="e">
        <f t="shared" si="30"/>
        <v>#DIV/0!</v>
      </c>
      <c r="BG27" t="e">
        <f t="shared" si="31"/>
        <v>#DIV/0!</v>
      </c>
      <c r="BH27">
        <f t="shared" si="32"/>
        <v>2.5800148038065086E-3</v>
      </c>
      <c r="BI27" t="e">
        <f t="shared" si="33"/>
        <v>#DIV/0!</v>
      </c>
      <c r="BJ27" t="s">
        <v>240</v>
      </c>
      <c r="BK27">
        <v>0</v>
      </c>
      <c r="BL27">
        <f t="shared" si="34"/>
        <v>0</v>
      </c>
      <c r="BM27" t="e">
        <f t="shared" si="35"/>
        <v>#DIV/0!</v>
      </c>
      <c r="BN27" t="e">
        <f t="shared" si="36"/>
        <v>#DIV/0!</v>
      </c>
      <c r="BO27" t="e">
        <f t="shared" si="37"/>
        <v>#DIV/0!</v>
      </c>
      <c r="BP27" t="e">
        <f t="shared" si="38"/>
        <v>#DIV/0!</v>
      </c>
      <c r="BQ27">
        <f t="shared" si="39"/>
        <v>1099.99357142857</v>
      </c>
      <c r="BR27">
        <f t="shared" si="40"/>
        <v>925.18281428571299</v>
      </c>
      <c r="BS27">
        <f t="shared" si="41"/>
        <v>0.84108020111805837</v>
      </c>
      <c r="BT27">
        <f t="shared" si="42"/>
        <v>0.19216040223611694</v>
      </c>
      <c r="BU27">
        <v>6</v>
      </c>
      <c r="BV27">
        <v>0.5</v>
      </c>
      <c r="BW27" t="s">
        <v>241</v>
      </c>
      <c r="BX27">
        <v>1582128561.25</v>
      </c>
      <c r="BY27">
        <v>395.50664285714299</v>
      </c>
      <c r="BZ27">
        <v>400.00685714285697</v>
      </c>
      <c r="CA27">
        <v>30.388442857142898</v>
      </c>
      <c r="CB27">
        <v>29.387685714285698</v>
      </c>
      <c r="CC27">
        <v>349.99757142857197</v>
      </c>
      <c r="CD27">
        <v>99.506792857142798</v>
      </c>
      <c r="CE27">
        <v>0.199972571428571</v>
      </c>
      <c r="CF27">
        <v>29.1863071428571</v>
      </c>
      <c r="CG27">
        <v>28.996200000000002</v>
      </c>
      <c r="CH27">
        <v>999.9</v>
      </c>
      <c r="CI27">
        <v>0</v>
      </c>
      <c r="CJ27">
        <v>0</v>
      </c>
      <c r="CK27">
        <v>10004.763571428601</v>
      </c>
      <c r="CL27">
        <v>0</v>
      </c>
      <c r="CM27">
        <v>5.0654428571428598</v>
      </c>
      <c r="CN27">
        <v>1099.99357142857</v>
      </c>
      <c r="CO27">
        <v>0.96399400000000002</v>
      </c>
      <c r="CP27">
        <v>3.6005985714285697E-2</v>
      </c>
      <c r="CQ27">
        <v>0</v>
      </c>
      <c r="CR27">
        <v>2.7284285714285699</v>
      </c>
      <c r="CS27">
        <v>0</v>
      </c>
      <c r="CT27">
        <v>14020.728571428601</v>
      </c>
      <c r="CU27">
        <v>10189.314285714299</v>
      </c>
      <c r="CV27">
        <v>41.625</v>
      </c>
      <c r="CW27">
        <v>44.928142857142902</v>
      </c>
      <c r="CX27">
        <v>43.436999999999998</v>
      </c>
      <c r="CY27">
        <v>43.311999999999998</v>
      </c>
      <c r="CZ27">
        <v>41.811999999999998</v>
      </c>
      <c r="DA27">
        <v>1060.3864285714301</v>
      </c>
      <c r="DB27">
        <v>39.607142857142797</v>
      </c>
      <c r="DC27">
        <v>0</v>
      </c>
      <c r="DD27">
        <v>1582128568.0999999</v>
      </c>
      <c r="DE27">
        <v>2.62782692307692</v>
      </c>
      <c r="DF27">
        <v>0.49384617933790498</v>
      </c>
      <c r="DG27">
        <v>-44.670085504035001</v>
      </c>
      <c r="DH27">
        <v>14022.9769230769</v>
      </c>
      <c r="DI27">
        <v>15</v>
      </c>
      <c r="DJ27">
        <v>100</v>
      </c>
      <c r="DK27">
        <v>100</v>
      </c>
      <c r="DL27">
        <v>2.7959999999999998</v>
      </c>
      <c r="DM27">
        <v>0.39</v>
      </c>
      <c r="DN27">
        <v>2</v>
      </c>
      <c r="DO27">
        <v>343.72199999999998</v>
      </c>
      <c r="DP27">
        <v>674.70299999999997</v>
      </c>
      <c r="DQ27">
        <v>27.5688</v>
      </c>
      <c r="DR27">
        <v>31.238499999999998</v>
      </c>
      <c r="DS27">
        <v>30</v>
      </c>
      <c r="DT27">
        <v>31.2059</v>
      </c>
      <c r="DU27">
        <v>31.229399999999998</v>
      </c>
      <c r="DV27">
        <v>20.8874</v>
      </c>
      <c r="DW27">
        <v>25.5352</v>
      </c>
      <c r="DX27">
        <v>68.243099999999998</v>
      </c>
      <c r="DY27">
        <v>27.5703</v>
      </c>
      <c r="DZ27">
        <v>400</v>
      </c>
      <c r="EA27">
        <v>29.314499999999999</v>
      </c>
      <c r="EB27">
        <v>100.105</v>
      </c>
      <c r="EC27">
        <v>100.54900000000001</v>
      </c>
    </row>
    <row r="28" spans="1:133" x14ac:dyDescent="0.25">
      <c r="A28">
        <v>12</v>
      </c>
      <c r="B28">
        <v>1582128651.0999999</v>
      </c>
      <c r="C28">
        <v>954.09999990463302</v>
      </c>
      <c r="D28" t="s">
        <v>262</v>
      </c>
      <c r="E28" t="s">
        <v>263</v>
      </c>
      <c r="F28" t="s">
        <v>232</v>
      </c>
      <c r="G28" t="s">
        <v>233</v>
      </c>
      <c r="H28" t="s">
        <v>234</v>
      </c>
      <c r="I28" t="s">
        <v>235</v>
      </c>
      <c r="J28" t="s">
        <v>236</v>
      </c>
      <c r="K28" t="s">
        <v>237</v>
      </c>
      <c r="L28" t="s">
        <v>238</v>
      </c>
      <c r="M28" t="s">
        <v>239</v>
      </c>
      <c r="N28">
        <v>1582128647.3499999</v>
      </c>
      <c r="O28">
        <f t="shared" si="0"/>
        <v>6.2188175636243288E-4</v>
      </c>
      <c r="P28">
        <f t="shared" si="1"/>
        <v>2.8730403449781106</v>
      </c>
      <c r="Q28">
        <f t="shared" si="2"/>
        <v>469.62264285714298</v>
      </c>
      <c r="R28">
        <f t="shared" si="3"/>
        <v>386.56666087796901</v>
      </c>
      <c r="S28">
        <f t="shared" si="4"/>
        <v>38.542505470013559</v>
      </c>
      <c r="T28">
        <f t="shared" si="5"/>
        <v>46.82357562872599</v>
      </c>
      <c r="U28">
        <f t="shared" si="6"/>
        <v>6.125658526173617E-2</v>
      </c>
      <c r="V28">
        <f t="shared" si="7"/>
        <v>2.2527989208851888</v>
      </c>
      <c r="W28">
        <f t="shared" si="8"/>
        <v>6.0346068508108426E-2</v>
      </c>
      <c r="X28">
        <f t="shared" si="9"/>
        <v>3.7796971683003326E-2</v>
      </c>
      <c r="Y28">
        <f t="shared" si="10"/>
        <v>177.78302626066485</v>
      </c>
      <c r="Z28">
        <f t="shared" si="11"/>
        <v>30.320367488099443</v>
      </c>
      <c r="AA28">
        <f t="shared" si="12"/>
        <v>28.996978571428599</v>
      </c>
      <c r="AB28">
        <f t="shared" si="13"/>
        <v>4.021069672474594</v>
      </c>
      <c r="AC28">
        <f t="shared" si="14"/>
        <v>74.502733829788596</v>
      </c>
      <c r="AD28">
        <f t="shared" si="15"/>
        <v>3.0299184182928856</v>
      </c>
      <c r="AE28">
        <f t="shared" si="16"/>
        <v>4.0668553522010846</v>
      </c>
      <c r="AF28">
        <f t="shared" si="17"/>
        <v>0.99115125418170846</v>
      </c>
      <c r="AG28">
        <f t="shared" si="18"/>
        <v>-27.42498545558329</v>
      </c>
      <c r="AH28">
        <f t="shared" si="19"/>
        <v>23.780476923777101</v>
      </c>
      <c r="AI28">
        <f t="shared" si="20"/>
        <v>2.3261594052838364</v>
      </c>
      <c r="AJ28">
        <f t="shared" si="21"/>
        <v>176.46467713414251</v>
      </c>
      <c r="AK28">
        <v>-4.1259140733790202E-2</v>
      </c>
      <c r="AL28">
        <v>4.6316999972926001E-2</v>
      </c>
      <c r="AM28">
        <v>3.4602259874640802</v>
      </c>
      <c r="AN28">
        <v>0</v>
      </c>
      <c r="AO28">
        <v>0</v>
      </c>
      <c r="AP28">
        <f t="shared" si="22"/>
        <v>1</v>
      </c>
      <c r="AQ28">
        <f t="shared" si="23"/>
        <v>0</v>
      </c>
      <c r="AR28">
        <f t="shared" si="24"/>
        <v>52230.321560167351</v>
      </c>
      <c r="AS28" t="s">
        <v>240</v>
      </c>
      <c r="AT28">
        <v>0</v>
      </c>
      <c r="AU28">
        <v>0</v>
      </c>
      <c r="AV28">
        <f t="shared" si="25"/>
        <v>0</v>
      </c>
      <c r="AW28" t="e">
        <f t="shared" si="26"/>
        <v>#DIV/0!</v>
      </c>
      <c r="AX28">
        <v>0</v>
      </c>
      <c r="AY28" t="s">
        <v>240</v>
      </c>
      <c r="AZ28">
        <v>0</v>
      </c>
      <c r="BA28">
        <v>0</v>
      </c>
      <c r="BB28" t="e">
        <f t="shared" si="27"/>
        <v>#DIV/0!</v>
      </c>
      <c r="BC28">
        <v>0.5</v>
      </c>
      <c r="BD28">
        <f t="shared" si="28"/>
        <v>925.18202142857388</v>
      </c>
      <c r="BE28">
        <f t="shared" si="29"/>
        <v>2.8730403449781106</v>
      </c>
      <c r="BF28" t="e">
        <f t="shared" si="30"/>
        <v>#DIV/0!</v>
      </c>
      <c r="BG28" t="e">
        <f t="shared" si="31"/>
        <v>#DIV/0!</v>
      </c>
      <c r="BH28">
        <f t="shared" si="32"/>
        <v>3.1053784859998122E-3</v>
      </c>
      <c r="BI28" t="e">
        <f t="shared" si="33"/>
        <v>#DIV/0!</v>
      </c>
      <c r="BJ28" t="s">
        <v>240</v>
      </c>
      <c r="BK28">
        <v>0</v>
      </c>
      <c r="BL28">
        <f t="shared" si="34"/>
        <v>0</v>
      </c>
      <c r="BM28" t="e">
        <f t="shared" si="35"/>
        <v>#DIV/0!</v>
      </c>
      <c r="BN28" t="e">
        <f t="shared" si="36"/>
        <v>#DIV/0!</v>
      </c>
      <c r="BO28" t="e">
        <f t="shared" si="37"/>
        <v>#DIV/0!</v>
      </c>
      <c r="BP28" t="e">
        <f t="shared" si="38"/>
        <v>#DIV/0!</v>
      </c>
      <c r="BQ28">
        <f t="shared" si="39"/>
        <v>1099.99285714286</v>
      </c>
      <c r="BR28">
        <f t="shared" si="40"/>
        <v>925.18202142857388</v>
      </c>
      <c r="BS28">
        <f t="shared" si="41"/>
        <v>0.84108002649367863</v>
      </c>
      <c r="BT28">
        <f t="shared" si="42"/>
        <v>0.19216005298735706</v>
      </c>
      <c r="BU28">
        <v>6</v>
      </c>
      <c r="BV28">
        <v>0.5</v>
      </c>
      <c r="BW28" t="s">
        <v>241</v>
      </c>
      <c r="BX28">
        <v>1582128647.3499999</v>
      </c>
      <c r="BY28">
        <v>469.62264285714298</v>
      </c>
      <c r="BZ28">
        <v>475.04828571428601</v>
      </c>
      <c r="CA28">
        <v>30.3889285714286</v>
      </c>
      <c r="CB28">
        <v>29.355285714285699</v>
      </c>
      <c r="CC28">
        <v>350.014571428571</v>
      </c>
      <c r="CD28">
        <v>99.504649999999998</v>
      </c>
      <c r="CE28">
        <v>0.200030642857143</v>
      </c>
      <c r="CF28">
        <v>29.192778571428601</v>
      </c>
      <c r="CG28">
        <v>28.996978571428599</v>
      </c>
      <c r="CH28">
        <v>999.9</v>
      </c>
      <c r="CI28">
        <v>0</v>
      </c>
      <c r="CJ28">
        <v>0</v>
      </c>
      <c r="CK28">
        <v>9999.3742857142897</v>
      </c>
      <c r="CL28">
        <v>0</v>
      </c>
      <c r="CM28">
        <v>3.7523585714285699</v>
      </c>
      <c r="CN28">
        <v>1099.99285714286</v>
      </c>
      <c r="CO28">
        <v>0.96400064285714304</v>
      </c>
      <c r="CP28">
        <v>3.5999299999999998E-2</v>
      </c>
      <c r="CQ28">
        <v>0</v>
      </c>
      <c r="CR28">
        <v>2.7451249999999998</v>
      </c>
      <c r="CS28">
        <v>0</v>
      </c>
      <c r="CT28">
        <v>13956.7642857143</v>
      </c>
      <c r="CU28">
        <v>10189.35</v>
      </c>
      <c r="CV28">
        <v>41.642714285714298</v>
      </c>
      <c r="CW28">
        <v>44.936999999999998</v>
      </c>
      <c r="CX28">
        <v>43.481999999999999</v>
      </c>
      <c r="CY28">
        <v>43.3705</v>
      </c>
      <c r="CZ28">
        <v>41.811999999999998</v>
      </c>
      <c r="DA28">
        <v>1060.39214285714</v>
      </c>
      <c r="DB28">
        <v>39.600714285714297</v>
      </c>
      <c r="DC28">
        <v>0</v>
      </c>
      <c r="DD28">
        <v>1582128653.9000001</v>
      </c>
      <c r="DE28">
        <v>2.6422596153846198</v>
      </c>
      <c r="DF28">
        <v>1.4000427451511901</v>
      </c>
      <c r="DG28">
        <v>-23.1350428890157</v>
      </c>
      <c r="DH28">
        <v>13958.319230769201</v>
      </c>
      <c r="DI28">
        <v>15</v>
      </c>
      <c r="DJ28">
        <v>100</v>
      </c>
      <c r="DK28">
        <v>100</v>
      </c>
      <c r="DL28">
        <v>2.9740000000000002</v>
      </c>
      <c r="DM28">
        <v>0.39</v>
      </c>
      <c r="DN28">
        <v>2</v>
      </c>
      <c r="DO28">
        <v>343.61900000000003</v>
      </c>
      <c r="DP28">
        <v>674.53700000000003</v>
      </c>
      <c r="DQ28">
        <v>27.554300000000001</v>
      </c>
      <c r="DR28">
        <v>31.227599999999999</v>
      </c>
      <c r="DS28">
        <v>29.9999</v>
      </c>
      <c r="DT28">
        <v>31.197700000000001</v>
      </c>
      <c r="DU28">
        <v>31.2211</v>
      </c>
      <c r="DV28">
        <v>23.994900000000001</v>
      </c>
      <c r="DW28">
        <v>25.499199999999998</v>
      </c>
      <c r="DX28">
        <v>67.120800000000003</v>
      </c>
      <c r="DY28">
        <v>27.557600000000001</v>
      </c>
      <c r="DZ28">
        <v>475</v>
      </c>
      <c r="EA28">
        <v>29.338699999999999</v>
      </c>
      <c r="EB28">
        <v>100.107</v>
      </c>
      <c r="EC28">
        <v>100.55800000000001</v>
      </c>
    </row>
    <row r="29" spans="1:133" x14ac:dyDescent="0.25">
      <c r="A29">
        <v>13</v>
      </c>
      <c r="B29">
        <v>1582128754.0999999</v>
      </c>
      <c r="C29">
        <v>1057.0999999046301</v>
      </c>
      <c r="D29" t="s">
        <v>264</v>
      </c>
      <c r="E29" t="s">
        <v>265</v>
      </c>
      <c r="F29" t="s">
        <v>232</v>
      </c>
      <c r="G29" t="s">
        <v>233</v>
      </c>
      <c r="H29" t="s">
        <v>234</v>
      </c>
      <c r="I29" t="s">
        <v>235</v>
      </c>
      <c r="J29" t="s">
        <v>236</v>
      </c>
      <c r="K29" t="s">
        <v>237</v>
      </c>
      <c r="L29" t="s">
        <v>238</v>
      </c>
      <c r="M29" t="s">
        <v>239</v>
      </c>
      <c r="N29">
        <v>1582128750.3499999</v>
      </c>
      <c r="O29">
        <f t="shared" si="0"/>
        <v>6.4277674649371337E-4</v>
      </c>
      <c r="P29">
        <f t="shared" si="1"/>
        <v>3.2084433278448081</v>
      </c>
      <c r="Q29">
        <f t="shared" si="2"/>
        <v>568.92121428571397</v>
      </c>
      <c r="R29">
        <f t="shared" si="3"/>
        <v>478.71493631765333</v>
      </c>
      <c r="S29">
        <f t="shared" si="4"/>
        <v>47.729284794698764</v>
      </c>
      <c r="T29">
        <f t="shared" si="5"/>
        <v>56.723115579519749</v>
      </c>
      <c r="U29">
        <f t="shared" si="6"/>
        <v>6.3725716006160865E-2</v>
      </c>
      <c r="V29">
        <f t="shared" si="7"/>
        <v>2.2531408163430351</v>
      </c>
      <c r="W29">
        <f t="shared" si="8"/>
        <v>6.2741100794487692E-2</v>
      </c>
      <c r="X29">
        <f t="shared" si="9"/>
        <v>3.930038447320762E-2</v>
      </c>
      <c r="Y29">
        <f t="shared" si="10"/>
        <v>177.77735231883855</v>
      </c>
      <c r="Z29">
        <f t="shared" si="11"/>
        <v>30.312974194702285</v>
      </c>
      <c r="AA29">
        <f t="shared" si="12"/>
        <v>28.980464285714302</v>
      </c>
      <c r="AB29">
        <f t="shared" si="13"/>
        <v>4.0172286237501353</v>
      </c>
      <c r="AC29">
        <f t="shared" si="14"/>
        <v>74.552446141563294</v>
      </c>
      <c r="AD29">
        <f t="shared" si="15"/>
        <v>3.0318900909186945</v>
      </c>
      <c r="AE29">
        <f t="shared" si="16"/>
        <v>4.0667882112970712</v>
      </c>
      <c r="AF29">
        <f t="shared" si="17"/>
        <v>0.98533853283144079</v>
      </c>
      <c r="AG29">
        <f t="shared" si="18"/>
        <v>-28.34645452037276</v>
      </c>
      <c r="AH29">
        <f t="shared" si="19"/>
        <v>25.755392079791068</v>
      </c>
      <c r="AI29">
        <f t="shared" si="20"/>
        <v>2.5187493522587583</v>
      </c>
      <c r="AJ29">
        <f t="shared" si="21"/>
        <v>177.70503923051564</v>
      </c>
      <c r="AK29">
        <v>-4.1268356057452403E-2</v>
      </c>
      <c r="AL29">
        <v>4.63273449810436E-2</v>
      </c>
      <c r="AM29">
        <v>3.4608375645250602</v>
      </c>
      <c r="AN29">
        <v>0</v>
      </c>
      <c r="AO29">
        <v>0</v>
      </c>
      <c r="AP29">
        <f t="shared" si="22"/>
        <v>1</v>
      </c>
      <c r="AQ29">
        <f t="shared" si="23"/>
        <v>0</v>
      </c>
      <c r="AR29">
        <f t="shared" si="24"/>
        <v>52241.522123882634</v>
      </c>
      <c r="AS29" t="s">
        <v>240</v>
      </c>
      <c r="AT29">
        <v>0</v>
      </c>
      <c r="AU29">
        <v>0</v>
      </c>
      <c r="AV29">
        <f t="shared" si="25"/>
        <v>0</v>
      </c>
      <c r="AW29" t="e">
        <f t="shared" si="26"/>
        <v>#DIV/0!</v>
      </c>
      <c r="AX29">
        <v>0</v>
      </c>
      <c r="AY29" t="s">
        <v>240</v>
      </c>
      <c r="AZ29">
        <v>0</v>
      </c>
      <c r="BA29">
        <v>0</v>
      </c>
      <c r="BB29" t="e">
        <f t="shared" si="27"/>
        <v>#DIV/0!</v>
      </c>
      <c r="BC29">
        <v>0.5</v>
      </c>
      <c r="BD29">
        <f t="shared" si="28"/>
        <v>925.14987857143228</v>
      </c>
      <c r="BE29">
        <f t="shared" si="29"/>
        <v>3.2084433278448081</v>
      </c>
      <c r="BF29" t="e">
        <f t="shared" si="30"/>
        <v>#DIV/0!</v>
      </c>
      <c r="BG29" t="e">
        <f t="shared" si="31"/>
        <v>#DIV/0!</v>
      </c>
      <c r="BH29">
        <f t="shared" si="32"/>
        <v>3.4680254542097735E-3</v>
      </c>
      <c r="BI29" t="e">
        <f t="shared" si="33"/>
        <v>#DIV/0!</v>
      </c>
      <c r="BJ29" t="s">
        <v>240</v>
      </c>
      <c r="BK29">
        <v>0</v>
      </c>
      <c r="BL29">
        <f t="shared" si="34"/>
        <v>0</v>
      </c>
      <c r="BM29" t="e">
        <f t="shared" si="35"/>
        <v>#DIV/0!</v>
      </c>
      <c r="BN29" t="e">
        <f t="shared" si="36"/>
        <v>#DIV/0!</v>
      </c>
      <c r="BO29" t="e">
        <f t="shared" si="37"/>
        <v>#DIV/0!</v>
      </c>
      <c r="BP29" t="e">
        <f t="shared" si="38"/>
        <v>#DIV/0!</v>
      </c>
      <c r="BQ29">
        <f t="shared" si="39"/>
        <v>1099.9542857142901</v>
      </c>
      <c r="BR29">
        <f t="shared" si="40"/>
        <v>925.14987857143228</v>
      </c>
      <c r="BS29">
        <f t="shared" si="41"/>
        <v>0.84108029814226049</v>
      </c>
      <c r="BT29">
        <f t="shared" si="42"/>
        <v>0.19216059628452092</v>
      </c>
      <c r="BU29">
        <v>6</v>
      </c>
      <c r="BV29">
        <v>0.5</v>
      </c>
      <c r="BW29" t="s">
        <v>241</v>
      </c>
      <c r="BX29">
        <v>1582128750.3499999</v>
      </c>
      <c r="BY29">
        <v>568.92121428571397</v>
      </c>
      <c r="BZ29">
        <v>575.048</v>
      </c>
      <c r="CA29">
        <v>30.4092357142857</v>
      </c>
      <c r="CB29">
        <v>29.340892857142901</v>
      </c>
      <c r="CC29">
        <v>350.017071428571</v>
      </c>
      <c r="CD29">
        <v>99.502899999999997</v>
      </c>
      <c r="CE29">
        <v>0.200036285714286</v>
      </c>
      <c r="CF29">
        <v>29.192492857142899</v>
      </c>
      <c r="CG29">
        <v>28.980464285714302</v>
      </c>
      <c r="CH29">
        <v>999.9</v>
      </c>
      <c r="CI29">
        <v>0</v>
      </c>
      <c r="CJ29">
        <v>0</v>
      </c>
      <c r="CK29">
        <v>10001.783571428599</v>
      </c>
      <c r="CL29">
        <v>0</v>
      </c>
      <c r="CM29">
        <v>2.30463</v>
      </c>
      <c r="CN29">
        <v>1099.9542857142901</v>
      </c>
      <c r="CO29">
        <v>0.96399228571428597</v>
      </c>
      <c r="CP29">
        <v>3.6007728571428602E-2</v>
      </c>
      <c r="CQ29">
        <v>0</v>
      </c>
      <c r="CR29">
        <v>2.63519642857143</v>
      </c>
      <c r="CS29">
        <v>0</v>
      </c>
      <c r="CT29">
        <v>13965.8357142857</v>
      </c>
      <c r="CU29">
        <v>10188.921428571401</v>
      </c>
      <c r="CV29">
        <v>41.625</v>
      </c>
      <c r="CW29">
        <v>45.008857142857103</v>
      </c>
      <c r="CX29">
        <v>43.2452857142857</v>
      </c>
      <c r="CY29">
        <v>43.392714285714298</v>
      </c>
      <c r="CZ29">
        <v>41.820999999999998</v>
      </c>
      <c r="DA29">
        <v>1060.345</v>
      </c>
      <c r="DB29">
        <v>39.609285714285697</v>
      </c>
      <c r="DC29">
        <v>0</v>
      </c>
      <c r="DD29">
        <v>1582128757.0999999</v>
      </c>
      <c r="DE29">
        <v>2.8196923076923102</v>
      </c>
      <c r="DF29">
        <v>-1.91307689044269</v>
      </c>
      <c r="DG29">
        <v>-16.806837635549201</v>
      </c>
      <c r="DH29">
        <v>13967.407692307699</v>
      </c>
      <c r="DI29">
        <v>15</v>
      </c>
      <c r="DJ29">
        <v>100</v>
      </c>
      <c r="DK29">
        <v>100</v>
      </c>
      <c r="DL29">
        <v>3.0710000000000002</v>
      </c>
      <c r="DM29">
        <v>0.39500000000000002</v>
      </c>
      <c r="DN29">
        <v>2</v>
      </c>
      <c r="DO29">
        <v>343.62200000000001</v>
      </c>
      <c r="DP29">
        <v>674.53700000000003</v>
      </c>
      <c r="DQ29">
        <v>27.6142</v>
      </c>
      <c r="DR29">
        <v>31.2193</v>
      </c>
      <c r="DS29">
        <v>29.9999</v>
      </c>
      <c r="DT29">
        <v>31.186699999999998</v>
      </c>
      <c r="DU29">
        <v>31.2075</v>
      </c>
      <c r="DV29">
        <v>28.002700000000001</v>
      </c>
      <c r="DW29">
        <v>25.487400000000001</v>
      </c>
      <c r="DX29">
        <v>66.004099999999994</v>
      </c>
      <c r="DY29">
        <v>27.630099999999999</v>
      </c>
      <c r="DZ29">
        <v>575</v>
      </c>
      <c r="EA29">
        <v>29.316800000000001</v>
      </c>
      <c r="EB29">
        <v>100.108</v>
      </c>
      <c r="EC29">
        <v>100.55800000000001</v>
      </c>
    </row>
    <row r="30" spans="1:133" x14ac:dyDescent="0.25">
      <c r="A30">
        <v>14</v>
      </c>
      <c r="B30">
        <v>1582128848.0999999</v>
      </c>
      <c r="C30">
        <v>1151.0999999046301</v>
      </c>
      <c r="D30" t="s">
        <v>266</v>
      </c>
      <c r="E30" t="s">
        <v>267</v>
      </c>
      <c r="F30" t="s">
        <v>232</v>
      </c>
      <c r="G30" t="s">
        <v>233</v>
      </c>
      <c r="H30" t="s">
        <v>234</v>
      </c>
      <c r="I30" t="s">
        <v>235</v>
      </c>
      <c r="J30" t="s">
        <v>236</v>
      </c>
      <c r="K30" t="s">
        <v>237</v>
      </c>
      <c r="L30" t="s">
        <v>238</v>
      </c>
      <c r="M30" t="s">
        <v>239</v>
      </c>
      <c r="N30">
        <v>1582128844.3499999</v>
      </c>
      <c r="O30">
        <f t="shared" si="0"/>
        <v>6.1151995024178059E-4</v>
      </c>
      <c r="P30">
        <f t="shared" si="1"/>
        <v>3.3687863532047313</v>
      </c>
      <c r="Q30">
        <f t="shared" si="2"/>
        <v>668.60635714285695</v>
      </c>
      <c r="R30">
        <f t="shared" si="3"/>
        <v>567.97175315975767</v>
      </c>
      <c r="S30">
        <f t="shared" si="4"/>
        <v>56.628959811522449</v>
      </c>
      <c r="T30">
        <f t="shared" si="5"/>
        <v>66.662615381369875</v>
      </c>
      <c r="U30">
        <f t="shared" si="6"/>
        <v>6.0329787431028389E-2</v>
      </c>
      <c r="V30">
        <f t="shared" si="7"/>
        <v>2.2540240746939144</v>
      </c>
      <c r="W30">
        <f t="shared" si="8"/>
        <v>5.9446872423430185E-2</v>
      </c>
      <c r="X30">
        <f t="shared" si="9"/>
        <v>3.7232545239360704E-2</v>
      </c>
      <c r="Y30">
        <f t="shared" si="10"/>
        <v>177.78896716137416</v>
      </c>
      <c r="Z30">
        <f t="shared" si="11"/>
        <v>30.351479267701571</v>
      </c>
      <c r="AA30">
        <f t="shared" si="12"/>
        <v>28.994285714285699</v>
      </c>
      <c r="AB30">
        <f t="shared" si="13"/>
        <v>4.020443123862175</v>
      </c>
      <c r="AC30">
        <f t="shared" si="14"/>
        <v>74.409727560412691</v>
      </c>
      <c r="AD30">
        <f t="shared" si="15"/>
        <v>3.0310755198090398</v>
      </c>
      <c r="AE30">
        <f t="shared" si="16"/>
        <v>4.073493640126733</v>
      </c>
      <c r="AF30">
        <f t="shared" si="17"/>
        <v>0.98936760405313517</v>
      </c>
      <c r="AG30">
        <f t="shared" si="18"/>
        <v>-26.968029805662525</v>
      </c>
      <c r="AH30">
        <f t="shared" si="19"/>
        <v>27.550949016316668</v>
      </c>
      <c r="AI30">
        <f t="shared" si="20"/>
        <v>2.6938563566330198</v>
      </c>
      <c r="AJ30">
        <f t="shared" si="21"/>
        <v>181.06574272866132</v>
      </c>
      <c r="AK30">
        <v>-4.12921689533935E-2</v>
      </c>
      <c r="AL30">
        <v>4.6354077042861798E-2</v>
      </c>
      <c r="AM30">
        <v>3.4624176947589098</v>
      </c>
      <c r="AN30">
        <v>0</v>
      </c>
      <c r="AO30">
        <v>0</v>
      </c>
      <c r="AP30">
        <f t="shared" si="22"/>
        <v>1</v>
      </c>
      <c r="AQ30">
        <f t="shared" si="23"/>
        <v>0</v>
      </c>
      <c r="AR30">
        <f t="shared" si="24"/>
        <v>52265.520732664794</v>
      </c>
      <c r="AS30" t="s">
        <v>240</v>
      </c>
      <c r="AT30">
        <v>0</v>
      </c>
      <c r="AU30">
        <v>0</v>
      </c>
      <c r="AV30">
        <f t="shared" si="25"/>
        <v>0</v>
      </c>
      <c r="AW30" t="e">
        <f t="shared" si="26"/>
        <v>#DIV/0!</v>
      </c>
      <c r="AX30">
        <v>0</v>
      </c>
      <c r="AY30" t="s">
        <v>240</v>
      </c>
      <c r="AZ30">
        <v>0</v>
      </c>
      <c r="BA30">
        <v>0</v>
      </c>
      <c r="BB30" t="e">
        <f t="shared" si="27"/>
        <v>#DIV/0!</v>
      </c>
      <c r="BC30">
        <v>0.5</v>
      </c>
      <c r="BD30">
        <f t="shared" si="28"/>
        <v>925.21214999999881</v>
      </c>
      <c r="BE30">
        <f t="shared" si="29"/>
        <v>3.3687863532047313</v>
      </c>
      <c r="BF30" t="e">
        <f t="shared" si="30"/>
        <v>#DIV/0!</v>
      </c>
      <c r="BG30" t="e">
        <f t="shared" si="31"/>
        <v>#DIV/0!</v>
      </c>
      <c r="BH30">
        <f t="shared" si="32"/>
        <v>3.641096102342296E-3</v>
      </c>
      <c r="BI30" t="e">
        <f t="shared" si="33"/>
        <v>#DIV/0!</v>
      </c>
      <c r="BJ30" t="s">
        <v>240</v>
      </c>
      <c r="BK30">
        <v>0</v>
      </c>
      <c r="BL30">
        <f t="shared" si="34"/>
        <v>0</v>
      </c>
      <c r="BM30" t="e">
        <f t="shared" si="35"/>
        <v>#DIV/0!</v>
      </c>
      <c r="BN30" t="e">
        <f t="shared" si="36"/>
        <v>#DIV/0!</v>
      </c>
      <c r="BO30" t="e">
        <f t="shared" si="37"/>
        <v>#DIV/0!</v>
      </c>
      <c r="BP30" t="e">
        <f t="shared" si="38"/>
        <v>#DIV/0!</v>
      </c>
      <c r="BQ30">
        <f t="shared" si="39"/>
        <v>1100.0285714285701</v>
      </c>
      <c r="BR30">
        <f t="shared" si="40"/>
        <v>925.21214999999881</v>
      </c>
      <c r="BS30">
        <f t="shared" si="41"/>
        <v>0.84108010830887503</v>
      </c>
      <c r="BT30">
        <f t="shared" si="42"/>
        <v>0.19216021661775021</v>
      </c>
      <c r="BU30">
        <v>6</v>
      </c>
      <c r="BV30">
        <v>0.5</v>
      </c>
      <c r="BW30" t="s">
        <v>241</v>
      </c>
      <c r="BX30">
        <v>1582128844.3499999</v>
      </c>
      <c r="BY30">
        <v>668.60635714285695</v>
      </c>
      <c r="BZ30">
        <v>675.08178571428596</v>
      </c>
      <c r="CA30">
        <v>30.4007928571429</v>
      </c>
      <c r="CB30">
        <v>29.3844285714286</v>
      </c>
      <c r="CC30">
        <v>350.02957142857099</v>
      </c>
      <c r="CD30">
        <v>99.503892857142901</v>
      </c>
      <c r="CE30">
        <v>0.19993835714285699</v>
      </c>
      <c r="CF30">
        <v>29.221007142857101</v>
      </c>
      <c r="CG30">
        <v>28.994285714285699</v>
      </c>
      <c r="CH30">
        <v>999.9</v>
      </c>
      <c r="CI30">
        <v>0</v>
      </c>
      <c r="CJ30">
        <v>0</v>
      </c>
      <c r="CK30">
        <v>10007.455</v>
      </c>
      <c r="CL30">
        <v>0</v>
      </c>
      <c r="CM30">
        <v>2.0802242857142899</v>
      </c>
      <c r="CN30">
        <v>1100.0285714285701</v>
      </c>
      <c r="CO30">
        <v>0.96399628571428597</v>
      </c>
      <c r="CP30">
        <v>3.6003707142857097E-2</v>
      </c>
      <c r="CQ30">
        <v>0</v>
      </c>
      <c r="CR30">
        <v>2.9016428571428601</v>
      </c>
      <c r="CS30">
        <v>0</v>
      </c>
      <c r="CT30">
        <v>13979.8071428571</v>
      </c>
      <c r="CU30">
        <v>10189.671428571401</v>
      </c>
      <c r="CV30">
        <v>41.606999999999999</v>
      </c>
      <c r="CW30">
        <v>44.954999999999998</v>
      </c>
      <c r="CX30">
        <v>43.271999999999998</v>
      </c>
      <c r="CY30">
        <v>43.379428571428598</v>
      </c>
      <c r="CZ30">
        <v>41.820999999999998</v>
      </c>
      <c r="DA30">
        <v>1060.4235714285701</v>
      </c>
      <c r="DB30">
        <v>39.604999999999997</v>
      </c>
      <c r="DC30">
        <v>0</v>
      </c>
      <c r="DD30">
        <v>1582128851.3</v>
      </c>
      <c r="DE30">
        <v>2.8428557692307699</v>
      </c>
      <c r="DF30">
        <v>0.33879486408512099</v>
      </c>
      <c r="DG30">
        <v>-13.8564102561581</v>
      </c>
      <c r="DH30">
        <v>13980.9115384615</v>
      </c>
      <c r="DI30">
        <v>15</v>
      </c>
      <c r="DJ30">
        <v>100</v>
      </c>
      <c r="DK30">
        <v>100</v>
      </c>
      <c r="DL30">
        <v>3.3380000000000001</v>
      </c>
      <c r="DM30">
        <v>0.39700000000000002</v>
      </c>
      <c r="DN30">
        <v>2</v>
      </c>
      <c r="DO30">
        <v>343.61900000000003</v>
      </c>
      <c r="DP30">
        <v>674.85799999999995</v>
      </c>
      <c r="DQ30">
        <v>27.779900000000001</v>
      </c>
      <c r="DR30">
        <v>31.1844</v>
      </c>
      <c r="DS30">
        <v>29.9999</v>
      </c>
      <c r="DT30">
        <v>31.1584</v>
      </c>
      <c r="DU30">
        <v>31.180099999999999</v>
      </c>
      <c r="DV30">
        <v>31.896000000000001</v>
      </c>
      <c r="DW30">
        <v>25.295500000000001</v>
      </c>
      <c r="DX30">
        <v>65.253399999999999</v>
      </c>
      <c r="DY30">
        <v>27.784199999999998</v>
      </c>
      <c r="DZ30">
        <v>675</v>
      </c>
      <c r="EA30">
        <v>29.314599999999999</v>
      </c>
      <c r="EB30">
        <v>100.114</v>
      </c>
      <c r="EC30">
        <v>100.56399999999999</v>
      </c>
    </row>
    <row r="31" spans="1:133" x14ac:dyDescent="0.25">
      <c r="A31">
        <v>15</v>
      </c>
      <c r="B31">
        <v>1582128950.0999999</v>
      </c>
      <c r="C31">
        <v>1253.0999999046301</v>
      </c>
      <c r="D31" t="s">
        <v>268</v>
      </c>
      <c r="E31" t="s">
        <v>269</v>
      </c>
      <c r="F31" t="s">
        <v>232</v>
      </c>
      <c r="G31" t="s">
        <v>233</v>
      </c>
      <c r="H31" t="s">
        <v>234</v>
      </c>
      <c r="I31" t="s">
        <v>235</v>
      </c>
      <c r="J31" t="s">
        <v>236</v>
      </c>
      <c r="K31" t="s">
        <v>237</v>
      </c>
      <c r="L31" t="s">
        <v>238</v>
      </c>
      <c r="M31" t="s">
        <v>239</v>
      </c>
      <c r="N31">
        <v>1582128946.3499999</v>
      </c>
      <c r="O31">
        <f t="shared" si="0"/>
        <v>6.1646522381724421E-4</v>
      </c>
      <c r="P31">
        <f t="shared" si="1"/>
        <v>3.4695637536216113</v>
      </c>
      <c r="Q31">
        <f t="shared" si="2"/>
        <v>793.27599999999995</v>
      </c>
      <c r="R31">
        <f t="shared" si="3"/>
        <v>688.22950839195528</v>
      </c>
      <c r="S31">
        <f t="shared" si="4"/>
        <v>68.619544902945805</v>
      </c>
      <c r="T31">
        <f t="shared" si="5"/>
        <v>79.09314761817545</v>
      </c>
      <c r="U31">
        <f t="shared" si="6"/>
        <v>6.0565359358314003E-2</v>
      </c>
      <c r="V31">
        <f t="shared" si="7"/>
        <v>2.2533026467355195</v>
      </c>
      <c r="W31">
        <f t="shared" si="8"/>
        <v>5.967531025727723E-2</v>
      </c>
      <c r="X31">
        <f t="shared" si="9"/>
        <v>3.737594664922244E-2</v>
      </c>
      <c r="Y31">
        <f t="shared" si="10"/>
        <v>177.78159743372277</v>
      </c>
      <c r="Z31">
        <f t="shared" si="11"/>
        <v>30.386582045329916</v>
      </c>
      <c r="AA31">
        <f t="shared" si="12"/>
        <v>28.9950928571429</v>
      </c>
      <c r="AB31">
        <f t="shared" si="13"/>
        <v>4.0206309133180849</v>
      </c>
      <c r="AC31">
        <f t="shared" si="14"/>
        <v>74.154499124027595</v>
      </c>
      <c r="AD31">
        <f t="shared" si="15"/>
        <v>3.0270541776479716</v>
      </c>
      <c r="AE31">
        <f t="shared" si="16"/>
        <v>4.082091057732117</v>
      </c>
      <c r="AF31">
        <f t="shared" si="17"/>
        <v>0.99357673567011329</v>
      </c>
      <c r="AG31">
        <f t="shared" si="18"/>
        <v>-27.186116370340471</v>
      </c>
      <c r="AH31">
        <f t="shared" si="19"/>
        <v>31.878101150415404</v>
      </c>
      <c r="AI31">
        <f t="shared" si="20"/>
        <v>3.1185291188666233</v>
      </c>
      <c r="AJ31">
        <f t="shared" si="21"/>
        <v>185.59211133266433</v>
      </c>
      <c r="AK31">
        <v>-4.1272718416577897E-2</v>
      </c>
      <c r="AL31">
        <v>4.6332242111325597E-2</v>
      </c>
      <c r="AM31">
        <v>3.46112705706437</v>
      </c>
      <c r="AN31">
        <v>0</v>
      </c>
      <c r="AO31">
        <v>0</v>
      </c>
      <c r="AP31">
        <f t="shared" si="22"/>
        <v>1</v>
      </c>
      <c r="AQ31">
        <f t="shared" si="23"/>
        <v>0</v>
      </c>
      <c r="AR31">
        <f t="shared" si="24"/>
        <v>52235.61425514624</v>
      </c>
      <c r="AS31" t="s">
        <v>240</v>
      </c>
      <c r="AT31">
        <v>0</v>
      </c>
      <c r="AU31">
        <v>0</v>
      </c>
      <c r="AV31">
        <f t="shared" si="25"/>
        <v>0</v>
      </c>
      <c r="AW31" t="e">
        <f t="shared" si="26"/>
        <v>#DIV/0!</v>
      </c>
      <c r="AX31">
        <v>0</v>
      </c>
      <c r="AY31" t="s">
        <v>240</v>
      </c>
      <c r="AZ31">
        <v>0</v>
      </c>
      <c r="BA31">
        <v>0</v>
      </c>
      <c r="BB31" t="e">
        <f t="shared" si="27"/>
        <v>#DIV/0!</v>
      </c>
      <c r="BC31">
        <v>0.5</v>
      </c>
      <c r="BD31">
        <f t="shared" si="28"/>
        <v>925.17317142856882</v>
      </c>
      <c r="BE31">
        <f t="shared" si="29"/>
        <v>3.4695637536216113</v>
      </c>
      <c r="BF31" t="e">
        <f t="shared" si="30"/>
        <v>#DIV/0!</v>
      </c>
      <c r="BG31" t="e">
        <f t="shared" si="31"/>
        <v>#DIV/0!</v>
      </c>
      <c r="BH31">
        <f t="shared" si="32"/>
        <v>3.7501776540539156E-3</v>
      </c>
      <c r="BI31" t="e">
        <f t="shared" si="33"/>
        <v>#DIV/0!</v>
      </c>
      <c r="BJ31" t="s">
        <v>240</v>
      </c>
      <c r="BK31">
        <v>0</v>
      </c>
      <c r="BL31">
        <f t="shared" si="34"/>
        <v>0</v>
      </c>
      <c r="BM31" t="e">
        <f t="shared" si="35"/>
        <v>#DIV/0!</v>
      </c>
      <c r="BN31" t="e">
        <f t="shared" si="36"/>
        <v>#DIV/0!</v>
      </c>
      <c r="BO31" t="e">
        <f t="shared" si="37"/>
        <v>#DIV/0!</v>
      </c>
      <c r="BP31" t="e">
        <f t="shared" si="38"/>
        <v>#DIV/0!</v>
      </c>
      <c r="BQ31">
        <f t="shared" si="39"/>
        <v>1099.9821428571399</v>
      </c>
      <c r="BR31">
        <f t="shared" si="40"/>
        <v>925.17317142856882</v>
      </c>
      <c r="BS31">
        <f t="shared" si="41"/>
        <v>0.84108017337943786</v>
      </c>
      <c r="BT31">
        <f t="shared" si="42"/>
        <v>0.19216034675887594</v>
      </c>
      <c r="BU31">
        <v>6</v>
      </c>
      <c r="BV31">
        <v>0.5</v>
      </c>
      <c r="BW31" t="s">
        <v>241</v>
      </c>
      <c r="BX31">
        <v>1582128946.3499999</v>
      </c>
      <c r="BY31">
        <v>793.27599999999995</v>
      </c>
      <c r="BZ31">
        <v>800.06192857142901</v>
      </c>
      <c r="CA31">
        <v>30.360271428571401</v>
      </c>
      <c r="CB31">
        <v>29.335592857142899</v>
      </c>
      <c r="CC31">
        <v>350.01171428571399</v>
      </c>
      <c r="CD31">
        <v>99.504478571428606</v>
      </c>
      <c r="CE31">
        <v>0.19997185714285701</v>
      </c>
      <c r="CF31">
        <v>29.257507142857101</v>
      </c>
      <c r="CG31">
        <v>28.9950928571429</v>
      </c>
      <c r="CH31">
        <v>999.9</v>
      </c>
      <c r="CI31">
        <v>0</v>
      </c>
      <c r="CJ31">
        <v>0</v>
      </c>
      <c r="CK31">
        <v>10002.6821428571</v>
      </c>
      <c r="CL31">
        <v>0</v>
      </c>
      <c r="CM31">
        <v>2.7627978571428602</v>
      </c>
      <c r="CN31">
        <v>1099.9821428571399</v>
      </c>
      <c r="CO31">
        <v>0.96399250000000003</v>
      </c>
      <c r="CP31">
        <v>3.6007578571428597E-2</v>
      </c>
      <c r="CQ31">
        <v>0</v>
      </c>
      <c r="CR31">
        <v>2.67541071428571</v>
      </c>
      <c r="CS31">
        <v>0</v>
      </c>
      <c r="CT31">
        <v>13962.607142857099</v>
      </c>
      <c r="CU31">
        <v>10189.214285714301</v>
      </c>
      <c r="CV31">
        <v>41.561999999999998</v>
      </c>
      <c r="CW31">
        <v>44.811999999999998</v>
      </c>
      <c r="CX31">
        <v>43.375</v>
      </c>
      <c r="CY31">
        <v>43.209499999999998</v>
      </c>
      <c r="CZ31">
        <v>41.75</v>
      </c>
      <c r="DA31">
        <v>1060.3764285714301</v>
      </c>
      <c r="DB31">
        <v>39.605714285714299</v>
      </c>
      <c r="DC31">
        <v>0</v>
      </c>
      <c r="DD31">
        <v>1582128953.3</v>
      </c>
      <c r="DE31">
        <v>2.7129615384615402</v>
      </c>
      <c r="DF31">
        <v>-0.69772645783062803</v>
      </c>
      <c r="DG31">
        <v>-13.070085556331</v>
      </c>
      <c r="DH31">
        <v>13963.496153846199</v>
      </c>
      <c r="DI31">
        <v>15</v>
      </c>
      <c r="DJ31">
        <v>100</v>
      </c>
      <c r="DK31">
        <v>100</v>
      </c>
      <c r="DL31">
        <v>3.3610000000000002</v>
      </c>
      <c r="DM31">
        <v>0.39200000000000002</v>
      </c>
      <c r="DN31">
        <v>2</v>
      </c>
      <c r="DO31">
        <v>343.553</v>
      </c>
      <c r="DP31">
        <v>675.45299999999997</v>
      </c>
      <c r="DQ31">
        <v>27.7361</v>
      </c>
      <c r="DR31">
        <v>31.106200000000001</v>
      </c>
      <c r="DS31">
        <v>29.9998</v>
      </c>
      <c r="DT31">
        <v>31.094899999999999</v>
      </c>
      <c r="DU31">
        <v>31.119499999999999</v>
      </c>
      <c r="DV31">
        <v>36.6282</v>
      </c>
      <c r="DW31">
        <v>24.949400000000001</v>
      </c>
      <c r="DX31">
        <v>64.126300000000001</v>
      </c>
      <c r="DY31">
        <v>27.764299999999999</v>
      </c>
      <c r="DZ31">
        <v>800</v>
      </c>
      <c r="EA31">
        <v>29.253799999999998</v>
      </c>
      <c r="EB31">
        <v>100.126</v>
      </c>
      <c r="EC31">
        <v>100.581</v>
      </c>
    </row>
    <row r="32" spans="1:133" x14ac:dyDescent="0.25">
      <c r="A32">
        <v>16</v>
      </c>
      <c r="B32">
        <v>1582129046.0999999</v>
      </c>
      <c r="C32">
        <v>1349.0999999046301</v>
      </c>
      <c r="D32" t="s">
        <v>270</v>
      </c>
      <c r="E32" t="s">
        <v>271</v>
      </c>
      <c r="F32" t="s">
        <v>232</v>
      </c>
      <c r="G32" t="s">
        <v>233</v>
      </c>
      <c r="H32" t="s">
        <v>234</v>
      </c>
      <c r="I32" t="s">
        <v>235</v>
      </c>
      <c r="J32" t="s">
        <v>236</v>
      </c>
      <c r="K32" t="s">
        <v>237</v>
      </c>
      <c r="L32" t="s">
        <v>238</v>
      </c>
      <c r="M32" t="s">
        <v>239</v>
      </c>
      <c r="N32">
        <v>1582129042.3499999</v>
      </c>
      <c r="O32">
        <f t="shared" si="0"/>
        <v>6.0324439390283793E-4</v>
      </c>
      <c r="P32">
        <f t="shared" si="1"/>
        <v>3.477061482018752</v>
      </c>
      <c r="Q32">
        <f t="shared" si="2"/>
        <v>993.058071428571</v>
      </c>
      <c r="R32">
        <f t="shared" si="3"/>
        <v>881.99630978548032</v>
      </c>
      <c r="S32">
        <f t="shared" si="4"/>
        <v>87.933964240080186</v>
      </c>
      <c r="T32">
        <f t="shared" si="5"/>
        <v>99.006687411834903</v>
      </c>
      <c r="U32">
        <f t="shared" si="6"/>
        <v>5.8964310861819677E-2</v>
      </c>
      <c r="V32">
        <f t="shared" si="7"/>
        <v>2.2518255347534248</v>
      </c>
      <c r="W32">
        <f t="shared" si="8"/>
        <v>5.8119798167159564E-2</v>
      </c>
      <c r="X32">
        <f t="shared" si="9"/>
        <v>3.6399742306225336E-2</v>
      </c>
      <c r="Y32">
        <f t="shared" si="10"/>
        <v>177.78493176417822</v>
      </c>
      <c r="Z32">
        <f t="shared" si="11"/>
        <v>30.390542294724103</v>
      </c>
      <c r="AA32">
        <f t="shared" si="12"/>
        <v>28.9922928571429</v>
      </c>
      <c r="AB32">
        <f t="shared" si="13"/>
        <v>4.0199794994631093</v>
      </c>
      <c r="AC32">
        <f t="shared" si="14"/>
        <v>74.028521753443584</v>
      </c>
      <c r="AD32">
        <f t="shared" si="15"/>
        <v>3.021717194395027</v>
      </c>
      <c r="AE32">
        <f t="shared" si="16"/>
        <v>4.081828358614314</v>
      </c>
      <c r="AF32">
        <f t="shared" si="17"/>
        <v>0.99826230506808233</v>
      </c>
      <c r="AG32">
        <f t="shared" si="18"/>
        <v>-26.603077771115153</v>
      </c>
      <c r="AH32">
        <f t="shared" si="19"/>
        <v>32.06185045444429</v>
      </c>
      <c r="AI32">
        <f t="shared" si="20"/>
        <v>3.1385011471600155</v>
      </c>
      <c r="AJ32">
        <f t="shared" si="21"/>
        <v>186.38220559466737</v>
      </c>
      <c r="AK32">
        <v>-4.1232911391364598E-2</v>
      </c>
      <c r="AL32">
        <v>4.6287555238236702E-2</v>
      </c>
      <c r="AM32">
        <v>3.4584850134131302</v>
      </c>
      <c r="AN32">
        <v>0</v>
      </c>
      <c r="AO32">
        <v>0</v>
      </c>
      <c r="AP32">
        <f t="shared" si="22"/>
        <v>1</v>
      </c>
      <c r="AQ32">
        <f t="shared" si="23"/>
        <v>0</v>
      </c>
      <c r="AR32">
        <f t="shared" si="24"/>
        <v>52187.360431400797</v>
      </c>
      <c r="AS32" t="s">
        <v>240</v>
      </c>
      <c r="AT32">
        <v>0</v>
      </c>
      <c r="AU32">
        <v>0</v>
      </c>
      <c r="AV32">
        <f t="shared" si="25"/>
        <v>0</v>
      </c>
      <c r="AW32" t="e">
        <f t="shared" si="26"/>
        <v>#DIV/0!</v>
      </c>
      <c r="AX32">
        <v>0</v>
      </c>
      <c r="AY32" t="s">
        <v>240</v>
      </c>
      <c r="AZ32">
        <v>0</v>
      </c>
      <c r="BA32">
        <v>0</v>
      </c>
      <c r="BB32" t="e">
        <f t="shared" si="27"/>
        <v>#DIV/0!</v>
      </c>
      <c r="BC32">
        <v>0.5</v>
      </c>
      <c r="BD32">
        <f t="shared" si="28"/>
        <v>925.19489999999871</v>
      </c>
      <c r="BE32">
        <f t="shared" si="29"/>
        <v>3.477061482018752</v>
      </c>
      <c r="BF32" t="e">
        <f t="shared" si="30"/>
        <v>#DIV/0!</v>
      </c>
      <c r="BG32" t="e">
        <f t="shared" si="31"/>
        <v>#DIV/0!</v>
      </c>
      <c r="BH32">
        <f t="shared" si="32"/>
        <v>3.7581935244333457E-3</v>
      </c>
      <c r="BI32" t="e">
        <f t="shared" si="33"/>
        <v>#DIV/0!</v>
      </c>
      <c r="BJ32" t="s">
        <v>240</v>
      </c>
      <c r="BK32">
        <v>0</v>
      </c>
      <c r="BL32">
        <f t="shared" si="34"/>
        <v>0</v>
      </c>
      <c r="BM32" t="e">
        <f t="shared" si="35"/>
        <v>#DIV/0!</v>
      </c>
      <c r="BN32" t="e">
        <f t="shared" si="36"/>
        <v>#DIV/0!</v>
      </c>
      <c r="BO32" t="e">
        <f t="shared" si="37"/>
        <v>#DIV/0!</v>
      </c>
      <c r="BP32" t="e">
        <f t="shared" si="38"/>
        <v>#DIV/0!</v>
      </c>
      <c r="BQ32">
        <f t="shared" si="39"/>
        <v>1100.0085714285699</v>
      </c>
      <c r="BR32">
        <f t="shared" si="40"/>
        <v>925.19489999999871</v>
      </c>
      <c r="BS32">
        <f t="shared" si="41"/>
        <v>0.84107971885933352</v>
      </c>
      <c r="BT32">
        <f t="shared" si="42"/>
        <v>0.19215943771866714</v>
      </c>
      <c r="BU32">
        <v>6</v>
      </c>
      <c r="BV32">
        <v>0.5</v>
      </c>
      <c r="BW32" t="s">
        <v>241</v>
      </c>
      <c r="BX32">
        <v>1582129042.3499999</v>
      </c>
      <c r="BY32">
        <v>993.058071428571</v>
      </c>
      <c r="BZ32">
        <v>1000.04557142857</v>
      </c>
      <c r="CA32">
        <v>30.308464285714301</v>
      </c>
      <c r="CB32">
        <v>29.305692857142901</v>
      </c>
      <c r="CC32">
        <v>350.00657142857102</v>
      </c>
      <c r="CD32">
        <v>99.498800000000003</v>
      </c>
      <c r="CE32">
        <v>0.19998928571428601</v>
      </c>
      <c r="CF32">
        <v>29.256392857142899</v>
      </c>
      <c r="CG32">
        <v>28.9922928571429</v>
      </c>
      <c r="CH32">
        <v>999.9</v>
      </c>
      <c r="CI32">
        <v>0</v>
      </c>
      <c r="CJ32">
        <v>0</v>
      </c>
      <c r="CK32">
        <v>9993.6049999999996</v>
      </c>
      <c r="CL32">
        <v>0</v>
      </c>
      <c r="CM32">
        <v>3.0969028571428598</v>
      </c>
      <c r="CN32">
        <v>1100.0085714285699</v>
      </c>
      <c r="CO32">
        <v>0.96401300000000001</v>
      </c>
      <c r="CP32">
        <v>3.5987100000000001E-2</v>
      </c>
      <c r="CQ32">
        <v>0</v>
      </c>
      <c r="CR32">
        <v>2.6725178571428598</v>
      </c>
      <c r="CS32">
        <v>0</v>
      </c>
      <c r="CT32">
        <v>13993.8642857143</v>
      </c>
      <c r="CU32">
        <v>10189.5285714286</v>
      </c>
      <c r="CV32">
        <v>41.5</v>
      </c>
      <c r="CW32">
        <v>44.686999999999998</v>
      </c>
      <c r="CX32">
        <v>43.311999999999998</v>
      </c>
      <c r="CY32">
        <v>43.125</v>
      </c>
      <c r="CZ32">
        <v>41.686999999999998</v>
      </c>
      <c r="DA32">
        <v>1060.41857142857</v>
      </c>
      <c r="DB32">
        <v>39.590000000000003</v>
      </c>
      <c r="DC32">
        <v>0</v>
      </c>
      <c r="DD32">
        <v>1582129049.3</v>
      </c>
      <c r="DE32">
        <v>2.7182307692307699</v>
      </c>
      <c r="DF32">
        <v>-0.64112821049745095</v>
      </c>
      <c r="DG32">
        <v>2.94358973711934</v>
      </c>
      <c r="DH32">
        <v>13993.5730769231</v>
      </c>
      <c r="DI32">
        <v>15</v>
      </c>
      <c r="DJ32">
        <v>100</v>
      </c>
      <c r="DK32">
        <v>100</v>
      </c>
      <c r="DL32">
        <v>3.847</v>
      </c>
      <c r="DM32">
        <v>0.39800000000000002</v>
      </c>
      <c r="DN32">
        <v>2</v>
      </c>
      <c r="DO32">
        <v>343.678</v>
      </c>
      <c r="DP32">
        <v>676.351</v>
      </c>
      <c r="DQ32">
        <v>27.889299999999999</v>
      </c>
      <c r="DR32">
        <v>31.025700000000001</v>
      </c>
      <c r="DS32">
        <v>29.9999</v>
      </c>
      <c r="DT32">
        <v>31.024799999999999</v>
      </c>
      <c r="DU32">
        <v>31.0535</v>
      </c>
      <c r="DV32">
        <v>43.960900000000002</v>
      </c>
      <c r="DW32">
        <v>24.797000000000001</v>
      </c>
      <c r="DX32">
        <v>62.997999999999998</v>
      </c>
      <c r="DY32">
        <v>27.89</v>
      </c>
      <c r="DZ32">
        <v>1000</v>
      </c>
      <c r="EA32">
        <v>29.290900000000001</v>
      </c>
      <c r="EB32">
        <v>100.139</v>
      </c>
      <c r="EC32">
        <v>100.592</v>
      </c>
    </row>
    <row r="33" spans="1:133" x14ac:dyDescent="0.25">
      <c r="A33">
        <v>17</v>
      </c>
      <c r="B33">
        <v>1582129157.0999999</v>
      </c>
      <c r="C33">
        <v>1460.0999999046301</v>
      </c>
      <c r="D33" t="s">
        <v>272</v>
      </c>
      <c r="E33" t="s">
        <v>273</v>
      </c>
      <c r="F33" t="s">
        <v>232</v>
      </c>
      <c r="G33" t="s">
        <v>233</v>
      </c>
      <c r="H33" t="s">
        <v>234</v>
      </c>
      <c r="I33" t="s">
        <v>235</v>
      </c>
      <c r="J33" t="s">
        <v>236</v>
      </c>
      <c r="K33" t="s">
        <v>237</v>
      </c>
      <c r="L33" t="s">
        <v>238</v>
      </c>
      <c r="M33" t="s">
        <v>239</v>
      </c>
      <c r="N33">
        <v>1582129153.3499999</v>
      </c>
      <c r="O33">
        <f t="shared" si="0"/>
        <v>5.5794149534362653E-4</v>
      </c>
      <c r="P33">
        <f t="shared" si="1"/>
        <v>3.3065308395792297</v>
      </c>
      <c r="Q33">
        <f t="shared" si="2"/>
        <v>1393.115</v>
      </c>
      <c r="R33">
        <f t="shared" si="3"/>
        <v>1272.2719786172495</v>
      </c>
      <c r="S33">
        <f t="shared" si="4"/>
        <v>126.841717809271</v>
      </c>
      <c r="T33">
        <f t="shared" si="5"/>
        <v>138.88940625565928</v>
      </c>
      <c r="U33">
        <f t="shared" si="6"/>
        <v>5.4238302205392191E-2</v>
      </c>
      <c r="V33">
        <f t="shared" si="7"/>
        <v>2.2522382072574807</v>
      </c>
      <c r="W33">
        <f t="shared" si="8"/>
        <v>5.3522983757801651E-2</v>
      </c>
      <c r="X33">
        <f t="shared" si="9"/>
        <v>3.3515347361357278E-2</v>
      </c>
      <c r="Y33">
        <f t="shared" si="10"/>
        <v>177.78257796313048</v>
      </c>
      <c r="Z33">
        <f t="shared" si="11"/>
        <v>30.435175879998116</v>
      </c>
      <c r="AA33">
        <f t="shared" si="12"/>
        <v>29.025185714285701</v>
      </c>
      <c r="AB33">
        <f t="shared" si="13"/>
        <v>4.0276377631265428</v>
      </c>
      <c r="AC33">
        <f t="shared" si="14"/>
        <v>73.984159162810784</v>
      </c>
      <c r="AD33">
        <f t="shared" si="15"/>
        <v>3.0251228876013712</v>
      </c>
      <c r="AE33">
        <f t="shared" si="16"/>
        <v>4.0888791895900782</v>
      </c>
      <c r="AF33">
        <f t="shared" si="17"/>
        <v>1.0025148755251716</v>
      </c>
      <c r="AG33">
        <f t="shared" si="18"/>
        <v>-24.605219944653928</v>
      </c>
      <c r="AH33">
        <f t="shared" si="19"/>
        <v>31.702590847811855</v>
      </c>
      <c r="AI33">
        <f t="shared" si="20"/>
        <v>3.1037321562801683</v>
      </c>
      <c r="AJ33">
        <f t="shared" si="21"/>
        <v>187.98368102256856</v>
      </c>
      <c r="AK33">
        <v>-4.1244030212891601E-2</v>
      </c>
      <c r="AL33">
        <v>4.6300037089463099E-2</v>
      </c>
      <c r="AM33">
        <v>3.4592230723848001</v>
      </c>
      <c r="AN33">
        <v>0</v>
      </c>
      <c r="AO33">
        <v>0</v>
      </c>
      <c r="AP33">
        <f t="shared" si="22"/>
        <v>1</v>
      </c>
      <c r="AQ33">
        <f t="shared" si="23"/>
        <v>0</v>
      </c>
      <c r="AR33">
        <f t="shared" si="24"/>
        <v>52195.659973796537</v>
      </c>
      <c r="AS33" t="s">
        <v>240</v>
      </c>
      <c r="AT33">
        <v>0</v>
      </c>
      <c r="AU33">
        <v>0</v>
      </c>
      <c r="AV33">
        <f t="shared" si="25"/>
        <v>0</v>
      </c>
      <c r="AW33" t="e">
        <f t="shared" si="26"/>
        <v>#DIV/0!</v>
      </c>
      <c r="AX33">
        <v>0</v>
      </c>
      <c r="AY33" t="s">
        <v>240</v>
      </c>
      <c r="AZ33">
        <v>0</v>
      </c>
      <c r="BA33">
        <v>0</v>
      </c>
      <c r="BB33" t="e">
        <f t="shared" si="27"/>
        <v>#DIV/0!</v>
      </c>
      <c r="BC33">
        <v>0.5</v>
      </c>
      <c r="BD33">
        <f t="shared" si="28"/>
        <v>925.18232142857028</v>
      </c>
      <c r="BE33">
        <f t="shared" si="29"/>
        <v>3.3065308395792297</v>
      </c>
      <c r="BF33" t="e">
        <f t="shared" si="30"/>
        <v>#DIV/0!</v>
      </c>
      <c r="BG33" t="e">
        <f t="shared" si="31"/>
        <v>#DIV/0!</v>
      </c>
      <c r="BH33">
        <f t="shared" si="32"/>
        <v>3.5739234991797389E-3</v>
      </c>
      <c r="BI33" t="e">
        <f t="shared" si="33"/>
        <v>#DIV/0!</v>
      </c>
      <c r="BJ33" t="s">
        <v>240</v>
      </c>
      <c r="BK33">
        <v>0</v>
      </c>
      <c r="BL33">
        <f t="shared" si="34"/>
        <v>0</v>
      </c>
      <c r="BM33" t="e">
        <f t="shared" si="35"/>
        <v>#DIV/0!</v>
      </c>
      <c r="BN33" t="e">
        <f t="shared" si="36"/>
        <v>#DIV/0!</v>
      </c>
      <c r="BO33" t="e">
        <f t="shared" si="37"/>
        <v>#DIV/0!</v>
      </c>
      <c r="BP33" t="e">
        <f t="shared" si="38"/>
        <v>#DIV/0!</v>
      </c>
      <c r="BQ33">
        <f t="shared" si="39"/>
        <v>1099.99357142857</v>
      </c>
      <c r="BR33">
        <f t="shared" si="40"/>
        <v>925.18232142857028</v>
      </c>
      <c r="BS33">
        <f t="shared" si="41"/>
        <v>0.84107975306349192</v>
      </c>
      <c r="BT33">
        <f t="shared" si="42"/>
        <v>0.19215950612698385</v>
      </c>
      <c r="BU33">
        <v>6</v>
      </c>
      <c r="BV33">
        <v>0.5</v>
      </c>
      <c r="BW33" t="s">
        <v>241</v>
      </c>
      <c r="BX33">
        <v>1582129153.3499999</v>
      </c>
      <c r="BY33">
        <v>1393.115</v>
      </c>
      <c r="BZ33">
        <v>1400.1157142857101</v>
      </c>
      <c r="CA33">
        <v>30.343164285714298</v>
      </c>
      <c r="CB33">
        <v>29.415728571428598</v>
      </c>
      <c r="CC33">
        <v>350.00492857142899</v>
      </c>
      <c r="CD33">
        <v>99.496985714285699</v>
      </c>
      <c r="CE33">
        <v>0.200028714285714</v>
      </c>
      <c r="CF33">
        <v>29.2862785714286</v>
      </c>
      <c r="CG33">
        <v>29.025185714285701</v>
      </c>
      <c r="CH33">
        <v>999.9</v>
      </c>
      <c r="CI33">
        <v>0</v>
      </c>
      <c r="CJ33">
        <v>0</v>
      </c>
      <c r="CK33">
        <v>9996.4821428571395</v>
      </c>
      <c r="CL33">
        <v>0</v>
      </c>
      <c r="CM33">
        <v>6.8635292857142902</v>
      </c>
      <c r="CN33">
        <v>1099.99357142857</v>
      </c>
      <c r="CO33">
        <v>0.96400942857142802</v>
      </c>
      <c r="CP33">
        <v>3.59907785714286E-2</v>
      </c>
      <c r="CQ33">
        <v>0</v>
      </c>
      <c r="CR33">
        <v>2.6675535714285701</v>
      </c>
      <c r="CS33">
        <v>0</v>
      </c>
      <c r="CT33">
        <v>14250.435714285701</v>
      </c>
      <c r="CU33">
        <v>10189.3642857143</v>
      </c>
      <c r="CV33">
        <v>41.392714285714298</v>
      </c>
      <c r="CW33">
        <v>44.611499999999999</v>
      </c>
      <c r="CX33">
        <v>43.213999999999999</v>
      </c>
      <c r="CY33">
        <v>43</v>
      </c>
      <c r="CZ33">
        <v>41.602499999999999</v>
      </c>
      <c r="DA33">
        <v>1060.4028571428601</v>
      </c>
      <c r="DB33">
        <v>39.590714285714299</v>
      </c>
      <c r="DC33">
        <v>0</v>
      </c>
      <c r="DD33">
        <v>1582129160.3</v>
      </c>
      <c r="DE33">
        <v>2.7893173076923099</v>
      </c>
      <c r="DF33">
        <v>-0.29923934475488301</v>
      </c>
      <c r="DG33">
        <v>96.328205093377804</v>
      </c>
      <c r="DH33">
        <v>14233.8153846154</v>
      </c>
      <c r="DI33">
        <v>15</v>
      </c>
      <c r="DJ33">
        <v>100</v>
      </c>
      <c r="DK33">
        <v>100</v>
      </c>
      <c r="DL33">
        <v>4.4580000000000002</v>
      </c>
      <c r="DM33">
        <v>0.39800000000000002</v>
      </c>
      <c r="DN33">
        <v>2</v>
      </c>
      <c r="DO33">
        <v>343.75799999999998</v>
      </c>
      <c r="DP33">
        <v>678.173</v>
      </c>
      <c r="DQ33">
        <v>27.5929</v>
      </c>
      <c r="DR33">
        <v>30.9345</v>
      </c>
      <c r="DS33">
        <v>29.9999</v>
      </c>
      <c r="DT33">
        <v>30.9392</v>
      </c>
      <c r="DU33">
        <v>30.972100000000001</v>
      </c>
      <c r="DV33">
        <v>57.897100000000002</v>
      </c>
      <c r="DW33">
        <v>24.209</v>
      </c>
      <c r="DX33">
        <v>62.253</v>
      </c>
      <c r="DY33">
        <v>27.5869</v>
      </c>
      <c r="DZ33">
        <v>1400</v>
      </c>
      <c r="EA33">
        <v>29.3858</v>
      </c>
      <c r="EB33">
        <v>100.15300000000001</v>
      </c>
      <c r="EC33">
        <v>100.61</v>
      </c>
    </row>
    <row r="34" spans="1:133" x14ac:dyDescent="0.25">
      <c r="A34">
        <v>18</v>
      </c>
      <c r="B34">
        <v>1582129277.0999999</v>
      </c>
      <c r="C34">
        <v>1580.0999999046301</v>
      </c>
      <c r="D34" t="s">
        <v>274</v>
      </c>
      <c r="E34" t="s">
        <v>275</v>
      </c>
      <c r="F34" t="s">
        <v>232</v>
      </c>
      <c r="G34" t="s">
        <v>233</v>
      </c>
      <c r="H34" t="s">
        <v>234</v>
      </c>
      <c r="I34" t="s">
        <v>235</v>
      </c>
      <c r="J34" t="s">
        <v>236</v>
      </c>
      <c r="K34" t="s">
        <v>237</v>
      </c>
      <c r="L34" t="s">
        <v>238</v>
      </c>
      <c r="M34" t="s">
        <v>239</v>
      </c>
      <c r="N34">
        <v>1582129273.3499999</v>
      </c>
      <c r="O34">
        <f t="shared" si="0"/>
        <v>5.8809584745675935E-4</v>
      </c>
      <c r="P34">
        <f t="shared" si="1"/>
        <v>3.2794733565884715</v>
      </c>
      <c r="Q34">
        <f t="shared" si="2"/>
        <v>1792.68</v>
      </c>
      <c r="R34">
        <f t="shared" si="3"/>
        <v>1670.6527760519532</v>
      </c>
      <c r="S34">
        <f t="shared" si="4"/>
        <v>166.55111094355874</v>
      </c>
      <c r="T34">
        <f t="shared" si="5"/>
        <v>178.71627776052853</v>
      </c>
      <c r="U34">
        <f t="shared" si="6"/>
        <v>5.7030563393940699E-2</v>
      </c>
      <c r="V34">
        <f t="shared" si="7"/>
        <v>2.253475994082371</v>
      </c>
      <c r="W34">
        <f t="shared" si="8"/>
        <v>5.6240704259748003E-2</v>
      </c>
      <c r="X34">
        <f t="shared" si="9"/>
        <v>3.5220494488973991E-2</v>
      </c>
      <c r="Y34">
        <f t="shared" si="10"/>
        <v>177.78006999977325</v>
      </c>
      <c r="Z34">
        <f t="shared" si="11"/>
        <v>30.367556461794571</v>
      </c>
      <c r="AA34">
        <f t="shared" si="12"/>
        <v>29.035878571428601</v>
      </c>
      <c r="AB34">
        <f t="shared" si="13"/>
        <v>4.0301300608556287</v>
      </c>
      <c r="AC34">
        <f t="shared" si="14"/>
        <v>74.214708051079185</v>
      </c>
      <c r="AD34">
        <f t="shared" si="15"/>
        <v>3.0245563413844643</v>
      </c>
      <c r="AE34">
        <f t="shared" si="16"/>
        <v>4.075413648872372</v>
      </c>
      <c r="AF34">
        <f t="shared" si="17"/>
        <v>1.0055737194711645</v>
      </c>
      <c r="AG34">
        <f t="shared" si="18"/>
        <v>-25.935026872843089</v>
      </c>
      <c r="AH34">
        <f t="shared" si="19"/>
        <v>23.482165030553556</v>
      </c>
      <c r="AI34">
        <f t="shared" si="20"/>
        <v>2.2971474749559215</v>
      </c>
      <c r="AJ34">
        <f t="shared" si="21"/>
        <v>177.62435563243963</v>
      </c>
      <c r="AK34">
        <v>-4.1277391546483598E-2</v>
      </c>
      <c r="AL34">
        <v>4.6337488109033403E-2</v>
      </c>
      <c r="AM34">
        <v>3.4614371611015802</v>
      </c>
      <c r="AN34">
        <v>0</v>
      </c>
      <c r="AO34">
        <v>0</v>
      </c>
      <c r="AP34">
        <f t="shared" si="22"/>
        <v>1</v>
      </c>
      <c r="AQ34">
        <f t="shared" si="23"/>
        <v>0</v>
      </c>
      <c r="AR34">
        <f t="shared" si="24"/>
        <v>52245.921856723042</v>
      </c>
      <c r="AS34" t="s">
        <v>240</v>
      </c>
      <c r="AT34">
        <v>0</v>
      </c>
      <c r="AU34">
        <v>0</v>
      </c>
      <c r="AV34">
        <f t="shared" si="25"/>
        <v>0</v>
      </c>
      <c r="AW34" t="e">
        <f t="shared" si="26"/>
        <v>#DIV/0!</v>
      </c>
      <c r="AX34">
        <v>0</v>
      </c>
      <c r="AY34" t="s">
        <v>240</v>
      </c>
      <c r="AZ34">
        <v>0</v>
      </c>
      <c r="BA34">
        <v>0</v>
      </c>
      <c r="BB34" t="e">
        <f t="shared" si="27"/>
        <v>#DIV/0!</v>
      </c>
      <c r="BC34">
        <v>0.5</v>
      </c>
      <c r="BD34">
        <f t="shared" si="28"/>
        <v>925.16912142857393</v>
      </c>
      <c r="BE34">
        <f t="shared" si="29"/>
        <v>3.2794733565884715</v>
      </c>
      <c r="BF34" t="e">
        <f t="shared" si="30"/>
        <v>#DIV/0!</v>
      </c>
      <c r="BG34" t="e">
        <f t="shared" si="31"/>
        <v>#DIV/0!</v>
      </c>
      <c r="BH34">
        <f t="shared" si="32"/>
        <v>3.5447285049079076E-3</v>
      </c>
      <c r="BI34" t="e">
        <f t="shared" si="33"/>
        <v>#DIV/0!</v>
      </c>
      <c r="BJ34" t="s">
        <v>240</v>
      </c>
      <c r="BK34">
        <v>0</v>
      </c>
      <c r="BL34">
        <f t="shared" si="34"/>
        <v>0</v>
      </c>
      <c r="BM34" t="e">
        <f t="shared" si="35"/>
        <v>#DIV/0!</v>
      </c>
      <c r="BN34" t="e">
        <f t="shared" si="36"/>
        <v>#DIV/0!</v>
      </c>
      <c r="BO34" t="e">
        <f t="shared" si="37"/>
        <v>#DIV/0!</v>
      </c>
      <c r="BP34" t="e">
        <f t="shared" si="38"/>
        <v>#DIV/0!</v>
      </c>
      <c r="BQ34">
        <f t="shared" si="39"/>
        <v>1099.9778571428601</v>
      </c>
      <c r="BR34">
        <f t="shared" si="40"/>
        <v>925.16912142857393</v>
      </c>
      <c r="BS34">
        <f t="shared" si="41"/>
        <v>0.84107976848884625</v>
      </c>
      <c r="BT34">
        <f t="shared" si="42"/>
        <v>0.19215953697769242</v>
      </c>
      <c r="BU34">
        <v>6</v>
      </c>
      <c r="BV34">
        <v>0.5</v>
      </c>
      <c r="BW34" t="s">
        <v>241</v>
      </c>
      <c r="BX34">
        <v>1582129273.3499999</v>
      </c>
      <c r="BY34">
        <v>1792.68</v>
      </c>
      <c r="BZ34">
        <v>1800.10857142857</v>
      </c>
      <c r="CA34">
        <v>30.3389357142857</v>
      </c>
      <c r="CB34">
        <v>29.361450000000001</v>
      </c>
      <c r="CC34">
        <v>350.03292857142901</v>
      </c>
      <c r="CD34">
        <v>99.492221428571398</v>
      </c>
      <c r="CE34">
        <v>0.20001464285714299</v>
      </c>
      <c r="CF34">
        <v>29.229164285714301</v>
      </c>
      <c r="CG34">
        <v>29.035878571428601</v>
      </c>
      <c r="CH34">
        <v>999.9</v>
      </c>
      <c r="CI34">
        <v>0</v>
      </c>
      <c r="CJ34">
        <v>0</v>
      </c>
      <c r="CK34">
        <v>10005.0471428571</v>
      </c>
      <c r="CL34">
        <v>0</v>
      </c>
      <c r="CM34">
        <v>6.6745557142857104</v>
      </c>
      <c r="CN34">
        <v>1099.9778571428601</v>
      </c>
      <c r="CO34">
        <v>0.96401014285714304</v>
      </c>
      <c r="CP34">
        <v>3.5990042857142898E-2</v>
      </c>
      <c r="CQ34">
        <v>0</v>
      </c>
      <c r="CR34">
        <v>2.5246428571428599</v>
      </c>
      <c r="CS34">
        <v>0</v>
      </c>
      <c r="CT34">
        <v>14051.05</v>
      </c>
      <c r="CU34">
        <v>10189.214285714301</v>
      </c>
      <c r="CV34">
        <v>41.4325714285714</v>
      </c>
      <c r="CW34">
        <v>44.686999999999998</v>
      </c>
      <c r="CX34">
        <v>43.2455</v>
      </c>
      <c r="CY34">
        <v>43.08</v>
      </c>
      <c r="CZ34">
        <v>41.625</v>
      </c>
      <c r="DA34">
        <v>1060.3871428571399</v>
      </c>
      <c r="DB34">
        <v>39.590714285714299</v>
      </c>
      <c r="DC34">
        <v>0</v>
      </c>
      <c r="DD34">
        <v>1582129280.3</v>
      </c>
      <c r="DE34">
        <v>2.5426153846153801</v>
      </c>
      <c r="DF34">
        <v>1.0958803262791901</v>
      </c>
      <c r="DG34">
        <v>-1094.9846167871301</v>
      </c>
      <c r="DH34">
        <v>14126.8269230769</v>
      </c>
      <c r="DI34">
        <v>15</v>
      </c>
      <c r="DJ34">
        <v>100</v>
      </c>
      <c r="DK34">
        <v>100</v>
      </c>
      <c r="DL34">
        <v>4.8339999999999996</v>
      </c>
      <c r="DM34">
        <v>0.40600000000000003</v>
      </c>
      <c r="DN34">
        <v>2</v>
      </c>
      <c r="DO34">
        <v>343.51</v>
      </c>
      <c r="DP34">
        <v>678.75099999999998</v>
      </c>
      <c r="DQ34">
        <v>27.425000000000001</v>
      </c>
      <c r="DR34">
        <v>30.894200000000001</v>
      </c>
      <c r="DS34">
        <v>30.0001</v>
      </c>
      <c r="DT34">
        <v>30.8871</v>
      </c>
      <c r="DU34">
        <v>30.922000000000001</v>
      </c>
      <c r="DV34">
        <v>70.911900000000003</v>
      </c>
      <c r="DW34">
        <v>24.348700000000001</v>
      </c>
      <c r="DX34">
        <v>61.136099999999999</v>
      </c>
      <c r="DY34">
        <v>27.413599999999999</v>
      </c>
      <c r="DZ34">
        <v>1800</v>
      </c>
      <c r="EA34">
        <v>29.3688</v>
      </c>
      <c r="EB34">
        <v>100.166</v>
      </c>
      <c r="EC34">
        <v>100.625</v>
      </c>
    </row>
    <row r="35" spans="1:133" x14ac:dyDescent="0.25">
      <c r="A35">
        <v>19</v>
      </c>
      <c r="B35">
        <v>1582129387.0999999</v>
      </c>
      <c r="C35">
        <v>1690.0999999046301</v>
      </c>
      <c r="D35" t="s">
        <v>276</v>
      </c>
      <c r="E35" t="s">
        <v>277</v>
      </c>
      <c r="F35" t="s">
        <v>232</v>
      </c>
      <c r="G35" t="s">
        <v>233</v>
      </c>
      <c r="H35" t="s">
        <v>234</v>
      </c>
      <c r="I35" t="s">
        <v>235</v>
      </c>
      <c r="J35" t="s">
        <v>236</v>
      </c>
      <c r="K35" t="s">
        <v>237</v>
      </c>
      <c r="L35" t="s">
        <v>238</v>
      </c>
      <c r="M35" t="s">
        <v>239</v>
      </c>
      <c r="N35">
        <v>1582129383.3499999</v>
      </c>
      <c r="O35">
        <f t="shared" si="0"/>
        <v>5.6340003462416164E-4</v>
      </c>
      <c r="P35">
        <f t="shared" si="1"/>
        <v>1.2543237760819659</v>
      </c>
      <c r="Q35">
        <f t="shared" si="2"/>
        <v>397.40899999999999</v>
      </c>
      <c r="R35">
        <f t="shared" si="3"/>
        <v>354.18185954865055</v>
      </c>
      <c r="S35">
        <f t="shared" si="4"/>
        <v>35.309456450062072</v>
      </c>
      <c r="T35">
        <f t="shared" si="5"/>
        <v>39.618900291067099</v>
      </c>
      <c r="U35">
        <f t="shared" si="6"/>
        <v>5.4892070207061869E-2</v>
      </c>
      <c r="V35">
        <f t="shared" si="7"/>
        <v>2.2537334747935995</v>
      </c>
      <c r="W35">
        <f t="shared" si="8"/>
        <v>5.4160008086732492E-2</v>
      </c>
      <c r="X35">
        <f t="shared" si="9"/>
        <v>3.3914964508892365E-2</v>
      </c>
      <c r="Y35">
        <f t="shared" si="10"/>
        <v>177.78736589318041</v>
      </c>
      <c r="Z35">
        <f t="shared" si="11"/>
        <v>30.300661533874194</v>
      </c>
      <c r="AA35">
        <f t="shared" si="12"/>
        <v>29.014700000000001</v>
      </c>
      <c r="AB35">
        <f t="shared" si="13"/>
        <v>4.0251950516261248</v>
      </c>
      <c r="AC35">
        <f t="shared" si="14"/>
        <v>74.543503013829209</v>
      </c>
      <c r="AD35">
        <f t="shared" si="15"/>
        <v>3.0248063342890279</v>
      </c>
      <c r="AE35">
        <f t="shared" si="16"/>
        <v>4.0577732625844938</v>
      </c>
      <c r="AF35">
        <f t="shared" si="17"/>
        <v>1.0003887173370969</v>
      </c>
      <c r="AG35">
        <f t="shared" si="18"/>
        <v>-24.845941526925529</v>
      </c>
      <c r="AH35">
        <f t="shared" si="19"/>
        <v>16.936689225014323</v>
      </c>
      <c r="AI35">
        <f t="shared" si="20"/>
        <v>1.6558541235736037</v>
      </c>
      <c r="AJ35">
        <f t="shared" si="21"/>
        <v>171.53396771484279</v>
      </c>
      <c r="AK35">
        <v>-4.1284333361828199E-2</v>
      </c>
      <c r="AL35">
        <v>4.6345280904894197E-2</v>
      </c>
      <c r="AM35">
        <v>3.4618977903900499</v>
      </c>
      <c r="AN35">
        <v>0</v>
      </c>
      <c r="AO35">
        <v>0</v>
      </c>
      <c r="AP35">
        <f t="shared" si="22"/>
        <v>1</v>
      </c>
      <c r="AQ35">
        <f t="shared" si="23"/>
        <v>0</v>
      </c>
      <c r="AR35">
        <f t="shared" si="24"/>
        <v>52267.347646990434</v>
      </c>
      <c r="AS35" t="s">
        <v>240</v>
      </c>
      <c r="AT35">
        <v>0</v>
      </c>
      <c r="AU35">
        <v>0</v>
      </c>
      <c r="AV35">
        <f t="shared" si="25"/>
        <v>0</v>
      </c>
      <c r="AW35" t="e">
        <f t="shared" si="26"/>
        <v>#DIV/0!</v>
      </c>
      <c r="AX35">
        <v>0</v>
      </c>
      <c r="AY35" t="s">
        <v>240</v>
      </c>
      <c r="AZ35">
        <v>0</v>
      </c>
      <c r="BA35">
        <v>0</v>
      </c>
      <c r="BB35" t="e">
        <f t="shared" si="27"/>
        <v>#DIV/0!</v>
      </c>
      <c r="BC35">
        <v>0.5</v>
      </c>
      <c r="BD35">
        <f t="shared" si="28"/>
        <v>925.2075214285702</v>
      </c>
      <c r="BE35">
        <f t="shared" si="29"/>
        <v>1.2543237760819659</v>
      </c>
      <c r="BF35" t="e">
        <f t="shared" si="30"/>
        <v>#DIV/0!</v>
      </c>
      <c r="BG35" t="e">
        <f t="shared" si="31"/>
        <v>#DIV/0!</v>
      </c>
      <c r="BH35">
        <f t="shared" si="32"/>
        <v>1.3557215511447881E-3</v>
      </c>
      <c r="BI35" t="e">
        <f t="shared" si="33"/>
        <v>#DIV/0!</v>
      </c>
      <c r="BJ35" t="s">
        <v>240</v>
      </c>
      <c r="BK35">
        <v>0</v>
      </c>
      <c r="BL35">
        <f t="shared" si="34"/>
        <v>0</v>
      </c>
      <c r="BM35" t="e">
        <f t="shared" si="35"/>
        <v>#DIV/0!</v>
      </c>
      <c r="BN35" t="e">
        <f t="shared" si="36"/>
        <v>#DIV/0!</v>
      </c>
      <c r="BO35" t="e">
        <f t="shared" si="37"/>
        <v>#DIV/0!</v>
      </c>
      <c r="BP35" t="e">
        <f t="shared" si="38"/>
        <v>#DIV/0!</v>
      </c>
      <c r="BQ35">
        <f t="shared" si="39"/>
        <v>1100.02357142857</v>
      </c>
      <c r="BR35">
        <f t="shared" si="40"/>
        <v>925.2075214285702</v>
      </c>
      <c r="BS35">
        <f t="shared" si="41"/>
        <v>0.84107972361631211</v>
      </c>
      <c r="BT35">
        <f t="shared" si="42"/>
        <v>0.19215944723262424</v>
      </c>
      <c r="BU35">
        <v>6</v>
      </c>
      <c r="BV35">
        <v>0.5</v>
      </c>
      <c r="BW35" t="s">
        <v>241</v>
      </c>
      <c r="BX35">
        <v>1582129383.3499999</v>
      </c>
      <c r="BY35">
        <v>397.40899999999999</v>
      </c>
      <c r="BZ35">
        <v>399.94307142857099</v>
      </c>
      <c r="CA35">
        <v>30.341207142857101</v>
      </c>
      <c r="CB35">
        <v>29.404692857142901</v>
      </c>
      <c r="CC35">
        <v>350.00371428571401</v>
      </c>
      <c r="CD35">
        <v>99.493007142857195</v>
      </c>
      <c r="CE35">
        <v>0.20000507142857099</v>
      </c>
      <c r="CF35">
        <v>29.154092857142899</v>
      </c>
      <c r="CG35">
        <v>29.014700000000001</v>
      </c>
      <c r="CH35">
        <v>999.9</v>
      </c>
      <c r="CI35">
        <v>0</v>
      </c>
      <c r="CJ35">
        <v>0</v>
      </c>
      <c r="CK35">
        <v>10006.650714285701</v>
      </c>
      <c r="CL35">
        <v>0</v>
      </c>
      <c r="CM35">
        <v>7.8878614285714299</v>
      </c>
      <c r="CN35">
        <v>1100.02357142857</v>
      </c>
      <c r="CO35">
        <v>0.96401157142857097</v>
      </c>
      <c r="CP35">
        <v>3.5988571428571398E-2</v>
      </c>
      <c r="CQ35">
        <v>0</v>
      </c>
      <c r="CR35">
        <v>2.87939285714286</v>
      </c>
      <c r="CS35">
        <v>0</v>
      </c>
      <c r="CT35">
        <v>14308.7</v>
      </c>
      <c r="CU35">
        <v>10189.6357142857</v>
      </c>
      <c r="CV35">
        <v>41.5</v>
      </c>
      <c r="CW35">
        <v>44.811999999999998</v>
      </c>
      <c r="CX35">
        <v>43.311999999999998</v>
      </c>
      <c r="CY35">
        <v>43.236499999999999</v>
      </c>
      <c r="CZ35">
        <v>41.686999999999998</v>
      </c>
      <c r="DA35">
        <v>1060.43285714286</v>
      </c>
      <c r="DB35">
        <v>39.590714285714299</v>
      </c>
      <c r="DC35">
        <v>0</v>
      </c>
      <c r="DD35">
        <v>1582129390.0999999</v>
      </c>
      <c r="DE35">
        <v>2.8141442307692301</v>
      </c>
      <c r="DF35">
        <v>0.69351281821874899</v>
      </c>
      <c r="DG35">
        <v>-220.46495726097001</v>
      </c>
      <c r="DH35">
        <v>14321.0769230769</v>
      </c>
      <c r="DI35">
        <v>15</v>
      </c>
      <c r="DJ35">
        <v>100</v>
      </c>
      <c r="DK35">
        <v>100</v>
      </c>
      <c r="DL35">
        <v>2.59</v>
      </c>
      <c r="DM35">
        <v>0.40400000000000003</v>
      </c>
      <c r="DN35">
        <v>2</v>
      </c>
      <c r="DO35">
        <v>343.37700000000001</v>
      </c>
      <c r="DP35">
        <v>674.51700000000005</v>
      </c>
      <c r="DQ35">
        <v>27.230499999999999</v>
      </c>
      <c r="DR35">
        <v>30.947500000000002</v>
      </c>
      <c r="DS35">
        <v>30.000399999999999</v>
      </c>
      <c r="DT35">
        <v>30.914100000000001</v>
      </c>
      <c r="DU35">
        <v>30.9436</v>
      </c>
      <c r="DV35">
        <v>20.8718</v>
      </c>
      <c r="DW35">
        <v>24.335599999999999</v>
      </c>
      <c r="DX35">
        <v>60.393500000000003</v>
      </c>
      <c r="DY35">
        <v>27.2285</v>
      </c>
      <c r="DZ35">
        <v>400</v>
      </c>
      <c r="EA35">
        <v>29.43</v>
      </c>
      <c r="EB35">
        <v>100.157</v>
      </c>
      <c r="EC35">
        <v>100.608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6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19</v>
      </c>
    </row>
    <row r="12" spans="1:2" x14ac:dyDescent="0.25">
      <c r="A12" t="s">
        <v>21</v>
      </c>
      <c r="B12" t="s">
        <v>17</v>
      </c>
    </row>
    <row r="13" spans="1:2" x14ac:dyDescent="0.25">
      <c r="A13" t="s">
        <v>22</v>
      </c>
      <c r="B13" t="s">
        <v>11</v>
      </c>
    </row>
    <row r="14" spans="1:2" x14ac:dyDescent="0.25">
      <c r="A14" t="s">
        <v>23</v>
      </c>
      <c r="B14" t="s">
        <v>24</v>
      </c>
    </row>
    <row r="15" spans="1:2" x14ac:dyDescent="0.25">
      <c r="A15" t="s">
        <v>278</v>
      </c>
      <c r="B15" t="s">
        <v>279</v>
      </c>
    </row>
    <row r="16" spans="1:2" x14ac:dyDescent="0.25">
      <c r="A16" t="s">
        <v>280</v>
      </c>
      <c r="B16" t="s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Measurements</vt:lpstr>
      <vt:lpstr>Remarks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Lamour, Julien</cp:lastModifiedBy>
  <dcterms:created xsi:type="dcterms:W3CDTF">2020-02-19T11:27:08Z</dcterms:created>
  <dcterms:modified xsi:type="dcterms:W3CDTF">2020-02-19T23:17:43Z</dcterms:modified>
</cp:coreProperties>
</file>