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amour\Desktop\All_Files_Vertical_Campaign\Week2\Gasex_Vert_Week2\"/>
    </mc:Choice>
  </mc:AlternateContent>
  <xr:revisionPtr revIDLastSave="0" documentId="13_ncr:1_{AA1081E3-1C96-40C4-A621-3F1736FF7A4D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T36" i="1" l="1"/>
  <c r="BS36" i="1"/>
  <c r="BQ36" i="1"/>
  <c r="BR36" i="1" s="1"/>
  <c r="BP36" i="1"/>
  <c r="BO36" i="1"/>
  <c r="BN36" i="1"/>
  <c r="BM36" i="1"/>
  <c r="BL36" i="1"/>
  <c r="BG36" i="1" s="1"/>
  <c r="BI36" i="1"/>
  <c r="BB36" i="1"/>
  <c r="AV36" i="1"/>
  <c r="AW36" i="1" s="1"/>
  <c r="AR36" i="1"/>
  <c r="AP36" i="1"/>
  <c r="AE36" i="1"/>
  <c r="AD36" i="1"/>
  <c r="AC36" i="1"/>
  <c r="V36" i="1"/>
  <c r="BT35" i="1"/>
  <c r="BS35" i="1"/>
  <c r="BQ35" i="1"/>
  <c r="BR35" i="1" s="1"/>
  <c r="BP35" i="1"/>
  <c r="BO35" i="1"/>
  <c r="BN35" i="1"/>
  <c r="BM35" i="1"/>
  <c r="BL35" i="1"/>
  <c r="BI35" i="1"/>
  <c r="BG35" i="1"/>
  <c r="BB35" i="1"/>
  <c r="AV35" i="1"/>
  <c r="AW35" i="1" s="1"/>
  <c r="AR35" i="1"/>
  <c r="AP35" i="1"/>
  <c r="T35" i="1" s="1"/>
  <c r="AE35" i="1"/>
  <c r="AD35" i="1"/>
  <c r="AC35" i="1"/>
  <c r="V35" i="1"/>
  <c r="P35" i="1"/>
  <c r="BE35" i="1" s="1"/>
  <c r="BT34" i="1"/>
  <c r="BS34" i="1"/>
  <c r="BQ34" i="1"/>
  <c r="BR34" i="1" s="1"/>
  <c r="Y34" i="1" s="1"/>
  <c r="BP34" i="1"/>
  <c r="BO34" i="1"/>
  <c r="BN34" i="1"/>
  <c r="BM34" i="1"/>
  <c r="BL34" i="1"/>
  <c r="BI34" i="1"/>
  <c r="BG34" i="1"/>
  <c r="BD34" i="1"/>
  <c r="BF34" i="1" s="1"/>
  <c r="BB34" i="1"/>
  <c r="AV34" i="1"/>
  <c r="AW34" i="1" s="1"/>
  <c r="AR34" i="1"/>
  <c r="AP34" i="1"/>
  <c r="O34" i="1" s="1"/>
  <c r="AE34" i="1"/>
  <c r="AD34" i="1"/>
  <c r="AC34" i="1"/>
  <c r="V34" i="1"/>
  <c r="BT33" i="1"/>
  <c r="BS33" i="1"/>
  <c r="BQ33" i="1"/>
  <c r="BP33" i="1"/>
  <c r="BO33" i="1"/>
  <c r="BN33" i="1"/>
  <c r="BM33" i="1"/>
  <c r="BL33" i="1"/>
  <c r="BI33" i="1"/>
  <c r="BG33" i="1"/>
  <c r="BB33" i="1"/>
  <c r="AV33" i="1"/>
  <c r="AW33" i="1" s="1"/>
  <c r="AR33" i="1"/>
  <c r="AP33" i="1" s="1"/>
  <c r="AQ33" i="1"/>
  <c r="AE33" i="1"/>
  <c r="AD33" i="1"/>
  <c r="AC33" i="1" s="1"/>
  <c r="V33" i="1"/>
  <c r="P33" i="1"/>
  <c r="BE33" i="1" s="1"/>
  <c r="BT32" i="1"/>
  <c r="BS32" i="1"/>
  <c r="BQ32" i="1"/>
  <c r="BR32" i="1" s="1"/>
  <c r="BD32" i="1" s="1"/>
  <c r="BP32" i="1"/>
  <c r="BO32" i="1"/>
  <c r="BN32" i="1"/>
  <c r="BM32" i="1"/>
  <c r="BL32" i="1"/>
  <c r="BG32" i="1" s="1"/>
  <c r="BI32" i="1"/>
  <c r="BB32" i="1"/>
  <c r="AW32" i="1"/>
  <c r="AV32" i="1"/>
  <c r="AR32" i="1"/>
  <c r="AP32" i="1" s="1"/>
  <c r="Q32" i="1" s="1"/>
  <c r="AE32" i="1"/>
  <c r="AD32" i="1"/>
  <c r="AC32" i="1" s="1"/>
  <c r="V32" i="1"/>
  <c r="BT31" i="1"/>
  <c r="BS31" i="1"/>
  <c r="BQ31" i="1"/>
  <c r="BR31" i="1" s="1"/>
  <c r="BP31" i="1"/>
  <c r="BO31" i="1"/>
  <c r="BN31" i="1"/>
  <c r="BM31" i="1"/>
  <c r="BL31" i="1"/>
  <c r="BI31" i="1"/>
  <c r="BG31" i="1"/>
  <c r="BB31" i="1"/>
  <c r="AW31" i="1"/>
  <c r="AV31" i="1"/>
  <c r="AR31" i="1"/>
  <c r="AP31" i="1"/>
  <c r="AE31" i="1"/>
  <c r="AD31" i="1"/>
  <c r="AC31" i="1"/>
  <c r="V31" i="1"/>
  <c r="T31" i="1"/>
  <c r="BT30" i="1"/>
  <c r="BS30" i="1"/>
  <c r="BR30" i="1" s="1"/>
  <c r="BQ30" i="1"/>
  <c r="BP30" i="1"/>
  <c r="BO30" i="1"/>
  <c r="BN30" i="1"/>
  <c r="BM30" i="1"/>
  <c r="BL30" i="1"/>
  <c r="BG30" i="1" s="1"/>
  <c r="BI30" i="1"/>
  <c r="BB30" i="1"/>
  <c r="AW30" i="1"/>
  <c r="AV30" i="1"/>
  <c r="AR30" i="1"/>
  <c r="AP30" i="1" s="1"/>
  <c r="Q30" i="1" s="1"/>
  <c r="AE30" i="1"/>
  <c r="AC30" i="1" s="1"/>
  <c r="AD30" i="1"/>
  <c r="V30" i="1"/>
  <c r="P30" i="1"/>
  <c r="BE30" i="1" s="1"/>
  <c r="O30" i="1"/>
  <c r="BT29" i="1"/>
  <c r="BS29" i="1"/>
  <c r="BR29" i="1"/>
  <c r="Y29" i="1" s="1"/>
  <c r="BQ29" i="1"/>
  <c r="BP29" i="1"/>
  <c r="BO29" i="1"/>
  <c r="BN29" i="1"/>
  <c r="BM29" i="1"/>
  <c r="BL29" i="1"/>
  <c r="BG29" i="1" s="1"/>
  <c r="BI29" i="1"/>
  <c r="BD29" i="1"/>
  <c r="BB29" i="1"/>
  <c r="BF29" i="1" s="1"/>
  <c r="AV29" i="1"/>
  <c r="AW29" i="1" s="1"/>
  <c r="AR29" i="1"/>
  <c r="AP29" i="1" s="1"/>
  <c r="T29" i="1" s="1"/>
  <c r="AE29" i="1"/>
  <c r="AC29" i="1" s="1"/>
  <c r="AD29" i="1"/>
  <c r="V29" i="1"/>
  <c r="BT28" i="1"/>
  <c r="BS28" i="1"/>
  <c r="BQ28" i="1"/>
  <c r="BR28" i="1" s="1"/>
  <c r="BP28" i="1"/>
  <c r="BO28" i="1"/>
  <c r="BN28" i="1"/>
  <c r="BM28" i="1"/>
  <c r="BL28" i="1"/>
  <c r="BI28" i="1"/>
  <c r="BG28" i="1"/>
  <c r="BB28" i="1"/>
  <c r="AV28" i="1"/>
  <c r="AW28" i="1" s="1"/>
  <c r="AR28" i="1"/>
  <c r="AP28" i="1"/>
  <c r="AE28" i="1"/>
  <c r="AD28" i="1"/>
  <c r="AC28" i="1"/>
  <c r="V28" i="1"/>
  <c r="BT27" i="1"/>
  <c r="BS27" i="1"/>
  <c r="BQ27" i="1"/>
  <c r="BR27" i="1" s="1"/>
  <c r="BD27" i="1" s="1"/>
  <c r="BP27" i="1"/>
  <c r="BO27" i="1"/>
  <c r="BN27" i="1"/>
  <c r="BM27" i="1"/>
  <c r="BL27" i="1"/>
  <c r="BG27" i="1" s="1"/>
  <c r="BI27" i="1"/>
  <c r="BB27" i="1"/>
  <c r="AV27" i="1"/>
  <c r="AW27" i="1" s="1"/>
  <c r="AR27" i="1"/>
  <c r="AP27" i="1"/>
  <c r="T27" i="1" s="1"/>
  <c r="AE27" i="1"/>
  <c r="AD27" i="1"/>
  <c r="AC27" i="1"/>
  <c r="V27" i="1"/>
  <c r="Q27" i="1"/>
  <c r="P27" i="1"/>
  <c r="BE27" i="1" s="1"/>
  <c r="BH27" i="1" s="1"/>
  <c r="BT26" i="1"/>
  <c r="BS26" i="1"/>
  <c r="BQ26" i="1"/>
  <c r="BP26" i="1"/>
  <c r="BO26" i="1"/>
  <c r="BN26" i="1"/>
  <c r="BM26" i="1"/>
  <c r="BL26" i="1"/>
  <c r="BI26" i="1"/>
  <c r="BG26" i="1"/>
  <c r="BB26" i="1"/>
  <c r="AV26" i="1"/>
  <c r="AW26" i="1" s="1"/>
  <c r="AR26" i="1"/>
  <c r="AP26" i="1"/>
  <c r="AE26" i="1"/>
  <c r="AD26" i="1"/>
  <c r="AC26" i="1"/>
  <c r="V26" i="1"/>
  <c r="T26" i="1"/>
  <c r="P26" i="1"/>
  <c r="BE26" i="1" s="1"/>
  <c r="BT25" i="1"/>
  <c r="BS25" i="1"/>
  <c r="BR25" i="1"/>
  <c r="Y25" i="1" s="1"/>
  <c r="BQ25" i="1"/>
  <c r="BP25" i="1"/>
  <c r="BO25" i="1"/>
  <c r="BN25" i="1"/>
  <c r="BM25" i="1"/>
  <c r="BL25" i="1"/>
  <c r="BI25" i="1"/>
  <c r="BG25" i="1"/>
  <c r="BB25" i="1"/>
  <c r="AV25" i="1"/>
  <c r="AW25" i="1" s="1"/>
  <c r="AR25" i="1"/>
  <c r="AP25" i="1" s="1"/>
  <c r="P25" i="1" s="1"/>
  <c r="BE25" i="1" s="1"/>
  <c r="AQ25" i="1"/>
  <c r="AE25" i="1"/>
  <c r="AD25" i="1"/>
  <c r="V25" i="1"/>
  <c r="BT24" i="1"/>
  <c r="BS24" i="1"/>
  <c r="BQ24" i="1"/>
  <c r="BR24" i="1" s="1"/>
  <c r="Y24" i="1" s="1"/>
  <c r="BP24" i="1"/>
  <c r="BO24" i="1"/>
  <c r="BN24" i="1"/>
  <c r="BM24" i="1"/>
  <c r="BL24" i="1"/>
  <c r="BI24" i="1"/>
  <c r="BG24" i="1"/>
  <c r="BD24" i="1"/>
  <c r="BB24" i="1"/>
  <c r="BF24" i="1" s="1"/>
  <c r="AW24" i="1"/>
  <c r="AV24" i="1"/>
  <c r="AR24" i="1"/>
  <c r="AP24" i="1" s="1"/>
  <c r="AE24" i="1"/>
  <c r="AD24" i="1"/>
  <c r="AC24" i="1" s="1"/>
  <c r="V24" i="1"/>
  <c r="Q24" i="1"/>
  <c r="BT23" i="1"/>
  <c r="Y23" i="1" s="1"/>
  <c r="BS23" i="1"/>
  <c r="BQ23" i="1"/>
  <c r="BR23" i="1" s="1"/>
  <c r="BD23" i="1" s="1"/>
  <c r="BP23" i="1"/>
  <c r="BO23" i="1"/>
  <c r="BN23" i="1"/>
  <c r="BM23" i="1"/>
  <c r="BL23" i="1"/>
  <c r="BG23" i="1" s="1"/>
  <c r="BI23" i="1"/>
  <c r="BF23" i="1"/>
  <c r="BB23" i="1"/>
  <c r="AW23" i="1"/>
  <c r="AV23" i="1"/>
  <c r="AR23" i="1"/>
  <c r="AP23" i="1" s="1"/>
  <c r="AE23" i="1"/>
  <c r="AD23" i="1"/>
  <c r="AC23" i="1"/>
  <c r="V23" i="1"/>
  <c r="BT22" i="1"/>
  <c r="BS22" i="1"/>
  <c r="BR22" i="1" s="1"/>
  <c r="BQ22" i="1"/>
  <c r="BP22" i="1"/>
  <c r="BO22" i="1"/>
  <c r="BN22" i="1"/>
  <c r="BM22" i="1"/>
  <c r="BL22" i="1"/>
  <c r="BG22" i="1" s="1"/>
  <c r="BI22" i="1"/>
  <c r="BB22" i="1"/>
  <c r="AV22" i="1"/>
  <c r="AW22" i="1" s="1"/>
  <c r="AR22" i="1"/>
  <c r="AP22" i="1" s="1"/>
  <c r="AQ22" i="1" s="1"/>
  <c r="AE22" i="1"/>
  <c r="AC22" i="1" s="1"/>
  <c r="AD22" i="1"/>
  <c r="V22" i="1"/>
  <c r="P22" i="1"/>
  <c r="BE22" i="1" s="1"/>
  <c r="O22" i="1"/>
  <c r="AG22" i="1" s="1"/>
  <c r="BT21" i="1"/>
  <c r="BS21" i="1"/>
  <c r="BR21" i="1"/>
  <c r="Y21" i="1" s="1"/>
  <c r="BQ21" i="1"/>
  <c r="BP21" i="1"/>
  <c r="BO21" i="1"/>
  <c r="BN21" i="1"/>
  <c r="BM21" i="1"/>
  <c r="BL21" i="1"/>
  <c r="BG21" i="1" s="1"/>
  <c r="BI21" i="1"/>
  <c r="BB21" i="1"/>
  <c r="AV21" i="1"/>
  <c r="AW21" i="1" s="1"/>
  <c r="AR21" i="1"/>
  <c r="AP21" i="1" s="1"/>
  <c r="AE21" i="1"/>
  <c r="AD21" i="1"/>
  <c r="AC21" i="1"/>
  <c r="V21" i="1"/>
  <c r="BT20" i="1"/>
  <c r="BS20" i="1"/>
  <c r="BQ20" i="1"/>
  <c r="BR20" i="1" s="1"/>
  <c r="BP20" i="1"/>
  <c r="BO20" i="1"/>
  <c r="BN20" i="1"/>
  <c r="BM20" i="1"/>
  <c r="BL20" i="1"/>
  <c r="BI20" i="1"/>
  <c r="BG20" i="1"/>
  <c r="BB20" i="1"/>
  <c r="AV20" i="1"/>
  <c r="AW20" i="1" s="1"/>
  <c r="AR20" i="1"/>
  <c r="AQ20" i="1"/>
  <c r="AP20" i="1"/>
  <c r="AE20" i="1"/>
  <c r="AD20" i="1"/>
  <c r="AC20" i="1"/>
  <c r="V20" i="1"/>
  <c r="P20" i="1"/>
  <c r="BE20" i="1" s="1"/>
  <c r="O20" i="1"/>
  <c r="AG20" i="1" s="1"/>
  <c r="BT19" i="1"/>
  <c r="BS19" i="1"/>
  <c r="BQ19" i="1"/>
  <c r="BP19" i="1"/>
  <c r="BO19" i="1"/>
  <c r="BN19" i="1"/>
  <c r="BM19" i="1"/>
  <c r="BL19" i="1"/>
  <c r="BG19" i="1" s="1"/>
  <c r="BI19" i="1"/>
  <c r="BB19" i="1"/>
  <c r="AV19" i="1"/>
  <c r="AW19" i="1" s="1"/>
  <c r="AR19" i="1"/>
  <c r="AP19" i="1"/>
  <c r="P19" i="1" s="1"/>
  <c r="BE19" i="1" s="1"/>
  <c r="AE19" i="1"/>
  <c r="AD19" i="1"/>
  <c r="AC19" i="1"/>
  <c r="V19" i="1"/>
  <c r="BT18" i="1"/>
  <c r="BS18" i="1"/>
  <c r="BQ18" i="1"/>
  <c r="BP18" i="1"/>
  <c r="BO18" i="1"/>
  <c r="BN18" i="1"/>
  <c r="BM18" i="1"/>
  <c r="BL18" i="1"/>
  <c r="BI18" i="1"/>
  <c r="BG18" i="1"/>
  <c r="BB18" i="1"/>
  <c r="AV18" i="1"/>
  <c r="AW18" i="1" s="1"/>
  <c r="AR18" i="1"/>
  <c r="AQ18" i="1"/>
  <c r="AP18" i="1"/>
  <c r="P18" i="1" s="1"/>
  <c r="BE18" i="1" s="1"/>
  <c r="AE18" i="1"/>
  <c r="AD18" i="1"/>
  <c r="AC18" i="1" s="1"/>
  <c r="V18" i="1"/>
  <c r="T18" i="1"/>
  <c r="BT17" i="1"/>
  <c r="BS17" i="1"/>
  <c r="BQ17" i="1"/>
  <c r="BR17" i="1" s="1"/>
  <c r="BP17" i="1"/>
  <c r="BO17" i="1"/>
  <c r="BN17" i="1"/>
  <c r="BM17" i="1"/>
  <c r="BL17" i="1"/>
  <c r="BG17" i="1" s="1"/>
  <c r="BI17" i="1"/>
  <c r="BB17" i="1"/>
  <c r="AW17" i="1"/>
  <c r="AV17" i="1"/>
  <c r="AR17" i="1"/>
  <c r="AP17" i="1" s="1"/>
  <c r="T17" i="1" s="1"/>
  <c r="AE17" i="1"/>
  <c r="AD17" i="1"/>
  <c r="AC17" i="1" s="1"/>
  <c r="V17" i="1"/>
  <c r="Q17" i="1"/>
  <c r="P17" i="1"/>
  <c r="BE17" i="1" s="1"/>
  <c r="BH25" i="1" l="1"/>
  <c r="BD30" i="1"/>
  <c r="BH30" i="1" s="1"/>
  <c r="Y30" i="1"/>
  <c r="P23" i="1"/>
  <c r="BE23" i="1" s="1"/>
  <c r="BH23" i="1" s="1"/>
  <c r="T23" i="1"/>
  <c r="AQ23" i="1"/>
  <c r="Q23" i="1"/>
  <c r="O23" i="1"/>
  <c r="Z23" i="1" s="1"/>
  <c r="AA23" i="1" s="1"/>
  <c r="Y28" i="1"/>
  <c r="BD28" i="1"/>
  <c r="BF28" i="1" s="1"/>
  <c r="BD17" i="1"/>
  <c r="BF17" i="1" s="1"/>
  <c r="Y17" i="1"/>
  <c r="BF20" i="1"/>
  <c r="BD22" i="1"/>
  <c r="BH22" i="1" s="1"/>
  <c r="Y22" i="1"/>
  <c r="AQ21" i="1"/>
  <c r="Q21" i="1"/>
  <c r="P21" i="1"/>
  <c r="BE21" i="1" s="1"/>
  <c r="T21" i="1"/>
  <c r="O21" i="1"/>
  <c r="BH17" i="1"/>
  <c r="Y20" i="1"/>
  <c r="BD20" i="1"/>
  <c r="BH20" i="1" s="1"/>
  <c r="BD35" i="1"/>
  <c r="BH35" i="1" s="1"/>
  <c r="Y35" i="1"/>
  <c r="T24" i="1"/>
  <c r="P24" i="1"/>
  <c r="BE24" i="1" s="1"/>
  <c r="BH24" i="1" s="1"/>
  <c r="O24" i="1"/>
  <c r="Z24" i="1" s="1"/>
  <c r="AA24" i="1" s="1"/>
  <c r="Y27" i="1"/>
  <c r="BF30" i="1"/>
  <c r="Q19" i="1"/>
  <c r="O17" i="1"/>
  <c r="O26" i="1"/>
  <c r="AQ26" i="1"/>
  <c r="Q26" i="1"/>
  <c r="Y32" i="1"/>
  <c r="AG34" i="1"/>
  <c r="Q25" i="1"/>
  <c r="T25" i="1"/>
  <c r="AQ29" i="1"/>
  <c r="Q29" i="1"/>
  <c r="O29" i="1"/>
  <c r="P29" i="1"/>
  <c r="BE29" i="1" s="1"/>
  <c r="BH29" i="1" s="1"/>
  <c r="BD31" i="1"/>
  <c r="BF31" i="1" s="1"/>
  <c r="Y31" i="1"/>
  <c r="Q36" i="1"/>
  <c r="P36" i="1"/>
  <c r="BE36" i="1" s="1"/>
  <c r="O36" i="1"/>
  <c r="AQ36" i="1"/>
  <c r="T36" i="1"/>
  <c r="BF27" i="1"/>
  <c r="AG30" i="1"/>
  <c r="P31" i="1"/>
  <c r="BE31" i="1" s="1"/>
  <c r="BH31" i="1" s="1"/>
  <c r="O31" i="1"/>
  <c r="Q31" i="1"/>
  <c r="Q33" i="1"/>
  <c r="O33" i="1"/>
  <c r="T33" i="1"/>
  <c r="BD21" i="1"/>
  <c r="BF21" i="1" s="1"/>
  <c r="Q22" i="1"/>
  <c r="Q28" i="1"/>
  <c r="P28" i="1"/>
  <c r="BE28" i="1" s="1"/>
  <c r="BH28" i="1" s="1"/>
  <c r="T28" i="1"/>
  <c r="AQ30" i="1"/>
  <c r="T30" i="1"/>
  <c r="AQ31" i="1"/>
  <c r="Z34" i="1"/>
  <c r="AA34" i="1" s="1"/>
  <c r="Y36" i="1"/>
  <c r="BD36" i="1"/>
  <c r="BF36" i="1" s="1"/>
  <c r="BF32" i="1"/>
  <c r="BF35" i="1"/>
  <c r="BR18" i="1"/>
  <c r="AC25" i="1"/>
  <c r="BD25" i="1"/>
  <c r="BF25" i="1" s="1"/>
  <c r="O28" i="1"/>
  <c r="AQ28" i="1"/>
  <c r="BR33" i="1"/>
  <c r="T19" i="1"/>
  <c r="O19" i="1"/>
  <c r="AQ19" i="1"/>
  <c r="AQ17" i="1"/>
  <c r="O18" i="1"/>
  <c r="Q18" i="1"/>
  <c r="BR19" i="1"/>
  <c r="Q20" i="1"/>
  <c r="T20" i="1"/>
  <c r="T22" i="1"/>
  <c r="BF22" i="1"/>
  <c r="AQ24" i="1"/>
  <c r="O25" i="1"/>
  <c r="Z25" i="1" s="1"/>
  <c r="AA25" i="1" s="1"/>
  <c r="BR26" i="1"/>
  <c r="T32" i="1"/>
  <c r="P32" i="1"/>
  <c r="BE32" i="1" s="1"/>
  <c r="BH32" i="1" s="1"/>
  <c r="O32" i="1"/>
  <c r="AQ32" i="1"/>
  <c r="P34" i="1"/>
  <c r="BE34" i="1" s="1"/>
  <c r="BH34" i="1" s="1"/>
  <c r="AQ27" i="1"/>
  <c r="Q34" i="1"/>
  <c r="AQ35" i="1"/>
  <c r="O27" i="1"/>
  <c r="O35" i="1"/>
  <c r="T34" i="1"/>
  <c r="Q35" i="1"/>
  <c r="AQ34" i="1"/>
  <c r="AB24" i="1" l="1"/>
  <c r="AF24" i="1" s="1"/>
  <c r="AI24" i="1"/>
  <c r="AH24" i="1"/>
  <c r="AI23" i="1"/>
  <c r="AB23" i="1"/>
  <c r="AF23" i="1" s="1"/>
  <c r="AH23" i="1"/>
  <c r="AB25" i="1"/>
  <c r="AF25" i="1" s="1"/>
  <c r="AI25" i="1"/>
  <c r="AH25" i="1"/>
  <c r="AG18" i="1"/>
  <c r="Z32" i="1"/>
  <c r="AA32" i="1" s="1"/>
  <c r="W32" i="1" s="1"/>
  <c r="U32" i="1" s="1"/>
  <c r="X32" i="1" s="1"/>
  <c r="R32" i="1" s="1"/>
  <c r="S32" i="1" s="1"/>
  <c r="AG28" i="1"/>
  <c r="W28" i="1"/>
  <c r="U28" i="1" s="1"/>
  <c r="X28" i="1" s="1"/>
  <c r="R28" i="1" s="1"/>
  <c r="S28" i="1" s="1"/>
  <c r="AG33" i="1"/>
  <c r="AG29" i="1"/>
  <c r="Z29" i="1"/>
  <c r="AA29" i="1" s="1"/>
  <c r="AG32" i="1"/>
  <c r="BH36" i="1"/>
  <c r="AG26" i="1"/>
  <c r="Z27" i="1"/>
  <c r="AA27" i="1" s="1"/>
  <c r="AB34" i="1"/>
  <c r="AF34" i="1" s="1"/>
  <c r="AI34" i="1"/>
  <c r="AG31" i="1"/>
  <c r="BH21" i="1"/>
  <c r="AG35" i="1"/>
  <c r="Y18" i="1"/>
  <c r="BD18" i="1"/>
  <c r="AH34" i="1"/>
  <c r="AG17" i="1"/>
  <c r="Z28" i="1"/>
  <c r="AA28" i="1" s="1"/>
  <c r="AG36" i="1"/>
  <c r="AG21" i="1"/>
  <c r="Z21" i="1"/>
  <c r="AA21" i="1" s="1"/>
  <c r="Z17" i="1"/>
  <c r="AA17" i="1" s="1"/>
  <c r="W27" i="1"/>
  <c r="U27" i="1" s="1"/>
  <c r="X27" i="1" s="1"/>
  <c r="R27" i="1" s="1"/>
  <c r="S27" i="1" s="1"/>
  <c r="AG27" i="1"/>
  <c r="Y26" i="1"/>
  <c r="BD26" i="1"/>
  <c r="Y33" i="1"/>
  <c r="BD33" i="1"/>
  <c r="Z31" i="1"/>
  <c r="AA31" i="1" s="1"/>
  <c r="W31" i="1" s="1"/>
  <c r="U31" i="1" s="1"/>
  <c r="X31" i="1" s="1"/>
  <c r="R31" i="1" s="1"/>
  <c r="S31" i="1" s="1"/>
  <c r="W24" i="1"/>
  <c r="U24" i="1" s="1"/>
  <c r="X24" i="1" s="1"/>
  <c r="R24" i="1" s="1"/>
  <c r="S24" i="1" s="1"/>
  <c r="AG24" i="1"/>
  <c r="AG23" i="1"/>
  <c r="W23" i="1"/>
  <c r="U23" i="1" s="1"/>
  <c r="X23" i="1" s="1"/>
  <c r="R23" i="1" s="1"/>
  <c r="S23" i="1" s="1"/>
  <c r="Z35" i="1"/>
  <c r="AA35" i="1" s="1"/>
  <c r="Z36" i="1"/>
  <c r="AA36" i="1" s="1"/>
  <c r="AG19" i="1"/>
  <c r="BD19" i="1"/>
  <c r="Y19" i="1"/>
  <c r="AG25" i="1"/>
  <c r="W25" i="1"/>
  <c r="U25" i="1" s="1"/>
  <c r="X25" i="1" s="1"/>
  <c r="R25" i="1" s="1"/>
  <c r="S25" i="1" s="1"/>
  <c r="W34" i="1"/>
  <c r="U34" i="1" s="1"/>
  <c r="X34" i="1" s="1"/>
  <c r="R34" i="1" s="1"/>
  <c r="S34" i="1" s="1"/>
  <c r="Z20" i="1"/>
  <c r="AA20" i="1" s="1"/>
  <c r="Z22" i="1"/>
  <c r="AA22" i="1" s="1"/>
  <c r="Z30" i="1"/>
  <c r="AA30" i="1" s="1"/>
  <c r="AB36" i="1" l="1"/>
  <c r="AF36" i="1" s="1"/>
  <c r="AI36" i="1"/>
  <c r="AH36" i="1"/>
  <c r="AJ25" i="1"/>
  <c r="AB17" i="1"/>
  <c r="AF17" i="1" s="1"/>
  <c r="AI17" i="1"/>
  <c r="AJ17" i="1" s="1"/>
  <c r="AH17" i="1"/>
  <c r="AB35" i="1"/>
  <c r="AF35" i="1" s="1"/>
  <c r="AI35" i="1"/>
  <c r="AH35" i="1"/>
  <c r="BF33" i="1"/>
  <c r="BH33" i="1"/>
  <c r="W17" i="1"/>
  <c r="U17" i="1" s="1"/>
  <c r="X17" i="1" s="1"/>
  <c r="R17" i="1" s="1"/>
  <c r="S17" i="1" s="1"/>
  <c r="Z33" i="1"/>
  <c r="AA33" i="1" s="1"/>
  <c r="AJ34" i="1"/>
  <c r="BF18" i="1"/>
  <c r="BH18" i="1"/>
  <c r="AB29" i="1"/>
  <c r="AF29" i="1" s="1"/>
  <c r="AI29" i="1"/>
  <c r="AH29" i="1"/>
  <c r="AJ23" i="1"/>
  <c r="AB20" i="1"/>
  <c r="AF20" i="1" s="1"/>
  <c r="AI20" i="1"/>
  <c r="AJ20" i="1" s="1"/>
  <c r="W20" i="1"/>
  <c r="U20" i="1" s="1"/>
  <c r="X20" i="1" s="1"/>
  <c r="R20" i="1" s="1"/>
  <c r="S20" i="1" s="1"/>
  <c r="AH20" i="1"/>
  <c r="AI31" i="1"/>
  <c r="AB31" i="1"/>
  <c r="AF31" i="1" s="1"/>
  <c r="AH31" i="1"/>
  <c r="AI21" i="1"/>
  <c r="AJ21" i="1" s="1"/>
  <c r="AB21" i="1"/>
  <c r="AF21" i="1" s="1"/>
  <c r="AH21" i="1"/>
  <c r="W21" i="1"/>
  <c r="U21" i="1" s="1"/>
  <c r="X21" i="1" s="1"/>
  <c r="R21" i="1" s="1"/>
  <c r="S21" i="1" s="1"/>
  <c r="AB32" i="1"/>
  <c r="AF32" i="1" s="1"/>
  <c r="AI32" i="1"/>
  <c r="AH32" i="1"/>
  <c r="Z19" i="1"/>
  <c r="AA19" i="1" s="1"/>
  <c r="BF26" i="1"/>
  <c r="BH26" i="1"/>
  <c r="BF19" i="1"/>
  <c r="BH19" i="1"/>
  <c r="Z26" i="1"/>
  <c r="AA26" i="1" s="1"/>
  <c r="W36" i="1"/>
  <c r="U36" i="1" s="1"/>
  <c r="X36" i="1" s="1"/>
  <c r="R36" i="1" s="1"/>
  <c r="S36" i="1" s="1"/>
  <c r="Z18" i="1"/>
  <c r="AA18" i="1" s="1"/>
  <c r="AB27" i="1"/>
  <c r="AF27" i="1" s="1"/>
  <c r="AI27" i="1"/>
  <c r="AJ27" i="1" s="1"/>
  <c r="AH27" i="1"/>
  <c r="W29" i="1"/>
  <c r="U29" i="1" s="1"/>
  <c r="X29" i="1" s="1"/>
  <c r="R29" i="1" s="1"/>
  <c r="S29" i="1" s="1"/>
  <c r="AI30" i="1"/>
  <c r="AH30" i="1"/>
  <c r="AB30" i="1"/>
  <c r="AF30" i="1" s="1"/>
  <c r="W30" i="1"/>
  <c r="U30" i="1" s="1"/>
  <c r="X30" i="1" s="1"/>
  <c r="R30" i="1" s="1"/>
  <c r="S30" i="1" s="1"/>
  <c r="AI22" i="1"/>
  <c r="AH22" i="1"/>
  <c r="AB22" i="1"/>
  <c r="AF22" i="1" s="1"/>
  <c r="W22" i="1"/>
  <c r="U22" i="1" s="1"/>
  <c r="X22" i="1" s="1"/>
  <c r="R22" i="1" s="1"/>
  <c r="S22" i="1" s="1"/>
  <c r="W35" i="1"/>
  <c r="U35" i="1" s="1"/>
  <c r="X35" i="1" s="1"/>
  <c r="R35" i="1" s="1"/>
  <c r="S35" i="1" s="1"/>
  <c r="AJ24" i="1"/>
  <c r="AB28" i="1"/>
  <c r="AF28" i="1" s="1"/>
  <c r="AI28" i="1"/>
  <c r="AJ28" i="1" s="1"/>
  <c r="AH28" i="1"/>
  <c r="AI18" i="1" l="1"/>
  <c r="AB18" i="1"/>
  <c r="AF18" i="1" s="1"/>
  <c r="AH18" i="1"/>
  <c r="W18" i="1"/>
  <c r="U18" i="1" s="1"/>
  <c r="X18" i="1" s="1"/>
  <c r="R18" i="1" s="1"/>
  <c r="S18" i="1" s="1"/>
  <c r="AJ22" i="1"/>
  <c r="AJ30" i="1"/>
  <c r="AJ29" i="1"/>
  <c r="AB33" i="1"/>
  <c r="AF33" i="1" s="1"/>
  <c r="AI33" i="1"/>
  <c r="AJ33" i="1" s="1"/>
  <c r="AH33" i="1"/>
  <c r="W33" i="1"/>
  <c r="U33" i="1" s="1"/>
  <c r="X33" i="1" s="1"/>
  <c r="R33" i="1" s="1"/>
  <c r="S33" i="1" s="1"/>
  <c r="AI26" i="1"/>
  <c r="AB26" i="1"/>
  <c r="AF26" i="1" s="1"/>
  <c r="AH26" i="1"/>
  <c r="W26" i="1"/>
  <c r="U26" i="1" s="1"/>
  <c r="X26" i="1" s="1"/>
  <c r="R26" i="1" s="1"/>
  <c r="S26" i="1" s="1"/>
  <c r="AJ31" i="1"/>
  <c r="AJ32" i="1"/>
  <c r="AJ36" i="1"/>
  <c r="AB19" i="1"/>
  <c r="AF19" i="1" s="1"/>
  <c r="AI19" i="1"/>
  <c r="AH19" i="1"/>
  <c r="W19" i="1"/>
  <c r="U19" i="1" s="1"/>
  <c r="X19" i="1" s="1"/>
  <c r="R19" i="1" s="1"/>
  <c r="S19" i="1" s="1"/>
  <c r="AJ35" i="1"/>
  <c r="AJ19" i="1" l="1"/>
  <c r="AJ26" i="1"/>
  <c r="AJ18" i="1"/>
</calcChain>
</file>

<file path=xl/sharedStrings.xml><?xml version="1.0" encoding="utf-8"?>
<sst xmlns="http://schemas.openxmlformats.org/spreadsheetml/2006/main" count="708" uniqueCount="280">
  <si>
    <t>File opened</t>
  </si>
  <si>
    <t>2020-02-19 13:48:06</t>
  </si>
  <si>
    <t>Console s/n</t>
  </si>
  <si>
    <t>68C-811759</t>
  </si>
  <si>
    <t>Console ver</t>
  </si>
  <si>
    <t>Bluestem v.1.3.17</t>
  </si>
  <si>
    <t>Scripts ver</t>
  </si>
  <si>
    <t>2018.12  1.3.16, Nov 2018</t>
  </si>
  <si>
    <t>Head s/n</t>
  </si>
  <si>
    <t>68H-891759</t>
  </si>
  <si>
    <t>Head ver</t>
  </si>
  <si>
    <t>1.3.1</t>
  </si>
  <si>
    <t>Head cal</t>
  </si>
  <si>
    <t>{"chamberpressurezero": "2.65346", "ssb_ref": "36084.5", "h2obspan2b": "0.0727663", "ssa_ref": "34010.6", "flowazero": "0.30544", "h2obspan2a": "0.0725379", "co2azero": "0.926417", "h2obspan1": "1.00315", "co2bspan1": "1.00109", "tbzero": "-0.0746956", "h2oaspan1": "1.00539", "co2aspanconc2": "301.4", "h2obzero": "1.05718", "h2oaspan2": "0", "co2aspan2a": "0.295951", "h2obspanconc2": "0", "flowmeterzero": "0.998881", "oxygen": "21", "tazero": "-0.144751", "co2aspanconc1": "2488", "co2bspan2b": "0.294103", "co2bzero": "0.928899", "co2bspan2": "-0.0333406", "flowbzero": "0.30558", "co2bspanconc2": "301.4", "h2oaspan2b": "0.0723615", "co2aspan2b": "0.293384", "co2aspan2": "-0.0336155", "h2oaspanconc2": "0", "h2obspan2": "0", "co2bspan2a": "0.296716", "h2obspanconc1": "12.18", "co2aspan1": "1.00127", "h2oaspanconc1": "12.18", "h2oaspan2a": "0.0719734", "h2oazero": "1.04577", "co2bspanconc1": "2488"}</t>
  </si>
  <si>
    <t>Chamber type</t>
  </si>
  <si>
    <t>6800-01A</t>
  </si>
  <si>
    <t>Chamber s/n</t>
  </si>
  <si>
    <t>MPF-831607</t>
  </si>
  <si>
    <t>Chamber rev</t>
  </si>
  <si>
    <t>0</t>
  </si>
  <si>
    <t>Chamber cal</t>
  </si>
  <si>
    <t>Fluorometer</t>
  </si>
  <si>
    <t>Flr. Version</t>
  </si>
  <si>
    <t>13:48:06</t>
  </si>
  <si>
    <t>Stability Definition:	CO2_r (Meas): Std&lt;0.75 Per=20	Tleaf (Meas): Per=20	Qin (LeafQ): Per=20	A (GasEx): Std&lt;0.1 Per=20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</si>
  <si>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</si>
  <si>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</si>
  <si>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</si>
  <si>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</si>
  <si>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</si>
  <si>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</si>
  <si>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</si>
  <si>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</si>
  <si>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</si>
  <si>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</si>
  <si>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</si>
  <si>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</si>
  <si>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</si>
  <si>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</si>
  <si>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</si>
  <si>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</si>
  <si>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</si>
  <si>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</si>
  <si>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</si>
  <si>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</si>
  <si>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</si>
  <si>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</si>
  <si>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</si>
  <si>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</si>
  <si>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</si>
  <si>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</si>
  <si>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</si>
  <si>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</si>
  <si>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</si>
  <si>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</si>
  <si>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</si>
  <si>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</si>
  <si>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</si>
  <si>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</si>
  <si>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</si>
  <si>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</si>
  <si>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</si>
  <si>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</si>
  <si>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</si>
  <si>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</si>
  <si>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</si>
  <si>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</si>
  <si>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</si>
  <si>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1.88127 80.3012 389.31 635.475 866.877 1086.86 1275.08 1356.53</t>
  </si>
  <si>
    <t>Fs_true</t>
  </si>
  <si>
    <t>-0.199491 100.176 402.999 600.751 800.145 1000.79 1200.37 1401.44</t>
  </si>
  <si>
    <t>leak_wt</t>
  </si>
  <si>
    <t>Sys</t>
  </si>
  <si>
    <t>UserDefVar</t>
  </si>
  <si>
    <t>GasEx</t>
  </si>
  <si>
    <t>Leak</t>
  </si>
  <si>
    <t>FLR</t>
  </si>
  <si>
    <t>LeafQ</t>
  </si>
  <si>
    <t>Meas</t>
  </si>
  <si>
    <t>FlrLS</t>
  </si>
  <si>
    <t>FlrStats</t>
  </si>
  <si>
    <t>Status</t>
  </si>
  <si>
    <t>obs</t>
  </si>
  <si>
    <t>time</t>
  </si>
  <si>
    <t>elapsed</t>
  </si>
  <si>
    <t>date</t>
  </si>
  <si>
    <t>hhmmss</t>
  </si>
  <si>
    <t>Machine</t>
  </si>
  <si>
    <t>Date</t>
  </si>
  <si>
    <t>User</t>
  </si>
  <si>
    <t>Species</t>
  </si>
  <si>
    <t>Barcode</t>
  </si>
  <si>
    <t>Pheno_Age</t>
  </si>
  <si>
    <t>Canopy</t>
  </si>
  <si>
    <t>SunVSShade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</si>
  <si>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</si>
  <si>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</si>
  <si>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</si>
  <si>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</si>
  <si>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</si>
  <si>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</si>
  <si>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</si>
  <si>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</si>
  <si>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</si>
  <si>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</si>
  <si>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</si>
  <si>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</si>
  <si>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</si>
  <si>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</si>
  <si>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</si>
  <si>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</si>
  <si>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</si>
  <si>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</si>
  <si>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</si>
  <si>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</si>
  <si>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</si>
  <si>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</si>
  <si>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</si>
  <si>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</si>
  <si>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</si>
  <si>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</si>
  <si>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</si>
  <si>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</si>
  <si>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</si>
  <si>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</si>
  <si>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</si>
  <si>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</si>
  <si>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</si>
  <si>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</si>
  <si>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</si>
  <si>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</si>
  <si>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</si>
  <si>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</si>
  <si>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</si>
  <si>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</si>
  <si>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</si>
  <si>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</si>
  <si>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</si>
  <si>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</si>
  <si>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</si>
  <si>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</si>
  <si>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</si>
  <si>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</si>
  <si>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</si>
  <si>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</si>
  <si>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</si>
  <si>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</si>
  <si>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</si>
  <si>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</si>
  <si>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</si>
  <si>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</si>
  <si>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</si>
  <si>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</si>
  <si>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</si>
  <si>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</si>
  <si>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</si>
  <si>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</si>
  <si>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</si>
  <si>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</si>
  <si>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</si>
  <si>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</si>
  <si>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</si>
  <si>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</si>
  <si>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</si>
  <si>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</si>
  <si>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</si>
  <si>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</si>
  <si>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</si>
  <si>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</si>
  <si>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</si>
  <si>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</si>
  <si>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</si>
  <si>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</si>
  <si>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</si>
  <si>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</si>
  <si>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</si>
  <si>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</si>
  <si>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</si>
  <si>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</si>
  <si>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</si>
  <si>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</si>
  <si>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</si>
  <si>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</si>
  <si>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</si>
  <si>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</si>
  <si>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</si>
  <si>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</si>
  <si>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</si>
  <si>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</si>
  <si>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</si>
  <si>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</si>
  <si>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</si>
  <si>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</si>
  <si>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</si>
  <si>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</si>
  <si>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</si>
  <si>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</si>
  <si>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</si>
  <si>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</si>
  <si>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</si>
  <si>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</si>
  <si>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</si>
  <si>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</si>
  <si>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</si>
  <si>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</si>
  <si>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</si>
  <si>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</si>
  <si>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</si>
  <si>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</si>
  <si>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</si>
  <si>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</si>
  <si>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</si>
  <si>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</si>
  <si>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</si>
  <si>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</si>
  <si>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</si>
  <si>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</si>
  <si>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</si>
  <si>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</si>
  <si>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</si>
  <si>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</si>
  <si>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</si>
  <si>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</si>
  <si>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</si>
  <si>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</si>
  <si>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</si>
  <si>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</si>
  <si>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</si>
  <si>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µmol/mol</t>
  </si>
  <si>
    <t>mmol/mol</t>
  </si>
  <si>
    <t>20200219 13:50:30</t>
  </si>
  <si>
    <t>13:50:30</t>
  </si>
  <si>
    <t>Lindsey</t>
  </si>
  <si>
    <t>20200219</t>
  </si>
  <si>
    <t>ja</t>
  </si>
  <si>
    <t>UNKNOW</t>
  </si>
  <si>
    <t>BNL17659</t>
  </si>
  <si>
    <t>Unknown</t>
  </si>
  <si>
    <t>G0</t>
  </si>
  <si>
    <t>Sun</t>
  </si>
  <si>
    <t>-</t>
  </si>
  <si>
    <t>0: Broadleaf</t>
  </si>
  <si>
    <t>20200219 13:51:57</t>
  </si>
  <si>
    <t>13:51:57</t>
  </si>
  <si>
    <t>20200219 13:53:32</t>
  </si>
  <si>
    <t>13:53:32</t>
  </si>
  <si>
    <t>20200219 13:55:11</t>
  </si>
  <si>
    <t>13:55:11</t>
  </si>
  <si>
    <t>20200219 13:56:50</t>
  </si>
  <si>
    <t>13:56:50</t>
  </si>
  <si>
    <t>20200219 13:58:23</t>
  </si>
  <si>
    <t>13:58:23</t>
  </si>
  <si>
    <t>20200219 13:59:35</t>
  </si>
  <si>
    <t>13:59:35</t>
  </si>
  <si>
    <t>20200219 14:00:46</t>
  </si>
  <si>
    <t>14:00:46</t>
  </si>
  <si>
    <t>20200219 14:02:20</t>
  </si>
  <si>
    <t>14:02:20</t>
  </si>
  <si>
    <t>20200219 14:04:07</t>
  </si>
  <si>
    <t>14:04:07</t>
  </si>
  <si>
    <t>20200219 14:05:32</t>
  </si>
  <si>
    <t>14:05:32</t>
  </si>
  <si>
    <t>20200219 14:06:56</t>
  </si>
  <si>
    <t>14:06:56</t>
  </si>
  <si>
    <t>20200219 14:08:31</t>
  </si>
  <si>
    <t>14:08:31</t>
  </si>
  <si>
    <t>20200219 14:10:12</t>
  </si>
  <si>
    <t>14:10:12</t>
  </si>
  <si>
    <t>20200219 14:11:42</t>
  </si>
  <si>
    <t>14:11:42</t>
  </si>
  <si>
    <t>20200219 14:13:22</t>
  </si>
  <si>
    <t>14:13:22</t>
  </si>
  <si>
    <t>20200219 14:15:15</t>
  </si>
  <si>
    <t>14:15:15</t>
  </si>
  <si>
    <t>20200219 14:17:16</t>
  </si>
  <si>
    <t>14:17:16</t>
  </si>
  <si>
    <t>20200219 14:19:11</t>
  </si>
  <si>
    <t>14:19:11</t>
  </si>
  <si>
    <t>20200219 14:21:03</t>
  </si>
  <si>
    <t>14:21:03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</si>
</sst>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C36"/>
  <sheetViews>
    <sheetView tabSelected="1" workbookViewId="0"/>
  </sheetViews>
  <sheetFormatPr defaultRowHeight="15" x14ac:dyDescent="0.25"/>
  <sheetData>
    <row r="2" spans="1:133" x14ac:dyDescent="0.25">
      <c r="A2" t="s">
        <v>25</v>
      </c>
      <c r="B2" t="s">
        <v>26</v>
      </c>
      <c r="C2" t="s">
        <v>27</v>
      </c>
      <c r="D2" t="s">
        <v>28</v>
      </c>
    </row>
    <row r="3" spans="1:133" x14ac:dyDescent="0.25">
      <c r="B3">
        <v>4</v>
      </c>
      <c r="C3">
        <v>21</v>
      </c>
      <c r="D3" t="s">
        <v>29</v>
      </c>
    </row>
    <row r="4" spans="1:133" x14ac:dyDescent="0.25">
      <c r="A4" t="s">
        <v>30</v>
      </c>
      <c r="B4" t="s">
        <v>31</v>
      </c>
    </row>
    <row r="5" spans="1:133" x14ac:dyDescent="0.25">
      <c r="B5">
        <v>2</v>
      </c>
    </row>
    <row r="6" spans="1:133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133" x14ac:dyDescent="0.25">
      <c r="B7">
        <v>0</v>
      </c>
      <c r="C7">
        <v>1</v>
      </c>
      <c r="D7">
        <v>0</v>
      </c>
      <c r="E7">
        <v>0</v>
      </c>
    </row>
    <row r="8" spans="1:133" x14ac:dyDescent="0.25">
      <c r="A8" t="s">
        <v>37</v>
      </c>
      <c r="B8" t="s">
        <v>38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</row>
    <row r="9" spans="1:133" x14ac:dyDescent="0.25">
      <c r="B9" t="s">
        <v>39</v>
      </c>
      <c r="C9" t="s">
        <v>41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33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133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33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69</v>
      </c>
      <c r="H12" t="s">
        <v>71</v>
      </c>
    </row>
    <row r="13" spans="1:133" x14ac:dyDescent="0.25">
      <c r="B13">
        <v>-6276</v>
      </c>
      <c r="C13">
        <v>6.6</v>
      </c>
      <c r="D13">
        <v>1.7090000000000001E-5</v>
      </c>
      <c r="E13">
        <v>3.11</v>
      </c>
      <c r="F13" t="s">
        <v>68</v>
      </c>
      <c r="G13" t="s">
        <v>70</v>
      </c>
      <c r="H13">
        <v>0</v>
      </c>
    </row>
    <row r="14" spans="1:133" x14ac:dyDescent="0.25">
      <c r="A14" t="s">
        <v>72</v>
      </c>
      <c r="B14" t="s">
        <v>72</v>
      </c>
      <c r="C14" t="s">
        <v>72</v>
      </c>
      <c r="D14" t="s">
        <v>72</v>
      </c>
      <c r="E14" t="s">
        <v>72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74</v>
      </c>
      <c r="AM14" t="s">
        <v>74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76</v>
      </c>
      <c r="BP14" t="s">
        <v>76</v>
      </c>
      <c r="BQ14" t="s">
        <v>77</v>
      </c>
      <c r="BR14" t="s">
        <v>77</v>
      </c>
      <c r="BS14" t="s">
        <v>77</v>
      </c>
      <c r="BT14" t="s">
        <v>77</v>
      </c>
      <c r="BU14" t="s">
        <v>30</v>
      </c>
      <c r="BV14" t="s">
        <v>30</v>
      </c>
      <c r="BW14" t="s">
        <v>30</v>
      </c>
      <c r="BX14" t="s">
        <v>78</v>
      </c>
      <c r="BY14" t="s">
        <v>78</v>
      </c>
      <c r="BZ14" t="s">
        <v>78</v>
      </c>
      <c r="CA14" t="s">
        <v>78</v>
      </c>
      <c r="CB14" t="s">
        <v>78</v>
      </c>
      <c r="CC14" t="s">
        <v>78</v>
      </c>
      <c r="CD14" t="s">
        <v>78</v>
      </c>
      <c r="CE14" t="s">
        <v>78</v>
      </c>
      <c r="CF14" t="s">
        <v>78</v>
      </c>
      <c r="CG14" t="s">
        <v>78</v>
      </c>
      <c r="CH14" t="s">
        <v>78</v>
      </c>
      <c r="CI14" t="s">
        <v>78</v>
      </c>
      <c r="CJ14" t="s">
        <v>78</v>
      </c>
      <c r="CK14" t="s">
        <v>78</v>
      </c>
      <c r="CL14" t="s">
        <v>78</v>
      </c>
      <c r="CM14" t="s">
        <v>78</v>
      </c>
      <c r="CN14" t="s">
        <v>79</v>
      </c>
      <c r="CO14" t="s">
        <v>79</v>
      </c>
      <c r="CP14" t="s">
        <v>79</v>
      </c>
      <c r="CQ14" t="s">
        <v>79</v>
      </c>
      <c r="CR14" t="s">
        <v>79</v>
      </c>
      <c r="CS14" t="s">
        <v>79</v>
      </c>
      <c r="CT14" t="s">
        <v>79</v>
      </c>
      <c r="CU14" t="s">
        <v>79</v>
      </c>
      <c r="CV14" t="s">
        <v>79</v>
      </c>
      <c r="CW14" t="s">
        <v>79</v>
      </c>
      <c r="CX14" t="s">
        <v>79</v>
      </c>
      <c r="CY14" t="s">
        <v>79</v>
      </c>
      <c r="CZ14" t="s">
        <v>79</v>
      </c>
      <c r="DA14" t="s">
        <v>79</v>
      </c>
      <c r="DB14" t="s">
        <v>79</v>
      </c>
      <c r="DC14" t="s">
        <v>79</v>
      </c>
      <c r="DD14" t="s">
        <v>79</v>
      </c>
      <c r="DE14" t="s">
        <v>80</v>
      </c>
      <c r="DF14" t="s">
        <v>80</v>
      </c>
      <c r="DG14" t="s">
        <v>80</v>
      </c>
      <c r="DH14" t="s">
        <v>80</v>
      </c>
      <c r="DI14" t="s">
        <v>80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  <c r="DR14" t="s">
        <v>81</v>
      </c>
      <c r="DS14" t="s">
        <v>81</v>
      </c>
      <c r="DT14" t="s">
        <v>81</v>
      </c>
      <c r="DU14" t="s">
        <v>81</v>
      </c>
      <c r="DV14" t="s">
        <v>81</v>
      </c>
      <c r="DW14" t="s">
        <v>81</v>
      </c>
      <c r="DX14" t="s">
        <v>81</v>
      </c>
      <c r="DY14" t="s">
        <v>81</v>
      </c>
      <c r="DZ14" t="s">
        <v>81</v>
      </c>
      <c r="EA14" t="s">
        <v>81</v>
      </c>
      <c r="EB14" t="s">
        <v>81</v>
      </c>
      <c r="EC14" t="s">
        <v>81</v>
      </c>
    </row>
    <row r="15" spans="1:133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100</v>
      </c>
      <c r="T15" t="s">
        <v>101</v>
      </c>
      <c r="U15" t="s">
        <v>102</v>
      </c>
      <c r="V15" t="s">
        <v>103</v>
      </c>
      <c r="W15" t="s">
        <v>104</v>
      </c>
      <c r="X15" t="s">
        <v>105</v>
      </c>
      <c r="Y15" t="s">
        <v>106</v>
      </c>
      <c r="Z15" t="s">
        <v>107</v>
      </c>
      <c r="AA15" t="s">
        <v>108</v>
      </c>
      <c r="AB15" t="s">
        <v>109</v>
      </c>
      <c r="AC15" t="s">
        <v>110</v>
      </c>
      <c r="AD15" t="s">
        <v>111</v>
      </c>
      <c r="AE15" t="s">
        <v>112</v>
      </c>
      <c r="AF15" t="s">
        <v>113</v>
      </c>
      <c r="AG15" t="s">
        <v>114</v>
      </c>
      <c r="AH15" t="s">
        <v>115</v>
      </c>
      <c r="AI15" t="s">
        <v>116</v>
      </c>
      <c r="AJ15" t="s">
        <v>117</v>
      </c>
      <c r="AK15" t="s">
        <v>118</v>
      </c>
      <c r="AL15" t="s">
        <v>119</v>
      </c>
      <c r="AM15" t="s">
        <v>120</v>
      </c>
      <c r="AN15" t="s">
        <v>75</v>
      </c>
      <c r="AO15" t="s">
        <v>121</v>
      </c>
      <c r="AP15" t="s">
        <v>122</v>
      </c>
      <c r="AQ15" t="s">
        <v>123</v>
      </c>
      <c r="AR15" t="s">
        <v>124</v>
      </c>
      <c r="AS15" t="s">
        <v>125</v>
      </c>
      <c r="AT15" t="s">
        <v>126</v>
      </c>
      <c r="AU15" t="s">
        <v>127</v>
      </c>
      <c r="AV15" t="s">
        <v>128</v>
      </c>
      <c r="AW15" t="s">
        <v>129</v>
      </c>
      <c r="AX15" t="s">
        <v>130</v>
      </c>
      <c r="AY15" t="s">
        <v>131</v>
      </c>
      <c r="AZ15" t="s">
        <v>132</v>
      </c>
      <c r="BA15" t="s">
        <v>133</v>
      </c>
      <c r="BB15" t="s">
        <v>134</v>
      </c>
      <c r="BC15" t="s">
        <v>135</v>
      </c>
      <c r="BD15" t="s">
        <v>136</v>
      </c>
      <c r="BE15" t="s">
        <v>137</v>
      </c>
      <c r="BF15" t="s">
        <v>138</v>
      </c>
      <c r="BG15" t="s">
        <v>139</v>
      </c>
      <c r="BH15" t="s">
        <v>140</v>
      </c>
      <c r="BI15" t="s">
        <v>141</v>
      </c>
      <c r="BJ15" t="s">
        <v>142</v>
      </c>
      <c r="BK15" t="s">
        <v>143</v>
      </c>
      <c r="BL15" t="s">
        <v>144</v>
      </c>
      <c r="BM15" t="s">
        <v>145</v>
      </c>
      <c r="BN15" t="s">
        <v>146</v>
      </c>
      <c r="BO15" t="s">
        <v>147</v>
      </c>
      <c r="BP15" t="s">
        <v>148</v>
      </c>
      <c r="BQ15" t="s">
        <v>149</v>
      </c>
      <c r="BR15" t="s">
        <v>150</v>
      </c>
      <c r="BS15" t="s">
        <v>151</v>
      </c>
      <c r="BT15" t="s">
        <v>152</v>
      </c>
      <c r="BU15" t="s">
        <v>153</v>
      </c>
      <c r="BV15" t="s">
        <v>154</v>
      </c>
      <c r="BW15" t="s">
        <v>155</v>
      </c>
      <c r="BX15" t="s">
        <v>95</v>
      </c>
      <c r="BY15" t="s">
        <v>156</v>
      </c>
      <c r="BZ15" t="s">
        <v>157</v>
      </c>
      <c r="CA15" t="s">
        <v>158</v>
      </c>
      <c r="CB15" t="s">
        <v>159</v>
      </c>
      <c r="CC15" t="s">
        <v>160</v>
      </c>
      <c r="CD15" t="s">
        <v>161</v>
      </c>
      <c r="CE15" t="s">
        <v>162</v>
      </c>
      <c r="CF15" t="s">
        <v>163</v>
      </c>
      <c r="CG15" t="s">
        <v>164</v>
      </c>
      <c r="CH15" t="s">
        <v>165</v>
      </c>
      <c r="CI15" t="s">
        <v>166</v>
      </c>
      <c r="CJ15" t="s">
        <v>167</v>
      </c>
      <c r="CK15" t="s">
        <v>168</v>
      </c>
      <c r="CL15" t="s">
        <v>169</v>
      </c>
      <c r="CM15" t="s">
        <v>170</v>
      </c>
      <c r="CN15" t="s">
        <v>171</v>
      </c>
      <c r="CO15" t="s">
        <v>172</v>
      </c>
      <c r="CP15" t="s">
        <v>173</v>
      </c>
      <c r="CQ15" t="s">
        <v>174</v>
      </c>
      <c r="CR15" t="s">
        <v>175</v>
      </c>
      <c r="CS15" t="s">
        <v>176</v>
      </c>
      <c r="CT15" t="s">
        <v>177</v>
      </c>
      <c r="CU15" t="s">
        <v>178</v>
      </c>
      <c r="CV15" t="s">
        <v>179</v>
      </c>
      <c r="CW15" t="s">
        <v>180</v>
      </c>
      <c r="CX15" t="s">
        <v>181</v>
      </c>
      <c r="CY15" t="s">
        <v>182</v>
      </c>
      <c r="CZ15" t="s">
        <v>183</v>
      </c>
      <c r="DA15" t="s">
        <v>184</v>
      </c>
      <c r="DB15" t="s">
        <v>185</v>
      </c>
      <c r="DC15" t="s">
        <v>186</v>
      </c>
      <c r="DD15" t="s">
        <v>187</v>
      </c>
      <c r="DE15" t="s">
        <v>188</v>
      </c>
      <c r="DF15" t="s">
        <v>189</v>
      </c>
      <c r="DG15" t="s">
        <v>190</v>
      </c>
      <c r="DH15" t="s">
        <v>191</v>
      </c>
      <c r="DI15" t="s">
        <v>192</v>
      </c>
      <c r="DJ15" t="s">
        <v>193</v>
      </c>
      <c r="DK15" t="s">
        <v>194</v>
      </c>
      <c r="DL15" t="s">
        <v>195</v>
      </c>
      <c r="DM15" t="s">
        <v>196</v>
      </c>
      <c r="DN15" t="s">
        <v>197</v>
      </c>
      <c r="DO15" t="s">
        <v>198</v>
      </c>
      <c r="DP15" t="s">
        <v>199</v>
      </c>
      <c r="DQ15" t="s">
        <v>200</v>
      </c>
      <c r="DR15" t="s">
        <v>201</v>
      </c>
      <c r="DS15" t="s">
        <v>202</v>
      </c>
      <c r="DT15" t="s">
        <v>203</v>
      </c>
      <c r="DU15" t="s">
        <v>204</v>
      </c>
      <c r="DV15" t="s">
        <v>205</v>
      </c>
      <c r="DW15" t="s">
        <v>206</v>
      </c>
      <c r="DX15" t="s">
        <v>207</v>
      </c>
      <c r="DY15" t="s">
        <v>208</v>
      </c>
      <c r="DZ15" t="s">
        <v>209</v>
      </c>
      <c r="EA15" t="s">
        <v>210</v>
      </c>
      <c r="EB15" t="s">
        <v>211</v>
      </c>
      <c r="EC15" t="s">
        <v>212</v>
      </c>
    </row>
    <row r="16" spans="1:133" x14ac:dyDescent="0.25">
      <c r="B16" t="s">
        <v>213</v>
      </c>
      <c r="C16" t="s">
        <v>213</v>
      </c>
      <c r="N16" t="s">
        <v>213</v>
      </c>
      <c r="O16" t="s">
        <v>214</v>
      </c>
      <c r="P16" t="s">
        <v>215</v>
      </c>
      <c r="Q16" t="s">
        <v>216</v>
      </c>
      <c r="R16" t="s">
        <v>216</v>
      </c>
      <c r="S16" t="s">
        <v>161</v>
      </c>
      <c r="T16" t="s">
        <v>161</v>
      </c>
      <c r="U16" t="s">
        <v>214</v>
      </c>
      <c r="V16" t="s">
        <v>214</v>
      </c>
      <c r="W16" t="s">
        <v>214</v>
      </c>
      <c r="X16" t="s">
        <v>214</v>
      </c>
      <c r="Y16" t="s">
        <v>217</v>
      </c>
      <c r="Z16" t="s">
        <v>218</v>
      </c>
      <c r="AA16" t="s">
        <v>218</v>
      </c>
      <c r="AB16" t="s">
        <v>219</v>
      </c>
      <c r="AC16" t="s">
        <v>220</v>
      </c>
      <c r="AD16" t="s">
        <v>219</v>
      </c>
      <c r="AE16" t="s">
        <v>219</v>
      </c>
      <c r="AF16" t="s">
        <v>219</v>
      </c>
      <c r="AG16" t="s">
        <v>217</v>
      </c>
      <c r="AH16" t="s">
        <v>217</v>
      </c>
      <c r="AI16" t="s">
        <v>217</v>
      </c>
      <c r="AJ16" t="s">
        <v>217</v>
      </c>
      <c r="AN16" t="s">
        <v>221</v>
      </c>
      <c r="AO16" t="s">
        <v>220</v>
      </c>
      <c r="AQ16" t="s">
        <v>220</v>
      </c>
      <c r="AR16" t="s">
        <v>221</v>
      </c>
      <c r="AX16" t="s">
        <v>215</v>
      </c>
      <c r="BD16" t="s">
        <v>215</v>
      </c>
      <c r="BE16" t="s">
        <v>215</v>
      </c>
      <c r="BF16" t="s">
        <v>215</v>
      </c>
      <c r="BH16" t="s">
        <v>222</v>
      </c>
      <c r="BQ16" t="s">
        <v>215</v>
      </c>
      <c r="BR16" t="s">
        <v>215</v>
      </c>
      <c r="BT16" t="s">
        <v>223</v>
      </c>
      <c r="BU16" t="s">
        <v>224</v>
      </c>
      <c r="BX16" t="s">
        <v>213</v>
      </c>
      <c r="BY16" t="s">
        <v>216</v>
      </c>
      <c r="BZ16" t="s">
        <v>216</v>
      </c>
      <c r="CA16" t="s">
        <v>225</v>
      </c>
      <c r="CB16" t="s">
        <v>225</v>
      </c>
      <c r="CC16" t="s">
        <v>221</v>
      </c>
      <c r="CD16" t="s">
        <v>219</v>
      </c>
      <c r="CE16" t="s">
        <v>219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226</v>
      </c>
      <c r="CL16" t="s">
        <v>215</v>
      </c>
      <c r="CM16" t="s">
        <v>215</v>
      </c>
      <c r="CN16" t="s">
        <v>215</v>
      </c>
      <c r="CS16" t="s">
        <v>215</v>
      </c>
      <c r="CV16" t="s">
        <v>218</v>
      </c>
      <c r="CW16" t="s">
        <v>218</v>
      </c>
      <c r="CX16" t="s">
        <v>218</v>
      </c>
      <c r="CY16" t="s">
        <v>218</v>
      </c>
      <c r="CZ16" t="s">
        <v>218</v>
      </c>
      <c r="DA16" t="s">
        <v>215</v>
      </c>
      <c r="DB16" t="s">
        <v>215</v>
      </c>
      <c r="DC16" t="s">
        <v>215</v>
      </c>
      <c r="DD16" t="s">
        <v>213</v>
      </c>
      <c r="DF16" t="s">
        <v>227</v>
      </c>
      <c r="DG16" t="s">
        <v>227</v>
      </c>
      <c r="DI16" t="s">
        <v>213</v>
      </c>
      <c r="DJ16" t="s">
        <v>220</v>
      </c>
      <c r="DK16" t="s">
        <v>220</v>
      </c>
      <c r="DL16" t="s">
        <v>228</v>
      </c>
      <c r="DM16" t="s">
        <v>229</v>
      </c>
      <c r="DO16" t="s">
        <v>221</v>
      </c>
      <c r="DP16" t="s">
        <v>221</v>
      </c>
      <c r="DQ16" t="s">
        <v>218</v>
      </c>
      <c r="DR16" t="s">
        <v>218</v>
      </c>
      <c r="DS16" t="s">
        <v>218</v>
      </c>
      <c r="DT16" t="s">
        <v>218</v>
      </c>
      <c r="DU16" t="s">
        <v>218</v>
      </c>
      <c r="DV16" t="s">
        <v>220</v>
      </c>
      <c r="DW16" t="s">
        <v>220</v>
      </c>
      <c r="DX16" t="s">
        <v>220</v>
      </c>
      <c r="DY16" t="s">
        <v>218</v>
      </c>
      <c r="DZ16" t="s">
        <v>216</v>
      </c>
      <c r="EA16" t="s">
        <v>225</v>
      </c>
      <c r="EB16" t="s">
        <v>220</v>
      </c>
      <c r="EC16" t="s">
        <v>220</v>
      </c>
    </row>
    <row r="17" spans="1:133" x14ac:dyDescent="0.25">
      <c r="A17">
        <v>1</v>
      </c>
      <c r="B17">
        <v>1582138230.5</v>
      </c>
      <c r="C17">
        <v>0</v>
      </c>
      <c r="D17" t="s">
        <v>230</v>
      </c>
      <c r="E17" t="s">
        <v>231</v>
      </c>
      <c r="F17" t="s">
        <v>232</v>
      </c>
      <c r="G17" t="s">
        <v>233</v>
      </c>
      <c r="H17" t="s">
        <v>234</v>
      </c>
      <c r="I17" t="s">
        <v>235</v>
      </c>
      <c r="J17" t="s">
        <v>236</v>
      </c>
      <c r="K17" t="s">
        <v>237</v>
      </c>
      <c r="L17" t="s">
        <v>238</v>
      </c>
      <c r="M17" t="s">
        <v>239</v>
      </c>
      <c r="N17">
        <v>1582138222.5</v>
      </c>
      <c r="O17">
        <f t="shared" ref="O17:O36" si="0">CC17*AP17*(CA17-CB17)/(100*BU17*(1000-AP17*CA17))</f>
        <v>7.725948026998515E-4</v>
      </c>
      <c r="P17">
        <f t="shared" ref="P17:P36" si="1">CC17*AP17*(BZ17-BY17*(1000-AP17*CB17)/(1000-AP17*CA17))/(100*BU17)</f>
        <v>5.5512052992887924</v>
      </c>
      <c r="Q17">
        <f t="shared" ref="Q17:Q36" si="2">BY17 - IF(AP17&gt;1, P17*BU17*100/(AR17*CK17), 0)</f>
        <v>389.99554838709702</v>
      </c>
      <c r="R17">
        <f t="shared" ref="R17:R36" si="3">((X17-O17/2)*Q17-P17)/(X17+O17/2)</f>
        <v>239.92238465921116</v>
      </c>
      <c r="S17">
        <f t="shared" ref="S17:S36" si="4">R17*(CD17+CE17)/1000</f>
        <v>23.887854311809836</v>
      </c>
      <c r="T17">
        <f t="shared" ref="T17:T36" si="5">(BY17 - IF(AP17&gt;1, P17*BU17*100/(AR17*CK17), 0))*(CD17+CE17)/1000</f>
        <v>38.829877651300215</v>
      </c>
      <c r="U17">
        <f t="shared" ref="U17:U36" si="6">2/((1/W17-1/V17)+SIGN(W17)*SQRT((1/W17-1/V17)*(1/W17-1/V17) + 4*BV17/((BV17+1)*(BV17+1))*(2*1/W17*1/V17-1/V17*1/V17)))</f>
        <v>6.259464546832183E-2</v>
      </c>
      <c r="V17">
        <f t="shared" ref="V17:V36" si="7">AM17+AL17*BU17+AK17*BU17*BU17</f>
        <v>2.2509942921876718</v>
      </c>
      <c r="W17">
        <f t="shared" ref="W17:W36" si="8">O17*(1000-(1000*0.61365*EXP(17.502*AA17/(240.97+AA17))/(CD17+CE17)+CA17)/2)/(1000*0.61365*EXP(17.502*AA17/(240.97+AA17))/(CD17+CE17)-CA17)</f>
        <v>6.1643499743209693E-2</v>
      </c>
      <c r="X17">
        <f t="shared" ref="X17:X36" si="9">1/((BV17+1)/(U17/1.6)+1/(V17/1.37)) + BV17/((BV17+1)/(U17/1.6) + BV17/(V17/1.37))</f>
        <v>3.8611440019982637E-2</v>
      </c>
      <c r="Y17">
        <f t="shared" ref="Y17:Y36" si="10">(BR17*BT17)</f>
        <v>289.50130152323078</v>
      </c>
      <c r="Z17">
        <f t="shared" ref="Z17:Z36" si="11">(CF17+(Y17+2*0.95*0.0000000567*(((CF17+$B$7)+273)^4-(CF17+273)^4)-44100*O17)/(1.84*29.3*V17+8*0.95*0.0000000567*(CF17+273)^3))</f>
        <v>33.384003868646374</v>
      </c>
      <c r="AA17">
        <f t="shared" ref="AA17:AA36" si="12">($C$7*CG17+$D$7*CH17+$E$7*Z17)</f>
        <v>31.018074193548401</v>
      </c>
      <c r="AB17">
        <f t="shared" ref="AB17:AB36" si="13">0.61365*EXP(17.502*AA17/(240.97+AA17))</f>
        <v>4.5160295820101473</v>
      </c>
      <c r="AC17">
        <f t="shared" ref="AC17:AC36" si="14">(AD17/AE17*100)</f>
        <v>71.585779882050332</v>
      </c>
      <c r="AD17">
        <f t="shared" ref="AD17:AD36" si="15">CA17*(CD17+CE17)/1000</f>
        <v>3.3172434794110095</v>
      </c>
      <c r="AE17">
        <f t="shared" ref="AE17:AE36" si="16">0.61365*EXP(17.502*CF17/(240.97+CF17))</f>
        <v>4.6339419433255165</v>
      </c>
      <c r="AF17">
        <f t="shared" ref="AF17:AF36" si="17">(AB17-CA17*(CD17+CE17)/1000)</f>
        <v>1.1987861025991378</v>
      </c>
      <c r="AG17">
        <f t="shared" ref="AG17:AG36" si="18">(-O17*44100)</f>
        <v>-34.07143079906345</v>
      </c>
      <c r="AH17">
        <f t="shared" ref="AH17:AH36" si="19">2*29.3*V17*0.92*(CF17-AA17)</f>
        <v>54.957255542310449</v>
      </c>
      <c r="AI17">
        <f t="shared" ref="AI17:AI36" si="20">2*0.95*0.0000000567*(((CF17+$B$7)+273)^4-(AA17+273)^4)</f>
        <v>5.4957924111612204</v>
      </c>
      <c r="AJ17">
        <f t="shared" ref="AJ17:AJ36" si="21">Y17+AI17+AG17+AH17</f>
        <v>315.88291867763905</v>
      </c>
      <c r="AK17">
        <v>-4.1210520452434098E-2</v>
      </c>
      <c r="AL17">
        <v>4.6262419447733197E-2</v>
      </c>
      <c r="AM17">
        <v>3.4569985117889002</v>
      </c>
      <c r="AN17">
        <v>4</v>
      </c>
      <c r="AO17">
        <v>1</v>
      </c>
      <c r="AP17">
        <f t="shared" ref="AP17:AP36" si="22">IF(AN17*$H$13&gt;=AR17,1,(AR17/(AR17-AN17*$H$13)))</f>
        <v>1</v>
      </c>
      <c r="AQ17">
        <f t="shared" ref="AQ17:AQ36" si="23">(AP17-1)*100</f>
        <v>0</v>
      </c>
      <c r="AR17">
        <f t="shared" ref="AR17:AR36" si="24">MAX(0,($B$13+$C$13*CK17)/(1+$D$13*CK17)*CD17/(CF17+273)*$E$13)</f>
        <v>51777.94964244021</v>
      </c>
      <c r="AS17" t="s">
        <v>240</v>
      </c>
      <c r="AT17">
        <v>0</v>
      </c>
      <c r="AU17">
        <v>0</v>
      </c>
      <c r="AV17">
        <f t="shared" ref="AV17:AV36" si="25">AU17-AT17</f>
        <v>0</v>
      </c>
      <c r="AW17" t="e">
        <f t="shared" ref="AW17:AW36" si="26">AV17/AU17</f>
        <v>#DIV/0!</v>
      </c>
      <c r="AX17">
        <v>0</v>
      </c>
      <c r="AY17" t="s">
        <v>240</v>
      </c>
      <c r="AZ17">
        <v>0</v>
      </c>
      <c r="BA17">
        <v>0</v>
      </c>
      <c r="BB17" t="e">
        <f t="shared" ref="BB17:BB36" si="27">1-AZ17/BA17</f>
        <v>#DIV/0!</v>
      </c>
      <c r="BC17">
        <v>0.5</v>
      </c>
      <c r="BD17">
        <f t="shared" ref="BD17:BD36" si="28">BR17</f>
        <v>1513.1775290322591</v>
      </c>
      <c r="BE17">
        <f t="shared" ref="BE17:BE36" si="29">P17</f>
        <v>5.5512052992887924</v>
      </c>
      <c r="BF17" t="e">
        <f t="shared" ref="BF17:BF36" si="30">BB17*BC17*BD17</f>
        <v>#DIV/0!</v>
      </c>
      <c r="BG17" t="e">
        <f t="shared" ref="BG17:BG36" si="31">BL17/BA17</f>
        <v>#DIV/0!</v>
      </c>
      <c r="BH17">
        <f t="shared" ref="BH17:BH36" si="32">(BE17-AX17)/BD17</f>
        <v>3.6685750302140837E-3</v>
      </c>
      <c r="BI17" t="e">
        <f t="shared" ref="BI17:BI36" si="33">(AU17-BA17)/BA17</f>
        <v>#DIV/0!</v>
      </c>
      <c r="BJ17" t="s">
        <v>240</v>
      </c>
      <c r="BK17">
        <v>0</v>
      </c>
      <c r="BL17">
        <f t="shared" ref="BL17:BL36" si="34">BA17-BK17</f>
        <v>0</v>
      </c>
      <c r="BM17" t="e">
        <f t="shared" ref="BM17:BM36" si="35">(BA17-AZ17)/(BA17-BK17)</f>
        <v>#DIV/0!</v>
      </c>
      <c r="BN17" t="e">
        <f t="shared" ref="BN17:BN36" si="36">(AU17-BA17)/(AU17-BK17)</f>
        <v>#DIV/0!</v>
      </c>
      <c r="BO17" t="e">
        <f t="shared" ref="BO17:BO36" si="37">(BA17-AZ17)/(BA17-AT17)</f>
        <v>#DIV/0!</v>
      </c>
      <c r="BP17" t="e">
        <f t="shared" ref="BP17:BP36" si="38">(AU17-BA17)/(AU17-AT17)</f>
        <v>#DIV/0!</v>
      </c>
      <c r="BQ17">
        <f t="shared" ref="BQ17:BQ36" si="39">$B$11*CL17+$C$11*CM17+$F$11*CN17</f>
        <v>1799.9874193548401</v>
      </c>
      <c r="BR17">
        <f t="shared" ref="BR17:BR36" si="40">BQ17*BS17</f>
        <v>1513.1775290322591</v>
      </c>
      <c r="BS17">
        <f t="shared" ref="BS17:BS36" si="41">($B$11*$D$9+$C$11*$D$9+$F$11*((DA17+CS17)/MAX(DA17+CS17+DB17, 0.1)*$I$9+DB17/MAX(DA17+CS17+DB17, 0.1)*$J$9))/($B$11+$C$11+$F$11)</f>
        <v>0.84066005837675206</v>
      </c>
      <c r="BT17">
        <f t="shared" ref="BT17:BT36" si="42">($B$11*$K$9+$C$11*$K$9+$F$11*((DA17+CS17)/MAX(DA17+CS17+DB17, 0.1)*$P$9+DB17/MAX(DA17+CS17+DB17, 0.1)*$Q$9))/($B$11+$C$11+$F$11)</f>
        <v>0.19132011675350419</v>
      </c>
      <c r="BU17">
        <v>6</v>
      </c>
      <c r="BV17">
        <v>0.5</v>
      </c>
      <c r="BW17" t="s">
        <v>241</v>
      </c>
      <c r="BX17">
        <v>1582138222.5</v>
      </c>
      <c r="BY17">
        <v>389.99554838709702</v>
      </c>
      <c r="BZ17">
        <v>400.02793548387098</v>
      </c>
      <c r="CA17">
        <v>33.3173903225806</v>
      </c>
      <c r="CB17">
        <v>32.037132258064503</v>
      </c>
      <c r="CC17">
        <v>350.01722580645202</v>
      </c>
      <c r="CD17">
        <v>99.364941935483898</v>
      </c>
      <c r="CE17">
        <v>0.19998338709677399</v>
      </c>
      <c r="CF17">
        <v>31.470935483870999</v>
      </c>
      <c r="CG17">
        <v>31.018074193548401</v>
      </c>
      <c r="CH17">
        <v>999.9</v>
      </c>
      <c r="CI17">
        <v>0</v>
      </c>
      <c r="CJ17">
        <v>0</v>
      </c>
      <c r="CK17">
        <v>10001.633548387101</v>
      </c>
      <c r="CL17">
        <v>0</v>
      </c>
      <c r="CM17">
        <v>5.9152112903225804</v>
      </c>
      <c r="CN17">
        <v>1799.9874193548401</v>
      </c>
      <c r="CO17">
        <v>0.97799896774193595</v>
      </c>
      <c r="CP17">
        <v>2.20012709677419E-2</v>
      </c>
      <c r="CQ17">
        <v>0</v>
      </c>
      <c r="CR17">
        <v>2.6778306451612899</v>
      </c>
      <c r="CS17">
        <v>0</v>
      </c>
      <c r="CT17">
        <v>19784.603225806499</v>
      </c>
      <c r="CU17">
        <v>16724.6129032258</v>
      </c>
      <c r="CV17">
        <v>45.387</v>
      </c>
      <c r="CW17">
        <v>47.5</v>
      </c>
      <c r="CX17">
        <v>46.406935483871003</v>
      </c>
      <c r="CY17">
        <v>45.822161290322597</v>
      </c>
      <c r="CZ17">
        <v>45.092483870967698</v>
      </c>
      <c r="DA17">
        <v>1760.3841935483899</v>
      </c>
      <c r="DB17">
        <v>39.603225806451597</v>
      </c>
      <c r="DC17">
        <v>0</v>
      </c>
      <c r="DD17">
        <v>1582138233.8</v>
      </c>
      <c r="DE17">
        <v>2.6625961538461498</v>
      </c>
      <c r="DF17">
        <v>0.448307683283164</v>
      </c>
      <c r="DG17">
        <v>17.846154023983001</v>
      </c>
      <c r="DH17">
        <v>19784.769230769201</v>
      </c>
      <c r="DI17">
        <v>15</v>
      </c>
      <c r="DJ17">
        <v>100</v>
      </c>
      <c r="DK17">
        <v>100</v>
      </c>
      <c r="DL17">
        <v>2.67</v>
      </c>
      <c r="DM17">
        <v>0.443</v>
      </c>
      <c r="DN17">
        <v>2</v>
      </c>
      <c r="DO17">
        <v>331.41300000000001</v>
      </c>
      <c r="DP17">
        <v>675.16600000000005</v>
      </c>
      <c r="DQ17">
        <v>29.7193</v>
      </c>
      <c r="DR17">
        <v>31.621600000000001</v>
      </c>
      <c r="DS17">
        <v>29.9998</v>
      </c>
      <c r="DT17">
        <v>31.581800000000001</v>
      </c>
      <c r="DU17">
        <v>31.5991</v>
      </c>
      <c r="DV17">
        <v>20.939399999999999</v>
      </c>
      <c r="DW17">
        <v>23.1143</v>
      </c>
      <c r="DX17">
        <v>96.653099999999995</v>
      </c>
      <c r="DY17">
        <v>29.710799999999999</v>
      </c>
      <c r="DZ17">
        <v>400</v>
      </c>
      <c r="EA17">
        <v>31.985800000000001</v>
      </c>
      <c r="EB17">
        <v>100.072</v>
      </c>
      <c r="EC17">
        <v>100.474</v>
      </c>
    </row>
    <row r="18" spans="1:133" x14ac:dyDescent="0.25">
      <c r="A18">
        <v>2</v>
      </c>
      <c r="B18">
        <v>1582138317.5</v>
      </c>
      <c r="C18">
        <v>87</v>
      </c>
      <c r="D18" t="s">
        <v>242</v>
      </c>
      <c r="E18" t="s">
        <v>243</v>
      </c>
      <c r="F18" t="s">
        <v>232</v>
      </c>
      <c r="G18" t="s">
        <v>233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  <c r="M18" t="s">
        <v>239</v>
      </c>
      <c r="N18">
        <v>1582138309.5</v>
      </c>
      <c r="O18">
        <f t="shared" si="0"/>
        <v>8.2030334359534096E-4</v>
      </c>
      <c r="P18">
        <f t="shared" si="1"/>
        <v>5.527491017582804</v>
      </c>
      <c r="Q18">
        <f t="shared" si="2"/>
        <v>390.00777419354898</v>
      </c>
      <c r="R18">
        <f t="shared" si="3"/>
        <v>249.55379820619186</v>
      </c>
      <c r="S18">
        <f t="shared" si="4"/>
        <v>24.845444240100797</v>
      </c>
      <c r="T18">
        <f t="shared" si="5"/>
        <v>38.828967848148828</v>
      </c>
      <c r="U18">
        <f t="shared" si="6"/>
        <v>6.6886650315422486E-2</v>
      </c>
      <c r="V18">
        <f t="shared" si="7"/>
        <v>2.2508621767101147</v>
      </c>
      <c r="W18">
        <f t="shared" si="8"/>
        <v>6.5801752024042523E-2</v>
      </c>
      <c r="X18">
        <f t="shared" si="9"/>
        <v>4.1222103005765183E-2</v>
      </c>
      <c r="Y18">
        <f t="shared" si="10"/>
        <v>289.5044457276403</v>
      </c>
      <c r="Z18">
        <f t="shared" si="11"/>
        <v>33.372186981590538</v>
      </c>
      <c r="AA18">
        <f t="shared" si="12"/>
        <v>31.014522580645199</v>
      </c>
      <c r="AB18">
        <f t="shared" si="13"/>
        <v>4.5151152687040979</v>
      </c>
      <c r="AC18">
        <f t="shared" si="14"/>
        <v>71.690842369533243</v>
      </c>
      <c r="AD18">
        <f t="shared" si="15"/>
        <v>3.3228336496540938</v>
      </c>
      <c r="AE18">
        <f t="shared" si="16"/>
        <v>4.6349485371177792</v>
      </c>
      <c r="AF18">
        <f t="shared" si="17"/>
        <v>1.1922816190500041</v>
      </c>
      <c r="AG18">
        <f t="shared" si="18"/>
        <v>-36.175377452554535</v>
      </c>
      <c r="AH18">
        <f t="shared" si="19"/>
        <v>55.848877178757668</v>
      </c>
      <c r="AI18">
        <f t="shared" si="20"/>
        <v>5.585291034404217</v>
      </c>
      <c r="AJ18">
        <f t="shared" si="21"/>
        <v>314.76323648824768</v>
      </c>
      <c r="AK18">
        <v>-4.1206962385786403E-2</v>
      </c>
      <c r="AL18">
        <v>4.62584252062175E-2</v>
      </c>
      <c r="AM18">
        <v>3.4567622713611201</v>
      </c>
      <c r="AN18">
        <v>4</v>
      </c>
      <c r="AO18">
        <v>1</v>
      </c>
      <c r="AP18">
        <f t="shared" si="22"/>
        <v>1</v>
      </c>
      <c r="AQ18">
        <f t="shared" si="23"/>
        <v>0</v>
      </c>
      <c r="AR18">
        <f t="shared" si="24"/>
        <v>51772.896756660397</v>
      </c>
      <c r="AS18" t="s">
        <v>240</v>
      </c>
      <c r="AT18">
        <v>0</v>
      </c>
      <c r="AU18">
        <v>0</v>
      </c>
      <c r="AV18">
        <f t="shared" si="25"/>
        <v>0</v>
      </c>
      <c r="AW18" t="e">
        <f t="shared" si="26"/>
        <v>#DIV/0!</v>
      </c>
      <c r="AX18">
        <v>0</v>
      </c>
      <c r="AY18" t="s">
        <v>240</v>
      </c>
      <c r="AZ18">
        <v>0</v>
      </c>
      <c r="BA18">
        <v>0</v>
      </c>
      <c r="BB18" t="e">
        <f t="shared" si="27"/>
        <v>#DIV/0!</v>
      </c>
      <c r="BC18">
        <v>0.5</v>
      </c>
      <c r="BD18">
        <f t="shared" si="28"/>
        <v>1513.1952774193555</v>
      </c>
      <c r="BE18">
        <f t="shared" si="29"/>
        <v>5.527491017582804</v>
      </c>
      <c r="BF18" t="e">
        <f t="shared" si="30"/>
        <v>#DIV/0!</v>
      </c>
      <c r="BG18" t="e">
        <f t="shared" si="31"/>
        <v>#DIV/0!</v>
      </c>
      <c r="BH18">
        <f t="shared" si="32"/>
        <v>3.6528603413364716E-3</v>
      </c>
      <c r="BI18" t="e">
        <f t="shared" si="33"/>
        <v>#DIV/0!</v>
      </c>
      <c r="BJ18" t="s">
        <v>240</v>
      </c>
      <c r="BK18">
        <v>0</v>
      </c>
      <c r="BL18">
        <f t="shared" si="34"/>
        <v>0</v>
      </c>
      <c r="BM18" t="e">
        <f t="shared" si="35"/>
        <v>#DIV/0!</v>
      </c>
      <c r="BN18" t="e">
        <f t="shared" si="36"/>
        <v>#DIV/0!</v>
      </c>
      <c r="BO18" t="e">
        <f t="shared" si="37"/>
        <v>#DIV/0!</v>
      </c>
      <c r="BP18" t="e">
        <f t="shared" si="38"/>
        <v>#DIV/0!</v>
      </c>
      <c r="BQ18">
        <f t="shared" si="39"/>
        <v>1800.00870967742</v>
      </c>
      <c r="BR18">
        <f t="shared" si="40"/>
        <v>1513.1952774193555</v>
      </c>
      <c r="BS18">
        <f t="shared" si="41"/>
        <v>0.84065997530119485</v>
      </c>
      <c r="BT18">
        <f t="shared" si="42"/>
        <v>0.19131995060238957</v>
      </c>
      <c r="BU18">
        <v>6</v>
      </c>
      <c r="BV18">
        <v>0.5</v>
      </c>
      <c r="BW18" t="s">
        <v>241</v>
      </c>
      <c r="BX18">
        <v>1582138309.5</v>
      </c>
      <c r="BY18">
        <v>390.00777419354898</v>
      </c>
      <c r="BZ18">
        <v>400.031838709677</v>
      </c>
      <c r="CA18">
        <v>33.375364516128997</v>
      </c>
      <c r="CB18">
        <v>32.016074193548398</v>
      </c>
      <c r="CC18">
        <v>350.002677419355</v>
      </c>
      <c r="CD18">
        <v>99.359532258064505</v>
      </c>
      <c r="CE18">
        <v>0.19993916129032299</v>
      </c>
      <c r="CF18">
        <v>31.474758064516099</v>
      </c>
      <c r="CG18">
        <v>31.014522580645199</v>
      </c>
      <c r="CH18">
        <v>999.9</v>
      </c>
      <c r="CI18">
        <v>0</v>
      </c>
      <c r="CJ18">
        <v>0</v>
      </c>
      <c r="CK18">
        <v>10001.314516128999</v>
      </c>
      <c r="CL18">
        <v>0</v>
      </c>
      <c r="CM18">
        <v>5.5443525806451603</v>
      </c>
      <c r="CN18">
        <v>1800.00870967742</v>
      </c>
      <c r="CO18">
        <v>0.97800077419354803</v>
      </c>
      <c r="CP18">
        <v>2.1999367741935501E-2</v>
      </c>
      <c r="CQ18">
        <v>0</v>
      </c>
      <c r="CR18">
        <v>2.72337903225807</v>
      </c>
      <c r="CS18">
        <v>0</v>
      </c>
      <c r="CT18">
        <v>19771.183870967699</v>
      </c>
      <c r="CU18">
        <v>16724.819354838699</v>
      </c>
      <c r="CV18">
        <v>45.338419354838699</v>
      </c>
      <c r="CW18">
        <v>47.453258064516099</v>
      </c>
      <c r="CX18">
        <v>46.2416129032258</v>
      </c>
      <c r="CY18">
        <v>45.753999999999998</v>
      </c>
      <c r="CZ18">
        <v>45.061999999999998</v>
      </c>
      <c r="DA18">
        <v>1760.41</v>
      </c>
      <c r="DB18">
        <v>39.598709677419301</v>
      </c>
      <c r="DC18">
        <v>0</v>
      </c>
      <c r="DD18">
        <v>1582138320.8</v>
      </c>
      <c r="DE18">
        <v>2.7078269230769201</v>
      </c>
      <c r="DF18">
        <v>-0.171470068818143</v>
      </c>
      <c r="DG18">
        <v>14.7623930386916</v>
      </c>
      <c r="DH18">
        <v>19771.3461538462</v>
      </c>
      <c r="DI18">
        <v>15</v>
      </c>
      <c r="DJ18">
        <v>100</v>
      </c>
      <c r="DK18">
        <v>100</v>
      </c>
      <c r="DL18">
        <v>2.577</v>
      </c>
      <c r="DM18">
        <v>0.45</v>
      </c>
      <c r="DN18">
        <v>2</v>
      </c>
      <c r="DO18">
        <v>331.56200000000001</v>
      </c>
      <c r="DP18">
        <v>675.31399999999996</v>
      </c>
      <c r="DQ18">
        <v>29.725100000000001</v>
      </c>
      <c r="DR18">
        <v>31.558499999999999</v>
      </c>
      <c r="DS18">
        <v>29.9998</v>
      </c>
      <c r="DT18">
        <v>31.526800000000001</v>
      </c>
      <c r="DU18">
        <v>31.547000000000001</v>
      </c>
      <c r="DV18">
        <v>20.937200000000001</v>
      </c>
      <c r="DW18">
        <v>23.244299999999999</v>
      </c>
      <c r="DX18">
        <v>96.653099999999995</v>
      </c>
      <c r="DY18">
        <v>29.725899999999999</v>
      </c>
      <c r="DZ18">
        <v>400</v>
      </c>
      <c r="EA18">
        <v>31.923100000000002</v>
      </c>
      <c r="EB18">
        <v>100.08499999999999</v>
      </c>
      <c r="EC18">
        <v>100.488</v>
      </c>
    </row>
    <row r="19" spans="1:133" x14ac:dyDescent="0.25">
      <c r="A19">
        <v>3</v>
      </c>
      <c r="B19">
        <v>1582138412.5</v>
      </c>
      <c r="C19">
        <v>182</v>
      </c>
      <c r="D19" t="s">
        <v>244</v>
      </c>
      <c r="E19" t="s">
        <v>245</v>
      </c>
      <c r="F19" t="s">
        <v>232</v>
      </c>
      <c r="G19" t="s">
        <v>233</v>
      </c>
      <c r="H19" t="s">
        <v>234</v>
      </c>
      <c r="I19" t="s">
        <v>235</v>
      </c>
      <c r="J19" t="s">
        <v>236</v>
      </c>
      <c r="K19" t="s">
        <v>237</v>
      </c>
      <c r="L19" t="s">
        <v>238</v>
      </c>
      <c r="M19" t="s">
        <v>239</v>
      </c>
      <c r="N19">
        <v>1582138404.5</v>
      </c>
      <c r="O19">
        <f t="shared" si="0"/>
        <v>8.2950304802360028E-4</v>
      </c>
      <c r="P19">
        <f t="shared" si="1"/>
        <v>5.5374416086625651</v>
      </c>
      <c r="Q19">
        <f t="shared" si="2"/>
        <v>389.980903225806</v>
      </c>
      <c r="R19">
        <f t="shared" si="3"/>
        <v>250.71445774528718</v>
      </c>
      <c r="S19">
        <f t="shared" si="4"/>
        <v>24.959932820086365</v>
      </c>
      <c r="T19">
        <f t="shared" si="5"/>
        <v>38.824634339683158</v>
      </c>
      <c r="U19">
        <f t="shared" si="6"/>
        <v>6.7623112316106307E-2</v>
      </c>
      <c r="V19">
        <f t="shared" si="7"/>
        <v>2.2506863958668171</v>
      </c>
      <c r="W19">
        <f t="shared" si="8"/>
        <v>6.6514320155202228E-2</v>
      </c>
      <c r="X19">
        <f t="shared" si="9"/>
        <v>4.1669556266978797E-2</v>
      </c>
      <c r="Y19">
        <f t="shared" si="10"/>
        <v>289.50280401951551</v>
      </c>
      <c r="Z19">
        <f t="shared" si="11"/>
        <v>33.346770042285918</v>
      </c>
      <c r="AA19">
        <f t="shared" si="12"/>
        <v>31.008932258064501</v>
      </c>
      <c r="AB19">
        <f t="shared" si="13"/>
        <v>4.5136764445974169</v>
      </c>
      <c r="AC19">
        <f t="shared" si="14"/>
        <v>71.742501022460743</v>
      </c>
      <c r="AD19">
        <f t="shared" si="15"/>
        <v>3.3209719971709069</v>
      </c>
      <c r="AE19">
        <f t="shared" si="16"/>
        <v>4.629016203562788</v>
      </c>
      <c r="AF19">
        <f t="shared" si="17"/>
        <v>1.1927044474265101</v>
      </c>
      <c r="AG19">
        <f t="shared" si="18"/>
        <v>-36.581084417840771</v>
      </c>
      <c r="AH19">
        <f t="shared" si="19"/>
        <v>53.78801524038208</v>
      </c>
      <c r="AI19">
        <f t="shared" si="20"/>
        <v>5.3788638300119107</v>
      </c>
      <c r="AJ19">
        <f t="shared" si="21"/>
        <v>312.08859867206877</v>
      </c>
      <c r="AK19">
        <v>-4.1202228638851597E-2</v>
      </c>
      <c r="AL19">
        <v>4.6253111160584101E-2</v>
      </c>
      <c r="AM19">
        <v>3.4564479599019702</v>
      </c>
      <c r="AN19">
        <v>4</v>
      </c>
      <c r="AO19">
        <v>1</v>
      </c>
      <c r="AP19">
        <f t="shared" si="22"/>
        <v>1</v>
      </c>
      <c r="AQ19">
        <f t="shared" si="23"/>
        <v>0</v>
      </c>
      <c r="AR19">
        <f t="shared" si="24"/>
        <v>51770.933222562846</v>
      </c>
      <c r="AS19" t="s">
        <v>240</v>
      </c>
      <c r="AT19">
        <v>0</v>
      </c>
      <c r="AU19">
        <v>0</v>
      </c>
      <c r="AV19">
        <f t="shared" si="25"/>
        <v>0</v>
      </c>
      <c r="AW19" t="e">
        <f t="shared" si="26"/>
        <v>#DIV/0!</v>
      </c>
      <c r="AX19">
        <v>0</v>
      </c>
      <c r="AY19" t="s">
        <v>240</v>
      </c>
      <c r="AZ19">
        <v>0</v>
      </c>
      <c r="BA19">
        <v>0</v>
      </c>
      <c r="BB19" t="e">
        <f t="shared" si="27"/>
        <v>#DIV/0!</v>
      </c>
      <c r="BC19">
        <v>0.5</v>
      </c>
      <c r="BD19">
        <f t="shared" si="28"/>
        <v>1513.1861225806419</v>
      </c>
      <c r="BE19">
        <f t="shared" si="29"/>
        <v>5.5374416086625651</v>
      </c>
      <c r="BF19" t="e">
        <f t="shared" si="30"/>
        <v>#DIV/0!</v>
      </c>
      <c r="BG19" t="e">
        <f t="shared" si="31"/>
        <v>#DIV/0!</v>
      </c>
      <c r="BH19">
        <f t="shared" si="32"/>
        <v>3.6594583614200831E-3</v>
      </c>
      <c r="BI19" t="e">
        <f t="shared" si="33"/>
        <v>#DIV/0!</v>
      </c>
      <c r="BJ19" t="s">
        <v>240</v>
      </c>
      <c r="BK19">
        <v>0</v>
      </c>
      <c r="BL19">
        <f t="shared" si="34"/>
        <v>0</v>
      </c>
      <c r="BM19" t="e">
        <f t="shared" si="35"/>
        <v>#DIV/0!</v>
      </c>
      <c r="BN19" t="e">
        <f t="shared" si="36"/>
        <v>#DIV/0!</v>
      </c>
      <c r="BO19" t="e">
        <f t="shared" si="37"/>
        <v>#DIV/0!</v>
      </c>
      <c r="BP19" t="e">
        <f t="shared" si="38"/>
        <v>#DIV/0!</v>
      </c>
      <c r="BQ19">
        <f t="shared" si="39"/>
        <v>1799.99774193548</v>
      </c>
      <c r="BR19">
        <f t="shared" si="40"/>
        <v>1513.1861225806419</v>
      </c>
      <c r="BS19">
        <f t="shared" si="41"/>
        <v>0.84066001158065973</v>
      </c>
      <c r="BT19">
        <f t="shared" si="42"/>
        <v>0.19132002316131938</v>
      </c>
      <c r="BU19">
        <v>6</v>
      </c>
      <c r="BV19">
        <v>0.5</v>
      </c>
      <c r="BW19" t="s">
        <v>241</v>
      </c>
      <c r="BX19">
        <v>1582138404.5</v>
      </c>
      <c r="BY19">
        <v>389.980903225806</v>
      </c>
      <c r="BZ19">
        <v>400.02812903225799</v>
      </c>
      <c r="CA19">
        <v>33.358090322580701</v>
      </c>
      <c r="CB19">
        <v>31.9835322580645</v>
      </c>
      <c r="CC19">
        <v>350.00299999999999</v>
      </c>
      <c r="CD19">
        <v>99.355235483870899</v>
      </c>
      <c r="CE19">
        <v>0.19998380645161301</v>
      </c>
      <c r="CF19">
        <v>31.4522193548387</v>
      </c>
      <c r="CG19">
        <v>31.008932258064501</v>
      </c>
      <c r="CH19">
        <v>999.9</v>
      </c>
      <c r="CI19">
        <v>0</v>
      </c>
      <c r="CJ19">
        <v>0</v>
      </c>
      <c r="CK19">
        <v>10000.5980645161</v>
      </c>
      <c r="CL19">
        <v>0</v>
      </c>
      <c r="CM19">
        <v>6.3626206451612903</v>
      </c>
      <c r="CN19">
        <v>1799.99774193548</v>
      </c>
      <c r="CO19">
        <v>0.977999741935484</v>
      </c>
      <c r="CP19">
        <v>2.2000487096774199E-2</v>
      </c>
      <c r="CQ19">
        <v>0</v>
      </c>
      <c r="CR19">
        <v>2.7662580645161299</v>
      </c>
      <c r="CS19">
        <v>0</v>
      </c>
      <c r="CT19">
        <v>19797.8548387097</v>
      </c>
      <c r="CU19">
        <v>16724.703225806501</v>
      </c>
      <c r="CV19">
        <v>45.328258064516099</v>
      </c>
      <c r="CW19">
        <v>47.4491935483871</v>
      </c>
      <c r="CX19">
        <v>46.271967741935498</v>
      </c>
      <c r="CY19">
        <v>45.7296774193548</v>
      </c>
      <c r="CZ19">
        <v>45.061999999999998</v>
      </c>
      <c r="DA19">
        <v>1760.39709677419</v>
      </c>
      <c r="DB19">
        <v>39.600645161290302</v>
      </c>
      <c r="DC19">
        <v>0</v>
      </c>
      <c r="DD19">
        <v>1582138415.5999999</v>
      </c>
      <c r="DE19">
        <v>2.7557980769230799</v>
      </c>
      <c r="DF19">
        <v>0.93077777224467695</v>
      </c>
      <c r="DG19">
        <v>-48.666666624253402</v>
      </c>
      <c r="DH19">
        <v>19797.603846153801</v>
      </c>
      <c r="DI19">
        <v>15</v>
      </c>
      <c r="DJ19">
        <v>100</v>
      </c>
      <c r="DK19">
        <v>100</v>
      </c>
      <c r="DL19">
        <v>2.617</v>
      </c>
      <c r="DM19">
        <v>0.45600000000000002</v>
      </c>
      <c r="DN19">
        <v>2</v>
      </c>
      <c r="DO19">
        <v>331.48500000000001</v>
      </c>
      <c r="DP19">
        <v>675.45699999999999</v>
      </c>
      <c r="DQ19">
        <v>29.6812</v>
      </c>
      <c r="DR19">
        <v>31.488</v>
      </c>
      <c r="DS19">
        <v>29.9998</v>
      </c>
      <c r="DT19">
        <v>31.461500000000001</v>
      </c>
      <c r="DU19">
        <v>31.4846</v>
      </c>
      <c r="DV19">
        <v>20.938800000000001</v>
      </c>
      <c r="DW19">
        <v>23.182300000000001</v>
      </c>
      <c r="DX19">
        <v>96.2821</v>
      </c>
      <c r="DY19">
        <v>29.6815</v>
      </c>
      <c r="DZ19">
        <v>400</v>
      </c>
      <c r="EA19">
        <v>31.941700000000001</v>
      </c>
      <c r="EB19">
        <v>100.09699999999999</v>
      </c>
      <c r="EC19">
        <v>100.501</v>
      </c>
    </row>
    <row r="20" spans="1:133" x14ac:dyDescent="0.25">
      <c r="A20">
        <v>4</v>
      </c>
      <c r="B20">
        <v>1582138511.5</v>
      </c>
      <c r="C20">
        <v>281</v>
      </c>
      <c r="D20" t="s">
        <v>246</v>
      </c>
      <c r="E20" t="s">
        <v>247</v>
      </c>
      <c r="F20" t="s">
        <v>232</v>
      </c>
      <c r="G20" t="s">
        <v>233</v>
      </c>
      <c r="H20" t="s">
        <v>234</v>
      </c>
      <c r="I20" t="s">
        <v>235</v>
      </c>
      <c r="J20" t="s">
        <v>236</v>
      </c>
      <c r="K20" t="s">
        <v>237</v>
      </c>
      <c r="L20" t="s">
        <v>238</v>
      </c>
      <c r="M20" t="s">
        <v>239</v>
      </c>
      <c r="N20">
        <v>1582138503.5</v>
      </c>
      <c r="O20">
        <f t="shared" si="0"/>
        <v>8.1368226404913817E-4</v>
      </c>
      <c r="P20">
        <f t="shared" si="1"/>
        <v>3.816279585604359</v>
      </c>
      <c r="Q20">
        <f t="shared" si="2"/>
        <v>293.093419354839</v>
      </c>
      <c r="R20">
        <f t="shared" si="3"/>
        <v>194.92362471658063</v>
      </c>
      <c r="S20">
        <f t="shared" si="4"/>
        <v>19.40436287454154</v>
      </c>
      <c r="T20">
        <f t="shared" si="5"/>
        <v>29.177022916389976</v>
      </c>
      <c r="U20">
        <f t="shared" si="6"/>
        <v>6.6351773626103283E-2</v>
      </c>
      <c r="V20">
        <f t="shared" si="7"/>
        <v>2.2498103451040992</v>
      </c>
      <c r="W20">
        <f t="shared" si="8"/>
        <v>6.5283517450856324E-2</v>
      </c>
      <c r="X20">
        <f t="shared" si="9"/>
        <v>4.0896744330124302E-2</v>
      </c>
      <c r="Y20">
        <f t="shared" si="10"/>
        <v>289.508585844001</v>
      </c>
      <c r="Z20">
        <f t="shared" si="11"/>
        <v>33.327925253630887</v>
      </c>
      <c r="AA20">
        <f t="shared" si="12"/>
        <v>31.0126387096774</v>
      </c>
      <c r="AB20">
        <f t="shared" si="13"/>
        <v>4.5146303577927149</v>
      </c>
      <c r="AC20">
        <f t="shared" si="14"/>
        <v>71.881549541149425</v>
      </c>
      <c r="AD20">
        <f t="shared" si="15"/>
        <v>3.3227165029949424</v>
      </c>
      <c r="AE20">
        <f t="shared" si="16"/>
        <v>4.6224886973155952</v>
      </c>
      <c r="AF20">
        <f t="shared" si="17"/>
        <v>1.1919138547977726</v>
      </c>
      <c r="AG20">
        <f t="shared" si="18"/>
        <v>-35.88338784456699</v>
      </c>
      <c r="AH20">
        <f t="shared" si="19"/>
        <v>50.305959448040809</v>
      </c>
      <c r="AI20">
        <f t="shared" si="20"/>
        <v>5.0320886650377581</v>
      </c>
      <c r="AJ20">
        <f t="shared" si="21"/>
        <v>308.96324611251259</v>
      </c>
      <c r="AK20">
        <v>-4.1178641734437797E-2</v>
      </c>
      <c r="AL20">
        <v>4.6226632794053299E-2</v>
      </c>
      <c r="AM20">
        <v>3.4548816507795399</v>
      </c>
      <c r="AN20">
        <v>4</v>
      </c>
      <c r="AO20">
        <v>1</v>
      </c>
      <c r="AP20">
        <f t="shared" si="22"/>
        <v>1</v>
      </c>
      <c r="AQ20">
        <f t="shared" si="23"/>
        <v>0</v>
      </c>
      <c r="AR20">
        <f t="shared" si="24"/>
        <v>51746.583572711854</v>
      </c>
      <c r="AS20" t="s">
        <v>240</v>
      </c>
      <c r="AT20">
        <v>0</v>
      </c>
      <c r="AU20">
        <v>0</v>
      </c>
      <c r="AV20">
        <f t="shared" si="25"/>
        <v>0</v>
      </c>
      <c r="AW20" t="e">
        <f t="shared" si="26"/>
        <v>#DIV/0!</v>
      </c>
      <c r="AX20">
        <v>0</v>
      </c>
      <c r="AY20" t="s">
        <v>240</v>
      </c>
      <c r="AZ20">
        <v>0</v>
      </c>
      <c r="BA20">
        <v>0</v>
      </c>
      <c r="BB20" t="e">
        <f t="shared" si="27"/>
        <v>#DIV/0!</v>
      </c>
      <c r="BC20">
        <v>0.5</v>
      </c>
      <c r="BD20">
        <f t="shared" si="28"/>
        <v>1513.2181836581001</v>
      </c>
      <c r="BE20">
        <f t="shared" si="29"/>
        <v>3.816279585604359</v>
      </c>
      <c r="BF20" t="e">
        <f t="shared" si="30"/>
        <v>#DIV/0!</v>
      </c>
      <c r="BG20" t="e">
        <f t="shared" si="31"/>
        <v>#DIV/0!</v>
      </c>
      <c r="BH20">
        <f t="shared" si="32"/>
        <v>2.5219625476471394E-3</v>
      </c>
      <c r="BI20" t="e">
        <f t="shared" si="33"/>
        <v>#DIV/0!</v>
      </c>
      <c r="BJ20" t="s">
        <v>240</v>
      </c>
      <c r="BK20">
        <v>0</v>
      </c>
      <c r="BL20">
        <f t="shared" si="34"/>
        <v>0</v>
      </c>
      <c r="BM20" t="e">
        <f t="shared" si="35"/>
        <v>#DIV/0!</v>
      </c>
      <c r="BN20" t="e">
        <f t="shared" si="36"/>
        <v>#DIV/0!</v>
      </c>
      <c r="BO20" t="e">
        <f t="shared" si="37"/>
        <v>#DIV/0!</v>
      </c>
      <c r="BP20" t="e">
        <f t="shared" si="38"/>
        <v>#DIV/0!</v>
      </c>
      <c r="BQ20">
        <f t="shared" si="39"/>
        <v>1800.0361290322601</v>
      </c>
      <c r="BR20">
        <f t="shared" si="40"/>
        <v>1513.2181836581001</v>
      </c>
      <c r="BS20">
        <f t="shared" si="41"/>
        <v>0.84065989523868068</v>
      </c>
      <c r="BT20">
        <f t="shared" si="42"/>
        <v>0.19131979047736133</v>
      </c>
      <c r="BU20">
        <v>6</v>
      </c>
      <c r="BV20">
        <v>0.5</v>
      </c>
      <c r="BW20" t="s">
        <v>241</v>
      </c>
      <c r="BX20">
        <v>1582138503.5</v>
      </c>
      <c r="BY20">
        <v>293.093419354839</v>
      </c>
      <c r="BZ20">
        <v>300.04412903225801</v>
      </c>
      <c r="CA20">
        <v>33.3778516129032</v>
      </c>
      <c r="CB20">
        <v>32.0295870967742</v>
      </c>
      <c r="CC20">
        <v>350.01587096774199</v>
      </c>
      <c r="CD20">
        <v>99.348545161290303</v>
      </c>
      <c r="CE20">
        <v>0.19999803225806501</v>
      </c>
      <c r="CF20">
        <v>31.4273903225806</v>
      </c>
      <c r="CG20">
        <v>31.0126387096774</v>
      </c>
      <c r="CH20">
        <v>999.9</v>
      </c>
      <c r="CI20">
        <v>0</v>
      </c>
      <c r="CJ20">
        <v>0</v>
      </c>
      <c r="CK20">
        <v>9995.5461290322601</v>
      </c>
      <c r="CL20">
        <v>0</v>
      </c>
      <c r="CM20">
        <v>5.42226967741935</v>
      </c>
      <c r="CN20">
        <v>1800.0361290322601</v>
      </c>
      <c r="CO20">
        <v>0.978003870967742</v>
      </c>
      <c r="CP20">
        <v>2.1996329032258101E-2</v>
      </c>
      <c r="CQ20">
        <v>0</v>
      </c>
      <c r="CR20">
        <v>2.6387338709677399</v>
      </c>
      <c r="CS20">
        <v>0</v>
      </c>
      <c r="CT20">
        <v>19710.438709677401</v>
      </c>
      <c r="CU20">
        <v>16725.083870967701</v>
      </c>
      <c r="CV20">
        <v>45.336387096774203</v>
      </c>
      <c r="CW20">
        <v>47.491870967741903</v>
      </c>
      <c r="CX20">
        <v>46.403032258064499</v>
      </c>
      <c r="CY20">
        <v>45.75</v>
      </c>
      <c r="CZ20">
        <v>45.061999999999998</v>
      </c>
      <c r="DA20">
        <v>1760.4419354838701</v>
      </c>
      <c r="DB20">
        <v>39.594516129032201</v>
      </c>
      <c r="DC20">
        <v>0</v>
      </c>
      <c r="DD20">
        <v>1582138514.5999999</v>
      </c>
      <c r="DE20">
        <v>2.59546153846154</v>
      </c>
      <c r="DF20">
        <v>-0.12871795866433999</v>
      </c>
      <c r="DG20">
        <v>-41.788034223618801</v>
      </c>
      <c r="DH20">
        <v>19710.026923076901</v>
      </c>
      <c r="DI20">
        <v>15</v>
      </c>
      <c r="DJ20">
        <v>100</v>
      </c>
      <c r="DK20">
        <v>100</v>
      </c>
      <c r="DL20">
        <v>2.306</v>
      </c>
      <c r="DM20">
        <v>0.45900000000000002</v>
      </c>
      <c r="DN20">
        <v>2</v>
      </c>
      <c r="DO20">
        <v>331.41399999999999</v>
      </c>
      <c r="DP20">
        <v>675.63400000000001</v>
      </c>
      <c r="DQ20">
        <v>29.584</v>
      </c>
      <c r="DR20">
        <v>31.424700000000001</v>
      </c>
      <c r="DS20">
        <v>29.9998</v>
      </c>
      <c r="DT20">
        <v>31.399899999999999</v>
      </c>
      <c r="DU20">
        <v>31.4252</v>
      </c>
      <c r="DV20">
        <v>16.619</v>
      </c>
      <c r="DW20">
        <v>22.992000000000001</v>
      </c>
      <c r="DX20">
        <v>96.2821</v>
      </c>
      <c r="DY20">
        <v>29.581199999999999</v>
      </c>
      <c r="DZ20">
        <v>300</v>
      </c>
      <c r="EA20">
        <v>31.951699999999999</v>
      </c>
      <c r="EB20">
        <v>100.111</v>
      </c>
      <c r="EC20">
        <v>100.514</v>
      </c>
    </row>
    <row r="21" spans="1:133" x14ac:dyDescent="0.25">
      <c r="A21">
        <v>5</v>
      </c>
      <c r="B21">
        <v>1582138610.5</v>
      </c>
      <c r="C21">
        <v>380</v>
      </c>
      <c r="D21" t="s">
        <v>248</v>
      </c>
      <c r="E21" t="s">
        <v>249</v>
      </c>
      <c r="F21" t="s">
        <v>232</v>
      </c>
      <c r="G21" t="s">
        <v>233</v>
      </c>
      <c r="H21" t="s">
        <v>234</v>
      </c>
      <c r="I21" t="s">
        <v>235</v>
      </c>
      <c r="J21" t="s">
        <v>236</v>
      </c>
      <c r="K21" t="s">
        <v>237</v>
      </c>
      <c r="L21" t="s">
        <v>238</v>
      </c>
      <c r="M21" t="s">
        <v>239</v>
      </c>
      <c r="N21">
        <v>1582138602.5</v>
      </c>
      <c r="O21">
        <f t="shared" si="0"/>
        <v>8.821558439637135E-4</v>
      </c>
      <c r="P21">
        <f t="shared" si="1"/>
        <v>2.5930025406637554</v>
      </c>
      <c r="Q21">
        <f t="shared" si="2"/>
        <v>220.24183870967701</v>
      </c>
      <c r="R21">
        <f t="shared" si="3"/>
        <v>158.21163369385874</v>
      </c>
      <c r="S21">
        <f t="shared" si="4"/>
        <v>15.750063081618254</v>
      </c>
      <c r="T21">
        <f t="shared" si="5"/>
        <v>21.925207217069872</v>
      </c>
      <c r="U21">
        <f t="shared" si="6"/>
        <v>7.2275566549102735E-2</v>
      </c>
      <c r="V21">
        <f t="shared" si="7"/>
        <v>2.2505087553784806</v>
      </c>
      <c r="W21">
        <f t="shared" si="8"/>
        <v>7.1010397261103794E-2</v>
      </c>
      <c r="X21">
        <f t="shared" si="9"/>
        <v>4.4493324036806239E-2</v>
      </c>
      <c r="Y21">
        <f t="shared" si="10"/>
        <v>289.50337322238602</v>
      </c>
      <c r="Z21">
        <f t="shared" si="11"/>
        <v>33.281863922427185</v>
      </c>
      <c r="AA21">
        <f t="shared" si="12"/>
        <v>30.989967741935502</v>
      </c>
      <c r="AB21">
        <f t="shared" si="13"/>
        <v>4.508798376948099</v>
      </c>
      <c r="AC21">
        <f t="shared" si="14"/>
        <v>71.932007656891756</v>
      </c>
      <c r="AD21">
        <f t="shared" si="15"/>
        <v>3.3207228560047937</v>
      </c>
      <c r="AE21">
        <f t="shared" si="16"/>
        <v>4.6164745906221585</v>
      </c>
      <c r="AF21">
        <f t="shared" si="17"/>
        <v>1.1880755209433054</v>
      </c>
      <c r="AG21">
        <f t="shared" si="18"/>
        <v>-38.903072718799763</v>
      </c>
      <c r="AH21">
        <f t="shared" si="19"/>
        <v>50.293396225784143</v>
      </c>
      <c r="AI21">
        <f t="shared" si="20"/>
        <v>5.0281406846029943</v>
      </c>
      <c r="AJ21">
        <f t="shared" si="21"/>
        <v>305.92183741397338</v>
      </c>
      <c r="AK21">
        <v>-4.1197445151899201E-2</v>
      </c>
      <c r="AL21">
        <v>4.62477412774236E-2</v>
      </c>
      <c r="AM21">
        <v>3.4561303331823101</v>
      </c>
      <c r="AN21">
        <v>4</v>
      </c>
      <c r="AO21">
        <v>1</v>
      </c>
      <c r="AP21">
        <f t="shared" si="22"/>
        <v>1</v>
      </c>
      <c r="AQ21">
        <f t="shared" si="23"/>
        <v>0</v>
      </c>
      <c r="AR21">
        <f t="shared" si="24"/>
        <v>51773.187418104586</v>
      </c>
      <c r="AS21" t="s">
        <v>240</v>
      </c>
      <c r="AT21">
        <v>0</v>
      </c>
      <c r="AU21">
        <v>0</v>
      </c>
      <c r="AV21">
        <f t="shared" si="25"/>
        <v>0</v>
      </c>
      <c r="AW21" t="e">
        <f t="shared" si="26"/>
        <v>#DIV/0!</v>
      </c>
      <c r="AX21">
        <v>0</v>
      </c>
      <c r="AY21" t="s">
        <v>240</v>
      </c>
      <c r="AZ21">
        <v>0</v>
      </c>
      <c r="BA21">
        <v>0</v>
      </c>
      <c r="BB21" t="e">
        <f t="shared" si="27"/>
        <v>#DIV/0!</v>
      </c>
      <c r="BC21">
        <v>0.5</v>
      </c>
      <c r="BD21">
        <f t="shared" si="28"/>
        <v>1513.1888612903265</v>
      </c>
      <c r="BE21">
        <f t="shared" si="29"/>
        <v>2.5930025406637554</v>
      </c>
      <c r="BF21" t="e">
        <f t="shared" si="30"/>
        <v>#DIV/0!</v>
      </c>
      <c r="BG21" t="e">
        <f t="shared" si="31"/>
        <v>#DIV/0!</v>
      </c>
      <c r="BH21">
        <f t="shared" si="32"/>
        <v>1.7136013930558872E-3</v>
      </c>
      <c r="BI21" t="e">
        <f t="shared" si="33"/>
        <v>#DIV/0!</v>
      </c>
      <c r="BJ21" t="s">
        <v>240</v>
      </c>
      <c r="BK21">
        <v>0</v>
      </c>
      <c r="BL21">
        <f t="shared" si="34"/>
        <v>0</v>
      </c>
      <c r="BM21" t="e">
        <f t="shared" si="35"/>
        <v>#DIV/0!</v>
      </c>
      <c r="BN21" t="e">
        <f t="shared" si="36"/>
        <v>#DIV/0!</v>
      </c>
      <c r="BO21" t="e">
        <f t="shared" si="37"/>
        <v>#DIV/0!</v>
      </c>
      <c r="BP21" t="e">
        <f t="shared" si="38"/>
        <v>#DIV/0!</v>
      </c>
      <c r="BQ21">
        <f t="shared" si="39"/>
        <v>1800.00096774194</v>
      </c>
      <c r="BR21">
        <f t="shared" si="40"/>
        <v>1513.1888612903265</v>
      </c>
      <c r="BS21">
        <f t="shared" si="41"/>
        <v>0.84066002652686744</v>
      </c>
      <c r="BT21">
        <f t="shared" si="42"/>
        <v>0.19132005305373495</v>
      </c>
      <c r="BU21">
        <v>6</v>
      </c>
      <c r="BV21">
        <v>0.5</v>
      </c>
      <c r="BW21" t="s">
        <v>241</v>
      </c>
      <c r="BX21">
        <v>1582138602.5</v>
      </c>
      <c r="BY21">
        <v>220.24183870967701</v>
      </c>
      <c r="BZ21">
        <v>225.019935483871</v>
      </c>
      <c r="CA21">
        <v>33.357135483870998</v>
      </c>
      <c r="CB21">
        <v>31.895348387096799</v>
      </c>
      <c r="CC21">
        <v>350.00841935483902</v>
      </c>
      <c r="CD21">
        <v>99.350632258064493</v>
      </c>
      <c r="CE21">
        <v>0.19996787096774199</v>
      </c>
      <c r="CF21">
        <v>31.404487096774201</v>
      </c>
      <c r="CG21">
        <v>30.989967741935502</v>
      </c>
      <c r="CH21">
        <v>999.9</v>
      </c>
      <c r="CI21">
        <v>0</v>
      </c>
      <c r="CJ21">
        <v>0</v>
      </c>
      <c r="CK21">
        <v>9999.90032258065</v>
      </c>
      <c r="CL21">
        <v>0</v>
      </c>
      <c r="CM21">
        <v>5.7950041935483902</v>
      </c>
      <c r="CN21">
        <v>1800.00096774194</v>
      </c>
      <c r="CO21">
        <v>0.97799922580645104</v>
      </c>
      <c r="CP21">
        <v>2.2000951612903202E-2</v>
      </c>
      <c r="CQ21">
        <v>0</v>
      </c>
      <c r="CR21">
        <v>2.58252419354839</v>
      </c>
      <c r="CS21">
        <v>0</v>
      </c>
      <c r="CT21">
        <v>19696.032258064501</v>
      </c>
      <c r="CU21">
        <v>16724.7419354839</v>
      </c>
      <c r="CV21">
        <v>45.326225806451603</v>
      </c>
      <c r="CW21">
        <v>47.5</v>
      </c>
      <c r="CX21">
        <v>46.366806451612902</v>
      </c>
      <c r="CY21">
        <v>45.762</v>
      </c>
      <c r="CZ21">
        <v>45.056032258064498</v>
      </c>
      <c r="DA21">
        <v>1760.39935483871</v>
      </c>
      <c r="DB21">
        <v>39.601612903225799</v>
      </c>
      <c r="DC21">
        <v>0</v>
      </c>
      <c r="DD21">
        <v>1582138613.5999999</v>
      </c>
      <c r="DE21">
        <v>2.6007788461538501</v>
      </c>
      <c r="DF21">
        <v>-0.18288033631641301</v>
      </c>
      <c r="DG21">
        <v>11.11452978816</v>
      </c>
      <c r="DH21">
        <v>19695.973076923099</v>
      </c>
      <c r="DI21">
        <v>15</v>
      </c>
      <c r="DJ21">
        <v>100</v>
      </c>
      <c r="DK21">
        <v>100</v>
      </c>
      <c r="DL21">
        <v>2.1230000000000002</v>
      </c>
      <c r="DM21">
        <v>0.45800000000000002</v>
      </c>
      <c r="DN21">
        <v>2</v>
      </c>
      <c r="DO21">
        <v>331.21199999999999</v>
      </c>
      <c r="DP21">
        <v>675.40300000000002</v>
      </c>
      <c r="DQ21">
        <v>29.771799999999999</v>
      </c>
      <c r="DR21">
        <v>31.3794</v>
      </c>
      <c r="DS21">
        <v>30</v>
      </c>
      <c r="DT21">
        <v>31.351800000000001</v>
      </c>
      <c r="DU21">
        <v>31.376300000000001</v>
      </c>
      <c r="DV21">
        <v>13.2559</v>
      </c>
      <c r="DW21">
        <v>23.424600000000002</v>
      </c>
      <c r="DX21">
        <v>95.910700000000006</v>
      </c>
      <c r="DY21">
        <v>29.7713</v>
      </c>
      <c r="DZ21">
        <v>225</v>
      </c>
      <c r="EA21">
        <v>31.795100000000001</v>
      </c>
      <c r="EB21">
        <v>100.11499999999999</v>
      </c>
      <c r="EC21">
        <v>100.51600000000001</v>
      </c>
    </row>
    <row r="22" spans="1:133" x14ac:dyDescent="0.25">
      <c r="A22">
        <v>6</v>
      </c>
      <c r="B22">
        <v>1582138703.5</v>
      </c>
      <c r="C22">
        <v>473</v>
      </c>
      <c r="D22" t="s">
        <v>250</v>
      </c>
      <c r="E22" t="s">
        <v>251</v>
      </c>
      <c r="F22" t="s">
        <v>232</v>
      </c>
      <c r="G22" t="s">
        <v>233</v>
      </c>
      <c r="H22" t="s">
        <v>234</v>
      </c>
      <c r="I22" t="s">
        <v>235</v>
      </c>
      <c r="J22" t="s">
        <v>236</v>
      </c>
      <c r="K22" t="s">
        <v>237</v>
      </c>
      <c r="L22" t="s">
        <v>238</v>
      </c>
      <c r="M22" t="s">
        <v>239</v>
      </c>
      <c r="N22">
        <v>1582138695.5</v>
      </c>
      <c r="O22">
        <f t="shared" si="0"/>
        <v>8.6784136615464626E-4</v>
      </c>
      <c r="P22">
        <f t="shared" si="1"/>
        <v>1.3738879228435297</v>
      </c>
      <c r="Q22">
        <f t="shared" si="2"/>
        <v>147.42264516129001</v>
      </c>
      <c r="R22">
        <f t="shared" si="3"/>
        <v>113.45951497199448</v>
      </c>
      <c r="S22">
        <f t="shared" si="4"/>
        <v>11.294402363386808</v>
      </c>
      <c r="T22">
        <f t="shared" si="5"/>
        <v>14.675284592371099</v>
      </c>
      <c r="U22">
        <f t="shared" si="6"/>
        <v>7.1108631239712172E-2</v>
      </c>
      <c r="V22">
        <f t="shared" si="7"/>
        <v>2.2500278177680801</v>
      </c>
      <c r="W22">
        <f t="shared" si="8"/>
        <v>6.988335587392025E-2</v>
      </c>
      <c r="X22">
        <f t="shared" si="9"/>
        <v>4.3785424950022751E-2</v>
      </c>
      <c r="Y22">
        <f t="shared" si="10"/>
        <v>289.5039766085838</v>
      </c>
      <c r="Z22">
        <f t="shared" si="11"/>
        <v>33.298891456538826</v>
      </c>
      <c r="AA22">
        <f t="shared" si="12"/>
        <v>30.985748387096798</v>
      </c>
      <c r="AB22">
        <f t="shared" si="13"/>
        <v>4.5077136958950383</v>
      </c>
      <c r="AC22">
        <f t="shared" si="14"/>
        <v>71.870070109371753</v>
      </c>
      <c r="AD22">
        <f t="shared" si="15"/>
        <v>3.3201178370323263</v>
      </c>
      <c r="AE22">
        <f t="shared" si="16"/>
        <v>4.619611240088922</v>
      </c>
      <c r="AF22">
        <f t="shared" si="17"/>
        <v>1.187595858862712</v>
      </c>
      <c r="AG22">
        <f t="shared" si="18"/>
        <v>-38.271804247419901</v>
      </c>
      <c r="AH22">
        <f t="shared" si="19"/>
        <v>52.243852119301437</v>
      </c>
      <c r="AI22">
        <f t="shared" si="20"/>
        <v>5.224455511774873</v>
      </c>
      <c r="AJ22">
        <f t="shared" si="21"/>
        <v>308.70047999224022</v>
      </c>
      <c r="AK22">
        <v>-4.1184496221750203E-2</v>
      </c>
      <c r="AL22">
        <v>4.6233204968942801E-2</v>
      </c>
      <c r="AM22">
        <v>3.4552704519374302</v>
      </c>
      <c r="AN22">
        <v>4</v>
      </c>
      <c r="AO22">
        <v>1</v>
      </c>
      <c r="AP22">
        <f t="shared" si="22"/>
        <v>1</v>
      </c>
      <c r="AQ22">
        <f t="shared" si="23"/>
        <v>0</v>
      </c>
      <c r="AR22">
        <f t="shared" si="24"/>
        <v>51755.441739503156</v>
      </c>
      <c r="AS22" t="s">
        <v>240</v>
      </c>
      <c r="AT22">
        <v>0</v>
      </c>
      <c r="AU22">
        <v>0</v>
      </c>
      <c r="AV22">
        <f t="shared" si="25"/>
        <v>0</v>
      </c>
      <c r="AW22" t="e">
        <f t="shared" si="26"/>
        <v>#DIV/0!</v>
      </c>
      <c r="AX22">
        <v>0</v>
      </c>
      <c r="AY22" t="s">
        <v>240</v>
      </c>
      <c r="AZ22">
        <v>0</v>
      </c>
      <c r="BA22">
        <v>0</v>
      </c>
      <c r="BB22" t="e">
        <f t="shared" si="27"/>
        <v>#DIV/0!</v>
      </c>
      <c r="BC22">
        <v>0.5</v>
      </c>
      <c r="BD22">
        <f t="shared" si="28"/>
        <v>1513.1933225806424</v>
      </c>
      <c r="BE22">
        <f t="shared" si="29"/>
        <v>1.3738879228435297</v>
      </c>
      <c r="BF22" t="e">
        <f t="shared" si="30"/>
        <v>#DIV/0!</v>
      </c>
      <c r="BG22" t="e">
        <f t="shared" si="31"/>
        <v>#DIV/0!</v>
      </c>
      <c r="BH22">
        <f t="shared" si="32"/>
        <v>9.0793945647371914E-4</v>
      </c>
      <c r="BI22" t="e">
        <f t="shared" si="33"/>
        <v>#DIV/0!</v>
      </c>
      <c r="BJ22" t="s">
        <v>240</v>
      </c>
      <c r="BK22">
        <v>0</v>
      </c>
      <c r="BL22">
        <f t="shared" si="34"/>
        <v>0</v>
      </c>
      <c r="BM22" t="e">
        <f t="shared" si="35"/>
        <v>#DIV/0!</v>
      </c>
      <c r="BN22" t="e">
        <f t="shared" si="36"/>
        <v>#DIV/0!</v>
      </c>
      <c r="BO22" t="e">
        <f t="shared" si="37"/>
        <v>#DIV/0!</v>
      </c>
      <c r="BP22" t="e">
        <f t="shared" si="38"/>
        <v>#DIV/0!</v>
      </c>
      <c r="BQ22">
        <f t="shared" si="39"/>
        <v>1800.0064516129</v>
      </c>
      <c r="BR22">
        <f t="shared" si="40"/>
        <v>1513.1933225806424</v>
      </c>
      <c r="BS22">
        <f t="shared" si="41"/>
        <v>0.84065994387116894</v>
      </c>
      <c r="BT22">
        <f t="shared" si="42"/>
        <v>0.19131988774233788</v>
      </c>
      <c r="BU22">
        <v>6</v>
      </c>
      <c r="BV22">
        <v>0.5</v>
      </c>
      <c r="BW22" t="s">
        <v>241</v>
      </c>
      <c r="BX22">
        <v>1582138695.5</v>
      </c>
      <c r="BY22">
        <v>147.42264516129001</v>
      </c>
      <c r="BZ22">
        <v>149.997064516129</v>
      </c>
      <c r="CA22">
        <v>33.3527129032258</v>
      </c>
      <c r="CB22">
        <v>31.9146838709677</v>
      </c>
      <c r="CC22">
        <v>350.01929032258101</v>
      </c>
      <c r="CD22">
        <v>99.3456677419355</v>
      </c>
      <c r="CE22">
        <v>0.19999280645161299</v>
      </c>
      <c r="CF22">
        <v>31.416435483870998</v>
      </c>
      <c r="CG22">
        <v>30.985748387096798</v>
      </c>
      <c r="CH22">
        <v>999.9</v>
      </c>
      <c r="CI22">
        <v>0</v>
      </c>
      <c r="CJ22">
        <v>0</v>
      </c>
      <c r="CK22">
        <v>9997.2567741935509</v>
      </c>
      <c r="CL22">
        <v>0</v>
      </c>
      <c r="CM22">
        <v>5.5782338709677397</v>
      </c>
      <c r="CN22">
        <v>1800.0064516129</v>
      </c>
      <c r="CO22">
        <v>0.97800141935483897</v>
      </c>
      <c r="CP22">
        <v>2.1998683870967699E-2</v>
      </c>
      <c r="CQ22">
        <v>0</v>
      </c>
      <c r="CR22">
        <v>2.6704112903225798</v>
      </c>
      <c r="CS22">
        <v>0</v>
      </c>
      <c r="CT22">
        <v>19686.064516129001</v>
      </c>
      <c r="CU22">
        <v>16724.796774193499</v>
      </c>
      <c r="CV22">
        <v>45.3</v>
      </c>
      <c r="CW22">
        <v>47.453258064516099</v>
      </c>
      <c r="CX22">
        <v>46.259903225806397</v>
      </c>
      <c r="CY22">
        <v>45.713419354838699</v>
      </c>
      <c r="CZ22">
        <v>45.015999999999998</v>
      </c>
      <c r="DA22">
        <v>1760.4096774193499</v>
      </c>
      <c r="DB22">
        <v>39.596774193548399</v>
      </c>
      <c r="DC22">
        <v>0</v>
      </c>
      <c r="DD22">
        <v>1582138706.5999999</v>
      </c>
      <c r="DE22">
        <v>2.6714134615384602</v>
      </c>
      <c r="DF22">
        <v>-0.30390600414716301</v>
      </c>
      <c r="DG22">
        <v>20.102564022507501</v>
      </c>
      <c r="DH22">
        <v>19685.984615384601</v>
      </c>
      <c r="DI22">
        <v>15</v>
      </c>
      <c r="DJ22">
        <v>100</v>
      </c>
      <c r="DK22">
        <v>100</v>
      </c>
      <c r="DL22">
        <v>1.9419999999999999</v>
      </c>
      <c r="DM22">
        <v>0.45500000000000002</v>
      </c>
      <c r="DN22">
        <v>2</v>
      </c>
      <c r="DO22">
        <v>331.29500000000002</v>
      </c>
      <c r="DP22">
        <v>675.53399999999999</v>
      </c>
      <c r="DQ22">
        <v>29.769400000000001</v>
      </c>
      <c r="DR22">
        <v>31.334199999999999</v>
      </c>
      <c r="DS22">
        <v>29.9999</v>
      </c>
      <c r="DT22">
        <v>31.307500000000001</v>
      </c>
      <c r="DU22">
        <v>31.3309</v>
      </c>
      <c r="DV22">
        <v>9.7929600000000008</v>
      </c>
      <c r="DW22">
        <v>23.279299999999999</v>
      </c>
      <c r="DX22">
        <v>95.538499999999999</v>
      </c>
      <c r="DY22">
        <v>29.775099999999998</v>
      </c>
      <c r="DZ22">
        <v>150</v>
      </c>
      <c r="EA22">
        <v>31.808199999999999</v>
      </c>
      <c r="EB22">
        <v>100.122</v>
      </c>
      <c r="EC22">
        <v>100.517</v>
      </c>
    </row>
    <row r="23" spans="1:133" x14ac:dyDescent="0.25">
      <c r="A23">
        <v>7</v>
      </c>
      <c r="B23">
        <v>1582138775.5</v>
      </c>
      <c r="C23">
        <v>545</v>
      </c>
      <c r="D23" t="s">
        <v>252</v>
      </c>
      <c r="E23" t="s">
        <v>253</v>
      </c>
      <c r="F23" t="s">
        <v>232</v>
      </c>
      <c r="G23" t="s">
        <v>233</v>
      </c>
      <c r="H23" t="s">
        <v>234</v>
      </c>
      <c r="I23" t="s">
        <v>235</v>
      </c>
      <c r="J23" t="s">
        <v>236</v>
      </c>
      <c r="K23" t="s">
        <v>237</v>
      </c>
      <c r="L23" t="s">
        <v>238</v>
      </c>
      <c r="M23" t="s">
        <v>239</v>
      </c>
      <c r="N23">
        <v>1582138755.1129</v>
      </c>
      <c r="O23">
        <f t="shared" si="0"/>
        <v>6.8460494149090109E-4</v>
      </c>
      <c r="P23">
        <f t="shared" si="1"/>
        <v>-0.77794418502627183</v>
      </c>
      <c r="Q23">
        <f t="shared" si="2"/>
        <v>101.15621290322601</v>
      </c>
      <c r="R23">
        <f t="shared" si="3"/>
        <v>122.26421288249308</v>
      </c>
      <c r="S23">
        <f t="shared" si="4"/>
        <v>12.171433936619115</v>
      </c>
      <c r="T23">
        <f t="shared" si="5"/>
        <v>10.07012709281908</v>
      </c>
      <c r="U23">
        <f t="shared" si="6"/>
        <v>5.3775502352042696E-2</v>
      </c>
      <c r="V23">
        <f t="shared" si="7"/>
        <v>2.2504064715275018</v>
      </c>
      <c r="W23">
        <f t="shared" si="8"/>
        <v>5.3071689352780387E-2</v>
      </c>
      <c r="X23">
        <f t="shared" si="9"/>
        <v>3.3232273164384159E-2</v>
      </c>
      <c r="Y23">
        <f t="shared" si="10"/>
        <v>289.50464671737831</v>
      </c>
      <c r="Z23">
        <f t="shared" si="11"/>
        <v>33.399203181126985</v>
      </c>
      <c r="AA23">
        <f t="shared" si="12"/>
        <v>30.9883129032258</v>
      </c>
      <c r="AB23">
        <f t="shared" si="13"/>
        <v>4.5083729359549389</v>
      </c>
      <c r="AC23">
        <f t="shared" si="14"/>
        <v>70.719162719838224</v>
      </c>
      <c r="AD23">
        <f t="shared" si="15"/>
        <v>3.274409334045056</v>
      </c>
      <c r="AE23">
        <f t="shared" si="16"/>
        <v>4.6301585144849495</v>
      </c>
      <c r="AF23">
        <f t="shared" si="17"/>
        <v>1.233963601909883</v>
      </c>
      <c r="AG23">
        <f t="shared" si="18"/>
        <v>-30.191077919748739</v>
      </c>
      <c r="AH23">
        <f t="shared" si="19"/>
        <v>56.809726903014258</v>
      </c>
      <c r="AI23">
        <f t="shared" si="20"/>
        <v>5.6812895226274103</v>
      </c>
      <c r="AJ23">
        <f t="shared" si="21"/>
        <v>321.80458522327126</v>
      </c>
      <c r="AK23">
        <v>-4.1194691016620398E-2</v>
      </c>
      <c r="AL23">
        <v>4.6244649519297701E-2</v>
      </c>
      <c r="AM23">
        <v>3.4559474510100499</v>
      </c>
      <c r="AN23">
        <v>4</v>
      </c>
      <c r="AO23">
        <v>1</v>
      </c>
      <c r="AP23">
        <f t="shared" si="22"/>
        <v>1</v>
      </c>
      <c r="AQ23">
        <f t="shared" si="23"/>
        <v>0</v>
      </c>
      <c r="AR23">
        <f t="shared" si="24"/>
        <v>51761.008801244003</v>
      </c>
      <c r="AS23" t="s">
        <v>240</v>
      </c>
      <c r="AT23">
        <v>0</v>
      </c>
      <c r="AU23">
        <v>0</v>
      </c>
      <c r="AV23">
        <f t="shared" si="25"/>
        <v>0</v>
      </c>
      <c r="AW23" t="e">
        <f t="shared" si="26"/>
        <v>#DIV/0!</v>
      </c>
      <c r="AX23">
        <v>0</v>
      </c>
      <c r="AY23" t="s">
        <v>240</v>
      </c>
      <c r="AZ23">
        <v>0</v>
      </c>
      <c r="BA23">
        <v>0</v>
      </c>
      <c r="BB23" t="e">
        <f t="shared" si="27"/>
        <v>#DIV/0!</v>
      </c>
      <c r="BC23">
        <v>0.5</v>
      </c>
      <c r="BD23">
        <f t="shared" si="28"/>
        <v>1513.1983064516116</v>
      </c>
      <c r="BE23">
        <f t="shared" si="29"/>
        <v>-0.77794418502627183</v>
      </c>
      <c r="BF23" t="e">
        <f t="shared" si="30"/>
        <v>#DIV/0!</v>
      </c>
      <c r="BG23" t="e">
        <f t="shared" si="31"/>
        <v>#DIV/0!</v>
      </c>
      <c r="BH23">
        <f t="shared" si="32"/>
        <v>-5.1410590516091654E-4</v>
      </c>
      <c r="BI23" t="e">
        <f t="shared" si="33"/>
        <v>#DIV/0!</v>
      </c>
      <c r="BJ23" t="s">
        <v>240</v>
      </c>
      <c r="BK23">
        <v>0</v>
      </c>
      <c r="BL23">
        <f t="shared" si="34"/>
        <v>0</v>
      </c>
      <c r="BM23" t="e">
        <f t="shared" si="35"/>
        <v>#DIV/0!</v>
      </c>
      <c r="BN23" t="e">
        <f t="shared" si="36"/>
        <v>#DIV/0!</v>
      </c>
      <c r="BO23" t="e">
        <f t="shared" si="37"/>
        <v>#DIV/0!</v>
      </c>
      <c r="BP23" t="e">
        <f t="shared" si="38"/>
        <v>#DIV/0!</v>
      </c>
      <c r="BQ23">
        <f t="shared" si="39"/>
        <v>1800.0125806451599</v>
      </c>
      <c r="BR23">
        <f t="shared" si="40"/>
        <v>1513.1983064516116</v>
      </c>
      <c r="BS23">
        <f t="shared" si="41"/>
        <v>0.84065985022685319</v>
      </c>
      <c r="BT23">
        <f t="shared" si="42"/>
        <v>0.1913197004537065</v>
      </c>
      <c r="BU23">
        <v>6</v>
      </c>
      <c r="BV23">
        <v>0.5</v>
      </c>
      <c r="BW23" t="s">
        <v>241</v>
      </c>
      <c r="BX23">
        <v>1582138755.1129</v>
      </c>
      <c r="BY23">
        <v>101.15621290322601</v>
      </c>
      <c r="BZ23">
        <v>99.941525806451594</v>
      </c>
      <c r="CA23">
        <v>32.892022580645197</v>
      </c>
      <c r="CB23">
        <v>31.757216129032301</v>
      </c>
      <c r="CC23">
        <v>350.06158064516097</v>
      </c>
      <c r="CD23">
        <v>99.350435483870996</v>
      </c>
      <c r="CE23">
        <v>0.19982251612903201</v>
      </c>
      <c r="CF23">
        <v>31.4565612903226</v>
      </c>
      <c r="CG23">
        <v>30.9883129032258</v>
      </c>
      <c r="CH23">
        <v>999.9</v>
      </c>
      <c r="CI23">
        <v>0</v>
      </c>
      <c r="CJ23">
        <v>0</v>
      </c>
      <c r="CK23">
        <v>9999.2516129032192</v>
      </c>
      <c r="CL23">
        <v>0</v>
      </c>
      <c r="CM23">
        <v>6.3586954838709699</v>
      </c>
      <c r="CN23">
        <v>1800.0125806451599</v>
      </c>
      <c r="CO23">
        <v>0.97800374193548401</v>
      </c>
      <c r="CP23">
        <v>2.19962935483871E-2</v>
      </c>
      <c r="CQ23">
        <v>0</v>
      </c>
      <c r="CR23">
        <v>2.8001451612903199</v>
      </c>
      <c r="CS23">
        <v>0</v>
      </c>
      <c r="CT23">
        <v>19716.3870967742</v>
      </c>
      <c r="CU23">
        <v>16724.877419354802</v>
      </c>
      <c r="CV23">
        <v>45.298000000000002</v>
      </c>
      <c r="CW23">
        <v>47.436999999999998</v>
      </c>
      <c r="CX23">
        <v>46.404838709677399</v>
      </c>
      <c r="CY23">
        <v>45.683</v>
      </c>
      <c r="CZ23">
        <v>45.01</v>
      </c>
      <c r="DA23">
        <v>1760.42129032258</v>
      </c>
      <c r="DB23">
        <v>39.591290322580598</v>
      </c>
      <c r="DC23">
        <v>0</v>
      </c>
      <c r="DD23">
        <v>1582138778.5999999</v>
      </c>
      <c r="DE23">
        <v>2.8608173076923098</v>
      </c>
      <c r="DF23">
        <v>1.29409398913284</v>
      </c>
      <c r="DG23">
        <v>9.6547009450779004</v>
      </c>
      <c r="DH23">
        <v>19717.469230769198</v>
      </c>
      <c r="DI23">
        <v>15</v>
      </c>
      <c r="DJ23">
        <v>100</v>
      </c>
      <c r="DK23">
        <v>100</v>
      </c>
      <c r="DL23">
        <v>1.8</v>
      </c>
      <c r="DM23">
        <v>0.45400000000000001</v>
      </c>
      <c r="DN23">
        <v>2</v>
      </c>
      <c r="DO23">
        <v>330.56900000000002</v>
      </c>
      <c r="DP23">
        <v>672.19399999999996</v>
      </c>
      <c r="DQ23">
        <v>29.978899999999999</v>
      </c>
      <c r="DR23">
        <v>31.288900000000002</v>
      </c>
      <c r="DS23">
        <v>30.0001</v>
      </c>
      <c r="DT23">
        <v>31.268999999999998</v>
      </c>
      <c r="DU23">
        <v>31.2912</v>
      </c>
      <c r="DV23">
        <v>7.4567800000000002</v>
      </c>
      <c r="DW23">
        <v>22.915700000000001</v>
      </c>
      <c r="DX23">
        <v>95.538499999999999</v>
      </c>
      <c r="DY23">
        <v>29.844799999999999</v>
      </c>
      <c r="DZ23">
        <v>100</v>
      </c>
      <c r="EA23">
        <v>31.767399999999999</v>
      </c>
      <c r="EB23">
        <v>100.129</v>
      </c>
      <c r="EC23">
        <v>100.53</v>
      </c>
    </row>
    <row r="24" spans="1:133" x14ac:dyDescent="0.25">
      <c r="A24">
        <v>8</v>
      </c>
      <c r="B24">
        <v>1582138846</v>
      </c>
      <c r="C24">
        <v>615.5</v>
      </c>
      <c r="D24" t="s">
        <v>254</v>
      </c>
      <c r="E24" t="s">
        <v>255</v>
      </c>
      <c r="F24" t="s">
        <v>232</v>
      </c>
      <c r="G24" t="s">
        <v>233</v>
      </c>
      <c r="H24" t="s">
        <v>234</v>
      </c>
      <c r="I24" t="s">
        <v>235</v>
      </c>
      <c r="J24" t="s">
        <v>236</v>
      </c>
      <c r="K24" t="s">
        <v>237</v>
      </c>
      <c r="L24" t="s">
        <v>238</v>
      </c>
      <c r="M24" t="s">
        <v>239</v>
      </c>
      <c r="N24">
        <v>1582138820.5806501</v>
      </c>
      <c r="O24">
        <f t="shared" si="0"/>
        <v>7.7157526853244903E-4</v>
      </c>
      <c r="P24">
        <f t="shared" si="1"/>
        <v>-0.93492087815976788</v>
      </c>
      <c r="Q24">
        <f t="shared" si="2"/>
        <v>76.446016129032301</v>
      </c>
      <c r="R24">
        <f t="shared" si="3"/>
        <v>99.705996687827977</v>
      </c>
      <c r="S24">
        <f t="shared" si="4"/>
        <v>9.9255753868299639</v>
      </c>
      <c r="T24">
        <f t="shared" si="5"/>
        <v>7.6100808508758382</v>
      </c>
      <c r="U24">
        <f t="shared" si="6"/>
        <v>6.0396727249355492E-2</v>
      </c>
      <c r="V24">
        <f t="shared" si="7"/>
        <v>2.2512304401425141</v>
      </c>
      <c r="W24">
        <f t="shared" si="8"/>
        <v>5.951078665873092E-2</v>
      </c>
      <c r="X24">
        <f t="shared" si="9"/>
        <v>3.7272757286810322E-2</v>
      </c>
      <c r="Y24">
        <f t="shared" si="10"/>
        <v>289.50199798745854</v>
      </c>
      <c r="Z24">
        <f t="shared" si="11"/>
        <v>33.395566365306081</v>
      </c>
      <c r="AA24">
        <f t="shared" si="12"/>
        <v>31.002322580645199</v>
      </c>
      <c r="AB24">
        <f t="shared" si="13"/>
        <v>4.5119757765915542</v>
      </c>
      <c r="AC24">
        <f t="shared" si="14"/>
        <v>70.558435351602682</v>
      </c>
      <c r="AD24">
        <f t="shared" si="15"/>
        <v>3.2717596489091947</v>
      </c>
      <c r="AE24">
        <f t="shared" si="16"/>
        <v>4.6369503980715461</v>
      </c>
      <c r="AF24">
        <f t="shared" si="17"/>
        <v>1.2402161276823596</v>
      </c>
      <c r="AG24">
        <f t="shared" si="18"/>
        <v>-34.026469342281004</v>
      </c>
      <c r="AH24">
        <f t="shared" si="19"/>
        <v>58.261107653050161</v>
      </c>
      <c r="AI24">
        <f t="shared" si="20"/>
        <v>5.8254465543667955</v>
      </c>
      <c r="AJ24">
        <f t="shared" si="21"/>
        <v>319.56208285259447</v>
      </c>
      <c r="AK24">
        <v>-4.1216880739701797E-2</v>
      </c>
      <c r="AL24">
        <v>4.6269559427383103E-2</v>
      </c>
      <c r="AM24">
        <v>3.4574207902074798</v>
      </c>
      <c r="AN24">
        <v>4</v>
      </c>
      <c r="AO24">
        <v>1</v>
      </c>
      <c r="AP24">
        <f t="shared" si="22"/>
        <v>1</v>
      </c>
      <c r="AQ24">
        <f t="shared" si="23"/>
        <v>0</v>
      </c>
      <c r="AR24">
        <f t="shared" si="24"/>
        <v>51783.322575801467</v>
      </c>
      <c r="AS24" t="s">
        <v>240</v>
      </c>
      <c r="AT24">
        <v>0</v>
      </c>
      <c r="AU24">
        <v>0</v>
      </c>
      <c r="AV24">
        <f t="shared" si="25"/>
        <v>0</v>
      </c>
      <c r="AW24" t="e">
        <f t="shared" si="26"/>
        <v>#DIV/0!</v>
      </c>
      <c r="AX24">
        <v>0</v>
      </c>
      <c r="AY24" t="s">
        <v>240</v>
      </c>
      <c r="AZ24">
        <v>0</v>
      </c>
      <c r="BA24">
        <v>0</v>
      </c>
      <c r="BB24" t="e">
        <f t="shared" si="27"/>
        <v>#DIV/0!</v>
      </c>
      <c r="BC24">
        <v>0.5</v>
      </c>
      <c r="BD24">
        <f t="shared" si="28"/>
        <v>1513.186422580646</v>
      </c>
      <c r="BE24">
        <f t="shared" si="29"/>
        <v>-0.93492087815976788</v>
      </c>
      <c r="BF24" t="e">
        <f t="shared" si="30"/>
        <v>#DIV/0!</v>
      </c>
      <c r="BG24" t="e">
        <f t="shared" si="31"/>
        <v>#DIV/0!</v>
      </c>
      <c r="BH24">
        <f t="shared" si="32"/>
        <v>-6.1784910583939688E-4</v>
      </c>
      <c r="BI24" t="e">
        <f t="shared" si="33"/>
        <v>#DIV/0!</v>
      </c>
      <c r="BJ24" t="s">
        <v>240</v>
      </c>
      <c r="BK24">
        <v>0</v>
      </c>
      <c r="BL24">
        <f t="shared" si="34"/>
        <v>0</v>
      </c>
      <c r="BM24" t="e">
        <f t="shared" si="35"/>
        <v>#DIV/0!</v>
      </c>
      <c r="BN24" t="e">
        <f t="shared" si="36"/>
        <v>#DIV/0!</v>
      </c>
      <c r="BO24" t="e">
        <f t="shared" si="37"/>
        <v>#DIV/0!</v>
      </c>
      <c r="BP24" t="e">
        <f t="shared" si="38"/>
        <v>#DIV/0!</v>
      </c>
      <c r="BQ24">
        <f t="shared" si="39"/>
        <v>1799.99870967742</v>
      </c>
      <c r="BR24">
        <f t="shared" si="40"/>
        <v>1513.186422580646</v>
      </c>
      <c r="BS24">
        <f t="shared" si="41"/>
        <v>0.8406597262793738</v>
      </c>
      <c r="BT24">
        <f t="shared" si="42"/>
        <v>0.19131945255874738</v>
      </c>
      <c r="BU24">
        <v>6</v>
      </c>
      <c r="BV24">
        <v>0.5</v>
      </c>
      <c r="BW24" t="s">
        <v>241</v>
      </c>
      <c r="BX24">
        <v>1582138820.5806501</v>
      </c>
      <c r="BY24">
        <v>76.446016129032301</v>
      </c>
      <c r="BZ24">
        <v>74.944564516129006</v>
      </c>
      <c r="CA24">
        <v>32.866009677419399</v>
      </c>
      <c r="CB24">
        <v>31.586912903225802</v>
      </c>
      <c r="CC24">
        <v>350.03606451612899</v>
      </c>
      <c r="CD24">
        <v>99.348622580645198</v>
      </c>
      <c r="CE24">
        <v>0.19980696774193499</v>
      </c>
      <c r="CF24">
        <v>31.482358064516099</v>
      </c>
      <c r="CG24">
        <v>31.002322580645199</v>
      </c>
      <c r="CH24">
        <v>999.9</v>
      </c>
      <c r="CI24">
        <v>0</v>
      </c>
      <c r="CJ24">
        <v>0</v>
      </c>
      <c r="CK24">
        <v>10004.820322580599</v>
      </c>
      <c r="CL24">
        <v>0</v>
      </c>
      <c r="CM24">
        <v>7.0284248387096797</v>
      </c>
      <c r="CN24">
        <v>1799.99870967742</v>
      </c>
      <c r="CO24">
        <v>0.97800761290322602</v>
      </c>
      <c r="CP24">
        <v>2.1992351612903201E-2</v>
      </c>
      <c r="CQ24">
        <v>0</v>
      </c>
      <c r="CR24">
        <v>2.76454032258065</v>
      </c>
      <c r="CS24">
        <v>0</v>
      </c>
      <c r="CT24">
        <v>19728.661290322601</v>
      </c>
      <c r="CU24">
        <v>16724.748387096799</v>
      </c>
      <c r="CV24">
        <v>45.311999999999998</v>
      </c>
      <c r="CW24">
        <v>47.436999999999998</v>
      </c>
      <c r="CX24">
        <v>46.561999999999998</v>
      </c>
      <c r="CY24">
        <v>45.686999999999998</v>
      </c>
      <c r="CZ24">
        <v>45</v>
      </c>
      <c r="DA24">
        <v>1760.4151612903199</v>
      </c>
      <c r="DB24">
        <v>39.583548387096798</v>
      </c>
      <c r="DC24">
        <v>0</v>
      </c>
      <c r="DD24">
        <v>1582138849.4000001</v>
      </c>
      <c r="DE24">
        <v>2.6588557692307702</v>
      </c>
      <c r="DF24">
        <v>0.93045299530725001</v>
      </c>
      <c r="DG24">
        <v>135.60683760370199</v>
      </c>
      <c r="DH24">
        <v>19737.488461538502</v>
      </c>
      <c r="DI24">
        <v>15</v>
      </c>
      <c r="DJ24">
        <v>100</v>
      </c>
      <c r="DK24">
        <v>100</v>
      </c>
      <c r="DL24">
        <v>1.768</v>
      </c>
      <c r="DM24">
        <v>0.44500000000000001</v>
      </c>
      <c r="DN24">
        <v>2</v>
      </c>
      <c r="DO24">
        <v>331.17599999999999</v>
      </c>
      <c r="DP24">
        <v>667.06</v>
      </c>
      <c r="DQ24">
        <v>29.784300000000002</v>
      </c>
      <c r="DR24">
        <v>31.252099999999999</v>
      </c>
      <c r="DS24">
        <v>29.9999</v>
      </c>
      <c r="DT24">
        <v>31.229299999999999</v>
      </c>
      <c r="DU24">
        <v>31.257300000000001</v>
      </c>
      <c r="DV24">
        <v>6.2935800000000004</v>
      </c>
      <c r="DW24">
        <v>23.168900000000001</v>
      </c>
      <c r="DX24">
        <v>95.237300000000005</v>
      </c>
      <c r="DY24">
        <v>29.7867</v>
      </c>
      <c r="DZ24">
        <v>75</v>
      </c>
      <c r="EA24">
        <v>31.692900000000002</v>
      </c>
      <c r="EB24">
        <v>100.134</v>
      </c>
      <c r="EC24">
        <v>100.536</v>
      </c>
    </row>
    <row r="25" spans="1:133" x14ac:dyDescent="0.25">
      <c r="A25">
        <v>9</v>
      </c>
      <c r="B25">
        <v>1582138940</v>
      </c>
      <c r="C25">
        <v>709.5</v>
      </c>
      <c r="D25" t="s">
        <v>256</v>
      </c>
      <c r="E25" t="s">
        <v>257</v>
      </c>
      <c r="F25" t="s">
        <v>232</v>
      </c>
      <c r="G25" t="s">
        <v>233</v>
      </c>
      <c r="H25" t="s">
        <v>234</v>
      </c>
      <c r="I25" t="s">
        <v>235</v>
      </c>
      <c r="J25" t="s">
        <v>236</v>
      </c>
      <c r="K25" t="s">
        <v>237</v>
      </c>
      <c r="L25" t="s">
        <v>238</v>
      </c>
      <c r="M25" t="s">
        <v>239</v>
      </c>
      <c r="N25">
        <v>1582138913.6129</v>
      </c>
      <c r="O25">
        <f t="shared" si="0"/>
        <v>8.679268044406354E-4</v>
      </c>
      <c r="P25">
        <f t="shared" si="1"/>
        <v>-0.4281332672215758</v>
      </c>
      <c r="Q25">
        <f t="shared" si="2"/>
        <v>50.608487096774198</v>
      </c>
      <c r="R25">
        <f t="shared" si="3"/>
        <v>59.65940703535955</v>
      </c>
      <c r="S25">
        <f t="shared" si="4"/>
        <v>5.9391202224336341</v>
      </c>
      <c r="T25">
        <f t="shared" si="5"/>
        <v>5.0380971598507251</v>
      </c>
      <c r="U25">
        <f t="shared" si="6"/>
        <v>6.8192922535270303E-2</v>
      </c>
      <c r="V25">
        <f t="shared" si="7"/>
        <v>2.2508214361692467</v>
      </c>
      <c r="W25">
        <f t="shared" si="8"/>
        <v>6.7065600058096725E-2</v>
      </c>
      <c r="X25">
        <f t="shared" si="9"/>
        <v>4.2015733130853751E-2</v>
      </c>
      <c r="Y25">
        <f t="shared" si="10"/>
        <v>289.49704032383795</v>
      </c>
      <c r="Z25">
        <f t="shared" si="11"/>
        <v>33.357330540942897</v>
      </c>
      <c r="AA25">
        <f t="shared" si="12"/>
        <v>31.004919354838702</v>
      </c>
      <c r="AB25">
        <f t="shared" si="13"/>
        <v>4.5126438592319609</v>
      </c>
      <c r="AC25">
        <f t="shared" si="14"/>
        <v>70.648857112090383</v>
      </c>
      <c r="AD25">
        <f t="shared" si="15"/>
        <v>3.2747056233825433</v>
      </c>
      <c r="AE25">
        <f t="shared" si="16"/>
        <v>4.6351855603084227</v>
      </c>
      <c r="AF25">
        <f t="shared" si="17"/>
        <v>1.2379382358494175</v>
      </c>
      <c r="AG25">
        <f t="shared" si="18"/>
        <v>-38.275572075832024</v>
      </c>
      <c r="AH25">
        <f t="shared" si="19"/>
        <v>57.122393750618436</v>
      </c>
      <c r="AI25">
        <f t="shared" si="20"/>
        <v>5.7125103148321328</v>
      </c>
      <c r="AJ25">
        <f t="shared" si="21"/>
        <v>314.05637231345645</v>
      </c>
      <c r="AK25">
        <v>-4.1205865220457397E-2</v>
      </c>
      <c r="AL25">
        <v>4.62571935420188E-2</v>
      </c>
      <c r="AM25">
        <v>3.4566894228536</v>
      </c>
      <c r="AN25">
        <v>4</v>
      </c>
      <c r="AO25">
        <v>1</v>
      </c>
      <c r="AP25">
        <f t="shared" si="22"/>
        <v>1</v>
      </c>
      <c r="AQ25">
        <f t="shared" si="23"/>
        <v>0</v>
      </c>
      <c r="AR25">
        <f t="shared" si="24"/>
        <v>51771.230041382092</v>
      </c>
      <c r="AS25" t="s">
        <v>240</v>
      </c>
      <c r="AT25">
        <v>0</v>
      </c>
      <c r="AU25">
        <v>0</v>
      </c>
      <c r="AV25">
        <f t="shared" si="25"/>
        <v>0</v>
      </c>
      <c r="AW25" t="e">
        <f t="shared" si="26"/>
        <v>#DIV/0!</v>
      </c>
      <c r="AX25">
        <v>0</v>
      </c>
      <c r="AY25" t="s">
        <v>240</v>
      </c>
      <c r="AZ25">
        <v>0</v>
      </c>
      <c r="BA25">
        <v>0</v>
      </c>
      <c r="BB25" t="e">
        <f t="shared" si="27"/>
        <v>#DIV/0!</v>
      </c>
      <c r="BC25">
        <v>0.5</v>
      </c>
      <c r="BD25">
        <f t="shared" si="28"/>
        <v>1513.1601580645172</v>
      </c>
      <c r="BE25">
        <f t="shared" si="29"/>
        <v>-0.4281332672215758</v>
      </c>
      <c r="BF25" t="e">
        <f t="shared" si="30"/>
        <v>#DIV/0!</v>
      </c>
      <c r="BG25" t="e">
        <f t="shared" si="31"/>
        <v>#DIV/0!</v>
      </c>
      <c r="BH25">
        <f t="shared" si="32"/>
        <v>-2.8293982295251609E-4</v>
      </c>
      <c r="BI25" t="e">
        <f t="shared" si="33"/>
        <v>#DIV/0!</v>
      </c>
      <c r="BJ25" t="s">
        <v>240</v>
      </c>
      <c r="BK25">
        <v>0</v>
      </c>
      <c r="BL25">
        <f t="shared" si="34"/>
        <v>0</v>
      </c>
      <c r="BM25" t="e">
        <f t="shared" si="35"/>
        <v>#DIV/0!</v>
      </c>
      <c r="BN25" t="e">
        <f t="shared" si="36"/>
        <v>#DIV/0!</v>
      </c>
      <c r="BO25" t="e">
        <f t="shared" si="37"/>
        <v>#DIV/0!</v>
      </c>
      <c r="BP25" t="e">
        <f t="shared" si="38"/>
        <v>#DIV/0!</v>
      </c>
      <c r="BQ25">
        <f t="shared" si="39"/>
        <v>1799.9674193548401</v>
      </c>
      <c r="BR25">
        <f t="shared" si="40"/>
        <v>1513.1601580645172</v>
      </c>
      <c r="BS25">
        <f t="shared" si="41"/>
        <v>0.84065974850082403</v>
      </c>
      <c r="BT25">
        <f t="shared" si="42"/>
        <v>0.19131949700164824</v>
      </c>
      <c r="BU25">
        <v>6</v>
      </c>
      <c r="BV25">
        <v>0.5</v>
      </c>
      <c r="BW25" t="s">
        <v>241</v>
      </c>
      <c r="BX25">
        <v>1582138913.6129</v>
      </c>
      <c r="BY25">
        <v>50.608487096774198</v>
      </c>
      <c r="BZ25">
        <v>49.9499225806452</v>
      </c>
      <c r="CA25">
        <v>32.894938709677398</v>
      </c>
      <c r="CB25">
        <v>31.4561806451613</v>
      </c>
      <c r="CC25">
        <v>350.04206451612902</v>
      </c>
      <c r="CD25">
        <v>99.350545161290299</v>
      </c>
      <c r="CE25">
        <v>0.199894870967742</v>
      </c>
      <c r="CF25">
        <v>31.4756580645161</v>
      </c>
      <c r="CG25">
        <v>31.004919354838702</v>
      </c>
      <c r="CH25">
        <v>999.9</v>
      </c>
      <c r="CI25">
        <v>0</v>
      </c>
      <c r="CJ25">
        <v>0</v>
      </c>
      <c r="CK25">
        <v>10001.9529032258</v>
      </c>
      <c r="CL25">
        <v>0</v>
      </c>
      <c r="CM25">
        <v>9.0513958064516107</v>
      </c>
      <c r="CN25">
        <v>1799.9674193548401</v>
      </c>
      <c r="CO25">
        <v>0.97800670967741898</v>
      </c>
      <c r="CP25">
        <v>2.1993245161290299E-2</v>
      </c>
      <c r="CQ25">
        <v>0</v>
      </c>
      <c r="CR25">
        <v>2.7130080645161301</v>
      </c>
      <c r="CS25">
        <v>0</v>
      </c>
      <c r="CT25">
        <v>19821.132258064499</v>
      </c>
      <c r="CU25">
        <v>16724.4483870968</v>
      </c>
      <c r="CV25">
        <v>45.322161290322597</v>
      </c>
      <c r="CW25">
        <v>47.447161290322597</v>
      </c>
      <c r="CX25">
        <v>46.564032258064501</v>
      </c>
      <c r="CY25">
        <v>45.7093548387097</v>
      </c>
      <c r="CZ25">
        <v>45.03</v>
      </c>
      <c r="DA25">
        <v>1760.3832258064499</v>
      </c>
      <c r="DB25">
        <v>39.584193548387098</v>
      </c>
      <c r="DC25">
        <v>0</v>
      </c>
      <c r="DD25">
        <v>1582138943</v>
      </c>
      <c r="DE25">
        <v>2.66157692307692</v>
      </c>
      <c r="DF25">
        <v>0.73600000400102905</v>
      </c>
      <c r="DG25">
        <v>42.211965739671399</v>
      </c>
      <c r="DH25">
        <v>19808.365384615401</v>
      </c>
      <c r="DI25">
        <v>15</v>
      </c>
      <c r="DJ25">
        <v>100</v>
      </c>
      <c r="DK25">
        <v>100</v>
      </c>
      <c r="DL25">
        <v>1.788</v>
      </c>
      <c r="DM25">
        <v>0.44500000000000001</v>
      </c>
      <c r="DN25">
        <v>2</v>
      </c>
      <c r="DO25">
        <v>330.99599999999998</v>
      </c>
      <c r="DP25">
        <v>666.57100000000003</v>
      </c>
      <c r="DQ25">
        <v>29.715599999999998</v>
      </c>
      <c r="DR25">
        <v>31.2333</v>
      </c>
      <c r="DS25">
        <v>30</v>
      </c>
      <c r="DT25">
        <v>31.204599999999999</v>
      </c>
      <c r="DU25">
        <v>31.2316</v>
      </c>
      <c r="DV25">
        <v>5.1415899999999999</v>
      </c>
      <c r="DW25">
        <v>24.152000000000001</v>
      </c>
      <c r="DX25">
        <v>94.857100000000003</v>
      </c>
      <c r="DY25">
        <v>29.705500000000001</v>
      </c>
      <c r="DZ25">
        <v>50</v>
      </c>
      <c r="EA25">
        <v>31.354299999999999</v>
      </c>
      <c r="EB25">
        <v>100.136</v>
      </c>
      <c r="EC25">
        <v>100.54300000000001</v>
      </c>
    </row>
    <row r="26" spans="1:133" x14ac:dyDescent="0.25">
      <c r="A26">
        <v>10</v>
      </c>
      <c r="B26">
        <v>1582139047.5</v>
      </c>
      <c r="C26">
        <v>817</v>
      </c>
      <c r="D26" t="s">
        <v>258</v>
      </c>
      <c r="E26" t="s">
        <v>259</v>
      </c>
      <c r="F26" t="s">
        <v>232</v>
      </c>
      <c r="G26" t="s">
        <v>233</v>
      </c>
      <c r="H26" t="s">
        <v>234</v>
      </c>
      <c r="I26" t="s">
        <v>235</v>
      </c>
      <c r="J26" t="s">
        <v>236</v>
      </c>
      <c r="K26" t="s">
        <v>237</v>
      </c>
      <c r="L26" t="s">
        <v>238</v>
      </c>
      <c r="M26" t="s">
        <v>239</v>
      </c>
      <c r="N26">
        <v>1582139039.5</v>
      </c>
      <c r="O26">
        <f t="shared" si="0"/>
        <v>1.3886785901875266E-3</v>
      </c>
      <c r="P26">
        <f t="shared" si="1"/>
        <v>7.5309367361102115</v>
      </c>
      <c r="Q26">
        <f t="shared" si="2"/>
        <v>386.25764516128999</v>
      </c>
      <c r="R26">
        <f t="shared" si="3"/>
        <v>272.29525534179436</v>
      </c>
      <c r="S26">
        <f t="shared" si="4"/>
        <v>27.104743326008439</v>
      </c>
      <c r="T26">
        <f t="shared" si="5"/>
        <v>38.448757825998996</v>
      </c>
      <c r="U26">
        <f t="shared" si="6"/>
        <v>0.11486917293475372</v>
      </c>
      <c r="V26">
        <f t="shared" si="7"/>
        <v>2.2511179425829941</v>
      </c>
      <c r="W26">
        <f t="shared" si="8"/>
        <v>0.11170938285929165</v>
      </c>
      <c r="X26">
        <f t="shared" si="9"/>
        <v>7.009501911534087E-2</v>
      </c>
      <c r="Y26">
        <f t="shared" si="10"/>
        <v>289.50252435675782</v>
      </c>
      <c r="Z26">
        <f t="shared" si="11"/>
        <v>33.176897493323608</v>
      </c>
      <c r="AA26">
        <f t="shared" si="12"/>
        <v>31.005816129032301</v>
      </c>
      <c r="AB26">
        <f t="shared" si="13"/>
        <v>4.512874595984961</v>
      </c>
      <c r="AC26">
        <f t="shared" si="14"/>
        <v>71.749629588645718</v>
      </c>
      <c r="AD26">
        <f t="shared" si="15"/>
        <v>3.3241658799510159</v>
      </c>
      <c r="AE26">
        <f t="shared" si="16"/>
        <v>4.6330077228399524</v>
      </c>
      <c r="AF26">
        <f t="shared" si="17"/>
        <v>1.1887087160339451</v>
      </c>
      <c r="AG26">
        <f t="shared" si="18"/>
        <v>-61.240725827269927</v>
      </c>
      <c r="AH26">
        <f t="shared" si="19"/>
        <v>56.01730065151721</v>
      </c>
      <c r="AI26">
        <f t="shared" si="20"/>
        <v>5.6010541232349729</v>
      </c>
      <c r="AJ26">
        <f t="shared" si="21"/>
        <v>289.88015330424008</v>
      </c>
      <c r="AK26">
        <v>-4.1213850713084699E-2</v>
      </c>
      <c r="AL26">
        <v>4.6266157957060502E-2</v>
      </c>
      <c r="AM26">
        <v>3.4572196205116801</v>
      </c>
      <c r="AN26">
        <v>3</v>
      </c>
      <c r="AO26">
        <v>1</v>
      </c>
      <c r="AP26">
        <f t="shared" si="22"/>
        <v>1</v>
      </c>
      <c r="AQ26">
        <f t="shared" si="23"/>
        <v>0</v>
      </c>
      <c r="AR26">
        <f t="shared" si="24"/>
        <v>51782.070575882608</v>
      </c>
      <c r="AS26" t="s">
        <v>240</v>
      </c>
      <c r="AT26">
        <v>0</v>
      </c>
      <c r="AU26">
        <v>0</v>
      </c>
      <c r="AV26">
        <f t="shared" si="25"/>
        <v>0</v>
      </c>
      <c r="AW26" t="e">
        <f t="shared" si="26"/>
        <v>#DIV/0!</v>
      </c>
      <c r="AX26">
        <v>0</v>
      </c>
      <c r="AY26" t="s">
        <v>240</v>
      </c>
      <c r="AZ26">
        <v>0</v>
      </c>
      <c r="BA26">
        <v>0</v>
      </c>
      <c r="BB26" t="e">
        <f t="shared" si="27"/>
        <v>#DIV/0!</v>
      </c>
      <c r="BC26">
        <v>0.5</v>
      </c>
      <c r="BD26">
        <f t="shared" si="28"/>
        <v>1513.1881645161288</v>
      </c>
      <c r="BE26">
        <f t="shared" si="29"/>
        <v>7.5309367361102115</v>
      </c>
      <c r="BF26" t="e">
        <f t="shared" si="30"/>
        <v>#DIV/0!</v>
      </c>
      <c r="BG26" t="e">
        <f t="shared" si="31"/>
        <v>#DIV/0!</v>
      </c>
      <c r="BH26">
        <f t="shared" si="32"/>
        <v>4.9768673273481324E-3</v>
      </c>
      <c r="BI26" t="e">
        <f t="shared" si="33"/>
        <v>#DIV/0!</v>
      </c>
      <c r="BJ26" t="s">
        <v>240</v>
      </c>
      <c r="BK26">
        <v>0</v>
      </c>
      <c r="BL26">
        <f t="shared" si="34"/>
        <v>0</v>
      </c>
      <c r="BM26" t="e">
        <f t="shared" si="35"/>
        <v>#DIV/0!</v>
      </c>
      <c r="BN26" t="e">
        <f t="shared" si="36"/>
        <v>#DIV/0!</v>
      </c>
      <c r="BO26" t="e">
        <f t="shared" si="37"/>
        <v>#DIV/0!</v>
      </c>
      <c r="BP26" t="e">
        <f t="shared" si="38"/>
        <v>#DIV/0!</v>
      </c>
      <c r="BQ26">
        <f t="shared" si="39"/>
        <v>1800.0006451612901</v>
      </c>
      <c r="BR26">
        <f t="shared" si="40"/>
        <v>1513.1881645161288</v>
      </c>
      <c r="BS26">
        <f t="shared" si="41"/>
        <v>0.8406597900860967</v>
      </c>
      <c r="BT26">
        <f t="shared" si="42"/>
        <v>0.1913195801721935</v>
      </c>
      <c r="BU26">
        <v>6</v>
      </c>
      <c r="BV26">
        <v>0.5</v>
      </c>
      <c r="BW26" t="s">
        <v>241</v>
      </c>
      <c r="BX26">
        <v>1582139039.5</v>
      </c>
      <c r="BY26">
        <v>386.25764516128999</v>
      </c>
      <c r="BZ26">
        <v>400.08690322580702</v>
      </c>
      <c r="CA26">
        <v>33.394693548387103</v>
      </c>
      <c r="CB26">
        <v>31.093674193548399</v>
      </c>
      <c r="CC26">
        <v>350.011161290323</v>
      </c>
      <c r="CD26">
        <v>99.341729032258101</v>
      </c>
      <c r="CE26">
        <v>0.200010290322581</v>
      </c>
      <c r="CF26">
        <v>31.4673870967742</v>
      </c>
      <c r="CG26">
        <v>31.005816129032301</v>
      </c>
      <c r="CH26">
        <v>999.9</v>
      </c>
      <c r="CI26">
        <v>0</v>
      </c>
      <c r="CJ26">
        <v>0</v>
      </c>
      <c r="CK26">
        <v>10004.7790322581</v>
      </c>
      <c r="CL26">
        <v>0</v>
      </c>
      <c r="CM26">
        <v>8.5108332258064507</v>
      </c>
      <c r="CN26">
        <v>1800.0006451612901</v>
      </c>
      <c r="CO26">
        <v>0.97800567741935496</v>
      </c>
      <c r="CP26">
        <v>2.1994335483870999E-2</v>
      </c>
      <c r="CQ26">
        <v>0</v>
      </c>
      <c r="CR26">
        <v>2.6557903225806498</v>
      </c>
      <c r="CS26">
        <v>0</v>
      </c>
      <c r="CT26">
        <v>19954.796774193499</v>
      </c>
      <c r="CU26">
        <v>16724.777419354799</v>
      </c>
      <c r="CV26">
        <v>45.375</v>
      </c>
      <c r="CW26">
        <v>47.5</v>
      </c>
      <c r="CX26">
        <v>46.625</v>
      </c>
      <c r="CY26">
        <v>45.75</v>
      </c>
      <c r="CZ26">
        <v>45.061999999999998</v>
      </c>
      <c r="DA26">
        <v>1760.4132258064501</v>
      </c>
      <c r="DB26">
        <v>39.587419354838701</v>
      </c>
      <c r="DC26">
        <v>0</v>
      </c>
      <c r="DD26">
        <v>1582139051</v>
      </c>
      <c r="DE26">
        <v>2.6455192307692301</v>
      </c>
      <c r="DF26">
        <v>-0.23752135631964699</v>
      </c>
      <c r="DG26">
        <v>11.801709384845299</v>
      </c>
      <c r="DH26">
        <v>19955.092307692299</v>
      </c>
      <c r="DI26">
        <v>15</v>
      </c>
      <c r="DJ26">
        <v>100</v>
      </c>
      <c r="DK26">
        <v>100</v>
      </c>
      <c r="DL26">
        <v>2.63</v>
      </c>
      <c r="DM26">
        <v>0.439</v>
      </c>
      <c r="DN26">
        <v>2</v>
      </c>
      <c r="DO26">
        <v>331.74200000000002</v>
      </c>
      <c r="DP26">
        <v>674.38900000000001</v>
      </c>
      <c r="DQ26">
        <v>29.7226</v>
      </c>
      <c r="DR26">
        <v>31.2439</v>
      </c>
      <c r="DS26">
        <v>30.0002</v>
      </c>
      <c r="DT26">
        <v>31.197700000000001</v>
      </c>
      <c r="DU26">
        <v>31.2164</v>
      </c>
      <c r="DV26">
        <v>20.9407</v>
      </c>
      <c r="DW26">
        <v>25.884399999999999</v>
      </c>
      <c r="DX26">
        <v>94.109499999999997</v>
      </c>
      <c r="DY26">
        <v>29.722999999999999</v>
      </c>
      <c r="DZ26">
        <v>400</v>
      </c>
      <c r="EA26">
        <v>30.970800000000001</v>
      </c>
      <c r="EB26">
        <v>100.143</v>
      </c>
      <c r="EC26">
        <v>100.545</v>
      </c>
    </row>
    <row r="27" spans="1:133" x14ac:dyDescent="0.25">
      <c r="A27">
        <v>11</v>
      </c>
      <c r="B27">
        <v>1582139132.5</v>
      </c>
      <c r="C27">
        <v>902</v>
      </c>
      <c r="D27" t="s">
        <v>260</v>
      </c>
      <c r="E27" t="s">
        <v>261</v>
      </c>
      <c r="F27" t="s">
        <v>232</v>
      </c>
      <c r="G27" t="s">
        <v>233</v>
      </c>
      <c r="H27" t="s">
        <v>234</v>
      </c>
      <c r="I27" t="s">
        <v>235</v>
      </c>
      <c r="J27" t="s">
        <v>236</v>
      </c>
      <c r="K27" t="s">
        <v>237</v>
      </c>
      <c r="L27" t="s">
        <v>238</v>
      </c>
      <c r="M27" t="s">
        <v>239</v>
      </c>
      <c r="N27">
        <v>1582139124.5</v>
      </c>
      <c r="O27">
        <f t="shared" si="0"/>
        <v>1.1588932464279568E-3</v>
      </c>
      <c r="P27">
        <f t="shared" si="1"/>
        <v>7.2142237221414947</v>
      </c>
      <c r="Q27">
        <f t="shared" si="2"/>
        <v>386.908419354839</v>
      </c>
      <c r="R27">
        <f t="shared" si="3"/>
        <v>255.23168022377874</v>
      </c>
      <c r="S27">
        <f t="shared" si="4"/>
        <v>25.404995367470104</v>
      </c>
      <c r="T27">
        <f t="shared" si="5"/>
        <v>38.511702750719515</v>
      </c>
      <c r="U27">
        <f t="shared" si="6"/>
        <v>9.4009747196255253E-2</v>
      </c>
      <c r="V27">
        <f t="shared" si="7"/>
        <v>2.2506718379140072</v>
      </c>
      <c r="W27">
        <f t="shared" si="8"/>
        <v>9.1881490683137307E-2</v>
      </c>
      <c r="X27">
        <f t="shared" si="9"/>
        <v>5.7613134138458734E-2</v>
      </c>
      <c r="Y27">
        <f t="shared" si="10"/>
        <v>289.50280195822728</v>
      </c>
      <c r="Z27">
        <f t="shared" si="11"/>
        <v>33.239207110677889</v>
      </c>
      <c r="AA27">
        <f t="shared" si="12"/>
        <v>31.011870967741899</v>
      </c>
      <c r="AB27">
        <f t="shared" si="13"/>
        <v>4.5144327530001522</v>
      </c>
      <c r="AC27">
        <f t="shared" si="14"/>
        <v>71.464044414124146</v>
      </c>
      <c r="AD27">
        <f t="shared" si="15"/>
        <v>3.3083150716535199</v>
      </c>
      <c r="AE27">
        <f t="shared" si="16"/>
        <v>4.6293420681347062</v>
      </c>
      <c r="AF27">
        <f t="shared" si="17"/>
        <v>1.2061176813466323</v>
      </c>
      <c r="AG27">
        <f t="shared" si="18"/>
        <v>-51.107192167472896</v>
      </c>
      <c r="AH27">
        <f t="shared" si="19"/>
        <v>53.581392353021258</v>
      </c>
      <c r="AI27">
        <f t="shared" si="20"/>
        <v>5.3583463008523919</v>
      </c>
      <c r="AJ27">
        <f t="shared" si="21"/>
        <v>297.33534844462804</v>
      </c>
      <c r="AK27">
        <v>-4.1201836610766797E-2</v>
      </c>
      <c r="AL27">
        <v>4.6252671074715403E-2</v>
      </c>
      <c r="AM27">
        <v>3.4564219294533198</v>
      </c>
      <c r="AN27">
        <v>4</v>
      </c>
      <c r="AO27">
        <v>1</v>
      </c>
      <c r="AP27">
        <f t="shared" si="22"/>
        <v>1</v>
      </c>
      <c r="AQ27">
        <f t="shared" si="23"/>
        <v>0</v>
      </c>
      <c r="AR27">
        <f t="shared" si="24"/>
        <v>51769.861829230817</v>
      </c>
      <c r="AS27" t="s">
        <v>240</v>
      </c>
      <c r="AT27">
        <v>0</v>
      </c>
      <c r="AU27">
        <v>0</v>
      </c>
      <c r="AV27">
        <f t="shared" si="25"/>
        <v>0</v>
      </c>
      <c r="AW27" t="e">
        <f t="shared" si="26"/>
        <v>#DIV/0!</v>
      </c>
      <c r="AX27">
        <v>0</v>
      </c>
      <c r="AY27" t="s">
        <v>240</v>
      </c>
      <c r="AZ27">
        <v>0</v>
      </c>
      <c r="BA27">
        <v>0</v>
      </c>
      <c r="BB27" t="e">
        <f t="shared" si="27"/>
        <v>#DIV/0!</v>
      </c>
      <c r="BC27">
        <v>0.5</v>
      </c>
      <c r="BD27">
        <f t="shared" si="28"/>
        <v>1513.1878258064517</v>
      </c>
      <c r="BE27">
        <f t="shared" si="29"/>
        <v>7.2142237221414947</v>
      </c>
      <c r="BF27" t="e">
        <f t="shared" si="30"/>
        <v>#DIV/0!</v>
      </c>
      <c r="BG27" t="e">
        <f t="shared" si="31"/>
        <v>#DIV/0!</v>
      </c>
      <c r="BH27">
        <f t="shared" si="32"/>
        <v>4.7675665896245783E-3</v>
      </c>
      <c r="BI27" t="e">
        <f t="shared" si="33"/>
        <v>#DIV/0!</v>
      </c>
      <c r="BJ27" t="s">
        <v>240</v>
      </c>
      <c r="BK27">
        <v>0</v>
      </c>
      <c r="BL27">
        <f t="shared" si="34"/>
        <v>0</v>
      </c>
      <c r="BM27" t="e">
        <f t="shared" si="35"/>
        <v>#DIV/0!</v>
      </c>
      <c r="BN27" t="e">
        <f t="shared" si="36"/>
        <v>#DIV/0!</v>
      </c>
      <c r="BO27" t="e">
        <f t="shared" si="37"/>
        <v>#DIV/0!</v>
      </c>
      <c r="BP27" t="e">
        <f t="shared" si="38"/>
        <v>#DIV/0!</v>
      </c>
      <c r="BQ27">
        <f t="shared" si="39"/>
        <v>1800</v>
      </c>
      <c r="BR27">
        <f t="shared" si="40"/>
        <v>1513.1878258064517</v>
      </c>
      <c r="BS27">
        <f t="shared" si="41"/>
        <v>0.84065990322580653</v>
      </c>
      <c r="BT27">
        <f t="shared" si="42"/>
        <v>0.19131980645161289</v>
      </c>
      <c r="BU27">
        <v>6</v>
      </c>
      <c r="BV27">
        <v>0.5</v>
      </c>
      <c r="BW27" t="s">
        <v>241</v>
      </c>
      <c r="BX27">
        <v>1582139124.5</v>
      </c>
      <c r="BY27">
        <v>386.908419354839</v>
      </c>
      <c r="BZ27">
        <v>400.04380645161302</v>
      </c>
      <c r="CA27">
        <v>33.2370387096774</v>
      </c>
      <c r="CB27">
        <v>31.3164709677419</v>
      </c>
      <c r="CC27">
        <v>350.013709677419</v>
      </c>
      <c r="CD27">
        <v>99.337019354838702</v>
      </c>
      <c r="CE27">
        <v>0.19997912903225801</v>
      </c>
      <c r="CF27">
        <v>31.453458064516099</v>
      </c>
      <c r="CG27">
        <v>31.011870967741899</v>
      </c>
      <c r="CH27">
        <v>999.9</v>
      </c>
      <c r="CI27">
        <v>0</v>
      </c>
      <c r="CJ27">
        <v>0</v>
      </c>
      <c r="CK27">
        <v>10002.3367741935</v>
      </c>
      <c r="CL27">
        <v>0</v>
      </c>
      <c r="CM27">
        <v>8.1307570967741896</v>
      </c>
      <c r="CN27">
        <v>1800</v>
      </c>
      <c r="CO27">
        <v>0.97800270967741898</v>
      </c>
      <c r="CP27">
        <v>2.19973741935484E-2</v>
      </c>
      <c r="CQ27">
        <v>0</v>
      </c>
      <c r="CR27">
        <v>2.6433306451612899</v>
      </c>
      <c r="CS27">
        <v>0</v>
      </c>
      <c r="CT27">
        <v>19886.083870967701</v>
      </c>
      <c r="CU27">
        <v>16724.751612903201</v>
      </c>
      <c r="CV27">
        <v>45.3241935483871</v>
      </c>
      <c r="CW27">
        <v>47.561999999999998</v>
      </c>
      <c r="CX27">
        <v>46.431354838709701</v>
      </c>
      <c r="CY27">
        <v>45.75</v>
      </c>
      <c r="CZ27">
        <v>45.05</v>
      </c>
      <c r="DA27">
        <v>1760.40580645161</v>
      </c>
      <c r="DB27">
        <v>39.594193548387103</v>
      </c>
      <c r="DC27">
        <v>0</v>
      </c>
      <c r="DD27">
        <v>1582139135.5999999</v>
      </c>
      <c r="DE27">
        <v>2.6370769230769202</v>
      </c>
      <c r="DF27">
        <v>1.23415383760785</v>
      </c>
      <c r="DG27">
        <v>-113.938461550789</v>
      </c>
      <c r="DH27">
        <v>19885.419230769199</v>
      </c>
      <c r="DI27">
        <v>15</v>
      </c>
      <c r="DJ27">
        <v>100</v>
      </c>
      <c r="DK27">
        <v>100</v>
      </c>
      <c r="DL27">
        <v>2.6520000000000001</v>
      </c>
      <c r="DM27">
        <v>0.42899999999999999</v>
      </c>
      <c r="DN27">
        <v>2</v>
      </c>
      <c r="DO27">
        <v>331.62599999999998</v>
      </c>
      <c r="DP27">
        <v>674.62</v>
      </c>
      <c r="DQ27">
        <v>29.5715</v>
      </c>
      <c r="DR27">
        <v>31.254799999999999</v>
      </c>
      <c r="DS27">
        <v>30</v>
      </c>
      <c r="DT27">
        <v>31.200500000000002</v>
      </c>
      <c r="DU27">
        <v>31.218399999999999</v>
      </c>
      <c r="DV27">
        <v>20.942499999999999</v>
      </c>
      <c r="DW27">
        <v>24.785799999999998</v>
      </c>
      <c r="DX27">
        <v>93.412700000000001</v>
      </c>
      <c r="DY27">
        <v>29.571899999999999</v>
      </c>
      <c r="DZ27">
        <v>400</v>
      </c>
      <c r="EA27">
        <v>31.2638</v>
      </c>
      <c r="EB27">
        <v>100.13200000000001</v>
      </c>
      <c r="EC27">
        <v>100.53400000000001</v>
      </c>
    </row>
    <row r="28" spans="1:133" x14ac:dyDescent="0.25">
      <c r="A28">
        <v>12</v>
      </c>
      <c r="B28">
        <v>1582139216.5</v>
      </c>
      <c r="C28">
        <v>986</v>
      </c>
      <c r="D28" t="s">
        <v>262</v>
      </c>
      <c r="E28" t="s">
        <v>263</v>
      </c>
      <c r="F28" t="s">
        <v>232</v>
      </c>
      <c r="G28" t="s">
        <v>233</v>
      </c>
      <c r="H28" t="s">
        <v>234</v>
      </c>
      <c r="I28" t="s">
        <v>235</v>
      </c>
      <c r="J28" t="s">
        <v>236</v>
      </c>
      <c r="K28" t="s">
        <v>237</v>
      </c>
      <c r="L28" t="s">
        <v>238</v>
      </c>
      <c r="M28" t="s">
        <v>239</v>
      </c>
      <c r="N28">
        <v>1582139208.5</v>
      </c>
      <c r="O28">
        <f t="shared" si="0"/>
        <v>9.616322338504089E-4</v>
      </c>
      <c r="P28">
        <f t="shared" si="1"/>
        <v>6.3927402333160197</v>
      </c>
      <c r="Q28">
        <f t="shared" si="2"/>
        <v>388.45425806451601</v>
      </c>
      <c r="R28">
        <f t="shared" si="3"/>
        <v>247.69992472851158</v>
      </c>
      <c r="S28">
        <f t="shared" si="4"/>
        <v>24.654882290708457</v>
      </c>
      <c r="T28">
        <f t="shared" si="5"/>
        <v>38.664904797214632</v>
      </c>
      <c r="U28">
        <f t="shared" si="6"/>
        <v>7.7390024553402659E-2</v>
      </c>
      <c r="V28">
        <f t="shared" si="7"/>
        <v>2.249171410089879</v>
      </c>
      <c r="W28">
        <f t="shared" si="8"/>
        <v>7.5940555138202581E-2</v>
      </c>
      <c r="X28">
        <f t="shared" si="9"/>
        <v>4.7590814850876142E-2</v>
      </c>
      <c r="Y28">
        <f t="shared" si="10"/>
        <v>289.49805311236423</v>
      </c>
      <c r="Z28">
        <f t="shared" si="11"/>
        <v>33.267188359889268</v>
      </c>
      <c r="AA28">
        <f t="shared" si="12"/>
        <v>31.023548387096799</v>
      </c>
      <c r="AB28">
        <f t="shared" si="13"/>
        <v>4.5174391527870457</v>
      </c>
      <c r="AC28">
        <f t="shared" si="14"/>
        <v>71.582030116581322</v>
      </c>
      <c r="AD28">
        <f t="shared" si="15"/>
        <v>3.306565336722699</v>
      </c>
      <c r="AE28">
        <f t="shared" si="16"/>
        <v>4.6192673375391786</v>
      </c>
      <c r="AF28">
        <f t="shared" si="17"/>
        <v>1.2108738160643466</v>
      </c>
      <c r="AG28">
        <f t="shared" si="18"/>
        <v>-42.407981512803033</v>
      </c>
      <c r="AH28">
        <f t="shared" si="19"/>
        <v>47.48163199147033</v>
      </c>
      <c r="AI28">
        <f t="shared" si="20"/>
        <v>4.7508893748164995</v>
      </c>
      <c r="AJ28">
        <f t="shared" si="21"/>
        <v>299.32259296584806</v>
      </c>
      <c r="AK28">
        <v>-4.1161444200683503E-2</v>
      </c>
      <c r="AL28">
        <v>4.6207327055827502E-2</v>
      </c>
      <c r="AM28">
        <v>3.45373943897952</v>
      </c>
      <c r="AN28">
        <v>4</v>
      </c>
      <c r="AO28">
        <v>1</v>
      </c>
      <c r="AP28">
        <f t="shared" si="22"/>
        <v>1</v>
      </c>
      <c r="AQ28">
        <f t="shared" si="23"/>
        <v>0</v>
      </c>
      <c r="AR28">
        <f t="shared" si="24"/>
        <v>51727.656468656227</v>
      </c>
      <c r="AS28" t="s">
        <v>240</v>
      </c>
      <c r="AT28">
        <v>0</v>
      </c>
      <c r="AU28">
        <v>0</v>
      </c>
      <c r="AV28">
        <f t="shared" si="25"/>
        <v>0</v>
      </c>
      <c r="AW28" t="e">
        <f t="shared" si="26"/>
        <v>#DIV/0!</v>
      </c>
      <c r="AX28">
        <v>0</v>
      </c>
      <c r="AY28" t="s">
        <v>240</v>
      </c>
      <c r="AZ28">
        <v>0</v>
      </c>
      <c r="BA28">
        <v>0</v>
      </c>
      <c r="BB28" t="e">
        <f t="shared" si="27"/>
        <v>#DIV/0!</v>
      </c>
      <c r="BC28">
        <v>0.5</v>
      </c>
      <c r="BD28">
        <f t="shared" si="28"/>
        <v>1513.1624032258026</v>
      </c>
      <c r="BE28">
        <f t="shared" si="29"/>
        <v>6.3927402333160197</v>
      </c>
      <c r="BF28" t="e">
        <f t="shared" si="30"/>
        <v>#DIV/0!</v>
      </c>
      <c r="BG28" t="e">
        <f t="shared" si="31"/>
        <v>#DIV/0!</v>
      </c>
      <c r="BH28">
        <f t="shared" si="32"/>
        <v>4.224754870784388E-3</v>
      </c>
      <c r="BI28" t="e">
        <f t="shared" si="33"/>
        <v>#DIV/0!</v>
      </c>
      <c r="BJ28" t="s">
        <v>240</v>
      </c>
      <c r="BK28">
        <v>0</v>
      </c>
      <c r="BL28">
        <f t="shared" si="34"/>
        <v>0</v>
      </c>
      <c r="BM28" t="e">
        <f t="shared" si="35"/>
        <v>#DIV/0!</v>
      </c>
      <c r="BN28" t="e">
        <f t="shared" si="36"/>
        <v>#DIV/0!</v>
      </c>
      <c r="BO28" t="e">
        <f t="shared" si="37"/>
        <v>#DIV/0!</v>
      </c>
      <c r="BP28" t="e">
        <f t="shared" si="38"/>
        <v>#DIV/0!</v>
      </c>
      <c r="BQ28">
        <f t="shared" si="39"/>
        <v>1799.9696774193501</v>
      </c>
      <c r="BR28">
        <f t="shared" si="40"/>
        <v>1513.1624032258026</v>
      </c>
      <c r="BS28">
        <f t="shared" si="41"/>
        <v>0.84065994122481635</v>
      </c>
      <c r="BT28">
        <f t="shared" si="42"/>
        <v>0.19131988244963269</v>
      </c>
      <c r="BU28">
        <v>6</v>
      </c>
      <c r="BV28">
        <v>0.5</v>
      </c>
      <c r="BW28" t="s">
        <v>241</v>
      </c>
      <c r="BX28">
        <v>1582139208.5</v>
      </c>
      <c r="BY28">
        <v>388.45425806451601</v>
      </c>
      <c r="BZ28">
        <v>400.053258064516</v>
      </c>
      <c r="CA28">
        <v>33.220032258064499</v>
      </c>
      <c r="CB28">
        <v>31.626332258064501</v>
      </c>
      <c r="CC28">
        <v>350.01070967741902</v>
      </c>
      <c r="CD28">
        <v>99.335338709677401</v>
      </c>
      <c r="CE28">
        <v>0.19994503225806501</v>
      </c>
      <c r="CF28">
        <v>31.415125806451599</v>
      </c>
      <c r="CG28">
        <v>31.023548387096799</v>
      </c>
      <c r="CH28">
        <v>999.9</v>
      </c>
      <c r="CI28">
        <v>0</v>
      </c>
      <c r="CJ28">
        <v>0</v>
      </c>
      <c r="CK28">
        <v>9992.7000000000007</v>
      </c>
      <c r="CL28">
        <v>0</v>
      </c>
      <c r="CM28">
        <v>8.9424551612903205</v>
      </c>
      <c r="CN28">
        <v>1799.9696774193501</v>
      </c>
      <c r="CO28">
        <v>0.97800180645161305</v>
      </c>
      <c r="CP28">
        <v>2.1998325806451599E-2</v>
      </c>
      <c r="CQ28">
        <v>0</v>
      </c>
      <c r="CR28">
        <v>2.6671451612903199</v>
      </c>
      <c r="CS28">
        <v>0</v>
      </c>
      <c r="CT28">
        <v>19814.025806451598</v>
      </c>
      <c r="CU28">
        <v>16724.461290322601</v>
      </c>
      <c r="CV28">
        <v>45.383000000000003</v>
      </c>
      <c r="CW28">
        <v>47.628999999999998</v>
      </c>
      <c r="CX28">
        <v>46.402967741935498</v>
      </c>
      <c r="CY28">
        <v>45.8241935483871</v>
      </c>
      <c r="CZ28">
        <v>45.092483870967698</v>
      </c>
      <c r="DA28">
        <v>1760.37387096774</v>
      </c>
      <c r="DB28">
        <v>39.595806451612901</v>
      </c>
      <c r="DC28">
        <v>0</v>
      </c>
      <c r="DD28">
        <v>1582139219.5999999</v>
      </c>
      <c r="DE28">
        <v>2.6114711538461499</v>
      </c>
      <c r="DF28">
        <v>-0.78496580972855201</v>
      </c>
      <c r="DG28">
        <v>-55.572649503469997</v>
      </c>
      <c r="DH28">
        <v>19813.865384615401</v>
      </c>
      <c r="DI28">
        <v>15</v>
      </c>
      <c r="DJ28">
        <v>100</v>
      </c>
      <c r="DK28">
        <v>100</v>
      </c>
      <c r="DL28">
        <v>2.5019999999999998</v>
      </c>
      <c r="DM28">
        <v>0.441</v>
      </c>
      <c r="DN28">
        <v>2</v>
      </c>
      <c r="DO28">
        <v>331.63600000000002</v>
      </c>
      <c r="DP28">
        <v>674.827</v>
      </c>
      <c r="DQ28">
        <v>29.6145</v>
      </c>
      <c r="DR28">
        <v>31.276800000000001</v>
      </c>
      <c r="DS28">
        <v>30.0002</v>
      </c>
      <c r="DT28">
        <v>31.214099999999998</v>
      </c>
      <c r="DU28">
        <v>31.232099999999999</v>
      </c>
      <c r="DV28">
        <v>20.945900000000002</v>
      </c>
      <c r="DW28">
        <v>23.7441</v>
      </c>
      <c r="DX28">
        <v>93.398600000000002</v>
      </c>
      <c r="DY28">
        <v>29.596399999999999</v>
      </c>
      <c r="DZ28">
        <v>400</v>
      </c>
      <c r="EA28">
        <v>31.6662</v>
      </c>
      <c r="EB28">
        <v>100.127</v>
      </c>
      <c r="EC28">
        <v>100.527</v>
      </c>
    </row>
    <row r="29" spans="1:133" x14ac:dyDescent="0.25">
      <c r="A29">
        <v>13</v>
      </c>
      <c r="B29">
        <v>1582139311.5999999</v>
      </c>
      <c r="C29">
        <v>1081.0999999046301</v>
      </c>
      <c r="D29" t="s">
        <v>264</v>
      </c>
      <c r="E29" t="s">
        <v>265</v>
      </c>
      <c r="F29" t="s">
        <v>232</v>
      </c>
      <c r="G29" t="s">
        <v>233</v>
      </c>
      <c r="H29" t="s">
        <v>234</v>
      </c>
      <c r="I29" t="s">
        <v>235</v>
      </c>
      <c r="J29" t="s">
        <v>236</v>
      </c>
      <c r="K29" t="s">
        <v>237</v>
      </c>
      <c r="L29" t="s">
        <v>238</v>
      </c>
      <c r="M29" t="s">
        <v>239</v>
      </c>
      <c r="N29">
        <v>1582139303.5999999</v>
      </c>
      <c r="O29">
        <f t="shared" si="0"/>
        <v>7.8605340143264146E-4</v>
      </c>
      <c r="P29">
        <f t="shared" si="1"/>
        <v>6.7578650401495546</v>
      </c>
      <c r="Q29">
        <f t="shared" si="2"/>
        <v>462.82674193548399</v>
      </c>
      <c r="R29">
        <f t="shared" si="3"/>
        <v>283.78622467395115</v>
      </c>
      <c r="S29">
        <f t="shared" si="4"/>
        <v>28.245905930499948</v>
      </c>
      <c r="T29">
        <f t="shared" si="5"/>
        <v>46.066226892617131</v>
      </c>
      <c r="U29">
        <f t="shared" si="6"/>
        <v>6.3863715715737124E-2</v>
      </c>
      <c r="V29">
        <f t="shared" si="7"/>
        <v>2.2509183382595634</v>
      </c>
      <c r="W29">
        <f t="shared" si="8"/>
        <v>6.2873907101915538E-2</v>
      </c>
      <c r="X29">
        <f t="shared" si="9"/>
        <v>3.93838443888537E-2</v>
      </c>
      <c r="Y29">
        <f t="shared" si="10"/>
        <v>289.50665581658001</v>
      </c>
      <c r="Z29">
        <f t="shared" si="11"/>
        <v>33.284307945587351</v>
      </c>
      <c r="AA29">
        <f t="shared" si="12"/>
        <v>30.9902612903226</v>
      </c>
      <c r="AB29">
        <f t="shared" si="13"/>
        <v>4.5088738486901834</v>
      </c>
      <c r="AC29">
        <f t="shared" si="14"/>
        <v>71.892340844516028</v>
      </c>
      <c r="AD29">
        <f t="shared" si="15"/>
        <v>3.3134118875619079</v>
      </c>
      <c r="AE29">
        <f t="shared" si="16"/>
        <v>4.6088524154860036</v>
      </c>
      <c r="AF29">
        <f t="shared" si="17"/>
        <v>1.1954619611282755</v>
      </c>
      <c r="AG29">
        <f t="shared" si="18"/>
        <v>-34.664955003179486</v>
      </c>
      <c r="AH29">
        <f t="shared" si="19"/>
        <v>46.739903963223625</v>
      </c>
      <c r="AI29">
        <f t="shared" si="20"/>
        <v>4.6713627961151163</v>
      </c>
      <c r="AJ29">
        <f t="shared" si="21"/>
        <v>306.25296757273924</v>
      </c>
      <c r="AK29">
        <v>-4.1208474876886697E-2</v>
      </c>
      <c r="AL29">
        <v>4.6260123109979102E-2</v>
      </c>
      <c r="AM29">
        <v>3.4568626951676098</v>
      </c>
      <c r="AN29">
        <v>4</v>
      </c>
      <c r="AO29">
        <v>1</v>
      </c>
      <c r="AP29">
        <f t="shared" si="22"/>
        <v>1</v>
      </c>
      <c r="AQ29">
        <f t="shared" si="23"/>
        <v>0</v>
      </c>
      <c r="AR29">
        <f t="shared" si="24"/>
        <v>51791.036791661281</v>
      </c>
      <c r="AS29" t="s">
        <v>240</v>
      </c>
      <c r="AT29">
        <v>0</v>
      </c>
      <c r="AU29">
        <v>0</v>
      </c>
      <c r="AV29">
        <f t="shared" si="25"/>
        <v>0</v>
      </c>
      <c r="AW29" t="e">
        <f t="shared" si="26"/>
        <v>#DIV/0!</v>
      </c>
      <c r="AX29">
        <v>0</v>
      </c>
      <c r="AY29" t="s">
        <v>240</v>
      </c>
      <c r="AZ29">
        <v>0</v>
      </c>
      <c r="BA29">
        <v>0</v>
      </c>
      <c r="BB29" t="e">
        <f t="shared" si="27"/>
        <v>#DIV/0!</v>
      </c>
      <c r="BC29">
        <v>0.5</v>
      </c>
      <c r="BD29">
        <f t="shared" si="28"/>
        <v>1513.2057096774231</v>
      </c>
      <c r="BE29">
        <f t="shared" si="29"/>
        <v>6.7578650401495546</v>
      </c>
      <c r="BF29" t="e">
        <f t="shared" si="30"/>
        <v>#DIV/0!</v>
      </c>
      <c r="BG29" t="e">
        <f t="shared" si="31"/>
        <v>#DIV/0!</v>
      </c>
      <c r="BH29">
        <f t="shared" si="32"/>
        <v>4.4659262101186224E-3</v>
      </c>
      <c r="BI29" t="e">
        <f t="shared" si="33"/>
        <v>#DIV/0!</v>
      </c>
      <c r="BJ29" t="s">
        <v>240</v>
      </c>
      <c r="BK29">
        <v>0</v>
      </c>
      <c r="BL29">
        <f t="shared" si="34"/>
        <v>0</v>
      </c>
      <c r="BM29" t="e">
        <f t="shared" si="35"/>
        <v>#DIV/0!</v>
      </c>
      <c r="BN29" t="e">
        <f t="shared" si="36"/>
        <v>#DIV/0!</v>
      </c>
      <c r="BO29" t="e">
        <f t="shared" si="37"/>
        <v>#DIV/0!</v>
      </c>
      <c r="BP29" t="e">
        <f t="shared" si="38"/>
        <v>#DIV/0!</v>
      </c>
      <c r="BQ29">
        <f t="shared" si="39"/>
        <v>1800.02096774194</v>
      </c>
      <c r="BR29">
        <f t="shared" si="40"/>
        <v>1513.2057096774231</v>
      </c>
      <c r="BS29">
        <f t="shared" si="41"/>
        <v>0.8406600460747321</v>
      </c>
      <c r="BT29">
        <f t="shared" si="42"/>
        <v>0.19132009214946424</v>
      </c>
      <c r="BU29">
        <v>6</v>
      </c>
      <c r="BV29">
        <v>0.5</v>
      </c>
      <c r="BW29" t="s">
        <v>241</v>
      </c>
      <c r="BX29">
        <v>1582139303.5999999</v>
      </c>
      <c r="BY29">
        <v>462.82674193548399</v>
      </c>
      <c r="BZ29">
        <v>475.03480645161301</v>
      </c>
      <c r="CA29">
        <v>33.289803225806502</v>
      </c>
      <c r="CB29">
        <v>31.987196774193499</v>
      </c>
      <c r="CC29">
        <v>350.01477419354802</v>
      </c>
      <c r="CD29">
        <v>99.332377419354799</v>
      </c>
      <c r="CE29">
        <v>0.19995880645161301</v>
      </c>
      <c r="CF29">
        <v>31.3754225806452</v>
      </c>
      <c r="CG29">
        <v>30.9902612903226</v>
      </c>
      <c r="CH29">
        <v>999.9</v>
      </c>
      <c r="CI29">
        <v>0</v>
      </c>
      <c r="CJ29">
        <v>0</v>
      </c>
      <c r="CK29">
        <v>10004.4158064516</v>
      </c>
      <c r="CL29">
        <v>0</v>
      </c>
      <c r="CM29">
        <v>6.66742387096774</v>
      </c>
      <c r="CN29">
        <v>1800.02096774194</v>
      </c>
      <c r="CO29">
        <v>0.97799932258064504</v>
      </c>
      <c r="CP29">
        <v>2.2000948387096798E-2</v>
      </c>
      <c r="CQ29">
        <v>0</v>
      </c>
      <c r="CR29">
        <v>2.7422419354838699</v>
      </c>
      <c r="CS29">
        <v>0</v>
      </c>
      <c r="CT29">
        <v>19715.941935483901</v>
      </c>
      <c r="CU29">
        <v>16724.919354838701</v>
      </c>
      <c r="CV29">
        <v>45.412999999999997</v>
      </c>
      <c r="CW29">
        <v>47.685000000000002</v>
      </c>
      <c r="CX29">
        <v>46.411064516129002</v>
      </c>
      <c r="CY29">
        <v>45.870935483871001</v>
      </c>
      <c r="CZ29">
        <v>45.125</v>
      </c>
      <c r="DA29">
        <v>1760.4177419354801</v>
      </c>
      <c r="DB29">
        <v>39.603225806451597</v>
      </c>
      <c r="DC29">
        <v>0</v>
      </c>
      <c r="DD29">
        <v>1582139315</v>
      </c>
      <c r="DE29">
        <v>2.72373076923077</v>
      </c>
      <c r="DF29">
        <v>-0.788957267387565</v>
      </c>
      <c r="DG29">
        <v>-178.86153817282701</v>
      </c>
      <c r="DH29">
        <v>19714.226923076902</v>
      </c>
      <c r="DI29">
        <v>15</v>
      </c>
      <c r="DJ29">
        <v>100</v>
      </c>
      <c r="DK29">
        <v>100</v>
      </c>
      <c r="DL29">
        <v>2.7829999999999999</v>
      </c>
      <c r="DM29">
        <v>0.46100000000000002</v>
      </c>
      <c r="DN29">
        <v>2</v>
      </c>
      <c r="DO29">
        <v>331.57600000000002</v>
      </c>
      <c r="DP29">
        <v>675.22500000000002</v>
      </c>
      <c r="DQ29">
        <v>29.665600000000001</v>
      </c>
      <c r="DR29">
        <v>31.311699999999998</v>
      </c>
      <c r="DS29">
        <v>30.0002</v>
      </c>
      <c r="DT29">
        <v>31.239599999999999</v>
      </c>
      <c r="DU29">
        <v>31.254000000000001</v>
      </c>
      <c r="DV29">
        <v>24.0608</v>
      </c>
      <c r="DW29">
        <v>22.830400000000001</v>
      </c>
      <c r="DX29">
        <v>93.398600000000002</v>
      </c>
      <c r="DY29">
        <v>29.6647</v>
      </c>
      <c r="DZ29">
        <v>475</v>
      </c>
      <c r="EA29">
        <v>31.920500000000001</v>
      </c>
      <c r="EB29">
        <v>100.122</v>
      </c>
      <c r="EC29">
        <v>100.52200000000001</v>
      </c>
    </row>
    <row r="30" spans="1:133" x14ac:dyDescent="0.25">
      <c r="A30">
        <v>14</v>
      </c>
      <c r="B30">
        <v>1582139412.5999999</v>
      </c>
      <c r="C30">
        <v>1182.0999999046301</v>
      </c>
      <c r="D30" t="s">
        <v>266</v>
      </c>
      <c r="E30" t="s">
        <v>267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  <c r="L30" t="s">
        <v>238</v>
      </c>
      <c r="M30" t="s">
        <v>239</v>
      </c>
      <c r="N30">
        <v>1582139404.5999999</v>
      </c>
      <c r="O30">
        <f t="shared" si="0"/>
        <v>6.9558248479203598E-4</v>
      </c>
      <c r="P30">
        <f t="shared" si="1"/>
        <v>7.5306498534955306</v>
      </c>
      <c r="Q30">
        <f t="shared" si="2"/>
        <v>561.50367741935497</v>
      </c>
      <c r="R30">
        <f t="shared" si="3"/>
        <v>336.58686855572967</v>
      </c>
      <c r="S30">
        <f t="shared" si="4"/>
        <v>33.501671014051809</v>
      </c>
      <c r="T30">
        <f t="shared" si="5"/>
        <v>55.888429500537278</v>
      </c>
      <c r="U30">
        <f t="shared" si="6"/>
        <v>5.6458333544630701E-2</v>
      </c>
      <c r="V30">
        <f t="shared" si="7"/>
        <v>2.2502145620986953</v>
      </c>
      <c r="W30">
        <f t="shared" si="8"/>
        <v>5.5683023846076214E-2</v>
      </c>
      <c r="X30">
        <f t="shared" si="9"/>
        <v>3.4870661378713586E-2</v>
      </c>
      <c r="Y30">
        <f t="shared" si="10"/>
        <v>289.50373072413532</v>
      </c>
      <c r="Z30">
        <f t="shared" si="11"/>
        <v>33.310980579763751</v>
      </c>
      <c r="AA30">
        <f t="shared" si="12"/>
        <v>30.9771838709677</v>
      </c>
      <c r="AB30">
        <f t="shared" si="13"/>
        <v>4.5055126912706136</v>
      </c>
      <c r="AC30">
        <f t="shared" si="14"/>
        <v>71.854863854564485</v>
      </c>
      <c r="AD30">
        <f t="shared" si="15"/>
        <v>3.3109788577472368</v>
      </c>
      <c r="AE30">
        <f t="shared" si="16"/>
        <v>4.6078701985278494</v>
      </c>
      <c r="AF30">
        <f t="shared" si="17"/>
        <v>1.1945338335233768</v>
      </c>
      <c r="AG30">
        <f t="shared" si="18"/>
        <v>-30.675187579328785</v>
      </c>
      <c r="AH30">
        <f t="shared" si="19"/>
        <v>47.857028365391606</v>
      </c>
      <c r="AI30">
        <f t="shared" si="20"/>
        <v>4.7841114914382539</v>
      </c>
      <c r="AJ30">
        <f t="shared" si="21"/>
        <v>311.46968300163638</v>
      </c>
      <c r="AK30">
        <v>-4.1189523893259299E-2</v>
      </c>
      <c r="AL30">
        <v>4.6238848970660003E-2</v>
      </c>
      <c r="AM30">
        <v>3.4556043284320701</v>
      </c>
      <c r="AN30">
        <v>4</v>
      </c>
      <c r="AO30">
        <v>1</v>
      </c>
      <c r="AP30">
        <f t="shared" si="22"/>
        <v>1</v>
      </c>
      <c r="AQ30">
        <f t="shared" si="23"/>
        <v>0</v>
      </c>
      <c r="AR30">
        <f t="shared" si="24"/>
        <v>51768.855782361366</v>
      </c>
      <c r="AS30" t="s">
        <v>240</v>
      </c>
      <c r="AT30">
        <v>0</v>
      </c>
      <c r="AU30">
        <v>0</v>
      </c>
      <c r="AV30">
        <f t="shared" si="25"/>
        <v>0</v>
      </c>
      <c r="AW30" t="e">
        <f t="shared" si="26"/>
        <v>#DIV/0!</v>
      </c>
      <c r="AX30">
        <v>0</v>
      </c>
      <c r="AY30" t="s">
        <v>240</v>
      </c>
      <c r="AZ30">
        <v>0</v>
      </c>
      <c r="BA30">
        <v>0</v>
      </c>
      <c r="BB30" t="e">
        <f t="shared" si="27"/>
        <v>#DIV/0!</v>
      </c>
      <c r="BC30">
        <v>0.5</v>
      </c>
      <c r="BD30">
        <f t="shared" si="28"/>
        <v>1513.1910000000028</v>
      </c>
      <c r="BE30">
        <f t="shared" si="29"/>
        <v>7.5306498534955306</v>
      </c>
      <c r="BF30" t="e">
        <f t="shared" si="30"/>
        <v>#DIV/0!</v>
      </c>
      <c r="BG30" t="e">
        <f t="shared" si="31"/>
        <v>#DIV/0!</v>
      </c>
      <c r="BH30">
        <f t="shared" si="32"/>
        <v>4.9766684136341791E-3</v>
      </c>
      <c r="BI30" t="e">
        <f t="shared" si="33"/>
        <v>#DIV/0!</v>
      </c>
      <c r="BJ30" t="s">
        <v>240</v>
      </c>
      <c r="BK30">
        <v>0</v>
      </c>
      <c r="BL30">
        <f t="shared" si="34"/>
        <v>0</v>
      </c>
      <c r="BM30" t="e">
        <f t="shared" si="35"/>
        <v>#DIV/0!</v>
      </c>
      <c r="BN30" t="e">
        <f t="shared" si="36"/>
        <v>#DIV/0!</v>
      </c>
      <c r="BO30" t="e">
        <f t="shared" si="37"/>
        <v>#DIV/0!</v>
      </c>
      <c r="BP30" t="e">
        <f t="shared" si="38"/>
        <v>#DIV/0!</v>
      </c>
      <c r="BQ30">
        <f t="shared" si="39"/>
        <v>1800.0035483871</v>
      </c>
      <c r="BR30">
        <f t="shared" si="40"/>
        <v>1513.1910000000028</v>
      </c>
      <c r="BS30">
        <f t="shared" si="41"/>
        <v>0.84066000945159436</v>
      </c>
      <c r="BT30">
        <f t="shared" si="42"/>
        <v>0.19132001890318856</v>
      </c>
      <c r="BU30">
        <v>6</v>
      </c>
      <c r="BV30">
        <v>0.5</v>
      </c>
      <c r="BW30" t="s">
        <v>241</v>
      </c>
      <c r="BX30">
        <v>1582139404.5999999</v>
      </c>
      <c r="BY30">
        <v>561.50367741935497</v>
      </c>
      <c r="BZ30">
        <v>575.08196774193596</v>
      </c>
      <c r="CA30">
        <v>33.2649677419355</v>
      </c>
      <c r="CB30">
        <v>32.112287096774203</v>
      </c>
      <c r="CC30">
        <v>350.02441935483898</v>
      </c>
      <c r="CD30">
        <v>99.333535483871003</v>
      </c>
      <c r="CE30">
        <v>0.19997025806451599</v>
      </c>
      <c r="CF30">
        <v>31.371674193548401</v>
      </c>
      <c r="CG30">
        <v>30.9771838709677</v>
      </c>
      <c r="CH30">
        <v>999.9</v>
      </c>
      <c r="CI30">
        <v>0</v>
      </c>
      <c r="CJ30">
        <v>0</v>
      </c>
      <c r="CK30">
        <v>9999.6983870967706</v>
      </c>
      <c r="CL30">
        <v>0</v>
      </c>
      <c r="CM30">
        <v>7.3310948387096797</v>
      </c>
      <c r="CN30">
        <v>1800.0035483871</v>
      </c>
      <c r="CO30">
        <v>0.977999741935484</v>
      </c>
      <c r="CP30">
        <v>2.2000458064516101E-2</v>
      </c>
      <c r="CQ30">
        <v>0</v>
      </c>
      <c r="CR30">
        <v>2.71004838709678</v>
      </c>
      <c r="CS30">
        <v>0</v>
      </c>
      <c r="CT30">
        <v>19782.938709677401</v>
      </c>
      <c r="CU30">
        <v>16724.764516128998</v>
      </c>
      <c r="CV30">
        <v>45.424999999999997</v>
      </c>
      <c r="CW30">
        <v>47.674999999999997</v>
      </c>
      <c r="CX30">
        <v>46.536000000000001</v>
      </c>
      <c r="CY30">
        <v>45.875</v>
      </c>
      <c r="CZ30">
        <v>45.128999999999998</v>
      </c>
      <c r="DA30">
        <v>1760.40290322581</v>
      </c>
      <c r="DB30">
        <v>39.600645161290302</v>
      </c>
      <c r="DC30">
        <v>0</v>
      </c>
      <c r="DD30">
        <v>1582139415.8</v>
      </c>
      <c r="DE30">
        <v>2.6978076923076899</v>
      </c>
      <c r="DF30">
        <v>0.26839316821446701</v>
      </c>
      <c r="DG30">
        <v>-229.46666679265999</v>
      </c>
      <c r="DH30">
        <v>19781.5884615385</v>
      </c>
      <c r="DI30">
        <v>15</v>
      </c>
      <c r="DJ30">
        <v>100</v>
      </c>
      <c r="DK30">
        <v>100</v>
      </c>
      <c r="DL30">
        <v>3.1480000000000001</v>
      </c>
      <c r="DM30">
        <v>0.46300000000000002</v>
      </c>
      <c r="DN30">
        <v>2</v>
      </c>
      <c r="DO30">
        <v>331.55700000000002</v>
      </c>
      <c r="DP30">
        <v>675.51400000000001</v>
      </c>
      <c r="DQ30">
        <v>29.6465</v>
      </c>
      <c r="DR30">
        <v>31.342400000000001</v>
      </c>
      <c r="DS30">
        <v>30.0001</v>
      </c>
      <c r="DT30">
        <v>31.266400000000001</v>
      </c>
      <c r="DU30">
        <v>31.276599999999998</v>
      </c>
      <c r="DV30">
        <v>28.079000000000001</v>
      </c>
      <c r="DW30">
        <v>22.390799999999999</v>
      </c>
      <c r="DX30">
        <v>93.168700000000001</v>
      </c>
      <c r="DY30">
        <v>29.652699999999999</v>
      </c>
      <c r="DZ30">
        <v>575</v>
      </c>
      <c r="EA30">
        <v>32.082299999999996</v>
      </c>
      <c r="EB30">
        <v>100.12</v>
      </c>
      <c r="EC30">
        <v>100.517</v>
      </c>
    </row>
    <row r="31" spans="1:133" x14ac:dyDescent="0.25">
      <c r="A31">
        <v>15</v>
      </c>
      <c r="B31">
        <v>1582139502.5999999</v>
      </c>
      <c r="C31">
        <v>1272.0999999046301</v>
      </c>
      <c r="D31" t="s">
        <v>268</v>
      </c>
      <c r="E31" t="s">
        <v>269</v>
      </c>
      <c r="F31" t="s">
        <v>232</v>
      </c>
      <c r="G31" t="s">
        <v>233</v>
      </c>
      <c r="H31" t="s">
        <v>234</v>
      </c>
      <c r="I31" t="s">
        <v>235</v>
      </c>
      <c r="J31" t="s">
        <v>236</v>
      </c>
      <c r="K31" t="s">
        <v>237</v>
      </c>
      <c r="L31" t="s">
        <v>238</v>
      </c>
      <c r="M31" t="s">
        <v>239</v>
      </c>
      <c r="N31">
        <v>1582139494.5999999</v>
      </c>
      <c r="O31">
        <f t="shared" si="0"/>
        <v>6.2015592053957084E-4</v>
      </c>
      <c r="P31">
        <f t="shared" si="1"/>
        <v>8.4608915239286784</v>
      </c>
      <c r="Q31">
        <f t="shared" si="2"/>
        <v>659.85438709677396</v>
      </c>
      <c r="R31">
        <f t="shared" si="3"/>
        <v>376.36358532274875</v>
      </c>
      <c r="S31">
        <f t="shared" si="4"/>
        <v>37.458597021074233</v>
      </c>
      <c r="T31">
        <f t="shared" si="5"/>
        <v>65.673780734259523</v>
      </c>
      <c r="U31">
        <f t="shared" si="6"/>
        <v>5.009076191601803E-2</v>
      </c>
      <c r="V31">
        <f t="shared" si="7"/>
        <v>2.2489798321283301</v>
      </c>
      <c r="W31">
        <f t="shared" si="8"/>
        <v>4.9479122229559594E-2</v>
      </c>
      <c r="X31">
        <f t="shared" si="9"/>
        <v>3.0978782465795281E-2</v>
      </c>
      <c r="Y31">
        <f t="shared" si="10"/>
        <v>289.502401622989</v>
      </c>
      <c r="Z31">
        <f t="shared" si="11"/>
        <v>33.357569281351516</v>
      </c>
      <c r="AA31">
        <f t="shared" si="12"/>
        <v>31.000316129032299</v>
      </c>
      <c r="AB31">
        <f t="shared" si="13"/>
        <v>4.5114596276400478</v>
      </c>
      <c r="AC31">
        <f t="shared" si="14"/>
        <v>71.815010144745514</v>
      </c>
      <c r="AD31">
        <f t="shared" si="15"/>
        <v>3.3130455305601427</v>
      </c>
      <c r="AE31">
        <f t="shared" si="16"/>
        <v>4.6133051069443427</v>
      </c>
      <c r="AF31">
        <f t="shared" si="17"/>
        <v>1.1984140970799051</v>
      </c>
      <c r="AG31">
        <f t="shared" si="18"/>
        <v>-27.348876095795074</v>
      </c>
      <c r="AH31">
        <f t="shared" si="19"/>
        <v>47.539775620197517</v>
      </c>
      <c r="AI31">
        <f t="shared" si="20"/>
        <v>4.7560345341779326</v>
      </c>
      <c r="AJ31">
        <f t="shared" si="21"/>
        <v>314.44933568156944</v>
      </c>
      <c r="AK31">
        <v>-4.11562885605644E-2</v>
      </c>
      <c r="AL31">
        <v>4.6201539398134803E-2</v>
      </c>
      <c r="AM31">
        <v>3.45339698391984</v>
      </c>
      <c r="AN31">
        <v>4</v>
      </c>
      <c r="AO31">
        <v>1</v>
      </c>
      <c r="AP31">
        <f t="shared" si="22"/>
        <v>1</v>
      </c>
      <c r="AQ31">
        <f t="shared" si="23"/>
        <v>0</v>
      </c>
      <c r="AR31">
        <f t="shared" si="24"/>
        <v>51725.138923860359</v>
      </c>
      <c r="AS31" t="s">
        <v>240</v>
      </c>
      <c r="AT31">
        <v>0</v>
      </c>
      <c r="AU31">
        <v>0</v>
      </c>
      <c r="AV31">
        <f t="shared" si="25"/>
        <v>0</v>
      </c>
      <c r="AW31" t="e">
        <f t="shared" si="26"/>
        <v>#DIV/0!</v>
      </c>
      <c r="AX31">
        <v>0</v>
      </c>
      <c r="AY31" t="s">
        <v>240</v>
      </c>
      <c r="AZ31">
        <v>0</v>
      </c>
      <c r="BA31">
        <v>0</v>
      </c>
      <c r="BB31" t="e">
        <f t="shared" si="27"/>
        <v>#DIV/0!</v>
      </c>
      <c r="BC31">
        <v>0.5</v>
      </c>
      <c r="BD31">
        <f t="shared" si="28"/>
        <v>1513.1846903225821</v>
      </c>
      <c r="BE31">
        <f t="shared" si="29"/>
        <v>8.4608915239286784</v>
      </c>
      <c r="BF31" t="e">
        <f t="shared" si="30"/>
        <v>#DIV/0!</v>
      </c>
      <c r="BG31" t="e">
        <f t="shared" si="31"/>
        <v>#DIV/0!</v>
      </c>
      <c r="BH31">
        <f t="shared" si="32"/>
        <v>5.5914466872678823E-3</v>
      </c>
      <c r="BI31" t="e">
        <f t="shared" si="33"/>
        <v>#DIV/0!</v>
      </c>
      <c r="BJ31" t="s">
        <v>240</v>
      </c>
      <c r="BK31">
        <v>0</v>
      </c>
      <c r="BL31">
        <f t="shared" si="34"/>
        <v>0</v>
      </c>
      <c r="BM31" t="e">
        <f t="shared" si="35"/>
        <v>#DIV/0!</v>
      </c>
      <c r="BN31" t="e">
        <f t="shared" si="36"/>
        <v>#DIV/0!</v>
      </c>
      <c r="BO31" t="e">
        <f t="shared" si="37"/>
        <v>#DIV/0!</v>
      </c>
      <c r="BP31" t="e">
        <f t="shared" si="38"/>
        <v>#DIV/0!</v>
      </c>
      <c r="BQ31">
        <f t="shared" si="39"/>
        <v>1799.9961290322599</v>
      </c>
      <c r="BR31">
        <f t="shared" si="40"/>
        <v>1513.1846903225821</v>
      </c>
      <c r="BS31">
        <f t="shared" si="41"/>
        <v>0.84065996916122399</v>
      </c>
      <c r="BT31">
        <f t="shared" si="42"/>
        <v>0.19131993832244801</v>
      </c>
      <c r="BU31">
        <v>6</v>
      </c>
      <c r="BV31">
        <v>0.5</v>
      </c>
      <c r="BW31" t="s">
        <v>241</v>
      </c>
      <c r="BX31">
        <v>1582139494.5999999</v>
      </c>
      <c r="BY31">
        <v>659.85438709677396</v>
      </c>
      <c r="BZ31">
        <v>675.05951612903198</v>
      </c>
      <c r="CA31">
        <v>33.2876774193548</v>
      </c>
      <c r="CB31">
        <v>32.259993548387101</v>
      </c>
      <c r="CC31">
        <v>350.01758064516099</v>
      </c>
      <c r="CD31">
        <v>99.327670967741895</v>
      </c>
      <c r="CE31">
        <v>0.20001577419354799</v>
      </c>
      <c r="CF31">
        <v>31.392406451612899</v>
      </c>
      <c r="CG31">
        <v>31.000316129032299</v>
      </c>
      <c r="CH31">
        <v>999.9</v>
      </c>
      <c r="CI31">
        <v>0</v>
      </c>
      <c r="CJ31">
        <v>0</v>
      </c>
      <c r="CK31">
        <v>9992.2196774193508</v>
      </c>
      <c r="CL31">
        <v>0</v>
      </c>
      <c r="CM31">
        <v>9.4407303225806505</v>
      </c>
      <c r="CN31">
        <v>1799.9961290322599</v>
      </c>
      <c r="CO31">
        <v>0.97800100000000001</v>
      </c>
      <c r="CP31">
        <v>2.1999164516128999E-2</v>
      </c>
      <c r="CQ31">
        <v>0</v>
      </c>
      <c r="CR31">
        <v>2.8211854838709698</v>
      </c>
      <c r="CS31">
        <v>0</v>
      </c>
      <c r="CT31">
        <v>19809.296774193499</v>
      </c>
      <c r="CU31">
        <v>16724.6967741935</v>
      </c>
      <c r="CV31">
        <v>45.423000000000002</v>
      </c>
      <c r="CW31">
        <v>47.612806451612897</v>
      </c>
      <c r="CX31">
        <v>46.477548387096803</v>
      </c>
      <c r="CY31">
        <v>45.852645161290297</v>
      </c>
      <c r="CZ31">
        <v>45.125</v>
      </c>
      <c r="DA31">
        <v>1760.39806451613</v>
      </c>
      <c r="DB31">
        <v>39.598064516129</v>
      </c>
      <c r="DC31">
        <v>0</v>
      </c>
      <c r="DD31">
        <v>1582139505.8</v>
      </c>
      <c r="DE31">
        <v>2.8132115384615402</v>
      </c>
      <c r="DF31">
        <v>-7.1418821068777505E-2</v>
      </c>
      <c r="DG31">
        <v>-125.62051295467801</v>
      </c>
      <c r="DH31">
        <v>19808.807692307699</v>
      </c>
      <c r="DI31">
        <v>15</v>
      </c>
      <c r="DJ31">
        <v>100</v>
      </c>
      <c r="DK31">
        <v>100</v>
      </c>
      <c r="DL31">
        <v>3.1869999999999998</v>
      </c>
      <c r="DM31">
        <v>0.47099999999999997</v>
      </c>
      <c r="DN31">
        <v>2</v>
      </c>
      <c r="DO31">
        <v>331.46</v>
      </c>
      <c r="DP31">
        <v>675.77599999999995</v>
      </c>
      <c r="DQ31">
        <v>29.610199999999999</v>
      </c>
      <c r="DR31">
        <v>31.3506</v>
      </c>
      <c r="DS31">
        <v>30.0001</v>
      </c>
      <c r="DT31">
        <v>31.2774</v>
      </c>
      <c r="DU31">
        <v>31.286999999999999</v>
      </c>
      <c r="DV31">
        <v>31.9907</v>
      </c>
      <c r="DW31">
        <v>22.0594</v>
      </c>
      <c r="DX31">
        <v>93.213499999999996</v>
      </c>
      <c r="DY31">
        <v>29.6068</v>
      </c>
      <c r="DZ31">
        <v>675</v>
      </c>
      <c r="EA31">
        <v>32.189799999999998</v>
      </c>
      <c r="EB31">
        <v>100.121</v>
      </c>
      <c r="EC31">
        <v>100.51900000000001</v>
      </c>
    </row>
    <row r="32" spans="1:133" x14ac:dyDescent="0.25">
      <c r="A32">
        <v>16</v>
      </c>
      <c r="B32">
        <v>1582139602.5999999</v>
      </c>
      <c r="C32">
        <v>1372.0999999046301</v>
      </c>
      <c r="D32" t="s">
        <v>270</v>
      </c>
      <c r="E32" t="s">
        <v>271</v>
      </c>
      <c r="F32" t="s">
        <v>232</v>
      </c>
      <c r="G32" t="s">
        <v>233</v>
      </c>
      <c r="H32" t="s">
        <v>234</v>
      </c>
      <c r="I32" t="s">
        <v>235</v>
      </c>
      <c r="J32" t="s">
        <v>236</v>
      </c>
      <c r="K32" t="s">
        <v>237</v>
      </c>
      <c r="L32" t="s">
        <v>238</v>
      </c>
      <c r="M32" t="s">
        <v>239</v>
      </c>
      <c r="N32">
        <v>1582139594.5999999</v>
      </c>
      <c r="O32">
        <f t="shared" si="0"/>
        <v>5.9018188487538147E-4</v>
      </c>
      <c r="P32">
        <f t="shared" si="1"/>
        <v>9.7006196790709147</v>
      </c>
      <c r="Q32">
        <f t="shared" si="2"/>
        <v>782.60177419354898</v>
      </c>
      <c r="R32">
        <f t="shared" si="3"/>
        <v>443.54323357607382</v>
      </c>
      <c r="S32">
        <f t="shared" si="4"/>
        <v>44.145274106005708</v>
      </c>
      <c r="T32">
        <f t="shared" si="5"/>
        <v>77.891324277625614</v>
      </c>
      <c r="U32">
        <f t="shared" si="6"/>
        <v>4.7965270739106065E-2</v>
      </c>
      <c r="V32">
        <f t="shared" si="7"/>
        <v>2.2501425048310368</v>
      </c>
      <c r="W32">
        <f t="shared" si="8"/>
        <v>4.7404409622318879E-2</v>
      </c>
      <c r="X32">
        <f t="shared" si="9"/>
        <v>2.9677600648707281E-2</v>
      </c>
      <c r="Y32">
        <f t="shared" si="10"/>
        <v>289.50297823682041</v>
      </c>
      <c r="Z32">
        <f t="shared" si="11"/>
        <v>33.332959705587079</v>
      </c>
      <c r="AA32">
        <f t="shared" si="12"/>
        <v>30.9784838709677</v>
      </c>
      <c r="AB32">
        <f t="shared" si="13"/>
        <v>4.5058467194583613</v>
      </c>
      <c r="AC32">
        <f t="shared" si="14"/>
        <v>72.003876979682786</v>
      </c>
      <c r="AD32">
        <f t="shared" si="15"/>
        <v>3.3154080020379593</v>
      </c>
      <c r="AE32">
        <f t="shared" si="16"/>
        <v>4.6044853987146581</v>
      </c>
      <c r="AF32">
        <f t="shared" si="17"/>
        <v>1.1904387174204021</v>
      </c>
      <c r="AG32">
        <f t="shared" si="18"/>
        <v>-26.027021123004324</v>
      </c>
      <c r="AH32">
        <f t="shared" si="19"/>
        <v>46.130159123017528</v>
      </c>
      <c r="AI32">
        <f t="shared" si="20"/>
        <v>4.6113652151577069</v>
      </c>
      <c r="AJ32">
        <f t="shared" si="21"/>
        <v>314.21748145199132</v>
      </c>
      <c r="AK32">
        <v>-4.11875838685214E-2</v>
      </c>
      <c r="AL32">
        <v>4.6236671122936203E-2</v>
      </c>
      <c r="AM32">
        <v>3.4554754973601902</v>
      </c>
      <c r="AN32">
        <v>4</v>
      </c>
      <c r="AO32">
        <v>1</v>
      </c>
      <c r="AP32">
        <f t="shared" si="22"/>
        <v>1</v>
      </c>
      <c r="AQ32">
        <f t="shared" si="23"/>
        <v>0</v>
      </c>
      <c r="AR32">
        <f t="shared" si="24"/>
        <v>51768.61163645592</v>
      </c>
      <c r="AS32" t="s">
        <v>240</v>
      </c>
      <c r="AT32">
        <v>0</v>
      </c>
      <c r="AU32">
        <v>0</v>
      </c>
      <c r="AV32">
        <f t="shared" si="25"/>
        <v>0</v>
      </c>
      <c r="AW32" t="e">
        <f t="shared" si="26"/>
        <v>#DIV/0!</v>
      </c>
      <c r="AX32">
        <v>0</v>
      </c>
      <c r="AY32" t="s">
        <v>240</v>
      </c>
      <c r="AZ32">
        <v>0</v>
      </c>
      <c r="BA32">
        <v>0</v>
      </c>
      <c r="BB32" t="e">
        <f t="shared" si="27"/>
        <v>#DIV/0!</v>
      </c>
      <c r="BC32">
        <v>0.5</v>
      </c>
      <c r="BD32">
        <f t="shared" si="28"/>
        <v>1513.1898677419344</v>
      </c>
      <c r="BE32">
        <f t="shared" si="29"/>
        <v>9.7006196790709147</v>
      </c>
      <c r="BF32" t="e">
        <f t="shared" si="30"/>
        <v>#DIV/0!</v>
      </c>
      <c r="BG32" t="e">
        <f t="shared" si="31"/>
        <v>#DIV/0!</v>
      </c>
      <c r="BH32">
        <f t="shared" si="32"/>
        <v>6.4107088514587501E-3</v>
      </c>
      <c r="BI32" t="e">
        <f t="shared" si="33"/>
        <v>#DIV/0!</v>
      </c>
      <c r="BJ32" t="s">
        <v>240</v>
      </c>
      <c r="BK32">
        <v>0</v>
      </c>
      <c r="BL32">
        <f t="shared" si="34"/>
        <v>0</v>
      </c>
      <c r="BM32" t="e">
        <f t="shared" si="35"/>
        <v>#DIV/0!</v>
      </c>
      <c r="BN32" t="e">
        <f t="shared" si="36"/>
        <v>#DIV/0!</v>
      </c>
      <c r="BO32" t="e">
        <f t="shared" si="37"/>
        <v>#DIV/0!</v>
      </c>
      <c r="BP32" t="e">
        <f t="shared" si="38"/>
        <v>#DIV/0!</v>
      </c>
      <c r="BQ32">
        <f t="shared" si="39"/>
        <v>1800.0025806451599</v>
      </c>
      <c r="BR32">
        <f t="shared" si="40"/>
        <v>1513.1898677419344</v>
      </c>
      <c r="BS32">
        <f t="shared" si="41"/>
        <v>0.8406598323873371</v>
      </c>
      <c r="BT32">
        <f t="shared" si="42"/>
        <v>0.19131966477467416</v>
      </c>
      <c r="BU32">
        <v>6</v>
      </c>
      <c r="BV32">
        <v>0.5</v>
      </c>
      <c r="BW32" t="s">
        <v>241</v>
      </c>
      <c r="BX32">
        <v>1582139594.5999999</v>
      </c>
      <c r="BY32">
        <v>782.60177419354898</v>
      </c>
      <c r="BZ32">
        <v>800.02200000000005</v>
      </c>
      <c r="CA32">
        <v>33.311080645161297</v>
      </c>
      <c r="CB32">
        <v>32.333109677419401</v>
      </c>
      <c r="CC32">
        <v>350.02406451612899</v>
      </c>
      <c r="CD32">
        <v>99.328680645161299</v>
      </c>
      <c r="CE32">
        <v>0.200002838709677</v>
      </c>
      <c r="CF32">
        <v>31.358751612903198</v>
      </c>
      <c r="CG32">
        <v>30.9784838709677</v>
      </c>
      <c r="CH32">
        <v>999.9</v>
      </c>
      <c r="CI32">
        <v>0</v>
      </c>
      <c r="CJ32">
        <v>0</v>
      </c>
      <c r="CK32">
        <v>9999.7161290322601</v>
      </c>
      <c r="CL32">
        <v>0</v>
      </c>
      <c r="CM32">
        <v>7.8889812903225804</v>
      </c>
      <c r="CN32">
        <v>1800.0025806451599</v>
      </c>
      <c r="CO32">
        <v>0.97800490322580602</v>
      </c>
      <c r="CP32">
        <v>2.1995135483871001E-2</v>
      </c>
      <c r="CQ32">
        <v>0</v>
      </c>
      <c r="CR32">
        <v>2.6705000000000001</v>
      </c>
      <c r="CS32">
        <v>0</v>
      </c>
      <c r="CT32">
        <v>19838.870967741899</v>
      </c>
      <c r="CU32">
        <v>16724.767741935499</v>
      </c>
      <c r="CV32">
        <v>45.406999999999996</v>
      </c>
      <c r="CW32">
        <v>47.561999999999998</v>
      </c>
      <c r="CX32">
        <v>46.3325483870968</v>
      </c>
      <c r="CY32">
        <v>45.820129032258002</v>
      </c>
      <c r="CZ32">
        <v>45.116806451612902</v>
      </c>
      <c r="DA32">
        <v>1760.41258064516</v>
      </c>
      <c r="DB32">
        <v>39.590000000000003</v>
      </c>
      <c r="DC32">
        <v>0</v>
      </c>
      <c r="DD32">
        <v>1582139606</v>
      </c>
      <c r="DE32">
        <v>2.6369807692307701</v>
      </c>
      <c r="DF32">
        <v>-1.0732649734533299</v>
      </c>
      <c r="DG32">
        <v>-240.56752108013899</v>
      </c>
      <c r="DH32">
        <v>19836.446153846198</v>
      </c>
      <c r="DI32">
        <v>15</v>
      </c>
      <c r="DJ32">
        <v>100</v>
      </c>
      <c r="DK32">
        <v>100</v>
      </c>
      <c r="DL32">
        <v>3.3260000000000001</v>
      </c>
      <c r="DM32">
        <v>0.47499999999999998</v>
      </c>
      <c r="DN32">
        <v>2</v>
      </c>
      <c r="DO32">
        <v>331.39600000000002</v>
      </c>
      <c r="DP32">
        <v>676.40300000000002</v>
      </c>
      <c r="DQ32">
        <v>29.5947</v>
      </c>
      <c r="DR32">
        <v>31.358899999999998</v>
      </c>
      <c r="DS32">
        <v>30.0002</v>
      </c>
      <c r="DT32">
        <v>31.285599999999999</v>
      </c>
      <c r="DU32">
        <v>31.295200000000001</v>
      </c>
      <c r="DV32">
        <v>36.738799999999998</v>
      </c>
      <c r="DW32">
        <v>21.798999999999999</v>
      </c>
      <c r="DX32">
        <v>93.268199999999993</v>
      </c>
      <c r="DY32">
        <v>29.601299999999998</v>
      </c>
      <c r="DZ32">
        <v>800</v>
      </c>
      <c r="EA32">
        <v>32.254600000000003</v>
      </c>
      <c r="EB32">
        <v>100.119</v>
      </c>
      <c r="EC32">
        <v>100.515</v>
      </c>
    </row>
    <row r="33" spans="1:133" x14ac:dyDescent="0.25">
      <c r="A33">
        <v>17</v>
      </c>
      <c r="B33">
        <v>1582139715.5999999</v>
      </c>
      <c r="C33">
        <v>1485.0999999046301</v>
      </c>
      <c r="D33" t="s">
        <v>272</v>
      </c>
      <c r="E33" t="s">
        <v>273</v>
      </c>
      <c r="F33" t="s">
        <v>232</v>
      </c>
      <c r="G33" t="s">
        <v>233</v>
      </c>
      <c r="H33" t="s">
        <v>234</v>
      </c>
      <c r="I33" t="s">
        <v>235</v>
      </c>
      <c r="J33" t="s">
        <v>236</v>
      </c>
      <c r="K33" t="s">
        <v>237</v>
      </c>
      <c r="L33" t="s">
        <v>238</v>
      </c>
      <c r="M33" t="s">
        <v>239</v>
      </c>
      <c r="N33">
        <v>1582139707.5999999</v>
      </c>
      <c r="O33">
        <f t="shared" si="0"/>
        <v>5.8358654412795524E-4</v>
      </c>
      <c r="P33">
        <f t="shared" si="1"/>
        <v>11.625671805168297</v>
      </c>
      <c r="Q33">
        <f t="shared" si="2"/>
        <v>979.10780645161299</v>
      </c>
      <c r="R33">
        <f t="shared" si="3"/>
        <v>566.2159238606514</v>
      </c>
      <c r="S33">
        <f t="shared" si="4"/>
        <v>56.353212577035855</v>
      </c>
      <c r="T33">
        <f t="shared" si="5"/>
        <v>97.446694852019178</v>
      </c>
      <c r="U33">
        <f t="shared" si="6"/>
        <v>4.7265280066671148E-2</v>
      </c>
      <c r="V33">
        <f t="shared" si="7"/>
        <v>2.2502559762238459</v>
      </c>
      <c r="W33">
        <f t="shared" si="8"/>
        <v>4.6720596437414649E-2</v>
      </c>
      <c r="X33">
        <f t="shared" si="9"/>
        <v>2.9248787350944612E-2</v>
      </c>
      <c r="Y33">
        <f t="shared" si="10"/>
        <v>289.50399473090425</v>
      </c>
      <c r="Z33">
        <f t="shared" si="11"/>
        <v>33.364973903842234</v>
      </c>
      <c r="AA33">
        <f t="shared" si="12"/>
        <v>30.989616129032299</v>
      </c>
      <c r="AB33">
        <f t="shared" si="13"/>
        <v>4.5087079781779345</v>
      </c>
      <c r="AC33">
        <f t="shared" si="14"/>
        <v>71.859171718804021</v>
      </c>
      <c r="AD33">
        <f t="shared" si="15"/>
        <v>3.3143885892974221</v>
      </c>
      <c r="AE33">
        <f t="shared" si="16"/>
        <v>4.6123389819564498</v>
      </c>
      <c r="AF33">
        <f t="shared" si="17"/>
        <v>1.1943193888805124</v>
      </c>
      <c r="AG33">
        <f t="shared" si="18"/>
        <v>-25.736166596042825</v>
      </c>
      <c r="AH33">
        <f t="shared" si="19"/>
        <v>48.417918538482496</v>
      </c>
      <c r="AI33">
        <f t="shared" si="20"/>
        <v>4.84079651431448</v>
      </c>
      <c r="AJ33">
        <f t="shared" si="21"/>
        <v>317.02654318765838</v>
      </c>
      <c r="AK33">
        <v>-4.11906389266498E-2</v>
      </c>
      <c r="AL33">
        <v>4.62401006933231E-2</v>
      </c>
      <c r="AM33">
        <v>3.4556783734233001</v>
      </c>
      <c r="AN33">
        <v>4</v>
      </c>
      <c r="AO33">
        <v>1</v>
      </c>
      <c r="AP33">
        <f t="shared" si="22"/>
        <v>1</v>
      </c>
      <c r="AQ33">
        <f t="shared" si="23"/>
        <v>0</v>
      </c>
      <c r="AR33">
        <f t="shared" si="24"/>
        <v>51767.13994290369</v>
      </c>
      <c r="AS33" t="s">
        <v>240</v>
      </c>
      <c r="AT33">
        <v>0</v>
      </c>
      <c r="AU33">
        <v>0</v>
      </c>
      <c r="AV33">
        <f t="shared" si="25"/>
        <v>0</v>
      </c>
      <c r="AW33" t="e">
        <f t="shared" si="26"/>
        <v>#DIV/0!</v>
      </c>
      <c r="AX33">
        <v>0</v>
      </c>
      <c r="AY33" t="s">
        <v>240</v>
      </c>
      <c r="AZ33">
        <v>0</v>
      </c>
      <c r="BA33">
        <v>0</v>
      </c>
      <c r="BB33" t="e">
        <f t="shared" si="27"/>
        <v>#DIV/0!</v>
      </c>
      <c r="BC33">
        <v>0.5</v>
      </c>
      <c r="BD33">
        <f t="shared" si="28"/>
        <v>1513.1933322580617</v>
      </c>
      <c r="BE33">
        <f t="shared" si="29"/>
        <v>11.625671805168297</v>
      </c>
      <c r="BF33" t="e">
        <f t="shared" si="30"/>
        <v>#DIV/0!</v>
      </c>
      <c r="BG33" t="e">
        <f t="shared" si="31"/>
        <v>#DIV/0!</v>
      </c>
      <c r="BH33">
        <f t="shared" si="32"/>
        <v>7.6828727415946887E-3</v>
      </c>
      <c r="BI33" t="e">
        <f t="shared" si="33"/>
        <v>#DIV/0!</v>
      </c>
      <c r="BJ33" t="s">
        <v>240</v>
      </c>
      <c r="BK33">
        <v>0</v>
      </c>
      <c r="BL33">
        <f t="shared" si="34"/>
        <v>0</v>
      </c>
      <c r="BM33" t="e">
        <f t="shared" si="35"/>
        <v>#DIV/0!</v>
      </c>
      <c r="BN33" t="e">
        <f t="shared" si="36"/>
        <v>#DIV/0!</v>
      </c>
      <c r="BO33" t="e">
        <f t="shared" si="37"/>
        <v>#DIV/0!</v>
      </c>
      <c r="BP33" t="e">
        <f t="shared" si="38"/>
        <v>#DIV/0!</v>
      </c>
      <c r="BQ33">
        <f t="shared" si="39"/>
        <v>1800.0064516129</v>
      </c>
      <c r="BR33">
        <f t="shared" si="40"/>
        <v>1513.1933322580617</v>
      </c>
      <c r="BS33">
        <f t="shared" si="41"/>
        <v>0.84065994924749365</v>
      </c>
      <c r="BT33">
        <f t="shared" si="42"/>
        <v>0.19131989849498748</v>
      </c>
      <c r="BU33">
        <v>6</v>
      </c>
      <c r="BV33">
        <v>0.5</v>
      </c>
      <c r="BW33" t="s">
        <v>241</v>
      </c>
      <c r="BX33">
        <v>1582139707.5999999</v>
      </c>
      <c r="BY33">
        <v>979.10780645161299</v>
      </c>
      <c r="BZ33">
        <v>1000.01583870968</v>
      </c>
      <c r="CA33">
        <v>33.301732258064497</v>
      </c>
      <c r="CB33">
        <v>32.3346709677419</v>
      </c>
      <c r="CC33">
        <v>350.02048387096801</v>
      </c>
      <c r="CD33">
        <v>99.326006451612898</v>
      </c>
      <c r="CE33">
        <v>0.20000509677419401</v>
      </c>
      <c r="CF33">
        <v>31.388722580645201</v>
      </c>
      <c r="CG33">
        <v>30.989616129032299</v>
      </c>
      <c r="CH33">
        <v>999.9</v>
      </c>
      <c r="CI33">
        <v>0</v>
      </c>
      <c r="CJ33">
        <v>0</v>
      </c>
      <c r="CK33">
        <v>10000.727096774201</v>
      </c>
      <c r="CL33">
        <v>0</v>
      </c>
      <c r="CM33">
        <v>5.1861680645161297</v>
      </c>
      <c r="CN33">
        <v>1800.0064516129</v>
      </c>
      <c r="CO33">
        <v>0.97800167741935495</v>
      </c>
      <c r="CP33">
        <v>2.1998425806451598E-2</v>
      </c>
      <c r="CQ33">
        <v>0</v>
      </c>
      <c r="CR33">
        <v>2.7551370967741899</v>
      </c>
      <c r="CS33">
        <v>0</v>
      </c>
      <c r="CT33">
        <v>19870.216129032298</v>
      </c>
      <c r="CU33">
        <v>16724.803225806401</v>
      </c>
      <c r="CV33">
        <v>45.441064516129003</v>
      </c>
      <c r="CW33">
        <v>47.608741935483899</v>
      </c>
      <c r="CX33">
        <v>46.686999999999998</v>
      </c>
      <c r="CY33">
        <v>45.862806451612897</v>
      </c>
      <c r="CZ33">
        <v>45.125</v>
      </c>
      <c r="DA33">
        <v>1760.40935483871</v>
      </c>
      <c r="DB33">
        <v>39.597096774193503</v>
      </c>
      <c r="DC33">
        <v>0</v>
      </c>
      <c r="DD33">
        <v>1582139718.8</v>
      </c>
      <c r="DE33">
        <v>2.7835000000000001</v>
      </c>
      <c r="DF33">
        <v>0.24358974463353</v>
      </c>
      <c r="DG33">
        <v>-88.605128186352601</v>
      </c>
      <c r="DH33">
        <v>19869.603846153801</v>
      </c>
      <c r="DI33">
        <v>15</v>
      </c>
      <c r="DJ33">
        <v>100</v>
      </c>
      <c r="DK33">
        <v>100</v>
      </c>
      <c r="DL33">
        <v>3.476</v>
      </c>
      <c r="DM33">
        <v>0.47199999999999998</v>
      </c>
      <c r="DN33">
        <v>2</v>
      </c>
      <c r="DO33">
        <v>331.47500000000002</v>
      </c>
      <c r="DP33">
        <v>677.32600000000002</v>
      </c>
      <c r="DQ33">
        <v>29.590699999999998</v>
      </c>
      <c r="DR33">
        <v>31.353400000000001</v>
      </c>
      <c r="DS33">
        <v>30</v>
      </c>
      <c r="DT33">
        <v>31.282900000000001</v>
      </c>
      <c r="DU33">
        <v>31.295200000000001</v>
      </c>
      <c r="DV33">
        <v>44.100099999999998</v>
      </c>
      <c r="DW33">
        <v>21.389099999999999</v>
      </c>
      <c r="DX33">
        <v>93.421000000000006</v>
      </c>
      <c r="DY33">
        <v>29.605699999999999</v>
      </c>
      <c r="DZ33">
        <v>1000</v>
      </c>
      <c r="EA33">
        <v>32.328499999999998</v>
      </c>
      <c r="EB33">
        <v>100.119</v>
      </c>
      <c r="EC33">
        <v>100.517</v>
      </c>
    </row>
    <row r="34" spans="1:133" x14ac:dyDescent="0.25">
      <c r="A34">
        <v>18</v>
      </c>
      <c r="B34">
        <v>1582139836.0999999</v>
      </c>
      <c r="C34">
        <v>1605.5999999046301</v>
      </c>
      <c r="D34" t="s">
        <v>274</v>
      </c>
      <c r="E34" t="s">
        <v>275</v>
      </c>
      <c r="F34" t="s">
        <v>232</v>
      </c>
      <c r="G34" t="s">
        <v>233</v>
      </c>
      <c r="H34" t="s">
        <v>234</v>
      </c>
      <c r="I34" t="s">
        <v>235</v>
      </c>
      <c r="J34" t="s">
        <v>236</v>
      </c>
      <c r="K34" t="s">
        <v>237</v>
      </c>
      <c r="L34" t="s">
        <v>238</v>
      </c>
      <c r="M34" t="s">
        <v>239</v>
      </c>
      <c r="N34">
        <v>1582139828.0999999</v>
      </c>
      <c r="O34">
        <f t="shared" si="0"/>
        <v>5.5661521226609955E-4</v>
      </c>
      <c r="P34">
        <f t="shared" si="1"/>
        <v>14.352875162725052</v>
      </c>
      <c r="Q34">
        <f t="shared" si="2"/>
        <v>1374.0803225806501</v>
      </c>
      <c r="R34">
        <f t="shared" si="3"/>
        <v>838.51878961445527</v>
      </c>
      <c r="S34">
        <f t="shared" si="4"/>
        <v>83.452049994521175</v>
      </c>
      <c r="T34">
        <f t="shared" si="5"/>
        <v>136.75283272926126</v>
      </c>
      <c r="U34">
        <f t="shared" si="6"/>
        <v>4.5145610154603028E-2</v>
      </c>
      <c r="V34">
        <f t="shared" si="7"/>
        <v>2.2502114656514252</v>
      </c>
      <c r="W34">
        <f t="shared" si="8"/>
        <v>4.4648398188620174E-2</v>
      </c>
      <c r="X34">
        <f t="shared" si="9"/>
        <v>2.794946500744484E-2</v>
      </c>
      <c r="Y34">
        <f t="shared" si="10"/>
        <v>289.49993205493735</v>
      </c>
      <c r="Z34">
        <f t="shared" si="11"/>
        <v>33.390094210403234</v>
      </c>
      <c r="AA34">
        <f t="shared" si="12"/>
        <v>30.979696774193599</v>
      </c>
      <c r="AB34">
        <f t="shared" si="13"/>
        <v>4.5061583880372771</v>
      </c>
      <c r="AC34">
        <f t="shared" si="14"/>
        <v>71.788503949645104</v>
      </c>
      <c r="AD34">
        <f t="shared" si="15"/>
        <v>3.3141861678827023</v>
      </c>
      <c r="AE34">
        <f t="shared" si="16"/>
        <v>4.616597345735725</v>
      </c>
      <c r="AF34">
        <f t="shared" si="17"/>
        <v>1.1919722201545748</v>
      </c>
      <c r="AG34">
        <f t="shared" si="18"/>
        <v>-24.546730860934989</v>
      </c>
      <c r="AH34">
        <f t="shared" si="19"/>
        <v>51.589501911890714</v>
      </c>
      <c r="AI34">
        <f t="shared" si="20"/>
        <v>5.1581525482712971</v>
      </c>
      <c r="AJ34">
        <f t="shared" si="21"/>
        <v>321.70085565416434</v>
      </c>
      <c r="AK34">
        <v>-4.1189440525297202E-2</v>
      </c>
      <c r="AL34">
        <v>4.6238755382819102E-2</v>
      </c>
      <c r="AM34">
        <v>3.4555987922652101</v>
      </c>
      <c r="AN34">
        <v>4</v>
      </c>
      <c r="AO34">
        <v>1</v>
      </c>
      <c r="AP34">
        <f t="shared" si="22"/>
        <v>1</v>
      </c>
      <c r="AQ34">
        <f t="shared" si="23"/>
        <v>0</v>
      </c>
      <c r="AR34">
        <f t="shared" si="24"/>
        <v>51762.875087860288</v>
      </c>
      <c r="AS34" t="s">
        <v>240</v>
      </c>
      <c r="AT34">
        <v>0</v>
      </c>
      <c r="AU34">
        <v>0</v>
      </c>
      <c r="AV34">
        <f t="shared" si="25"/>
        <v>0</v>
      </c>
      <c r="AW34" t="e">
        <f t="shared" si="26"/>
        <v>#DIV/0!</v>
      </c>
      <c r="AX34">
        <v>0</v>
      </c>
      <c r="AY34" t="s">
        <v>240</v>
      </c>
      <c r="AZ34">
        <v>0</v>
      </c>
      <c r="BA34">
        <v>0</v>
      </c>
      <c r="BB34" t="e">
        <f t="shared" si="27"/>
        <v>#DIV/0!</v>
      </c>
      <c r="BC34">
        <v>0.5</v>
      </c>
      <c r="BD34">
        <f t="shared" si="28"/>
        <v>1513.1746064516112</v>
      </c>
      <c r="BE34">
        <f t="shared" si="29"/>
        <v>14.352875162725052</v>
      </c>
      <c r="BF34" t="e">
        <f t="shared" si="30"/>
        <v>#DIV/0!</v>
      </c>
      <c r="BG34" t="e">
        <f t="shared" si="31"/>
        <v>#DIV/0!</v>
      </c>
      <c r="BH34">
        <f t="shared" si="32"/>
        <v>9.485273610546829E-3</v>
      </c>
      <c r="BI34" t="e">
        <f t="shared" si="33"/>
        <v>#DIV/0!</v>
      </c>
      <c r="BJ34" t="s">
        <v>240</v>
      </c>
      <c r="BK34">
        <v>0</v>
      </c>
      <c r="BL34">
        <f t="shared" si="34"/>
        <v>0</v>
      </c>
      <c r="BM34" t="e">
        <f t="shared" si="35"/>
        <v>#DIV/0!</v>
      </c>
      <c r="BN34" t="e">
        <f t="shared" si="36"/>
        <v>#DIV/0!</v>
      </c>
      <c r="BO34" t="e">
        <f t="shared" si="37"/>
        <v>#DIV/0!</v>
      </c>
      <c r="BP34" t="e">
        <f t="shared" si="38"/>
        <v>#DIV/0!</v>
      </c>
      <c r="BQ34">
        <f t="shared" si="39"/>
        <v>1799.98451612903</v>
      </c>
      <c r="BR34">
        <f t="shared" si="40"/>
        <v>1513.1746064516112</v>
      </c>
      <c r="BS34">
        <f t="shared" si="41"/>
        <v>0.84065979062185492</v>
      </c>
      <c r="BT34">
        <f t="shared" si="42"/>
        <v>0.19131958124370962</v>
      </c>
      <c r="BU34">
        <v>6</v>
      </c>
      <c r="BV34">
        <v>0.5</v>
      </c>
      <c r="BW34" t="s">
        <v>241</v>
      </c>
      <c r="BX34">
        <v>1582139828.0999999</v>
      </c>
      <c r="BY34">
        <v>1374.0803225806501</v>
      </c>
      <c r="BZ34">
        <v>1399.9938709677399</v>
      </c>
      <c r="CA34">
        <v>33.3006483870968</v>
      </c>
      <c r="CB34">
        <v>32.378316129032299</v>
      </c>
      <c r="CC34">
        <v>350.03409677419398</v>
      </c>
      <c r="CD34">
        <v>99.323193548387096</v>
      </c>
      <c r="CE34">
        <v>0.19997877419354801</v>
      </c>
      <c r="CF34">
        <v>31.404954838709699</v>
      </c>
      <c r="CG34">
        <v>30.979696774193599</v>
      </c>
      <c r="CH34">
        <v>999.9</v>
      </c>
      <c r="CI34">
        <v>0</v>
      </c>
      <c r="CJ34">
        <v>0</v>
      </c>
      <c r="CK34">
        <v>10000.7193548387</v>
      </c>
      <c r="CL34">
        <v>0</v>
      </c>
      <c r="CM34">
        <v>5.93910580645161</v>
      </c>
      <c r="CN34">
        <v>1799.98451612903</v>
      </c>
      <c r="CO34">
        <v>0.97800529032258099</v>
      </c>
      <c r="CP34">
        <v>2.1994674193548398E-2</v>
      </c>
      <c r="CQ34">
        <v>0</v>
      </c>
      <c r="CR34">
        <v>2.7928225806451601</v>
      </c>
      <c r="CS34">
        <v>0</v>
      </c>
      <c r="CT34">
        <v>20117.2096774194</v>
      </c>
      <c r="CU34">
        <v>16724.603225806499</v>
      </c>
      <c r="CV34">
        <v>45.436999999999998</v>
      </c>
      <c r="CW34">
        <v>47.561999999999998</v>
      </c>
      <c r="CX34">
        <v>46.686999999999998</v>
      </c>
      <c r="CY34">
        <v>45.862806451612897</v>
      </c>
      <c r="CZ34">
        <v>45.125</v>
      </c>
      <c r="DA34">
        <v>1760.3974193548399</v>
      </c>
      <c r="DB34">
        <v>39.587096774193498</v>
      </c>
      <c r="DC34">
        <v>0</v>
      </c>
      <c r="DD34">
        <v>1582139839.4000001</v>
      </c>
      <c r="DE34">
        <v>2.7421250000000001</v>
      </c>
      <c r="DF34">
        <v>-1.8344701041323901</v>
      </c>
      <c r="DG34">
        <v>-147.13504275862601</v>
      </c>
      <c r="DH34">
        <v>20116.019230769201</v>
      </c>
      <c r="DI34">
        <v>15</v>
      </c>
      <c r="DJ34">
        <v>100</v>
      </c>
      <c r="DK34">
        <v>100</v>
      </c>
      <c r="DL34">
        <v>3.9260000000000002</v>
      </c>
      <c r="DM34">
        <v>0.47899999999999998</v>
      </c>
      <c r="DN34">
        <v>2</v>
      </c>
      <c r="DO34">
        <v>331.33699999999999</v>
      </c>
      <c r="DP34">
        <v>678.82799999999997</v>
      </c>
      <c r="DQ34">
        <v>29.661999999999999</v>
      </c>
      <c r="DR34">
        <v>31.333100000000002</v>
      </c>
      <c r="DS34">
        <v>30</v>
      </c>
      <c r="DT34">
        <v>31.269100000000002</v>
      </c>
      <c r="DU34">
        <v>31.281500000000001</v>
      </c>
      <c r="DV34">
        <v>58.063400000000001</v>
      </c>
      <c r="DW34">
        <v>21.276299999999999</v>
      </c>
      <c r="DX34">
        <v>93.497399999999999</v>
      </c>
      <c r="DY34">
        <v>29.678899999999999</v>
      </c>
      <c r="DZ34">
        <v>1400</v>
      </c>
      <c r="EA34">
        <v>32.362000000000002</v>
      </c>
      <c r="EB34">
        <v>100.123</v>
      </c>
      <c r="EC34">
        <v>100.52500000000001</v>
      </c>
    </row>
    <row r="35" spans="1:133" x14ac:dyDescent="0.25">
      <c r="A35">
        <v>19</v>
      </c>
      <c r="B35">
        <v>1582139951.5999999</v>
      </c>
      <c r="C35">
        <v>1721.0999999046301</v>
      </c>
      <c r="D35" t="s">
        <v>276</v>
      </c>
      <c r="E35" t="s">
        <v>277</v>
      </c>
      <c r="F35" t="s">
        <v>232</v>
      </c>
      <c r="G35" t="s">
        <v>233</v>
      </c>
      <c r="H35" t="s">
        <v>234</v>
      </c>
      <c r="I35" t="s">
        <v>235</v>
      </c>
      <c r="J35" t="s">
        <v>236</v>
      </c>
      <c r="K35" t="s">
        <v>237</v>
      </c>
      <c r="L35" t="s">
        <v>238</v>
      </c>
      <c r="M35" t="s">
        <v>239</v>
      </c>
      <c r="N35">
        <v>1582139943.5999999</v>
      </c>
      <c r="O35">
        <f t="shared" si="0"/>
        <v>4.6511030380952053E-4</v>
      </c>
      <c r="P35">
        <f t="shared" si="1"/>
        <v>15.574430807511311</v>
      </c>
      <c r="Q35">
        <f t="shared" si="2"/>
        <v>1771.92032258065</v>
      </c>
      <c r="R35">
        <f t="shared" si="3"/>
        <v>1071.3478724457675</v>
      </c>
      <c r="S35">
        <f t="shared" si="4"/>
        <v>106.61349746680655</v>
      </c>
      <c r="T35">
        <f t="shared" si="5"/>
        <v>176.32986229913664</v>
      </c>
      <c r="U35">
        <f t="shared" si="6"/>
        <v>3.7372352462536604E-2</v>
      </c>
      <c r="V35">
        <f t="shared" si="7"/>
        <v>2.2512920578768405</v>
      </c>
      <c r="W35">
        <f t="shared" si="8"/>
        <v>3.703108542436797E-2</v>
      </c>
      <c r="X35">
        <f t="shared" si="9"/>
        <v>2.3174830057028049E-2</v>
      </c>
      <c r="Y35">
        <f t="shared" si="10"/>
        <v>289.50606725222536</v>
      </c>
      <c r="Z35">
        <f t="shared" si="11"/>
        <v>33.43654205632393</v>
      </c>
      <c r="AA35">
        <f t="shared" si="12"/>
        <v>30.991706451612899</v>
      </c>
      <c r="AB35">
        <f t="shared" si="13"/>
        <v>4.5092454179255661</v>
      </c>
      <c r="AC35">
        <f t="shared" si="14"/>
        <v>71.594766904470319</v>
      </c>
      <c r="AD35">
        <f t="shared" si="15"/>
        <v>3.3084522592978667</v>
      </c>
      <c r="AE35">
        <f t="shared" si="16"/>
        <v>4.6210811241446885</v>
      </c>
      <c r="AF35">
        <f t="shared" si="17"/>
        <v>1.2007931586276994</v>
      </c>
      <c r="AG35">
        <f t="shared" si="18"/>
        <v>-20.511364397999856</v>
      </c>
      <c r="AH35">
        <f t="shared" si="19"/>
        <v>52.22935636146066</v>
      </c>
      <c r="AI35">
        <f t="shared" si="20"/>
        <v>5.2203702964412582</v>
      </c>
      <c r="AJ35">
        <f t="shared" si="21"/>
        <v>326.44442951212744</v>
      </c>
      <c r="AK35">
        <v>-4.1218540419380903E-2</v>
      </c>
      <c r="AL35">
        <v>4.6271422563218798E-2</v>
      </c>
      <c r="AM35">
        <v>3.4575309775952401</v>
      </c>
      <c r="AN35">
        <v>4</v>
      </c>
      <c r="AO35">
        <v>1</v>
      </c>
      <c r="AP35">
        <f t="shared" si="22"/>
        <v>1</v>
      </c>
      <c r="AQ35">
        <f t="shared" si="23"/>
        <v>0</v>
      </c>
      <c r="AR35">
        <f t="shared" si="24"/>
        <v>51794.831482009096</v>
      </c>
      <c r="AS35" t="s">
        <v>240</v>
      </c>
      <c r="AT35">
        <v>0</v>
      </c>
      <c r="AU35">
        <v>0</v>
      </c>
      <c r="AV35">
        <f t="shared" si="25"/>
        <v>0</v>
      </c>
      <c r="AW35" t="e">
        <f t="shared" si="26"/>
        <v>#DIV/0!</v>
      </c>
      <c r="AX35">
        <v>0</v>
      </c>
      <c r="AY35" t="s">
        <v>240</v>
      </c>
      <c r="AZ35">
        <v>0</v>
      </c>
      <c r="BA35">
        <v>0</v>
      </c>
      <c r="BB35" t="e">
        <f t="shared" si="27"/>
        <v>#DIV/0!</v>
      </c>
      <c r="BC35">
        <v>0.5</v>
      </c>
      <c r="BD35">
        <f t="shared" si="28"/>
        <v>1513.2061258064509</v>
      </c>
      <c r="BE35">
        <f t="shared" si="29"/>
        <v>15.574430807511311</v>
      </c>
      <c r="BF35" t="e">
        <f t="shared" si="30"/>
        <v>#DIV/0!</v>
      </c>
      <c r="BG35" t="e">
        <f t="shared" si="31"/>
        <v>#DIV/0!</v>
      </c>
      <c r="BH35">
        <f t="shared" si="32"/>
        <v>1.0292339253656566E-2</v>
      </c>
      <c r="BI35" t="e">
        <f t="shared" si="33"/>
        <v>#DIV/0!</v>
      </c>
      <c r="BJ35" t="s">
        <v>240</v>
      </c>
      <c r="BK35">
        <v>0</v>
      </c>
      <c r="BL35">
        <f t="shared" si="34"/>
        <v>0</v>
      </c>
      <c r="BM35" t="e">
        <f t="shared" si="35"/>
        <v>#DIV/0!</v>
      </c>
      <c r="BN35" t="e">
        <f t="shared" si="36"/>
        <v>#DIV/0!</v>
      </c>
      <c r="BO35" t="e">
        <f t="shared" si="37"/>
        <v>#DIV/0!</v>
      </c>
      <c r="BP35" t="e">
        <f t="shared" si="38"/>
        <v>#DIV/0!</v>
      </c>
      <c r="BQ35">
        <f t="shared" si="39"/>
        <v>1800.02193548387</v>
      </c>
      <c r="BR35">
        <f t="shared" si="40"/>
        <v>1513.2061258064509</v>
      </c>
      <c r="BS35">
        <f t="shared" si="41"/>
        <v>0.84065982529245165</v>
      </c>
      <c r="BT35">
        <f t="shared" si="42"/>
        <v>0.19131965058490327</v>
      </c>
      <c r="BU35">
        <v>6</v>
      </c>
      <c r="BV35">
        <v>0.5</v>
      </c>
      <c r="BW35" t="s">
        <v>241</v>
      </c>
      <c r="BX35">
        <v>1582139943.5999999</v>
      </c>
      <c r="BY35">
        <v>1771.92032258065</v>
      </c>
      <c r="BZ35">
        <v>1800.03</v>
      </c>
      <c r="CA35">
        <v>33.246290322580599</v>
      </c>
      <c r="CB35">
        <v>32.4755258064516</v>
      </c>
      <c r="CC35">
        <v>350.02683870967701</v>
      </c>
      <c r="CD35">
        <v>99.313445161290304</v>
      </c>
      <c r="CE35">
        <v>0.19998106451612899</v>
      </c>
      <c r="CF35">
        <v>31.422032258064501</v>
      </c>
      <c r="CG35">
        <v>30.991706451612899</v>
      </c>
      <c r="CH35">
        <v>999.9</v>
      </c>
      <c r="CI35">
        <v>0</v>
      </c>
      <c r="CJ35">
        <v>0</v>
      </c>
      <c r="CK35">
        <v>10008.7670967742</v>
      </c>
      <c r="CL35">
        <v>0</v>
      </c>
      <c r="CM35">
        <v>4.8933554838709696</v>
      </c>
      <c r="CN35">
        <v>1800.02193548387</v>
      </c>
      <c r="CO35">
        <v>0.97800748387096703</v>
      </c>
      <c r="CP35">
        <v>2.1992390322580602E-2</v>
      </c>
      <c r="CQ35">
        <v>0</v>
      </c>
      <c r="CR35">
        <v>2.67223387096774</v>
      </c>
      <c r="CS35">
        <v>0</v>
      </c>
      <c r="CT35">
        <v>20157.4096774194</v>
      </c>
      <c r="CU35">
        <v>16724.964516128999</v>
      </c>
      <c r="CV35">
        <v>45.330290322580602</v>
      </c>
      <c r="CW35">
        <v>47.483741935483899</v>
      </c>
      <c r="CX35">
        <v>46.625</v>
      </c>
      <c r="CY35">
        <v>45.733741935483899</v>
      </c>
      <c r="CZ35">
        <v>45.061999999999998</v>
      </c>
      <c r="DA35">
        <v>1760.4319354838699</v>
      </c>
      <c r="DB35">
        <v>39.590000000000003</v>
      </c>
      <c r="DC35">
        <v>0</v>
      </c>
      <c r="DD35">
        <v>1582139954.5999999</v>
      </c>
      <c r="DE35">
        <v>2.6997499999999999</v>
      </c>
      <c r="DF35">
        <v>1.8777435778414</v>
      </c>
      <c r="DG35">
        <v>-161.98974354858601</v>
      </c>
      <c r="DH35">
        <v>20156.692307692301</v>
      </c>
      <c r="DI35">
        <v>15</v>
      </c>
      <c r="DJ35">
        <v>100</v>
      </c>
      <c r="DK35">
        <v>100</v>
      </c>
      <c r="DL35">
        <v>4.4470000000000001</v>
      </c>
      <c r="DM35">
        <v>0.48</v>
      </c>
      <c r="DN35">
        <v>2</v>
      </c>
      <c r="DO35">
        <v>331.34899999999999</v>
      </c>
      <c r="DP35">
        <v>680.15800000000002</v>
      </c>
      <c r="DQ35">
        <v>29.729199999999999</v>
      </c>
      <c r="DR35">
        <v>31.291</v>
      </c>
      <c r="DS35">
        <v>30</v>
      </c>
      <c r="DT35">
        <v>31.2361</v>
      </c>
      <c r="DU35">
        <v>31.251300000000001</v>
      </c>
      <c r="DV35">
        <v>71.095100000000002</v>
      </c>
      <c r="DW35">
        <v>20.8184</v>
      </c>
      <c r="DX35">
        <v>93.810299999999998</v>
      </c>
      <c r="DY35">
        <v>29.736699999999999</v>
      </c>
      <c r="DZ35">
        <v>1800</v>
      </c>
      <c r="EA35">
        <v>32.452100000000002</v>
      </c>
      <c r="EB35">
        <v>100.13</v>
      </c>
      <c r="EC35">
        <v>100.52800000000001</v>
      </c>
    </row>
    <row r="36" spans="1:133" x14ac:dyDescent="0.25">
      <c r="A36">
        <v>20</v>
      </c>
      <c r="B36">
        <v>1582140063.5999999</v>
      </c>
      <c r="C36">
        <v>1833.0999999046301</v>
      </c>
      <c r="D36" t="s">
        <v>278</v>
      </c>
      <c r="E36" t="s">
        <v>279</v>
      </c>
      <c r="F36" t="s">
        <v>232</v>
      </c>
      <c r="G36" t="s">
        <v>233</v>
      </c>
      <c r="H36" t="s">
        <v>234</v>
      </c>
      <c r="I36" t="s">
        <v>235</v>
      </c>
      <c r="J36" t="s">
        <v>236</v>
      </c>
      <c r="K36" t="s">
        <v>237</v>
      </c>
      <c r="L36" t="s">
        <v>238</v>
      </c>
      <c r="M36" t="s">
        <v>239</v>
      </c>
      <c r="N36">
        <v>1582140055.5999999</v>
      </c>
      <c r="O36">
        <f t="shared" si="0"/>
        <v>4.2466516690313391E-4</v>
      </c>
      <c r="P36">
        <f t="shared" si="1"/>
        <v>2.7582872924520356</v>
      </c>
      <c r="Q36">
        <f t="shared" si="2"/>
        <v>395.00667741935501</v>
      </c>
      <c r="R36">
        <f t="shared" si="3"/>
        <v>258.30573917751559</v>
      </c>
      <c r="S36">
        <f t="shared" si="4"/>
        <v>25.706128253637132</v>
      </c>
      <c r="T36">
        <f t="shared" si="5"/>
        <v>39.310362762814222</v>
      </c>
      <c r="U36">
        <f t="shared" si="6"/>
        <v>3.4152403328292724E-2</v>
      </c>
      <c r="V36">
        <f t="shared" si="7"/>
        <v>2.2496363099453083</v>
      </c>
      <c r="W36">
        <f t="shared" si="8"/>
        <v>3.3866958952014727E-2</v>
      </c>
      <c r="X36">
        <f t="shared" si="9"/>
        <v>2.1192296431381496E-2</v>
      </c>
      <c r="Y36">
        <f t="shared" si="10"/>
        <v>289.50493461324402</v>
      </c>
      <c r="Z36">
        <f t="shared" si="11"/>
        <v>33.469202107438001</v>
      </c>
      <c r="AA36">
        <f t="shared" si="12"/>
        <v>31.007129032258099</v>
      </c>
      <c r="AB36">
        <f t="shared" si="13"/>
        <v>4.5132124197664512</v>
      </c>
      <c r="AC36">
        <f t="shared" si="14"/>
        <v>71.65035800996003</v>
      </c>
      <c r="AD36">
        <f t="shared" si="15"/>
        <v>3.3144078810608306</v>
      </c>
      <c r="AE36">
        <f t="shared" si="16"/>
        <v>4.6258078439749015</v>
      </c>
      <c r="AF36">
        <f t="shared" si="17"/>
        <v>1.1988045387056205</v>
      </c>
      <c r="AG36">
        <f t="shared" si="18"/>
        <v>-18.727733860428206</v>
      </c>
      <c r="AH36">
        <f t="shared" si="19"/>
        <v>52.501974117332573</v>
      </c>
      <c r="AI36">
        <f t="shared" si="20"/>
        <v>5.2523461642311329</v>
      </c>
      <c r="AJ36">
        <f t="shared" si="21"/>
        <v>328.53152103437952</v>
      </c>
      <c r="AK36">
        <v>-4.1173956977869797E-2</v>
      </c>
      <c r="AL36">
        <v>4.6221373744398497E-2</v>
      </c>
      <c r="AM36">
        <v>3.45457051868223</v>
      </c>
      <c r="AN36">
        <v>4</v>
      </c>
      <c r="AO36">
        <v>1</v>
      </c>
      <c r="AP36">
        <f t="shared" si="22"/>
        <v>1</v>
      </c>
      <c r="AQ36">
        <f t="shared" si="23"/>
        <v>0</v>
      </c>
      <c r="AR36">
        <f t="shared" si="24"/>
        <v>51738.146495893125</v>
      </c>
      <c r="AS36" t="s">
        <v>240</v>
      </c>
      <c r="AT36">
        <v>0</v>
      </c>
      <c r="AU36">
        <v>0</v>
      </c>
      <c r="AV36">
        <f t="shared" si="25"/>
        <v>0</v>
      </c>
      <c r="AW36" t="e">
        <f t="shared" si="26"/>
        <v>#DIV/0!</v>
      </c>
      <c r="AX36">
        <v>0</v>
      </c>
      <c r="AY36" t="s">
        <v>240</v>
      </c>
      <c r="AZ36">
        <v>0</v>
      </c>
      <c r="BA36">
        <v>0</v>
      </c>
      <c r="BB36" t="e">
        <f t="shared" si="27"/>
        <v>#DIV/0!</v>
      </c>
      <c r="BC36">
        <v>0.5</v>
      </c>
      <c r="BD36">
        <f t="shared" si="28"/>
        <v>1513.2001645161311</v>
      </c>
      <c r="BE36">
        <f t="shared" si="29"/>
        <v>2.7582872924520356</v>
      </c>
      <c r="BF36" t="e">
        <f t="shared" si="30"/>
        <v>#DIV/0!</v>
      </c>
      <c r="BG36" t="e">
        <f t="shared" si="31"/>
        <v>#DIV/0!</v>
      </c>
      <c r="BH36">
        <f t="shared" si="32"/>
        <v>1.8228172036539793E-3</v>
      </c>
      <c r="BI36" t="e">
        <f t="shared" si="33"/>
        <v>#DIV/0!</v>
      </c>
      <c r="BJ36" t="s">
        <v>240</v>
      </c>
      <c r="BK36">
        <v>0</v>
      </c>
      <c r="BL36">
        <f t="shared" si="34"/>
        <v>0</v>
      </c>
      <c r="BM36" t="e">
        <f t="shared" si="35"/>
        <v>#DIV/0!</v>
      </c>
      <c r="BN36" t="e">
        <f t="shared" si="36"/>
        <v>#DIV/0!</v>
      </c>
      <c r="BO36" t="e">
        <f t="shared" si="37"/>
        <v>#DIV/0!</v>
      </c>
      <c r="BP36" t="e">
        <f t="shared" si="38"/>
        <v>#DIV/0!</v>
      </c>
      <c r="BQ36">
        <f t="shared" si="39"/>
        <v>1800.0148387096799</v>
      </c>
      <c r="BR36">
        <f t="shared" si="40"/>
        <v>1513.2001645161311</v>
      </c>
      <c r="BS36">
        <f t="shared" si="41"/>
        <v>0.84065982789389193</v>
      </c>
      <c r="BT36">
        <f t="shared" si="42"/>
        <v>0.19131965578778382</v>
      </c>
      <c r="BU36">
        <v>6</v>
      </c>
      <c r="BV36">
        <v>0.5</v>
      </c>
      <c r="BW36" t="s">
        <v>241</v>
      </c>
      <c r="BX36">
        <v>1582140055.5999999</v>
      </c>
      <c r="BY36">
        <v>395.00667741935501</v>
      </c>
      <c r="BZ36">
        <v>400.022548387097</v>
      </c>
      <c r="CA36">
        <v>33.304532258064498</v>
      </c>
      <c r="CB36">
        <v>32.600806451612897</v>
      </c>
      <c r="CC36">
        <v>350.01293548387099</v>
      </c>
      <c r="CD36">
        <v>99.318241935483798</v>
      </c>
      <c r="CE36">
        <v>0.19998145161290301</v>
      </c>
      <c r="CF36">
        <v>31.4400193548387</v>
      </c>
      <c r="CG36">
        <v>31.007129032258099</v>
      </c>
      <c r="CH36">
        <v>999.9</v>
      </c>
      <c r="CI36">
        <v>0</v>
      </c>
      <c r="CJ36">
        <v>0</v>
      </c>
      <c r="CK36">
        <v>9997.4583870967708</v>
      </c>
      <c r="CL36">
        <v>0</v>
      </c>
      <c r="CM36">
        <v>5.64595290322581</v>
      </c>
      <c r="CN36">
        <v>1800.0148387096799</v>
      </c>
      <c r="CO36">
        <v>0.97800696774193496</v>
      </c>
      <c r="CP36">
        <v>2.1992880645161299E-2</v>
      </c>
      <c r="CQ36">
        <v>0</v>
      </c>
      <c r="CR36">
        <v>2.7250241935483901</v>
      </c>
      <c r="CS36">
        <v>0</v>
      </c>
      <c r="CT36">
        <v>19176.245161290299</v>
      </c>
      <c r="CU36">
        <v>16724.903225806502</v>
      </c>
      <c r="CV36">
        <v>45.25</v>
      </c>
      <c r="CW36">
        <v>47.3343548387097</v>
      </c>
      <c r="CX36">
        <v>46.5</v>
      </c>
      <c r="CY36">
        <v>45.561999999999998</v>
      </c>
      <c r="CZ36">
        <v>44.936999999999998</v>
      </c>
      <c r="DA36">
        <v>1760.42483870968</v>
      </c>
      <c r="DB36">
        <v>39.590000000000003</v>
      </c>
      <c r="DC36">
        <v>0</v>
      </c>
      <c r="DD36">
        <v>1582140066.8</v>
      </c>
      <c r="DE36">
        <v>2.70043269230769</v>
      </c>
      <c r="DF36">
        <v>-1.97017948576517</v>
      </c>
      <c r="DG36">
        <v>-63.880341918518397</v>
      </c>
      <c r="DH36">
        <v>19175.842307692299</v>
      </c>
      <c r="DI36">
        <v>15</v>
      </c>
      <c r="DJ36">
        <v>100</v>
      </c>
      <c r="DK36">
        <v>100</v>
      </c>
      <c r="DL36">
        <v>2.4790000000000001</v>
      </c>
      <c r="DM36">
        <v>0.47799999999999998</v>
      </c>
      <c r="DN36">
        <v>2</v>
      </c>
      <c r="DO36">
        <v>331.36</v>
      </c>
      <c r="DP36">
        <v>677.16300000000001</v>
      </c>
      <c r="DQ36">
        <v>29.759799999999998</v>
      </c>
      <c r="DR36">
        <v>31.228899999999999</v>
      </c>
      <c r="DS36">
        <v>29.9998</v>
      </c>
      <c r="DT36">
        <v>31.186699999999998</v>
      </c>
      <c r="DU36">
        <v>31.203499999999998</v>
      </c>
      <c r="DV36">
        <v>20.941199999999998</v>
      </c>
      <c r="DW36">
        <v>20.399100000000001</v>
      </c>
      <c r="DX36">
        <v>95.1494</v>
      </c>
      <c r="DY36">
        <v>29.7484</v>
      </c>
      <c r="DZ36">
        <v>400</v>
      </c>
      <c r="EA36">
        <v>32.578299999999999</v>
      </c>
      <c r="EB36">
        <v>100.14</v>
      </c>
      <c r="EC36">
        <v>100.536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Lamour, Julien</cp:lastModifiedBy>
  <dcterms:created xsi:type="dcterms:W3CDTF">2020-02-19T14:22:00Z</dcterms:created>
  <dcterms:modified xsi:type="dcterms:W3CDTF">2020-02-19T23:17:51Z</dcterms:modified>
</cp:coreProperties>
</file>