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amour\Google Drive\2020\Aci_curves\Week_8\"/>
    </mc:Choice>
  </mc:AlternateContent>
  <xr:revisionPtr revIDLastSave="0" documentId="13_ncr:1_{4870DF38-E32A-4907-A4B4-92B7BEC05456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T35" i="1" l="1"/>
  <c r="BS35" i="1"/>
  <c r="BQ35" i="1"/>
  <c r="BR35" i="1" s="1"/>
  <c r="BP35" i="1"/>
  <c r="BO35" i="1"/>
  <c r="BN35" i="1"/>
  <c r="BM35" i="1"/>
  <c r="BL35" i="1"/>
  <c r="BG35" i="1" s="1"/>
  <c r="BI35" i="1"/>
  <c r="BB35" i="1"/>
  <c r="AW35" i="1"/>
  <c r="AV35" i="1"/>
  <c r="AR35" i="1"/>
  <c r="AP35" i="1" s="1"/>
  <c r="AE35" i="1"/>
  <c r="AD35" i="1"/>
  <c r="AC35" i="1" s="1"/>
  <c r="V35" i="1"/>
  <c r="BT34" i="1"/>
  <c r="BS34" i="1"/>
  <c r="BQ34" i="1"/>
  <c r="BR34" i="1" s="1"/>
  <c r="BP34" i="1"/>
  <c r="BO34" i="1"/>
  <c r="BN34" i="1"/>
  <c r="BM34" i="1"/>
  <c r="BL34" i="1"/>
  <c r="BG34" i="1" s="1"/>
  <c r="BI34" i="1"/>
  <c r="BB34" i="1"/>
  <c r="AW34" i="1"/>
  <c r="AV34" i="1"/>
  <c r="AR34" i="1"/>
  <c r="AP34" i="1"/>
  <c r="P34" i="1" s="1"/>
  <c r="BE34" i="1" s="1"/>
  <c r="AE34" i="1"/>
  <c r="AD34" i="1"/>
  <c r="AC34" i="1"/>
  <c r="V34" i="1"/>
  <c r="T34" i="1"/>
  <c r="Q34" i="1"/>
  <c r="BT33" i="1"/>
  <c r="BS33" i="1"/>
  <c r="BR33" i="1"/>
  <c r="BD33" i="1" s="1"/>
  <c r="BF33" i="1" s="1"/>
  <c r="BQ33" i="1"/>
  <c r="BP33" i="1"/>
  <c r="BO33" i="1"/>
  <c r="BN33" i="1"/>
  <c r="BM33" i="1"/>
  <c r="BL33" i="1"/>
  <c r="BG33" i="1" s="1"/>
  <c r="BI33" i="1"/>
  <c r="BB33" i="1"/>
  <c r="AV33" i="1"/>
  <c r="AW33" i="1" s="1"/>
  <c r="AR33" i="1"/>
  <c r="AP33" i="1" s="1"/>
  <c r="AE33" i="1"/>
  <c r="AD33" i="1"/>
  <c r="AC33" i="1" s="1"/>
  <c r="V33" i="1"/>
  <c r="BT32" i="1"/>
  <c r="BS32" i="1"/>
  <c r="BR32" i="1"/>
  <c r="Y32" i="1" s="1"/>
  <c r="BQ32" i="1"/>
  <c r="BP32" i="1"/>
  <c r="BO32" i="1"/>
  <c r="BN32" i="1"/>
  <c r="BM32" i="1"/>
  <c r="BL32" i="1"/>
  <c r="BG32" i="1" s="1"/>
  <c r="BI32" i="1"/>
  <c r="BB32" i="1"/>
  <c r="AV32" i="1"/>
  <c r="AW32" i="1" s="1"/>
  <c r="AR32" i="1"/>
  <c r="AP32" i="1" s="1"/>
  <c r="AE32" i="1"/>
  <c r="AD32" i="1"/>
  <c r="AC32" i="1" s="1"/>
  <c r="V32" i="1"/>
  <c r="BT31" i="1"/>
  <c r="BS31" i="1"/>
  <c r="BQ31" i="1"/>
  <c r="BR31" i="1" s="1"/>
  <c r="BP31" i="1"/>
  <c r="BO31" i="1"/>
  <c r="BN31" i="1"/>
  <c r="BM31" i="1"/>
  <c r="BL31" i="1"/>
  <c r="BI31" i="1"/>
  <c r="BG31" i="1"/>
  <c r="BB31" i="1"/>
  <c r="AW31" i="1"/>
  <c r="AV31" i="1"/>
  <c r="AR31" i="1"/>
  <c r="AP31" i="1"/>
  <c r="T31" i="1" s="1"/>
  <c r="AE31" i="1"/>
  <c r="AD31" i="1"/>
  <c r="AC31" i="1"/>
  <c r="V31" i="1"/>
  <c r="BT30" i="1"/>
  <c r="BS30" i="1"/>
  <c r="BQ30" i="1"/>
  <c r="BR30" i="1" s="1"/>
  <c r="BP30" i="1"/>
  <c r="BO30" i="1"/>
  <c r="BN30" i="1"/>
  <c r="BM30" i="1"/>
  <c r="BL30" i="1"/>
  <c r="BG30" i="1" s="1"/>
  <c r="BI30" i="1"/>
  <c r="BB30" i="1"/>
  <c r="AV30" i="1"/>
  <c r="AW30" i="1" s="1"/>
  <c r="AR30" i="1"/>
  <c r="AP30" i="1"/>
  <c r="O30" i="1" s="1"/>
  <c r="AE30" i="1"/>
  <c r="AD30" i="1"/>
  <c r="AC30" i="1"/>
  <c r="V30" i="1"/>
  <c r="P30" i="1"/>
  <c r="BE30" i="1" s="1"/>
  <c r="BT29" i="1"/>
  <c r="BS29" i="1"/>
  <c r="BQ29" i="1"/>
  <c r="BR29" i="1" s="1"/>
  <c r="BP29" i="1"/>
  <c r="BO29" i="1"/>
  <c r="BN29" i="1"/>
  <c r="BM29" i="1"/>
  <c r="BL29" i="1"/>
  <c r="BG29" i="1" s="1"/>
  <c r="BI29" i="1"/>
  <c r="BB29" i="1"/>
  <c r="AV29" i="1"/>
  <c r="AW29" i="1" s="1"/>
  <c r="AR29" i="1"/>
  <c r="AP29" i="1"/>
  <c r="O29" i="1" s="1"/>
  <c r="AE29" i="1"/>
  <c r="AD29" i="1"/>
  <c r="AC29" i="1"/>
  <c r="V29" i="1"/>
  <c r="T29" i="1"/>
  <c r="Q29" i="1"/>
  <c r="P29" i="1"/>
  <c r="BE29" i="1" s="1"/>
  <c r="BT28" i="1"/>
  <c r="BS28" i="1"/>
  <c r="BQ28" i="1"/>
  <c r="BR28" i="1" s="1"/>
  <c r="BP28" i="1"/>
  <c r="BO28" i="1"/>
  <c r="BN28" i="1"/>
  <c r="BM28" i="1"/>
  <c r="BL28" i="1"/>
  <c r="BI28" i="1"/>
  <c r="BG28" i="1"/>
  <c r="BB28" i="1"/>
  <c r="AV28" i="1"/>
  <c r="AW28" i="1" s="1"/>
  <c r="AR28" i="1"/>
  <c r="AP28" i="1" s="1"/>
  <c r="AE28" i="1"/>
  <c r="AD28" i="1"/>
  <c r="AC28" i="1" s="1"/>
  <c r="V28" i="1"/>
  <c r="BT27" i="1"/>
  <c r="BS27" i="1"/>
  <c r="BQ27" i="1"/>
  <c r="BR27" i="1" s="1"/>
  <c r="BP27" i="1"/>
  <c r="BO27" i="1"/>
  <c r="BN27" i="1"/>
  <c r="BM27" i="1"/>
  <c r="BL27" i="1"/>
  <c r="BG27" i="1" s="1"/>
  <c r="BI27" i="1"/>
  <c r="BB27" i="1"/>
  <c r="AW27" i="1"/>
  <c r="AV27" i="1"/>
  <c r="AR27" i="1"/>
  <c r="AP27" i="1" s="1"/>
  <c r="AE27" i="1"/>
  <c r="AD27" i="1"/>
  <c r="AC27" i="1" s="1"/>
  <c r="V27" i="1"/>
  <c r="BT26" i="1"/>
  <c r="BS26" i="1"/>
  <c r="BQ26" i="1"/>
  <c r="BR26" i="1" s="1"/>
  <c r="BP26" i="1"/>
  <c r="BO26" i="1"/>
  <c r="BN26" i="1"/>
  <c r="BM26" i="1"/>
  <c r="BL26" i="1"/>
  <c r="BG26" i="1" s="1"/>
  <c r="BI26" i="1"/>
  <c r="BB26" i="1"/>
  <c r="AW26" i="1"/>
  <c r="AV26" i="1"/>
  <c r="AR26" i="1"/>
  <c r="AP26" i="1"/>
  <c r="P26" i="1" s="1"/>
  <c r="BE26" i="1" s="1"/>
  <c r="AE26" i="1"/>
  <c r="AD26" i="1"/>
  <c r="AC26" i="1"/>
  <c r="V26" i="1"/>
  <c r="T26" i="1"/>
  <c r="Q26" i="1"/>
  <c r="BT25" i="1"/>
  <c r="BS25" i="1"/>
  <c r="BR25" i="1"/>
  <c r="BD25" i="1" s="1"/>
  <c r="BF25" i="1" s="1"/>
  <c r="BQ25" i="1"/>
  <c r="BP25" i="1"/>
  <c r="BO25" i="1"/>
  <c r="BN25" i="1"/>
  <c r="BM25" i="1"/>
  <c r="BL25" i="1"/>
  <c r="BG25" i="1" s="1"/>
  <c r="BI25" i="1"/>
  <c r="BB25" i="1"/>
  <c r="AV25" i="1"/>
  <c r="AW25" i="1" s="1"/>
  <c r="AR25" i="1"/>
  <c r="AP25" i="1" s="1"/>
  <c r="AE25" i="1"/>
  <c r="AC25" i="1" s="1"/>
  <c r="AD25" i="1"/>
  <c r="V25" i="1"/>
  <c r="BT24" i="1"/>
  <c r="BS24" i="1"/>
  <c r="BR24" i="1"/>
  <c r="Y24" i="1" s="1"/>
  <c r="BQ24" i="1"/>
  <c r="BP24" i="1"/>
  <c r="BO24" i="1"/>
  <c r="BN24" i="1"/>
  <c r="BM24" i="1"/>
  <c r="BL24" i="1"/>
  <c r="BG24" i="1" s="1"/>
  <c r="BI24" i="1"/>
  <c r="BB24" i="1"/>
  <c r="AV24" i="1"/>
  <c r="AW24" i="1" s="1"/>
  <c r="AR24" i="1"/>
  <c r="AP24" i="1" s="1"/>
  <c r="AE24" i="1"/>
  <c r="AD24" i="1"/>
  <c r="AC24" i="1" s="1"/>
  <c r="V24" i="1"/>
  <c r="BT23" i="1"/>
  <c r="BS23" i="1"/>
  <c r="BQ23" i="1"/>
  <c r="BR23" i="1" s="1"/>
  <c r="BP23" i="1"/>
  <c r="BO23" i="1"/>
  <c r="BN23" i="1"/>
  <c r="BM23" i="1"/>
  <c r="BL23" i="1"/>
  <c r="BI23" i="1"/>
  <c r="BG23" i="1"/>
  <c r="BB23" i="1"/>
  <c r="AW23" i="1"/>
  <c r="AV23" i="1"/>
  <c r="AR23" i="1"/>
  <c r="AP23" i="1"/>
  <c r="AE23" i="1"/>
  <c r="AD23" i="1"/>
  <c r="AC23" i="1"/>
  <c r="V23" i="1"/>
  <c r="BT22" i="1"/>
  <c r="BS22" i="1"/>
  <c r="BQ22" i="1"/>
  <c r="BP22" i="1"/>
  <c r="BO22" i="1"/>
  <c r="BN22" i="1"/>
  <c r="BM22" i="1"/>
  <c r="BL22" i="1"/>
  <c r="BG22" i="1" s="1"/>
  <c r="BI22" i="1"/>
  <c r="BB22" i="1"/>
  <c r="AV22" i="1"/>
  <c r="AW22" i="1" s="1"/>
  <c r="AR22" i="1"/>
  <c r="AP22" i="1"/>
  <c r="AE22" i="1"/>
  <c r="AD22" i="1"/>
  <c r="AC22" i="1"/>
  <c r="V22" i="1"/>
  <c r="P22" i="1"/>
  <c r="BE22" i="1" s="1"/>
  <c r="BT21" i="1"/>
  <c r="BS21" i="1"/>
  <c r="BQ21" i="1"/>
  <c r="BP21" i="1"/>
  <c r="BO21" i="1"/>
  <c r="BN21" i="1"/>
  <c r="BM21" i="1"/>
  <c r="BL21" i="1"/>
  <c r="BG21" i="1" s="1"/>
  <c r="BI21" i="1"/>
  <c r="BB21" i="1"/>
  <c r="AV21" i="1"/>
  <c r="AW21" i="1" s="1"/>
  <c r="AR21" i="1"/>
  <c r="AP21" i="1"/>
  <c r="O21" i="1" s="1"/>
  <c r="AE21" i="1"/>
  <c r="AD21" i="1"/>
  <c r="AC21" i="1"/>
  <c r="V21" i="1"/>
  <c r="T21" i="1"/>
  <c r="Q21" i="1"/>
  <c r="P21" i="1"/>
  <c r="BE21" i="1" s="1"/>
  <c r="BT20" i="1"/>
  <c r="BS20" i="1"/>
  <c r="BQ20" i="1"/>
  <c r="BR20" i="1" s="1"/>
  <c r="Y20" i="1" s="1"/>
  <c r="BP20" i="1"/>
  <c r="BO20" i="1"/>
  <c r="BN20" i="1"/>
  <c r="BM20" i="1"/>
  <c r="BL20" i="1"/>
  <c r="BI20" i="1"/>
  <c r="BG20" i="1"/>
  <c r="BD20" i="1"/>
  <c r="BB20" i="1"/>
  <c r="AV20" i="1"/>
  <c r="AW20" i="1" s="1"/>
  <c r="AR20" i="1"/>
  <c r="AP20" i="1" s="1"/>
  <c r="AQ20" i="1"/>
  <c r="AE20" i="1"/>
  <c r="AD20" i="1"/>
  <c r="AC20" i="1" s="1"/>
  <c r="V20" i="1"/>
  <c r="BT19" i="1"/>
  <c r="BS19" i="1"/>
  <c r="BQ19" i="1"/>
  <c r="BR19" i="1" s="1"/>
  <c r="BD19" i="1" s="1"/>
  <c r="BP19" i="1"/>
  <c r="BO19" i="1"/>
  <c r="BN19" i="1"/>
  <c r="BM19" i="1"/>
  <c r="BL19" i="1"/>
  <c r="BI19" i="1"/>
  <c r="BG19" i="1"/>
  <c r="BB19" i="1"/>
  <c r="AW19" i="1"/>
  <c r="AV19" i="1"/>
  <c r="AR19" i="1"/>
  <c r="AP19" i="1" s="1"/>
  <c r="AQ19" i="1" s="1"/>
  <c r="AE19" i="1"/>
  <c r="AD19" i="1"/>
  <c r="AC19" i="1" s="1"/>
  <c r="V19" i="1"/>
  <c r="BT18" i="1"/>
  <c r="BS18" i="1"/>
  <c r="BQ18" i="1"/>
  <c r="BR18" i="1" s="1"/>
  <c r="BD18" i="1" s="1"/>
  <c r="BF18" i="1" s="1"/>
  <c r="BP18" i="1"/>
  <c r="BO18" i="1"/>
  <c r="BN18" i="1"/>
  <c r="BM18" i="1"/>
  <c r="BL18" i="1"/>
  <c r="BG18" i="1" s="1"/>
  <c r="BI18" i="1"/>
  <c r="BE18" i="1"/>
  <c r="BH18" i="1" s="1"/>
  <c r="BB18" i="1"/>
  <c r="AW18" i="1"/>
  <c r="AV18" i="1"/>
  <c r="AR18" i="1"/>
  <c r="AP18" i="1"/>
  <c r="P18" i="1" s="1"/>
  <c r="AE18" i="1"/>
  <c r="AD18" i="1"/>
  <c r="AC18" i="1"/>
  <c r="Y18" i="1"/>
  <c r="V18" i="1"/>
  <c r="T18" i="1"/>
  <c r="Q18" i="1"/>
  <c r="BT17" i="1"/>
  <c r="BS17" i="1"/>
  <c r="BR17" i="1"/>
  <c r="BQ17" i="1"/>
  <c r="BP17" i="1"/>
  <c r="BO17" i="1"/>
  <c r="BN17" i="1"/>
  <c r="BM17" i="1"/>
  <c r="BL17" i="1"/>
  <c r="BG17" i="1" s="1"/>
  <c r="BI17" i="1"/>
  <c r="BB17" i="1"/>
  <c r="AV17" i="1"/>
  <c r="AW17" i="1" s="1"/>
  <c r="AR17" i="1"/>
  <c r="AP17" i="1" s="1"/>
  <c r="AE17" i="1"/>
  <c r="AC17" i="1" s="1"/>
  <c r="AD17" i="1"/>
  <c r="V17" i="1"/>
  <c r="BD23" i="1" l="1"/>
  <c r="BF23" i="1" s="1"/>
  <c r="Y23" i="1"/>
  <c r="BD17" i="1"/>
  <c r="BF17" i="1" s="1"/>
  <c r="Y17" i="1"/>
  <c r="T20" i="1"/>
  <c r="Q20" i="1"/>
  <c r="P20" i="1"/>
  <c r="BE20" i="1" s="1"/>
  <c r="BH20" i="1" s="1"/>
  <c r="O20" i="1"/>
  <c r="O22" i="1"/>
  <c r="AQ22" i="1"/>
  <c r="T22" i="1"/>
  <c r="Q22" i="1"/>
  <c r="Q24" i="1"/>
  <c r="P24" i="1"/>
  <c r="BE24" i="1" s="1"/>
  <c r="O24" i="1"/>
  <c r="AQ24" i="1"/>
  <c r="T24" i="1"/>
  <c r="AQ25" i="1"/>
  <c r="T25" i="1"/>
  <c r="O25" i="1"/>
  <c r="Q25" i="1"/>
  <c r="P25" i="1"/>
  <c r="BE25" i="1" s="1"/>
  <c r="BH25" i="1" s="1"/>
  <c r="AG29" i="1"/>
  <c r="Y19" i="1"/>
  <c r="BD31" i="1"/>
  <c r="BF31" i="1" s="1"/>
  <c r="Y31" i="1"/>
  <c r="P35" i="1"/>
  <c r="BE35" i="1" s="1"/>
  <c r="O35" i="1"/>
  <c r="AQ35" i="1"/>
  <c r="T35" i="1"/>
  <c r="Q35" i="1"/>
  <c r="Y27" i="1"/>
  <c r="BD27" i="1"/>
  <c r="BF27" i="1" s="1"/>
  <c r="BF20" i="1"/>
  <c r="AG21" i="1"/>
  <c r="BR22" i="1"/>
  <c r="T23" i="1"/>
  <c r="Q23" i="1"/>
  <c r="P23" i="1"/>
  <c r="BE23" i="1" s="1"/>
  <c r="BH23" i="1" s="1"/>
  <c r="O23" i="1"/>
  <c r="AQ23" i="1"/>
  <c r="Y29" i="1"/>
  <c r="BD29" i="1"/>
  <c r="BH29" i="1" s="1"/>
  <c r="AG30" i="1"/>
  <c r="BF19" i="1"/>
  <c r="P19" i="1"/>
  <c r="BE19" i="1" s="1"/>
  <c r="BH19" i="1" s="1"/>
  <c r="O19" i="1"/>
  <c r="T19" i="1"/>
  <c r="Z20" i="1"/>
  <c r="AA20" i="1" s="1"/>
  <c r="AH20" i="1" s="1"/>
  <c r="BD34" i="1"/>
  <c r="BF34" i="1" s="1"/>
  <c r="Y34" i="1"/>
  <c r="BD35" i="1"/>
  <c r="Y35" i="1"/>
  <c r="BD26" i="1"/>
  <c r="BF26" i="1" s="1"/>
  <c r="Y26" i="1"/>
  <c r="BD28" i="1"/>
  <c r="BF28" i="1" s="1"/>
  <c r="Y28" i="1"/>
  <c r="AQ17" i="1"/>
  <c r="P17" i="1"/>
  <c r="BE17" i="1" s="1"/>
  <c r="BH17" i="1" s="1"/>
  <c r="Q17" i="1"/>
  <c r="Q19" i="1"/>
  <c r="Z24" i="1"/>
  <c r="AA24" i="1" s="1"/>
  <c r="P27" i="1"/>
  <c r="BE27" i="1" s="1"/>
  <c r="BH27" i="1" s="1"/>
  <c r="O27" i="1"/>
  <c r="AQ27" i="1"/>
  <c r="T27" i="1"/>
  <c r="Q27" i="1"/>
  <c r="T28" i="1"/>
  <c r="AQ28" i="1"/>
  <c r="Q28" i="1"/>
  <c r="P28" i="1"/>
  <c r="BE28" i="1" s="1"/>
  <c r="BH28" i="1" s="1"/>
  <c r="O28" i="1"/>
  <c r="BD30" i="1"/>
  <c r="BF30" i="1" s="1"/>
  <c r="Y30" i="1"/>
  <c r="BF35" i="1"/>
  <c r="O17" i="1"/>
  <c r="T17" i="1"/>
  <c r="BR21" i="1"/>
  <c r="BH30" i="1"/>
  <c r="Q32" i="1"/>
  <c r="P32" i="1"/>
  <c r="BE32" i="1" s="1"/>
  <c r="BH32" i="1" s="1"/>
  <c r="O32" i="1"/>
  <c r="Z32" i="1" s="1"/>
  <c r="AA32" i="1" s="1"/>
  <c r="AQ32" i="1"/>
  <c r="T32" i="1"/>
  <c r="AQ33" i="1"/>
  <c r="T33" i="1"/>
  <c r="O33" i="1"/>
  <c r="Q33" i="1"/>
  <c r="P33" i="1"/>
  <c r="BE33" i="1" s="1"/>
  <c r="BH33" i="1" s="1"/>
  <c r="BD24" i="1"/>
  <c r="BF24" i="1" s="1"/>
  <c r="Q30" i="1"/>
  <c r="AQ31" i="1"/>
  <c r="BD32" i="1"/>
  <c r="BF32" i="1" s="1"/>
  <c r="AQ18" i="1"/>
  <c r="Y25" i="1"/>
  <c r="AQ26" i="1"/>
  <c r="O31" i="1"/>
  <c r="Y33" i="1"/>
  <c r="AQ34" i="1"/>
  <c r="O18" i="1"/>
  <c r="Z18" i="1" s="1"/>
  <c r="AA18" i="1" s="1"/>
  <c r="AQ21" i="1"/>
  <c r="O26" i="1"/>
  <c r="AQ29" i="1"/>
  <c r="P31" i="1"/>
  <c r="BE31" i="1" s="1"/>
  <c r="O34" i="1"/>
  <c r="T30" i="1"/>
  <c r="Q31" i="1"/>
  <c r="AQ30" i="1"/>
  <c r="AB32" i="1" l="1"/>
  <c r="AF32" i="1" s="1"/>
  <c r="AH32" i="1"/>
  <c r="AI32" i="1"/>
  <c r="AI18" i="1"/>
  <c r="AB18" i="1"/>
  <c r="AF18" i="1" s="1"/>
  <c r="AH18" i="1"/>
  <c r="Z19" i="1"/>
  <c r="AA19" i="1" s="1"/>
  <c r="Z17" i="1"/>
  <c r="AA17" i="1" s="1"/>
  <c r="BH31" i="1"/>
  <c r="Z34" i="1"/>
  <c r="AA34" i="1" s="1"/>
  <c r="AG35" i="1"/>
  <c r="W25" i="1"/>
  <c r="U25" i="1" s="1"/>
  <c r="X25" i="1" s="1"/>
  <c r="R25" i="1" s="1"/>
  <c r="S25" i="1" s="1"/>
  <c r="AG25" i="1"/>
  <c r="AG19" i="1"/>
  <c r="Z25" i="1"/>
  <c r="AA25" i="1" s="1"/>
  <c r="Z30" i="1"/>
  <c r="AA30" i="1" s="1"/>
  <c r="AG26" i="1"/>
  <c r="Z29" i="1"/>
  <c r="AA29" i="1" s="1"/>
  <c r="BH35" i="1"/>
  <c r="BH34" i="1"/>
  <c r="AG22" i="1"/>
  <c r="AG34" i="1"/>
  <c r="W34" i="1"/>
  <c r="U34" i="1" s="1"/>
  <c r="X34" i="1" s="1"/>
  <c r="R34" i="1" s="1"/>
  <c r="S34" i="1" s="1"/>
  <c r="AG33" i="1"/>
  <c r="BD22" i="1"/>
  <c r="Y22" i="1"/>
  <c r="Y21" i="1"/>
  <c r="BD21" i="1"/>
  <c r="AG28" i="1"/>
  <c r="W28" i="1"/>
  <c r="U28" i="1" s="1"/>
  <c r="X28" i="1" s="1"/>
  <c r="R28" i="1" s="1"/>
  <c r="S28" i="1" s="1"/>
  <c r="AG27" i="1"/>
  <c r="Z28" i="1"/>
  <c r="AA28" i="1" s="1"/>
  <c r="BF29" i="1"/>
  <c r="AG31" i="1"/>
  <c r="W31" i="1"/>
  <c r="U31" i="1" s="1"/>
  <c r="X31" i="1" s="1"/>
  <c r="R31" i="1" s="1"/>
  <c r="S31" i="1" s="1"/>
  <c r="AG17" i="1"/>
  <c r="W17" i="1"/>
  <c r="U17" i="1" s="1"/>
  <c r="X17" i="1" s="1"/>
  <c r="R17" i="1" s="1"/>
  <c r="S17" i="1" s="1"/>
  <c r="Z35" i="1"/>
  <c r="AA35" i="1" s="1"/>
  <c r="W35" i="1" s="1"/>
  <c r="U35" i="1" s="1"/>
  <c r="X35" i="1" s="1"/>
  <c r="R35" i="1" s="1"/>
  <c r="S35" i="1" s="1"/>
  <c r="W18" i="1"/>
  <c r="U18" i="1" s="1"/>
  <c r="X18" i="1" s="1"/>
  <c r="R18" i="1" s="1"/>
  <c r="S18" i="1" s="1"/>
  <c r="AG18" i="1"/>
  <c r="BH26" i="1"/>
  <c r="Z27" i="1"/>
  <c r="AA27" i="1" s="1"/>
  <c r="AG24" i="1"/>
  <c r="W24" i="1"/>
  <c r="U24" i="1" s="1"/>
  <c r="X24" i="1" s="1"/>
  <c r="R24" i="1" s="1"/>
  <c r="S24" i="1" s="1"/>
  <c r="AG20" i="1"/>
  <c r="W20" i="1"/>
  <c r="U20" i="1" s="1"/>
  <c r="X20" i="1" s="1"/>
  <c r="R20" i="1" s="1"/>
  <c r="S20" i="1" s="1"/>
  <c r="Z23" i="1"/>
  <c r="AA23" i="1" s="1"/>
  <c r="AB20" i="1"/>
  <c r="AF20" i="1" s="1"/>
  <c r="AI20" i="1"/>
  <c r="AJ20" i="1" s="1"/>
  <c r="BH24" i="1"/>
  <c r="AB24" i="1"/>
  <c r="AF24" i="1" s="1"/>
  <c r="AI24" i="1"/>
  <c r="AH24" i="1"/>
  <c r="Z26" i="1"/>
  <c r="AA26" i="1" s="1"/>
  <c r="Z33" i="1"/>
  <c r="AA33" i="1" s="1"/>
  <c r="AG32" i="1"/>
  <c r="W32" i="1"/>
  <c r="U32" i="1" s="1"/>
  <c r="X32" i="1" s="1"/>
  <c r="R32" i="1" s="1"/>
  <c r="S32" i="1" s="1"/>
  <c r="AG23" i="1"/>
  <c r="W23" i="1"/>
  <c r="U23" i="1" s="1"/>
  <c r="X23" i="1" s="1"/>
  <c r="R23" i="1" s="1"/>
  <c r="S23" i="1" s="1"/>
  <c r="Z31" i="1"/>
  <c r="AA31" i="1" s="1"/>
  <c r="AB19" i="1" l="1"/>
  <c r="AF19" i="1" s="1"/>
  <c r="AI19" i="1"/>
  <c r="AJ19" i="1" s="1"/>
  <c r="AH19" i="1"/>
  <c r="AB23" i="1"/>
  <c r="AF23" i="1" s="1"/>
  <c r="AI23" i="1"/>
  <c r="AJ23" i="1" s="1"/>
  <c r="AH23" i="1"/>
  <c r="BF21" i="1"/>
  <c r="BH21" i="1"/>
  <c r="AB30" i="1"/>
  <c r="AF30" i="1" s="1"/>
  <c r="AI30" i="1"/>
  <c r="AJ30" i="1" s="1"/>
  <c r="AH30" i="1"/>
  <c r="W30" i="1"/>
  <c r="U30" i="1" s="1"/>
  <c r="X30" i="1" s="1"/>
  <c r="R30" i="1" s="1"/>
  <c r="S30" i="1" s="1"/>
  <c r="AB31" i="1"/>
  <c r="AF31" i="1" s="1"/>
  <c r="AI31" i="1"/>
  <c r="AH31" i="1"/>
  <c r="AI26" i="1"/>
  <c r="AJ26" i="1" s="1"/>
  <c r="AB26" i="1"/>
  <c r="AF26" i="1" s="1"/>
  <c r="AH26" i="1"/>
  <c r="Z21" i="1"/>
  <c r="AA21" i="1" s="1"/>
  <c r="AB28" i="1"/>
  <c r="AF28" i="1" s="1"/>
  <c r="AI28" i="1"/>
  <c r="AH28" i="1"/>
  <c r="Z22" i="1"/>
  <c r="AA22" i="1" s="1"/>
  <c r="AB25" i="1"/>
  <c r="AF25" i="1" s="1"/>
  <c r="AI25" i="1"/>
  <c r="AH25" i="1"/>
  <c r="AB27" i="1"/>
  <c r="AF27" i="1" s="1"/>
  <c r="AI27" i="1"/>
  <c r="AH27" i="1"/>
  <c r="AJ24" i="1"/>
  <c r="AB35" i="1"/>
  <c r="AF35" i="1" s="1"/>
  <c r="AI35" i="1"/>
  <c r="AJ35" i="1" s="1"/>
  <c r="AH35" i="1"/>
  <c r="BF22" i="1"/>
  <c r="BH22" i="1"/>
  <c r="AI34" i="1"/>
  <c r="AH34" i="1"/>
  <c r="AB34" i="1"/>
  <c r="AF34" i="1" s="1"/>
  <c r="AJ18" i="1"/>
  <c r="AJ32" i="1"/>
  <c r="AB33" i="1"/>
  <c r="AF33" i="1" s="1"/>
  <c r="AI33" i="1"/>
  <c r="AJ33" i="1" s="1"/>
  <c r="AH33" i="1"/>
  <c r="W27" i="1"/>
  <c r="U27" i="1" s="1"/>
  <c r="X27" i="1" s="1"/>
  <c r="R27" i="1" s="1"/>
  <c r="S27" i="1" s="1"/>
  <c r="W33" i="1"/>
  <c r="U33" i="1" s="1"/>
  <c r="X33" i="1" s="1"/>
  <c r="R33" i="1" s="1"/>
  <c r="S33" i="1" s="1"/>
  <c r="AH29" i="1"/>
  <c r="AI29" i="1"/>
  <c r="AB29" i="1"/>
  <c r="AF29" i="1" s="1"/>
  <c r="W29" i="1"/>
  <c r="U29" i="1" s="1"/>
  <c r="X29" i="1" s="1"/>
  <c r="R29" i="1" s="1"/>
  <c r="S29" i="1" s="1"/>
  <c r="W19" i="1"/>
  <c r="U19" i="1" s="1"/>
  <c r="X19" i="1" s="1"/>
  <c r="R19" i="1" s="1"/>
  <c r="S19" i="1" s="1"/>
  <c r="W26" i="1"/>
  <c r="U26" i="1" s="1"/>
  <c r="X26" i="1" s="1"/>
  <c r="R26" i="1" s="1"/>
  <c r="S26" i="1" s="1"/>
  <c r="AI17" i="1"/>
  <c r="AB17" i="1"/>
  <c r="AF17" i="1" s="1"/>
  <c r="AH17" i="1"/>
  <c r="AJ17" i="1" l="1"/>
  <c r="AJ34" i="1"/>
  <c r="AJ27" i="1"/>
  <c r="AJ28" i="1"/>
  <c r="AJ31" i="1"/>
  <c r="AJ25" i="1"/>
  <c r="AH21" i="1"/>
  <c r="AB21" i="1"/>
  <c r="AF21" i="1" s="1"/>
  <c r="AI21" i="1"/>
  <c r="W21" i="1"/>
  <c r="U21" i="1" s="1"/>
  <c r="X21" i="1" s="1"/>
  <c r="R21" i="1" s="1"/>
  <c r="S21" i="1" s="1"/>
  <c r="AJ29" i="1"/>
  <c r="AB22" i="1"/>
  <c r="AF22" i="1" s="1"/>
  <c r="AI22" i="1"/>
  <c r="AH22" i="1"/>
  <c r="W22" i="1"/>
  <c r="U22" i="1" s="1"/>
  <c r="X22" i="1" s="1"/>
  <c r="R22" i="1" s="1"/>
  <c r="S22" i="1" s="1"/>
  <c r="AJ22" i="1" l="1"/>
  <c r="AJ21" i="1"/>
</calcChain>
</file>

<file path=xl/sharedStrings.xml><?xml version="1.0" encoding="utf-8"?>
<sst xmlns="http://schemas.openxmlformats.org/spreadsheetml/2006/main" count="694" uniqueCount="278">
  <si>
    <t>File opened</t>
  </si>
  <si>
    <t>2020-02-25 12:37:17</t>
  </si>
  <si>
    <t>Console s/n</t>
  </si>
  <si>
    <t>68C-811759</t>
  </si>
  <si>
    <t>Console ver</t>
  </si>
  <si>
    <t>Bluestem v.1.3.17</t>
  </si>
  <si>
    <t>Scripts ver</t>
  </si>
  <si>
    <t>2018.12  1.3.16, Nov 2018</t>
  </si>
  <si>
    <t>Head s/n</t>
  </si>
  <si>
    <t>68H-891759</t>
  </si>
  <si>
    <t>Head ver</t>
  </si>
  <si>
    <t>1.3.1</t>
  </si>
  <si>
    <t>Head cal</t>
  </si>
  <si>
    <t>{"co2azero": "0.926417", "co2aspanconc1": "2488", "h2obspan2": "0", "h2obspan1": "1.00315", "tazero": "-0.144751", "oxygen": "21", "h2oaspanconc1": "12.18", "co2bspan2": "-0.0333406", "h2oaspan1": "1.00539", "h2obspanconc2": "0", "tbzero": "-0.0746956", "h2oaspan2a": "0.0719734", "h2obspan2a": "0.0725379", "h2obzero": "1.05718", "h2oaspan2b": "0.0723615", "h2obspanconc1": "12.18", "h2oazero": "1.04577", "h2oaspan2": "0", "co2aspan1": "1.00127", "ssb_ref": "36084.5", "flowbzero": "0.30558", "chamberpressurezero": "2.65346", "ssa_ref": "34010.6", "co2bspan1": "1.00109", "co2aspan2b": "0.293384", "flowazero": "0.30544", "h2oaspanconc2": "0", "h2obspan2b": "0.0727663", "flowmeterzero": "0.998881", "co2bspan2b": "0.294103", "co2aspanconc2": "301.4", "co2bspan2a": "0.296716", "co2aspan2a": "0.295951", "co2bzero": "0.928899", "co2aspan2": "-0.0336155", "co2bspanconc1": "2488", "co2bspanconc2": "301.4"}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</si>
  <si>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</si>
  <si>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</si>
  <si>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</si>
  <si>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</si>
  <si>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</si>
  <si>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</si>
  <si>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</si>
  <si>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</si>
  <si>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</si>
  <si>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12:37:17</t>
  </si>
  <si>
    <t>Stability Definition:	CO2_r (Meas): Per=20	Qamb_in (Meas): Std&lt;1 Per=20	A (GasEx): Std&lt;0.15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</si>
  <si>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</si>
  <si>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</si>
  <si>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</si>
  <si>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</si>
  <si>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</si>
  <si>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</si>
  <si>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</si>
  <si>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</si>
  <si>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</si>
  <si>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</si>
  <si>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</si>
  <si>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</si>
  <si>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</si>
  <si>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</si>
  <si>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</si>
  <si>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</si>
  <si>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</si>
  <si>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</si>
  <si>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</si>
  <si>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</si>
  <si>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</si>
  <si>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</si>
  <si>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</si>
  <si>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</si>
  <si>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</si>
  <si>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</si>
  <si>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</si>
  <si>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</si>
  <si>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</si>
  <si>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</si>
  <si>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</si>
  <si>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</si>
  <si>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</si>
  <si>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</si>
  <si>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</si>
  <si>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</si>
  <si>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</si>
  <si>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</si>
  <si>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</si>
  <si>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</si>
  <si>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</si>
  <si>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</si>
  <si>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</si>
  <si>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2.09633 80.0573 387.297 635.184 861.674 1086.32 1265.38 1380.4</t>
  </si>
  <si>
    <t>Fs_true</t>
  </si>
  <si>
    <t>-0.171428 100.427 402.452 601.451 800.464 1000.46 1200.05 1400.44</t>
  </si>
  <si>
    <t>leak_wt</t>
  </si>
  <si>
    <t>Sys</t>
  </si>
  <si>
    <t>UserDefVar</t>
  </si>
  <si>
    <t>GasEx</t>
  </si>
  <si>
    <t>Leak</t>
  </si>
  <si>
    <t>FLR</t>
  </si>
  <si>
    <t>LeafQ</t>
  </si>
  <si>
    <t>Meas</t>
  </si>
  <si>
    <t>FlrLS</t>
  </si>
  <si>
    <t>FlrStats</t>
  </si>
  <si>
    <t>Status</t>
  </si>
  <si>
    <t>obs</t>
  </si>
  <si>
    <t>time</t>
  </si>
  <si>
    <t>elapsed</t>
  </si>
  <si>
    <t>date</t>
  </si>
  <si>
    <t>hhmmss</t>
  </si>
  <si>
    <t>Machine</t>
  </si>
  <si>
    <t>Date</t>
  </si>
  <si>
    <t>User</t>
  </si>
  <si>
    <t>Species</t>
  </si>
  <si>
    <t>Barcode</t>
  </si>
  <si>
    <t>Pheno_Age</t>
  </si>
  <si>
    <t>Canopy</t>
  </si>
  <si>
    <t>SunVSShade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</si>
  <si>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</si>
  <si>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</si>
  <si>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</si>
  <si>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</si>
  <si>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</si>
  <si>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</si>
  <si>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</si>
  <si>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</si>
  <si>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</si>
  <si>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</si>
  <si>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</si>
  <si>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</si>
  <si>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</si>
  <si>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</si>
  <si>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</si>
  <si>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</si>
  <si>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</si>
  <si>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</si>
  <si>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</si>
  <si>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</si>
  <si>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</si>
  <si>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</si>
  <si>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</si>
  <si>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</si>
  <si>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</si>
  <si>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</si>
  <si>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</si>
  <si>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</si>
  <si>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</si>
  <si>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</si>
  <si>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</si>
  <si>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</si>
  <si>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</si>
  <si>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</si>
  <si>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</si>
  <si>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</si>
  <si>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</si>
  <si>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</si>
  <si>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</si>
  <si>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</si>
  <si>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</si>
  <si>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</si>
  <si>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</si>
  <si>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</si>
  <si>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</si>
  <si>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</si>
  <si>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</si>
  <si>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</si>
  <si>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</si>
  <si>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</si>
  <si>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</si>
  <si>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</si>
  <si>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</si>
  <si>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</si>
  <si>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</si>
  <si>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</si>
  <si>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</si>
  <si>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</si>
  <si>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</si>
  <si>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</si>
  <si>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</si>
  <si>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</si>
  <si>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</si>
  <si>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</si>
  <si>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</si>
  <si>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</si>
  <si>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</si>
  <si>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</si>
  <si>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</si>
  <si>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</si>
  <si>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</si>
  <si>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</si>
  <si>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</si>
  <si>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</si>
  <si>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</si>
  <si>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</si>
  <si>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</si>
  <si>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</si>
  <si>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</si>
  <si>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</si>
  <si>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</si>
  <si>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</si>
  <si>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</si>
  <si>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</si>
  <si>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</si>
  <si>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</si>
  <si>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</si>
  <si>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</si>
  <si>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</si>
  <si>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</si>
  <si>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</si>
  <si>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</si>
  <si>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</si>
  <si>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</si>
  <si>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</si>
  <si>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</si>
  <si>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</si>
  <si>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</si>
  <si>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</si>
  <si>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</si>
  <si>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</si>
  <si>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</si>
  <si>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</si>
  <si>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</si>
  <si>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</si>
  <si>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</si>
  <si>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</si>
  <si>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</si>
  <si>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</si>
  <si>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</si>
  <si>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</si>
  <si>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</si>
  <si>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</si>
  <si>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</si>
  <si>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</si>
  <si>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</si>
  <si>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</si>
  <si>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</si>
  <si>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</si>
  <si>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</si>
  <si>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</si>
  <si>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</si>
  <si>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</si>
  <si>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</si>
  <si>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</si>
  <si>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</si>
  <si>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</si>
  <si>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</si>
  <si>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</si>
  <si>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</si>
  <si>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</si>
  <si>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</si>
  <si>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</si>
  <si>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µmol/mol</t>
  </si>
  <si>
    <t>mmol/mol</t>
  </si>
  <si>
    <t>20200225 12:40:47</t>
  </si>
  <si>
    <t>12:40:47</t>
  </si>
  <si>
    <t>Lindsey</t>
  </si>
  <si>
    <t>20200225</t>
  </si>
  <si>
    <t>jl</t>
  </si>
  <si>
    <t>UNKNOW</t>
  </si>
  <si>
    <t>BNL17714</t>
  </si>
  <si>
    <t>Mature</t>
  </si>
  <si>
    <t>carapa guianensis</t>
  </si>
  <si>
    <t>Sun</t>
  </si>
  <si>
    <t>-</t>
  </si>
  <si>
    <t>0: Broadleaf</t>
  </si>
  <si>
    <t>20200225 12:41:47</t>
  </si>
  <si>
    <t>12:41:47</t>
  </si>
  <si>
    <t>20200225 12:42:48</t>
  </si>
  <si>
    <t>12:42:48</t>
  </si>
  <si>
    <t>20200225 12:43:48</t>
  </si>
  <si>
    <t>12:43:48</t>
  </si>
  <si>
    <t>20200225 12:44:49</t>
  </si>
  <si>
    <t>12:44:49</t>
  </si>
  <si>
    <t>20200225 12:45:49</t>
  </si>
  <si>
    <t>12:45:49</t>
  </si>
  <si>
    <t>20200225 12:46:50</t>
  </si>
  <si>
    <t>12:46:50</t>
  </si>
  <si>
    <t>20200225 12:47:50</t>
  </si>
  <si>
    <t>12:47:50</t>
  </si>
  <si>
    <t>20200225 12:48:54</t>
  </si>
  <si>
    <t>12:48:54</t>
  </si>
  <si>
    <t>20200225 12:49:55</t>
  </si>
  <si>
    <t>12:49:55</t>
  </si>
  <si>
    <t>20200225 12:50:55</t>
  </si>
  <si>
    <t>12:50:55</t>
  </si>
  <si>
    <t>20200225 12:51:56</t>
  </si>
  <si>
    <t>12:51:56</t>
  </si>
  <si>
    <t>20200225 12:53:00</t>
  </si>
  <si>
    <t>12:53:00</t>
  </si>
  <si>
    <t>20200225 12:54:03</t>
  </si>
  <si>
    <t>12:54:03</t>
  </si>
  <si>
    <t>20200225 12:55:15</t>
  </si>
  <si>
    <t>12:55:15</t>
  </si>
  <si>
    <t>20200225 12:56:19</t>
  </si>
  <si>
    <t>12:56:19</t>
  </si>
  <si>
    <t>20200225 12:57:35</t>
  </si>
  <si>
    <t>12:57:35</t>
  </si>
  <si>
    <t>20200225 12:59:24</t>
  </si>
  <si>
    <t>12:59:24</t>
  </si>
  <si>
    <t>20200225 13:00:35</t>
  </si>
  <si>
    <t>13:00:35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</si>
</sst>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C35"/>
  <sheetViews>
    <sheetView tabSelected="1" topLeftCell="A7" workbookViewId="0"/>
  </sheetViews>
  <sheetFormatPr defaultRowHeight="14.5" x14ac:dyDescent="0.35"/>
  <sheetData>
    <row r="2" spans="1:133" x14ac:dyDescent="0.35">
      <c r="A2" t="s">
        <v>25</v>
      </c>
      <c r="B2" t="s">
        <v>26</v>
      </c>
      <c r="C2" t="s">
        <v>27</v>
      </c>
      <c r="D2" t="s">
        <v>28</v>
      </c>
    </row>
    <row r="3" spans="1:133" x14ac:dyDescent="0.35">
      <c r="B3">
        <v>4</v>
      </c>
      <c r="C3">
        <v>21</v>
      </c>
      <c r="D3" t="s">
        <v>29</v>
      </c>
    </row>
    <row r="4" spans="1:133" x14ac:dyDescent="0.35">
      <c r="A4" t="s">
        <v>30</v>
      </c>
      <c r="B4" t="s">
        <v>31</v>
      </c>
    </row>
    <row r="5" spans="1:133" x14ac:dyDescent="0.35">
      <c r="B5">
        <v>2</v>
      </c>
    </row>
    <row r="6" spans="1:133" x14ac:dyDescent="0.3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33" x14ac:dyDescent="0.35">
      <c r="B7">
        <v>0</v>
      </c>
      <c r="C7">
        <v>1</v>
      </c>
      <c r="D7">
        <v>0</v>
      </c>
      <c r="E7">
        <v>0</v>
      </c>
    </row>
    <row r="8" spans="1:133" x14ac:dyDescent="0.35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33" x14ac:dyDescent="0.35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33" x14ac:dyDescent="0.3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33" x14ac:dyDescent="0.35">
      <c r="B11">
        <v>0</v>
      </c>
      <c r="C11">
        <v>0</v>
      </c>
      <c r="D11">
        <v>0</v>
      </c>
      <c r="E11">
        <v>0</v>
      </c>
      <c r="F11">
        <v>1</v>
      </c>
    </row>
    <row r="12" spans="1:133" x14ac:dyDescent="0.3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33" x14ac:dyDescent="0.35">
      <c r="B13">
        <v>-6276</v>
      </c>
      <c r="C13">
        <v>6.6</v>
      </c>
      <c r="D13">
        <v>1.7090000000000001E-5</v>
      </c>
      <c r="E13">
        <v>3.11</v>
      </c>
      <c r="F13" t="s">
        <v>68</v>
      </c>
      <c r="G13" t="s">
        <v>70</v>
      </c>
      <c r="H13">
        <v>0</v>
      </c>
    </row>
    <row r="14" spans="1:133" x14ac:dyDescent="0.35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73</v>
      </c>
      <c r="I14" t="s">
        <v>73</v>
      </c>
      <c r="J14" t="s">
        <v>73</v>
      </c>
      <c r="K14" t="s">
        <v>73</v>
      </c>
      <c r="L14" t="s">
        <v>73</v>
      </c>
      <c r="M14" t="s">
        <v>73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74</v>
      </c>
      <c r="AI14" t="s">
        <v>74</v>
      </c>
      <c r="AJ14" t="s">
        <v>74</v>
      </c>
      <c r="AK14" t="s">
        <v>74</v>
      </c>
      <c r="AL14" t="s">
        <v>74</v>
      </c>
      <c r="AM14" t="s">
        <v>74</v>
      </c>
      <c r="AN14" t="s">
        <v>75</v>
      </c>
      <c r="AO14" t="s">
        <v>75</v>
      </c>
      <c r="AP14" t="s">
        <v>75</v>
      </c>
      <c r="AQ14" t="s">
        <v>75</v>
      </c>
      <c r="AR14" t="s">
        <v>75</v>
      </c>
      <c r="AS14" t="s">
        <v>76</v>
      </c>
      <c r="AT14" t="s">
        <v>76</v>
      </c>
      <c r="AU14" t="s">
        <v>76</v>
      </c>
      <c r="AV14" t="s">
        <v>76</v>
      </c>
      <c r="AW14" t="s">
        <v>76</v>
      </c>
      <c r="AX14" t="s">
        <v>76</v>
      </c>
      <c r="AY14" t="s">
        <v>76</v>
      </c>
      <c r="AZ14" t="s">
        <v>76</v>
      </c>
      <c r="BA14" t="s">
        <v>76</v>
      </c>
      <c r="BB14" t="s">
        <v>76</v>
      </c>
      <c r="BC14" t="s">
        <v>76</v>
      </c>
      <c r="BD14" t="s">
        <v>76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76</v>
      </c>
      <c r="BK14" t="s">
        <v>76</v>
      </c>
      <c r="BL14" t="s">
        <v>76</v>
      </c>
      <c r="BM14" t="s">
        <v>76</v>
      </c>
      <c r="BN14" t="s">
        <v>76</v>
      </c>
      <c r="BO14" t="s">
        <v>76</v>
      </c>
      <c r="BP14" t="s">
        <v>76</v>
      </c>
      <c r="BQ14" t="s">
        <v>77</v>
      </c>
      <c r="BR14" t="s">
        <v>77</v>
      </c>
      <c r="BS14" t="s">
        <v>77</v>
      </c>
      <c r="BT14" t="s">
        <v>77</v>
      </c>
      <c r="BU14" t="s">
        <v>30</v>
      </c>
      <c r="BV14" t="s">
        <v>30</v>
      </c>
      <c r="BW14" t="s">
        <v>30</v>
      </c>
      <c r="BX14" t="s">
        <v>78</v>
      </c>
      <c r="BY14" t="s">
        <v>78</v>
      </c>
      <c r="BZ14" t="s">
        <v>78</v>
      </c>
      <c r="CA14" t="s">
        <v>78</v>
      </c>
      <c r="CB14" t="s">
        <v>78</v>
      </c>
      <c r="CC14" t="s">
        <v>78</v>
      </c>
      <c r="CD14" t="s">
        <v>78</v>
      </c>
      <c r="CE14" t="s">
        <v>78</v>
      </c>
      <c r="CF14" t="s">
        <v>78</v>
      </c>
      <c r="CG14" t="s">
        <v>78</v>
      </c>
      <c r="CH14" t="s">
        <v>78</v>
      </c>
      <c r="CI14" t="s">
        <v>78</v>
      </c>
      <c r="CJ14" t="s">
        <v>78</v>
      </c>
      <c r="CK14" t="s">
        <v>78</v>
      </c>
      <c r="CL14" t="s">
        <v>78</v>
      </c>
      <c r="CM14" t="s">
        <v>78</v>
      </c>
      <c r="CN14" t="s">
        <v>79</v>
      </c>
      <c r="CO14" t="s">
        <v>79</v>
      </c>
      <c r="CP14" t="s">
        <v>79</v>
      </c>
      <c r="CQ14" t="s">
        <v>79</v>
      </c>
      <c r="CR14" t="s">
        <v>79</v>
      </c>
      <c r="CS14" t="s">
        <v>79</v>
      </c>
      <c r="CT14" t="s">
        <v>79</v>
      </c>
      <c r="CU14" t="s">
        <v>79</v>
      </c>
      <c r="CV14" t="s">
        <v>79</v>
      </c>
      <c r="CW14" t="s">
        <v>79</v>
      </c>
      <c r="CX14" t="s">
        <v>79</v>
      </c>
      <c r="CY14" t="s">
        <v>79</v>
      </c>
      <c r="CZ14" t="s">
        <v>79</v>
      </c>
      <c r="DA14" t="s">
        <v>79</v>
      </c>
      <c r="DB14" t="s">
        <v>79</v>
      </c>
      <c r="DC14" t="s">
        <v>79</v>
      </c>
      <c r="DD14" t="s">
        <v>79</v>
      </c>
      <c r="DE14" t="s">
        <v>80</v>
      </c>
      <c r="DF14" t="s">
        <v>80</v>
      </c>
      <c r="DG14" t="s">
        <v>80</v>
      </c>
      <c r="DH14" t="s">
        <v>80</v>
      </c>
      <c r="DI14" t="s">
        <v>80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</row>
    <row r="15" spans="1:133" x14ac:dyDescent="0.35">
      <c r="A15" t="s">
        <v>82</v>
      </c>
      <c r="B15" t="s">
        <v>83</v>
      </c>
      <c r="C15" t="s">
        <v>84</v>
      </c>
      <c r="D15" t="s">
        <v>85</v>
      </c>
      <c r="E15" t="s">
        <v>86</v>
      </c>
      <c r="F15" t="s">
        <v>87</v>
      </c>
      <c r="G15" t="s">
        <v>88</v>
      </c>
      <c r="H15" t="s">
        <v>89</v>
      </c>
      <c r="I15" t="s">
        <v>90</v>
      </c>
      <c r="J15" t="s">
        <v>91</v>
      </c>
      <c r="K15" t="s">
        <v>92</v>
      </c>
      <c r="L15" t="s">
        <v>93</v>
      </c>
      <c r="M15" t="s">
        <v>94</v>
      </c>
      <c r="N15" t="s">
        <v>95</v>
      </c>
      <c r="O15" t="s">
        <v>96</v>
      </c>
      <c r="P15" t="s">
        <v>97</v>
      </c>
      <c r="Q15" t="s">
        <v>98</v>
      </c>
      <c r="R15" t="s">
        <v>99</v>
      </c>
      <c r="S15" t="s">
        <v>100</v>
      </c>
      <c r="T15" t="s">
        <v>101</v>
      </c>
      <c r="U15" t="s">
        <v>102</v>
      </c>
      <c r="V15" t="s">
        <v>103</v>
      </c>
      <c r="W15" t="s">
        <v>104</v>
      </c>
      <c r="X15" t="s">
        <v>105</v>
      </c>
      <c r="Y15" t="s">
        <v>106</v>
      </c>
      <c r="Z15" t="s">
        <v>107</v>
      </c>
      <c r="AA15" t="s">
        <v>108</v>
      </c>
      <c r="AB15" t="s">
        <v>109</v>
      </c>
      <c r="AC15" t="s">
        <v>110</v>
      </c>
      <c r="AD15" t="s">
        <v>111</v>
      </c>
      <c r="AE15" t="s">
        <v>112</v>
      </c>
      <c r="AF15" t="s">
        <v>113</v>
      </c>
      <c r="AG15" t="s">
        <v>114</v>
      </c>
      <c r="AH15" t="s">
        <v>115</v>
      </c>
      <c r="AI15" t="s">
        <v>116</v>
      </c>
      <c r="AJ15" t="s">
        <v>117</v>
      </c>
      <c r="AK15" t="s">
        <v>118</v>
      </c>
      <c r="AL15" t="s">
        <v>119</v>
      </c>
      <c r="AM15" t="s">
        <v>120</v>
      </c>
      <c r="AN15" t="s">
        <v>75</v>
      </c>
      <c r="AO15" t="s">
        <v>121</v>
      </c>
      <c r="AP15" t="s">
        <v>122</v>
      </c>
      <c r="AQ15" t="s">
        <v>123</v>
      </c>
      <c r="AR15" t="s">
        <v>124</v>
      </c>
      <c r="AS15" t="s">
        <v>125</v>
      </c>
      <c r="AT15" t="s">
        <v>126</v>
      </c>
      <c r="AU15" t="s">
        <v>127</v>
      </c>
      <c r="AV15" t="s">
        <v>128</v>
      </c>
      <c r="AW15" t="s">
        <v>129</v>
      </c>
      <c r="AX15" t="s">
        <v>130</v>
      </c>
      <c r="AY15" t="s">
        <v>131</v>
      </c>
      <c r="AZ15" t="s">
        <v>132</v>
      </c>
      <c r="BA15" t="s">
        <v>133</v>
      </c>
      <c r="BB15" t="s">
        <v>134</v>
      </c>
      <c r="BC15" t="s">
        <v>135</v>
      </c>
      <c r="BD15" t="s">
        <v>136</v>
      </c>
      <c r="BE15" t="s">
        <v>137</v>
      </c>
      <c r="BF15" t="s">
        <v>138</v>
      </c>
      <c r="BG15" t="s">
        <v>139</v>
      </c>
      <c r="BH15" t="s">
        <v>140</v>
      </c>
      <c r="BI15" t="s">
        <v>141</v>
      </c>
      <c r="BJ15" t="s">
        <v>142</v>
      </c>
      <c r="BK15" t="s">
        <v>143</v>
      </c>
      <c r="BL15" t="s">
        <v>144</v>
      </c>
      <c r="BM15" t="s">
        <v>145</v>
      </c>
      <c r="BN15" t="s">
        <v>146</v>
      </c>
      <c r="BO15" t="s">
        <v>147</v>
      </c>
      <c r="BP15" t="s">
        <v>148</v>
      </c>
      <c r="BQ15" t="s">
        <v>149</v>
      </c>
      <c r="BR15" t="s">
        <v>150</v>
      </c>
      <c r="BS15" t="s">
        <v>151</v>
      </c>
      <c r="BT15" t="s">
        <v>152</v>
      </c>
      <c r="BU15" t="s">
        <v>153</v>
      </c>
      <c r="BV15" t="s">
        <v>154</v>
      </c>
      <c r="BW15" t="s">
        <v>155</v>
      </c>
      <c r="BX15" t="s">
        <v>95</v>
      </c>
      <c r="BY15" t="s">
        <v>156</v>
      </c>
      <c r="BZ15" t="s">
        <v>157</v>
      </c>
      <c r="CA15" t="s">
        <v>158</v>
      </c>
      <c r="CB15" t="s">
        <v>159</v>
      </c>
      <c r="CC15" t="s">
        <v>160</v>
      </c>
      <c r="CD15" t="s">
        <v>161</v>
      </c>
      <c r="CE15" t="s">
        <v>162</v>
      </c>
      <c r="CF15" t="s">
        <v>163</v>
      </c>
      <c r="CG15" t="s">
        <v>164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</row>
    <row r="16" spans="1:133" x14ac:dyDescent="0.35">
      <c r="B16" t="s">
        <v>213</v>
      </c>
      <c r="C16" t="s">
        <v>213</v>
      </c>
      <c r="N16" t="s">
        <v>213</v>
      </c>
      <c r="O16" t="s">
        <v>214</v>
      </c>
      <c r="P16" t="s">
        <v>215</v>
      </c>
      <c r="Q16" t="s">
        <v>216</v>
      </c>
      <c r="R16" t="s">
        <v>216</v>
      </c>
      <c r="S16" t="s">
        <v>161</v>
      </c>
      <c r="T16" t="s">
        <v>161</v>
      </c>
      <c r="U16" t="s">
        <v>214</v>
      </c>
      <c r="V16" t="s">
        <v>214</v>
      </c>
      <c r="W16" t="s">
        <v>214</v>
      </c>
      <c r="X16" t="s">
        <v>214</v>
      </c>
      <c r="Y16" t="s">
        <v>217</v>
      </c>
      <c r="Z16" t="s">
        <v>218</v>
      </c>
      <c r="AA16" t="s">
        <v>218</v>
      </c>
      <c r="AB16" t="s">
        <v>219</v>
      </c>
      <c r="AC16" t="s">
        <v>220</v>
      </c>
      <c r="AD16" t="s">
        <v>219</v>
      </c>
      <c r="AE16" t="s">
        <v>219</v>
      </c>
      <c r="AF16" t="s">
        <v>219</v>
      </c>
      <c r="AG16" t="s">
        <v>217</v>
      </c>
      <c r="AH16" t="s">
        <v>217</v>
      </c>
      <c r="AI16" t="s">
        <v>217</v>
      </c>
      <c r="AJ16" t="s">
        <v>217</v>
      </c>
      <c r="AN16" t="s">
        <v>221</v>
      </c>
      <c r="AO16" t="s">
        <v>220</v>
      </c>
      <c r="AQ16" t="s">
        <v>220</v>
      </c>
      <c r="AR16" t="s">
        <v>221</v>
      </c>
      <c r="AX16" t="s">
        <v>215</v>
      </c>
      <c r="BD16" t="s">
        <v>215</v>
      </c>
      <c r="BE16" t="s">
        <v>215</v>
      </c>
      <c r="BF16" t="s">
        <v>215</v>
      </c>
      <c r="BH16" t="s">
        <v>222</v>
      </c>
      <c r="BQ16" t="s">
        <v>215</v>
      </c>
      <c r="BR16" t="s">
        <v>215</v>
      </c>
      <c r="BT16" t="s">
        <v>223</v>
      </c>
      <c r="BU16" t="s">
        <v>224</v>
      </c>
      <c r="BX16" t="s">
        <v>213</v>
      </c>
      <c r="BY16" t="s">
        <v>216</v>
      </c>
      <c r="BZ16" t="s">
        <v>216</v>
      </c>
      <c r="CA16" t="s">
        <v>225</v>
      </c>
      <c r="CB16" t="s">
        <v>225</v>
      </c>
      <c r="CC16" t="s">
        <v>221</v>
      </c>
      <c r="CD16" t="s">
        <v>219</v>
      </c>
      <c r="CE16" t="s">
        <v>219</v>
      </c>
      <c r="CF16" t="s">
        <v>218</v>
      </c>
      <c r="CG16" t="s">
        <v>218</v>
      </c>
      <c r="CH16" t="s">
        <v>218</v>
      </c>
      <c r="CI16" t="s">
        <v>218</v>
      </c>
      <c r="CJ16" t="s">
        <v>218</v>
      </c>
      <c r="CK16" t="s">
        <v>226</v>
      </c>
      <c r="CL16" t="s">
        <v>215</v>
      </c>
      <c r="CM16" t="s">
        <v>215</v>
      </c>
      <c r="CN16" t="s">
        <v>215</v>
      </c>
      <c r="CS16" t="s">
        <v>215</v>
      </c>
      <c r="CV16" t="s">
        <v>218</v>
      </c>
      <c r="CW16" t="s">
        <v>218</v>
      </c>
      <c r="CX16" t="s">
        <v>218</v>
      </c>
      <c r="CY16" t="s">
        <v>218</v>
      </c>
      <c r="CZ16" t="s">
        <v>218</v>
      </c>
      <c r="DA16" t="s">
        <v>215</v>
      </c>
      <c r="DB16" t="s">
        <v>215</v>
      </c>
      <c r="DC16" t="s">
        <v>215</v>
      </c>
      <c r="DD16" t="s">
        <v>213</v>
      </c>
      <c r="DF16" t="s">
        <v>227</v>
      </c>
      <c r="DG16" t="s">
        <v>227</v>
      </c>
      <c r="DI16" t="s">
        <v>213</v>
      </c>
      <c r="DJ16" t="s">
        <v>220</v>
      </c>
      <c r="DK16" t="s">
        <v>220</v>
      </c>
      <c r="DL16" t="s">
        <v>228</v>
      </c>
      <c r="DM16" t="s">
        <v>229</v>
      </c>
      <c r="DO16" t="s">
        <v>221</v>
      </c>
      <c r="DP16" t="s">
        <v>221</v>
      </c>
      <c r="DQ16" t="s">
        <v>218</v>
      </c>
      <c r="DR16" t="s">
        <v>218</v>
      </c>
      <c r="DS16" t="s">
        <v>218</v>
      </c>
      <c r="DT16" t="s">
        <v>218</v>
      </c>
      <c r="DU16" t="s">
        <v>218</v>
      </c>
      <c r="DV16" t="s">
        <v>220</v>
      </c>
      <c r="DW16" t="s">
        <v>220</v>
      </c>
      <c r="DX16" t="s">
        <v>220</v>
      </c>
      <c r="DY16" t="s">
        <v>218</v>
      </c>
      <c r="DZ16" t="s">
        <v>216</v>
      </c>
      <c r="EA16" t="s">
        <v>225</v>
      </c>
      <c r="EB16" t="s">
        <v>220</v>
      </c>
      <c r="EC16" t="s">
        <v>220</v>
      </c>
    </row>
    <row r="17" spans="1:133" x14ac:dyDescent="0.35">
      <c r="A17">
        <v>1</v>
      </c>
      <c r="B17">
        <v>1582652447.0999999</v>
      </c>
      <c r="C17">
        <v>0</v>
      </c>
      <c r="D17" t="s">
        <v>230</v>
      </c>
      <c r="E17" t="s">
        <v>231</v>
      </c>
      <c r="F17" t="s">
        <v>232</v>
      </c>
      <c r="G17" t="s">
        <v>233</v>
      </c>
      <c r="H17" t="s">
        <v>234</v>
      </c>
      <c r="I17" t="s">
        <v>235</v>
      </c>
      <c r="J17" t="s">
        <v>236</v>
      </c>
      <c r="K17" t="s">
        <v>237</v>
      </c>
      <c r="L17" t="s">
        <v>238</v>
      </c>
      <c r="M17" t="s">
        <v>239</v>
      </c>
      <c r="N17">
        <v>1582652439.0999999</v>
      </c>
      <c r="O17">
        <f t="shared" ref="O17:O35" si="0">CC17*AP17*(CA17-CB17)/(100*BU17*(1000-AP17*CA17))</f>
        <v>1.2813014896350169E-3</v>
      </c>
      <c r="P17">
        <f t="shared" ref="P17:P35" si="1">CC17*AP17*(BZ17-BY17*(1000-AP17*CB17)/(1000-AP17*CA17))/(100*BU17)</f>
        <v>8.97495106427621</v>
      </c>
      <c r="Q17">
        <f t="shared" ref="Q17:Q35" si="2">BY17 - IF(AP17&gt;1, P17*BU17*100/(AR17*CK17), 0)</f>
        <v>390.54696774193599</v>
      </c>
      <c r="R17">
        <f t="shared" ref="R17:R35" si="3">((X17-O17/2)*Q17-P17)/(X17+O17/2)</f>
        <v>224.60797638541823</v>
      </c>
      <c r="S17">
        <f t="shared" ref="S17:S35" si="4">R17*(CD17+CE17)/1000</f>
        <v>22.412558025556294</v>
      </c>
      <c r="T17">
        <f t="shared" ref="T17:T35" si="5">(BY17 - IF(AP17&gt;1, P17*BU17*100/(AR17*CK17), 0))*(CD17+CE17)/1000</f>
        <v>38.970818031863388</v>
      </c>
      <c r="U17">
        <f t="shared" ref="U17:U35" si="6">2/((1/W17-1/V17)+SIGN(W17)*SQRT((1/W17-1/V17)*(1/W17-1/V17) + 4*BV17/((BV17+1)*(BV17+1))*(2*1/W17*1/V17-1/V17*1/V17)))</f>
        <v>9.2091598739676497E-2</v>
      </c>
      <c r="V17">
        <f t="shared" ref="V17:V35" si="7">AM17+AL17*BU17+AK17*BU17*BU17</f>
        <v>2.252404507337082</v>
      </c>
      <c r="W17">
        <f t="shared" ref="W17:W35" si="8">O17*(1000-(1000*0.61365*EXP(17.502*AA17/(240.97+AA17))/(CD17+CE17)+CA17)/2)/(1000*0.61365*EXP(17.502*AA17/(240.97+AA17))/(CD17+CE17)-CA17)</f>
        <v>9.0049822276909719E-2</v>
      </c>
      <c r="X17">
        <f t="shared" ref="X17:X35" si="9">1/((BV17+1)/(U17/1.6)+1/(V17/1.37)) + BV17/((BV17+1)/(U17/1.6) + BV17/(V17/1.37))</f>
        <v>5.6460814066781245E-2</v>
      </c>
      <c r="Y17">
        <f t="shared" ref="Y17:Y35" si="10">(BR17*BT17)</f>
        <v>289.50211208314573</v>
      </c>
      <c r="Z17">
        <f t="shared" ref="Z17:Z35" si="11">(CF17+(Y17+2*0.95*0.0000000567*(((CF17+$B$7)+273)^4-(CF17+273)^4)-44100*O17)/(1.84*29.3*V17+8*0.95*0.0000000567*(CF17+273)^3))</f>
        <v>32.587306475050433</v>
      </c>
      <c r="AA17">
        <f t="shared" ref="AA17:AA35" si="12">($C$7*CG17+$D$7*CH17+$E$7*Z17)</f>
        <v>30.9715903225806</v>
      </c>
      <c r="AB17">
        <f t="shared" ref="AB17:AB35" si="13">0.61365*EXP(17.502*AA17/(240.97+AA17))</f>
        <v>4.5040757043709627</v>
      </c>
      <c r="AC17">
        <f t="shared" ref="AC17:AC35" si="14">(AD17/AE17*100)</f>
        <v>70.200185383740916</v>
      </c>
      <c r="AD17">
        <f t="shared" ref="AD17:AD35" si="15">CA17*(CD17+CE17)/1000</f>
        <v>3.1386242673589835</v>
      </c>
      <c r="AE17">
        <f t="shared" ref="AE17:AE35" si="16">0.61365*EXP(17.502*CF17/(240.97+CF17))</f>
        <v>4.4709629329353895</v>
      </c>
      <c r="AF17">
        <f t="shared" ref="AF17:AF35" si="17">(AB17-CA17*(CD17+CE17)/1000)</f>
        <v>1.3654514370119792</v>
      </c>
      <c r="AG17">
        <f t="shared" ref="AG17:AG35" si="18">(-O17*44100)</f>
        <v>-56.505395692904244</v>
      </c>
      <c r="AH17">
        <f t="shared" ref="AH17:AH35" si="19">2*29.3*V17*0.92*(CF17-AA17)</f>
        <v>-15.70424371121147</v>
      </c>
      <c r="AI17">
        <f t="shared" ref="AI17:AI35" si="20">2*0.95*0.0000000567*(((CF17+$B$7)+273)^4-(AA17+273)^4)</f>
        <v>-1.5642410014751673</v>
      </c>
      <c r="AJ17">
        <f t="shared" ref="AJ17:AJ35" si="21">Y17+AI17+AG17+AH17</f>
        <v>215.72823167755485</v>
      </c>
      <c r="AK17">
        <v>-4.1248511433182998E-2</v>
      </c>
      <c r="AL17">
        <v>4.6305067651816599E-2</v>
      </c>
      <c r="AM17">
        <v>3.4595205130207698</v>
      </c>
      <c r="AN17">
        <v>0</v>
      </c>
      <c r="AO17">
        <v>0</v>
      </c>
      <c r="AP17">
        <f t="shared" ref="AP17:AP35" si="22">IF(AN17*$H$13&gt;=AR17,1,(AR17/(AR17-AN17*$H$13)))</f>
        <v>1</v>
      </c>
      <c r="AQ17">
        <f t="shared" ref="AQ17:AQ35" si="23">(AP17-1)*100</f>
        <v>0</v>
      </c>
      <c r="AR17">
        <f t="shared" ref="AR17:AR35" si="24">MAX(0,($B$13+$C$13*CK17)/(1+$D$13*CK17)*CD17/(CF17+273)*$E$13)</f>
        <v>51935.649630062944</v>
      </c>
      <c r="AS17" t="s">
        <v>240</v>
      </c>
      <c r="AT17">
        <v>0</v>
      </c>
      <c r="AU17">
        <v>0</v>
      </c>
      <c r="AV17">
        <f t="shared" ref="AV17:AV35" si="25">AU17-AT17</f>
        <v>0</v>
      </c>
      <c r="AW17" t="e">
        <f t="shared" ref="AW17:AW35" si="26">AV17/AU17</f>
        <v>#DIV/0!</v>
      </c>
      <c r="AX17">
        <v>0</v>
      </c>
      <c r="AY17" t="s">
        <v>240</v>
      </c>
      <c r="AZ17">
        <v>0</v>
      </c>
      <c r="BA17">
        <v>0</v>
      </c>
      <c r="BB17" t="e">
        <f t="shared" ref="BB17:BB35" si="27">1-AZ17/BA17</f>
        <v>#DIV/0!</v>
      </c>
      <c r="BC17">
        <v>0.5</v>
      </c>
      <c r="BD17">
        <f t="shared" ref="BD17:BD35" si="28">BR17</f>
        <v>1513.1799096774193</v>
      </c>
      <c r="BE17">
        <f t="shared" ref="BE17:BE35" si="29">P17</f>
        <v>8.97495106427621</v>
      </c>
      <c r="BF17" t="e">
        <f t="shared" ref="BF17:BF35" si="30">BB17*BC17*BD17</f>
        <v>#DIV/0!</v>
      </c>
      <c r="BG17" t="e">
        <f t="shared" ref="BG17:BG35" si="31">BL17/BA17</f>
        <v>#DIV/0!</v>
      </c>
      <c r="BH17">
        <f t="shared" ref="BH17:BH35" si="32">(BE17-AX17)/BD17</f>
        <v>5.9311857148496606E-3</v>
      </c>
      <c r="BI17" t="e">
        <f t="shared" ref="BI17:BI35" si="33">(AU17-BA17)/BA17</f>
        <v>#DIV/0!</v>
      </c>
      <c r="BJ17" t="s">
        <v>240</v>
      </c>
      <c r="BK17">
        <v>0</v>
      </c>
      <c r="BL17">
        <f t="shared" ref="BL17:BL35" si="34">BA17-BK17</f>
        <v>0</v>
      </c>
      <c r="BM17" t="e">
        <f t="shared" ref="BM17:BM35" si="35">(BA17-AZ17)/(BA17-BK17)</f>
        <v>#DIV/0!</v>
      </c>
      <c r="BN17" t="e">
        <f t="shared" ref="BN17:BN35" si="36">(AU17-BA17)/(AU17-BK17)</f>
        <v>#DIV/0!</v>
      </c>
      <c r="BO17" t="e">
        <f t="shared" ref="BO17:BO35" si="37">(BA17-AZ17)/(BA17-AT17)</f>
        <v>#DIV/0!</v>
      </c>
      <c r="BP17" t="e">
        <f t="shared" ref="BP17:BP35" si="38">(AU17-BA17)/(AU17-AT17)</f>
        <v>#DIV/0!</v>
      </c>
      <c r="BQ17">
        <f t="shared" ref="BQ17:BQ35" si="39">$B$11*CL17+$C$11*CM17+$F$11*CN17</f>
        <v>1799.99</v>
      </c>
      <c r="BR17">
        <f t="shared" ref="BR17:BR35" si="40">BQ17*BS17</f>
        <v>1513.1799096774193</v>
      </c>
      <c r="BS17">
        <f t="shared" ref="BS17:BS35" si="41">($B$11*$D$9+$C$11*$D$9+$F$11*((DA17+CS17)/MAX(DA17+CS17+DB17, 0.1)*$I$9+DB17/MAX(DA17+CS17+DB17, 0.1)*$J$9))/($B$11+$C$11+$F$11)</f>
        <v>0.84066017571065355</v>
      </c>
      <c r="BT17">
        <f t="shared" ref="BT17:BT35" si="42">($B$11*$K$9+$C$11*$K$9+$F$11*((DA17+CS17)/MAX(DA17+CS17+DB17, 0.1)*$P$9+DB17/MAX(DA17+CS17+DB17, 0.1)*$Q$9))/($B$11+$C$11+$F$11)</f>
        <v>0.19132035142130718</v>
      </c>
      <c r="BU17">
        <v>6</v>
      </c>
      <c r="BV17">
        <v>0.5</v>
      </c>
      <c r="BW17" t="s">
        <v>241</v>
      </c>
      <c r="BX17">
        <v>1582652439.0999999</v>
      </c>
      <c r="BY17">
        <v>390.54696774193599</v>
      </c>
      <c r="BZ17">
        <v>400.021935483871</v>
      </c>
      <c r="CA17">
        <v>31.453796774193499</v>
      </c>
      <c r="CB17">
        <v>30.212848387096798</v>
      </c>
      <c r="CC17">
        <v>600.02480645161302</v>
      </c>
      <c r="CD17">
        <v>99.585193548387096</v>
      </c>
      <c r="CE17">
        <v>0.20003396774193499</v>
      </c>
      <c r="CF17">
        <v>30.842264516128999</v>
      </c>
      <c r="CG17">
        <v>30.9715903225806</v>
      </c>
      <c r="CH17">
        <v>999.9</v>
      </c>
      <c r="CI17">
        <v>0</v>
      </c>
      <c r="CJ17">
        <v>0</v>
      </c>
      <c r="CK17">
        <v>9988.7129032258108</v>
      </c>
      <c r="CL17">
        <v>0</v>
      </c>
      <c r="CM17">
        <v>11.371487096774199</v>
      </c>
      <c r="CN17">
        <v>1799.99</v>
      </c>
      <c r="CO17">
        <v>0.97799196774193597</v>
      </c>
      <c r="CP17">
        <v>2.2008180645161302E-2</v>
      </c>
      <c r="CQ17">
        <v>0</v>
      </c>
      <c r="CR17">
        <v>2.72866935483871</v>
      </c>
      <c r="CS17">
        <v>0</v>
      </c>
      <c r="CT17">
        <v>16332.629032258101</v>
      </c>
      <c r="CU17">
        <v>16724.609677419401</v>
      </c>
      <c r="CV17">
        <v>46.436999999999998</v>
      </c>
      <c r="CW17">
        <v>49.125</v>
      </c>
      <c r="CX17">
        <v>47.820129032258002</v>
      </c>
      <c r="CY17">
        <v>47.058</v>
      </c>
      <c r="CZ17">
        <v>46.054000000000002</v>
      </c>
      <c r="DA17">
        <v>1760.3796774193499</v>
      </c>
      <c r="DB17">
        <v>39.610322580645096</v>
      </c>
      <c r="DC17">
        <v>0</v>
      </c>
      <c r="DD17">
        <v>13264.9000000954</v>
      </c>
      <c r="DE17">
        <v>2.7023076923076901</v>
      </c>
      <c r="DF17">
        <v>-1.3077093846218599</v>
      </c>
      <c r="DG17">
        <v>-36.557264818579398</v>
      </c>
      <c r="DH17">
        <v>16332.3346153846</v>
      </c>
      <c r="DI17">
        <v>15</v>
      </c>
      <c r="DJ17">
        <v>100</v>
      </c>
      <c r="DK17">
        <v>100</v>
      </c>
      <c r="DL17">
        <v>2.7269999999999999</v>
      </c>
      <c r="DM17">
        <v>0.39100000000000001</v>
      </c>
      <c r="DN17">
        <v>2</v>
      </c>
      <c r="DO17">
        <v>651.09100000000001</v>
      </c>
      <c r="DP17">
        <v>332.68700000000001</v>
      </c>
      <c r="DQ17">
        <v>28.585000000000001</v>
      </c>
      <c r="DR17">
        <v>32.705800000000004</v>
      </c>
      <c r="DS17">
        <v>30.0002</v>
      </c>
      <c r="DT17">
        <v>32.588500000000003</v>
      </c>
      <c r="DU17">
        <v>32.637999999999998</v>
      </c>
      <c r="DV17">
        <v>20.9892</v>
      </c>
      <c r="DW17">
        <v>23.7819</v>
      </c>
      <c r="DX17">
        <v>52.519199999999998</v>
      </c>
      <c r="DY17">
        <v>28.6008</v>
      </c>
      <c r="DZ17">
        <v>400</v>
      </c>
      <c r="EA17">
        <v>30.2254</v>
      </c>
      <c r="EB17">
        <v>99.855900000000005</v>
      </c>
      <c r="EC17">
        <v>100.401</v>
      </c>
    </row>
    <row r="18" spans="1:133" x14ac:dyDescent="0.35">
      <c r="A18">
        <v>2</v>
      </c>
      <c r="B18">
        <v>1582652507.5999999</v>
      </c>
      <c r="C18">
        <v>60.5</v>
      </c>
      <c r="D18" t="s">
        <v>242</v>
      </c>
      <c r="E18" t="s">
        <v>243</v>
      </c>
      <c r="F18" t="s">
        <v>232</v>
      </c>
      <c r="G18" t="s">
        <v>233</v>
      </c>
      <c r="H18" t="s">
        <v>234</v>
      </c>
      <c r="I18" t="s">
        <v>235</v>
      </c>
      <c r="J18" t="s">
        <v>236</v>
      </c>
      <c r="K18" t="s">
        <v>237</v>
      </c>
      <c r="L18" t="s">
        <v>238</v>
      </c>
      <c r="M18" t="s">
        <v>239</v>
      </c>
      <c r="N18">
        <v>1582652499.5999999</v>
      </c>
      <c r="O18">
        <f t="shared" si="0"/>
        <v>1.2830491562125744E-3</v>
      </c>
      <c r="P18">
        <f t="shared" si="1"/>
        <v>8.9885584478636584</v>
      </c>
      <c r="Q18">
        <f t="shared" si="2"/>
        <v>390.52635483871001</v>
      </c>
      <c r="R18">
        <f t="shared" si="3"/>
        <v>222.62141486979178</v>
      </c>
      <c r="S18">
        <f t="shared" si="4"/>
        <v>22.214637653351261</v>
      </c>
      <c r="T18">
        <f t="shared" si="5"/>
        <v>38.969303433365319</v>
      </c>
      <c r="U18">
        <f t="shared" si="6"/>
        <v>9.1119491292960472E-2</v>
      </c>
      <c r="V18">
        <f t="shared" si="7"/>
        <v>2.2529749754753601</v>
      </c>
      <c r="W18">
        <f t="shared" si="8"/>
        <v>8.9120582916206253E-2</v>
      </c>
      <c r="X18">
        <f t="shared" si="9"/>
        <v>5.5876306044833776E-2</v>
      </c>
      <c r="Y18">
        <f t="shared" si="10"/>
        <v>289.50523445979309</v>
      </c>
      <c r="Z18">
        <f t="shared" si="11"/>
        <v>32.653368834026963</v>
      </c>
      <c r="AA18">
        <f t="shared" si="12"/>
        <v>31.032254838709701</v>
      </c>
      <c r="AB18">
        <f t="shared" si="13"/>
        <v>4.5196817993302378</v>
      </c>
      <c r="AC18">
        <f t="shared" si="14"/>
        <v>69.922345764834191</v>
      </c>
      <c r="AD18">
        <f t="shared" si="15"/>
        <v>3.1382005548438112</v>
      </c>
      <c r="AE18">
        <f t="shared" si="16"/>
        <v>4.4881225315271038</v>
      </c>
      <c r="AF18">
        <f t="shared" si="17"/>
        <v>1.3814812444864266</v>
      </c>
      <c r="AG18">
        <f t="shared" si="18"/>
        <v>-56.582467788974533</v>
      </c>
      <c r="AH18">
        <f t="shared" si="19"/>
        <v>-14.923809205774891</v>
      </c>
      <c r="AI18">
        <f t="shared" si="20"/>
        <v>-1.4870659691361203</v>
      </c>
      <c r="AJ18">
        <f t="shared" si="21"/>
        <v>216.51189149590758</v>
      </c>
      <c r="AK18">
        <v>-4.1263885885563602E-2</v>
      </c>
      <c r="AL18">
        <v>4.6322326821489901E-2</v>
      </c>
      <c r="AM18">
        <v>3.4605409064267101</v>
      </c>
      <c r="AN18">
        <v>0</v>
      </c>
      <c r="AO18">
        <v>0</v>
      </c>
      <c r="AP18">
        <f t="shared" si="22"/>
        <v>1</v>
      </c>
      <c r="AQ18">
        <f t="shared" si="23"/>
        <v>0</v>
      </c>
      <c r="AR18">
        <f t="shared" si="24"/>
        <v>51942.776178318265</v>
      </c>
      <c r="AS18" t="s">
        <v>240</v>
      </c>
      <c r="AT18">
        <v>0</v>
      </c>
      <c r="AU18">
        <v>0</v>
      </c>
      <c r="AV18">
        <f t="shared" si="25"/>
        <v>0</v>
      </c>
      <c r="AW18" t="e">
        <f t="shared" si="26"/>
        <v>#DIV/0!</v>
      </c>
      <c r="AX18">
        <v>0</v>
      </c>
      <c r="AY18" t="s">
        <v>240</v>
      </c>
      <c r="AZ18">
        <v>0</v>
      </c>
      <c r="BA18">
        <v>0</v>
      </c>
      <c r="BB18" t="e">
        <f t="shared" si="27"/>
        <v>#DIV/0!</v>
      </c>
      <c r="BC18">
        <v>0.5</v>
      </c>
      <c r="BD18">
        <f t="shared" si="28"/>
        <v>1513.1964290322542</v>
      </c>
      <c r="BE18">
        <f t="shared" si="29"/>
        <v>8.9885584478636584</v>
      </c>
      <c r="BF18" t="e">
        <f t="shared" si="30"/>
        <v>#DIV/0!</v>
      </c>
      <c r="BG18" t="e">
        <f t="shared" si="31"/>
        <v>#DIV/0!</v>
      </c>
      <c r="BH18">
        <f t="shared" si="32"/>
        <v>5.9401134415920992E-3</v>
      </c>
      <c r="BI18" t="e">
        <f t="shared" si="33"/>
        <v>#DIV/0!</v>
      </c>
      <c r="BJ18" t="s">
        <v>240</v>
      </c>
      <c r="BK18">
        <v>0</v>
      </c>
      <c r="BL18">
        <f t="shared" si="34"/>
        <v>0</v>
      </c>
      <c r="BM18" t="e">
        <f t="shared" si="35"/>
        <v>#DIV/0!</v>
      </c>
      <c r="BN18" t="e">
        <f t="shared" si="36"/>
        <v>#DIV/0!</v>
      </c>
      <c r="BO18" t="e">
        <f t="shared" si="37"/>
        <v>#DIV/0!</v>
      </c>
      <c r="BP18" t="e">
        <f t="shared" si="38"/>
        <v>#DIV/0!</v>
      </c>
      <c r="BQ18">
        <f t="shared" si="39"/>
        <v>1800.0096774193501</v>
      </c>
      <c r="BR18">
        <f t="shared" si="40"/>
        <v>1513.1964290322542</v>
      </c>
      <c r="BS18">
        <f t="shared" si="41"/>
        <v>0.84066016311740266</v>
      </c>
      <c r="BT18">
        <f t="shared" si="42"/>
        <v>0.19132032623480519</v>
      </c>
      <c r="BU18">
        <v>6</v>
      </c>
      <c r="BV18">
        <v>0.5</v>
      </c>
      <c r="BW18" t="s">
        <v>241</v>
      </c>
      <c r="BX18">
        <v>1582652499.5999999</v>
      </c>
      <c r="BY18">
        <v>390.52635483871001</v>
      </c>
      <c r="BZ18">
        <v>400.01564516129002</v>
      </c>
      <c r="CA18">
        <v>31.449112903225799</v>
      </c>
      <c r="CB18">
        <v>30.206458064516099</v>
      </c>
      <c r="CC18">
        <v>600.02103225806502</v>
      </c>
      <c r="CD18">
        <v>99.586629032258003</v>
      </c>
      <c r="CE18">
        <v>0.199987032258064</v>
      </c>
      <c r="CF18">
        <v>30.9093870967742</v>
      </c>
      <c r="CG18">
        <v>31.032254838709701</v>
      </c>
      <c r="CH18">
        <v>999.9</v>
      </c>
      <c r="CI18">
        <v>0</v>
      </c>
      <c r="CJ18">
        <v>0</v>
      </c>
      <c r="CK18">
        <v>9992.2919354838705</v>
      </c>
      <c r="CL18">
        <v>0</v>
      </c>
      <c r="CM18">
        <v>11.0665709677419</v>
      </c>
      <c r="CN18">
        <v>1800.0096774193501</v>
      </c>
      <c r="CO18">
        <v>0.97799312903225799</v>
      </c>
      <c r="CP18">
        <v>2.2007074193548401E-2</v>
      </c>
      <c r="CQ18">
        <v>0</v>
      </c>
      <c r="CR18">
        <v>2.7099354838709702</v>
      </c>
      <c r="CS18">
        <v>0</v>
      </c>
      <c r="CT18">
        <v>16324.2322580645</v>
      </c>
      <c r="CU18">
        <v>16724.796774193499</v>
      </c>
      <c r="CV18">
        <v>46.491870967741903</v>
      </c>
      <c r="CW18">
        <v>49.189032258064501</v>
      </c>
      <c r="CX18">
        <v>47.875</v>
      </c>
      <c r="CY18">
        <v>47.120935483871001</v>
      </c>
      <c r="CZ18">
        <v>46.061999999999998</v>
      </c>
      <c r="DA18">
        <v>1760.3996774193499</v>
      </c>
      <c r="DB18">
        <v>39.61</v>
      </c>
      <c r="DC18">
        <v>0</v>
      </c>
      <c r="DD18">
        <v>13325.5</v>
      </c>
      <c r="DE18">
        <v>2.6850769230769198</v>
      </c>
      <c r="DF18">
        <v>-0.59641026216876303</v>
      </c>
      <c r="DG18">
        <v>-50.851281745165998</v>
      </c>
      <c r="DH18">
        <v>16323.5846153846</v>
      </c>
      <c r="DI18">
        <v>15</v>
      </c>
      <c r="DJ18">
        <v>100</v>
      </c>
      <c r="DK18">
        <v>100</v>
      </c>
      <c r="DL18">
        <v>2.7269999999999999</v>
      </c>
      <c r="DM18">
        <v>0.39100000000000001</v>
      </c>
      <c r="DN18">
        <v>2</v>
      </c>
      <c r="DO18">
        <v>651.14700000000005</v>
      </c>
      <c r="DP18">
        <v>332.47399999999999</v>
      </c>
      <c r="DQ18">
        <v>28.482199999999999</v>
      </c>
      <c r="DR18">
        <v>32.732999999999997</v>
      </c>
      <c r="DS18">
        <v>30.0002</v>
      </c>
      <c r="DT18">
        <v>32.620100000000001</v>
      </c>
      <c r="DU18">
        <v>32.670400000000001</v>
      </c>
      <c r="DV18">
        <v>20.989100000000001</v>
      </c>
      <c r="DW18">
        <v>23.7819</v>
      </c>
      <c r="DX18">
        <v>52.145899999999997</v>
      </c>
      <c r="DY18">
        <v>28.474499999999999</v>
      </c>
      <c r="DZ18">
        <v>400</v>
      </c>
      <c r="EA18">
        <v>30.2254</v>
      </c>
      <c r="EB18">
        <v>99.856300000000005</v>
      </c>
      <c r="EC18">
        <v>100.393</v>
      </c>
    </row>
    <row r="19" spans="1:133" x14ac:dyDescent="0.35">
      <c r="A19">
        <v>3</v>
      </c>
      <c r="B19">
        <v>1582652568.0999999</v>
      </c>
      <c r="C19">
        <v>121</v>
      </c>
      <c r="D19" t="s">
        <v>244</v>
      </c>
      <c r="E19" t="s">
        <v>245</v>
      </c>
      <c r="F19" t="s">
        <v>232</v>
      </c>
      <c r="G19" t="s">
        <v>233</v>
      </c>
      <c r="H19" t="s">
        <v>234</v>
      </c>
      <c r="I19" t="s">
        <v>235</v>
      </c>
      <c r="J19" t="s">
        <v>236</v>
      </c>
      <c r="K19" t="s">
        <v>237</v>
      </c>
      <c r="L19" t="s">
        <v>238</v>
      </c>
      <c r="M19" t="s">
        <v>239</v>
      </c>
      <c r="N19">
        <v>1582652560.0999999</v>
      </c>
      <c r="O19">
        <f t="shared" si="0"/>
        <v>1.3005980109474168E-3</v>
      </c>
      <c r="P19">
        <f t="shared" si="1"/>
        <v>5.9342492247678029</v>
      </c>
      <c r="Q19">
        <f t="shared" si="2"/>
        <v>293.67529032258102</v>
      </c>
      <c r="R19">
        <f t="shared" si="3"/>
        <v>183.96856563523994</v>
      </c>
      <c r="S19">
        <f t="shared" si="4"/>
        <v>18.357490898635724</v>
      </c>
      <c r="T19">
        <f t="shared" si="5"/>
        <v>29.304688279954117</v>
      </c>
      <c r="U19">
        <f t="shared" si="6"/>
        <v>9.2860071885972562E-2</v>
      </c>
      <c r="V19">
        <f t="shared" si="7"/>
        <v>2.2530219439896495</v>
      </c>
      <c r="W19">
        <f t="shared" si="8"/>
        <v>9.0785046238752345E-2</v>
      </c>
      <c r="X19">
        <f t="shared" si="9"/>
        <v>5.6923224780115855E-2</v>
      </c>
      <c r="Y19">
        <f t="shared" si="10"/>
        <v>289.50600671364043</v>
      </c>
      <c r="Z19">
        <f t="shared" si="11"/>
        <v>32.619899845313206</v>
      </c>
      <c r="AA19">
        <f t="shared" si="12"/>
        <v>31.005083870967699</v>
      </c>
      <c r="AB19">
        <f t="shared" si="13"/>
        <v>4.5126861878666222</v>
      </c>
      <c r="AC19">
        <f t="shared" si="14"/>
        <v>70.02712198930837</v>
      </c>
      <c r="AD19">
        <f t="shared" si="15"/>
        <v>3.1379410229610833</v>
      </c>
      <c r="AE19">
        <f t="shared" si="16"/>
        <v>4.4810366809593845</v>
      </c>
      <c r="AF19">
        <f t="shared" si="17"/>
        <v>1.3747451649055389</v>
      </c>
      <c r="AG19">
        <f t="shared" si="18"/>
        <v>-57.356372282781081</v>
      </c>
      <c r="AH19">
        <f t="shared" si="19"/>
        <v>-14.987203720797876</v>
      </c>
      <c r="AI19">
        <f t="shared" si="20"/>
        <v>-1.4929474631215254</v>
      </c>
      <c r="AJ19">
        <f t="shared" si="21"/>
        <v>215.66948324693993</v>
      </c>
      <c r="AK19">
        <v>-4.1265151872096298E-2</v>
      </c>
      <c r="AL19">
        <v>4.6323748002279397E-2</v>
      </c>
      <c r="AM19">
        <v>3.4606249233714399</v>
      </c>
      <c r="AN19">
        <v>0</v>
      </c>
      <c r="AO19">
        <v>0</v>
      </c>
      <c r="AP19">
        <f t="shared" si="22"/>
        <v>1</v>
      </c>
      <c r="AQ19">
        <f t="shared" si="23"/>
        <v>0</v>
      </c>
      <c r="AR19">
        <f t="shared" si="24"/>
        <v>51949.025278383742</v>
      </c>
      <c r="AS19" t="s">
        <v>240</v>
      </c>
      <c r="AT19">
        <v>0</v>
      </c>
      <c r="AU19">
        <v>0</v>
      </c>
      <c r="AV19">
        <f t="shared" si="25"/>
        <v>0</v>
      </c>
      <c r="AW19" t="e">
        <f t="shared" si="26"/>
        <v>#DIV/0!</v>
      </c>
      <c r="AX19">
        <v>0</v>
      </c>
      <c r="AY19" t="s">
        <v>240</v>
      </c>
      <c r="AZ19">
        <v>0</v>
      </c>
      <c r="BA19">
        <v>0</v>
      </c>
      <c r="BB19" t="e">
        <f t="shared" si="27"/>
        <v>#DIV/0!</v>
      </c>
      <c r="BC19">
        <v>0.5</v>
      </c>
      <c r="BD19">
        <f t="shared" si="28"/>
        <v>1513.2004935483851</v>
      </c>
      <c r="BE19">
        <f t="shared" si="29"/>
        <v>5.9342492247678029</v>
      </c>
      <c r="BF19" t="e">
        <f t="shared" si="30"/>
        <v>#DIV/0!</v>
      </c>
      <c r="BG19" t="e">
        <f t="shared" si="31"/>
        <v>#DIV/0!</v>
      </c>
      <c r="BH19">
        <f t="shared" si="32"/>
        <v>3.9216543016400048E-3</v>
      </c>
      <c r="BI19" t="e">
        <f t="shared" si="33"/>
        <v>#DIV/0!</v>
      </c>
      <c r="BJ19" t="s">
        <v>240</v>
      </c>
      <c r="BK19">
        <v>0</v>
      </c>
      <c r="BL19">
        <f t="shared" si="34"/>
        <v>0</v>
      </c>
      <c r="BM19" t="e">
        <f t="shared" si="35"/>
        <v>#DIV/0!</v>
      </c>
      <c r="BN19" t="e">
        <f t="shared" si="36"/>
        <v>#DIV/0!</v>
      </c>
      <c r="BO19" t="e">
        <f t="shared" si="37"/>
        <v>#DIV/0!</v>
      </c>
      <c r="BP19" t="e">
        <f t="shared" si="38"/>
        <v>#DIV/0!</v>
      </c>
      <c r="BQ19">
        <f t="shared" si="39"/>
        <v>1800.01451612903</v>
      </c>
      <c r="BR19">
        <f t="shared" si="40"/>
        <v>1513.2004935483851</v>
      </c>
      <c r="BS19">
        <f t="shared" si="41"/>
        <v>0.84066016134278487</v>
      </c>
      <c r="BT19">
        <f t="shared" si="42"/>
        <v>0.19132032268556975</v>
      </c>
      <c r="BU19">
        <v>6</v>
      </c>
      <c r="BV19">
        <v>0.5</v>
      </c>
      <c r="BW19" t="s">
        <v>241</v>
      </c>
      <c r="BX19">
        <v>1582652560.0999999</v>
      </c>
      <c r="BY19">
        <v>293.67529032258102</v>
      </c>
      <c r="BZ19">
        <v>299.99129032258099</v>
      </c>
      <c r="CA19">
        <v>31.4467</v>
      </c>
      <c r="CB19">
        <v>30.187041935483901</v>
      </c>
      <c r="CC19">
        <v>600.01925806451595</v>
      </c>
      <c r="CD19">
        <v>99.586019354838697</v>
      </c>
      <c r="CE19">
        <v>0.20000025806451599</v>
      </c>
      <c r="CF19">
        <v>30.8816967741935</v>
      </c>
      <c r="CG19">
        <v>31.005083870967699</v>
      </c>
      <c r="CH19">
        <v>999.9</v>
      </c>
      <c r="CI19">
        <v>0</v>
      </c>
      <c r="CJ19">
        <v>0</v>
      </c>
      <c r="CK19">
        <v>9992.6596774193495</v>
      </c>
      <c r="CL19">
        <v>0</v>
      </c>
      <c r="CM19">
        <v>10.908287096774201</v>
      </c>
      <c r="CN19">
        <v>1800.01451612903</v>
      </c>
      <c r="CO19">
        <v>0.977993</v>
      </c>
      <c r="CP19">
        <v>2.2007200000000001E-2</v>
      </c>
      <c r="CQ19">
        <v>0</v>
      </c>
      <c r="CR19">
        <v>2.78642741935484</v>
      </c>
      <c r="CS19">
        <v>0</v>
      </c>
      <c r="CT19">
        <v>16367.7838709677</v>
      </c>
      <c r="CU19">
        <v>16724.841935483899</v>
      </c>
      <c r="CV19">
        <v>46.5</v>
      </c>
      <c r="CW19">
        <v>49.25</v>
      </c>
      <c r="CX19">
        <v>47.936999999999998</v>
      </c>
      <c r="CY19">
        <v>47.125</v>
      </c>
      <c r="CZ19">
        <v>46.106709677419303</v>
      </c>
      <c r="DA19">
        <v>1760.4045161290301</v>
      </c>
      <c r="DB19">
        <v>39.61</v>
      </c>
      <c r="DC19">
        <v>0</v>
      </c>
      <c r="DD19">
        <v>13386.0999999046</v>
      </c>
      <c r="DE19">
        <v>2.7986442307692299</v>
      </c>
      <c r="DF19">
        <v>-1.3651196639270899</v>
      </c>
      <c r="DG19">
        <v>46.957265057153201</v>
      </c>
      <c r="DH19">
        <v>16367.942307692299</v>
      </c>
      <c r="DI19">
        <v>15</v>
      </c>
      <c r="DJ19">
        <v>100</v>
      </c>
      <c r="DK19">
        <v>100</v>
      </c>
      <c r="DL19">
        <v>2.7269999999999999</v>
      </c>
      <c r="DM19">
        <v>0.39100000000000001</v>
      </c>
      <c r="DN19">
        <v>2</v>
      </c>
      <c r="DO19">
        <v>651.20299999999997</v>
      </c>
      <c r="DP19">
        <v>332.18700000000001</v>
      </c>
      <c r="DQ19">
        <v>28.659300000000002</v>
      </c>
      <c r="DR19">
        <v>32.7639</v>
      </c>
      <c r="DS19">
        <v>30.000499999999999</v>
      </c>
      <c r="DT19">
        <v>32.655500000000004</v>
      </c>
      <c r="DU19">
        <v>32.706400000000002</v>
      </c>
      <c r="DV19">
        <v>16.659300000000002</v>
      </c>
      <c r="DW19">
        <v>23.7819</v>
      </c>
      <c r="DX19">
        <v>51.774799999999999</v>
      </c>
      <c r="DY19">
        <v>28.655200000000001</v>
      </c>
      <c r="DZ19">
        <v>300</v>
      </c>
      <c r="EA19">
        <v>30.226299999999998</v>
      </c>
      <c r="EB19">
        <v>99.847899999999996</v>
      </c>
      <c r="EC19">
        <v>100.387</v>
      </c>
    </row>
    <row r="20" spans="1:133" x14ac:dyDescent="0.35">
      <c r="A20">
        <v>4</v>
      </c>
      <c r="B20">
        <v>1582652628.5999999</v>
      </c>
      <c r="C20">
        <v>181.5</v>
      </c>
      <c r="D20" t="s">
        <v>246</v>
      </c>
      <c r="E20" t="s">
        <v>247</v>
      </c>
      <c r="F20" t="s">
        <v>232</v>
      </c>
      <c r="G20" t="s">
        <v>233</v>
      </c>
      <c r="H20" t="s">
        <v>234</v>
      </c>
      <c r="I20" t="s">
        <v>235</v>
      </c>
      <c r="J20" t="s">
        <v>236</v>
      </c>
      <c r="K20" t="s">
        <v>237</v>
      </c>
      <c r="L20" t="s">
        <v>238</v>
      </c>
      <c r="M20" t="s">
        <v>239</v>
      </c>
      <c r="N20">
        <v>1582652620.5999999</v>
      </c>
      <c r="O20">
        <f t="shared" si="0"/>
        <v>1.2951275552947365E-3</v>
      </c>
      <c r="P20">
        <f t="shared" si="1"/>
        <v>3.7336292719222555</v>
      </c>
      <c r="Q20">
        <f t="shared" si="2"/>
        <v>220.942225806452</v>
      </c>
      <c r="R20">
        <f t="shared" si="3"/>
        <v>151.27694434626164</v>
      </c>
      <c r="S20">
        <f t="shared" si="4"/>
        <v>15.095340912617257</v>
      </c>
      <c r="T20">
        <f t="shared" si="5"/>
        <v>22.046969780846677</v>
      </c>
      <c r="U20">
        <f t="shared" si="6"/>
        <v>9.3075761486285033E-2</v>
      </c>
      <c r="V20">
        <f t="shared" si="7"/>
        <v>2.2547474915041832</v>
      </c>
      <c r="W20">
        <f t="shared" si="8"/>
        <v>9.0992758572473395E-2</v>
      </c>
      <c r="X20">
        <f t="shared" si="9"/>
        <v>5.7053740981874948E-2</v>
      </c>
      <c r="Y20">
        <f t="shared" si="10"/>
        <v>289.50363846850945</v>
      </c>
      <c r="Z20">
        <f t="shared" si="11"/>
        <v>32.617752512194187</v>
      </c>
      <c r="AA20">
        <f t="shared" si="12"/>
        <v>30.985199999999999</v>
      </c>
      <c r="AB20">
        <f t="shared" si="13"/>
        <v>4.5075727372201637</v>
      </c>
      <c r="AC20">
        <f t="shared" si="14"/>
        <v>70.122460112689083</v>
      </c>
      <c r="AD20">
        <f t="shared" si="15"/>
        <v>3.1417238297221699</v>
      </c>
      <c r="AE20">
        <f t="shared" si="16"/>
        <v>4.4803388595798221</v>
      </c>
      <c r="AF20">
        <f t="shared" si="17"/>
        <v>1.3658489074979938</v>
      </c>
      <c r="AG20">
        <f t="shared" si="18"/>
        <v>-57.115125188497878</v>
      </c>
      <c r="AH20">
        <f t="shared" si="19"/>
        <v>-12.913375170208495</v>
      </c>
      <c r="AI20">
        <f t="shared" si="20"/>
        <v>-1.2852355230361425</v>
      </c>
      <c r="AJ20">
        <f t="shared" si="21"/>
        <v>218.18990258676695</v>
      </c>
      <c r="AK20">
        <v>-4.1311678793553998E-2</v>
      </c>
      <c r="AL20">
        <v>4.6375978547597799E-2</v>
      </c>
      <c r="AM20">
        <v>3.46371205678654</v>
      </c>
      <c r="AN20">
        <v>0</v>
      </c>
      <c r="AO20">
        <v>0</v>
      </c>
      <c r="AP20">
        <f t="shared" si="22"/>
        <v>1</v>
      </c>
      <c r="AQ20">
        <f t="shared" si="23"/>
        <v>0</v>
      </c>
      <c r="AR20">
        <f t="shared" si="24"/>
        <v>52005.675401249391</v>
      </c>
      <c r="AS20" t="s">
        <v>240</v>
      </c>
      <c r="AT20">
        <v>0</v>
      </c>
      <c r="AU20">
        <v>0</v>
      </c>
      <c r="AV20">
        <f t="shared" si="25"/>
        <v>0</v>
      </c>
      <c r="AW20" t="e">
        <f t="shared" si="26"/>
        <v>#DIV/0!</v>
      </c>
      <c r="AX20">
        <v>0</v>
      </c>
      <c r="AY20" t="s">
        <v>240</v>
      </c>
      <c r="AZ20">
        <v>0</v>
      </c>
      <c r="BA20">
        <v>0</v>
      </c>
      <c r="BB20" t="e">
        <f t="shared" si="27"/>
        <v>#DIV/0!</v>
      </c>
      <c r="BC20">
        <v>0.5</v>
      </c>
      <c r="BD20">
        <f t="shared" si="28"/>
        <v>1513.188029032254</v>
      </c>
      <c r="BE20">
        <f t="shared" si="29"/>
        <v>3.7336292719222555</v>
      </c>
      <c r="BF20" t="e">
        <f t="shared" si="30"/>
        <v>#DIV/0!</v>
      </c>
      <c r="BG20" t="e">
        <f t="shared" si="31"/>
        <v>#DIV/0!</v>
      </c>
      <c r="BH20">
        <f t="shared" si="32"/>
        <v>2.4673928158882312E-3</v>
      </c>
      <c r="BI20" t="e">
        <f t="shared" si="33"/>
        <v>#DIV/0!</v>
      </c>
      <c r="BJ20" t="s">
        <v>240</v>
      </c>
      <c r="BK20">
        <v>0</v>
      </c>
      <c r="BL20">
        <f t="shared" si="34"/>
        <v>0</v>
      </c>
      <c r="BM20" t="e">
        <f t="shared" si="35"/>
        <v>#DIV/0!</v>
      </c>
      <c r="BN20" t="e">
        <f t="shared" si="36"/>
        <v>#DIV/0!</v>
      </c>
      <c r="BO20" t="e">
        <f t="shared" si="37"/>
        <v>#DIV/0!</v>
      </c>
      <c r="BP20" t="e">
        <f t="shared" si="38"/>
        <v>#DIV/0!</v>
      </c>
      <c r="BQ20">
        <f t="shared" si="39"/>
        <v>1799.9996774193501</v>
      </c>
      <c r="BR20">
        <f t="shared" si="40"/>
        <v>1513.188029032254</v>
      </c>
      <c r="BS20">
        <f t="shared" si="41"/>
        <v>0.84066016678497613</v>
      </c>
      <c r="BT20">
        <f t="shared" si="42"/>
        <v>0.19132033356995226</v>
      </c>
      <c r="BU20">
        <v>6</v>
      </c>
      <c r="BV20">
        <v>0.5</v>
      </c>
      <c r="BW20" t="s">
        <v>241</v>
      </c>
      <c r="BX20">
        <v>1582652620.5999999</v>
      </c>
      <c r="BY20">
        <v>220.942225806452</v>
      </c>
      <c r="BZ20">
        <v>224.96187096774199</v>
      </c>
      <c r="CA20">
        <v>31.484574193548401</v>
      </c>
      <c r="CB20">
        <v>30.230264516129001</v>
      </c>
      <c r="CC20">
        <v>600.01977419354796</v>
      </c>
      <c r="CD20">
        <v>99.586154838709703</v>
      </c>
      <c r="CE20">
        <v>0.19997567741935501</v>
      </c>
      <c r="CF20">
        <v>30.878967741935501</v>
      </c>
      <c r="CG20">
        <v>30.985199999999999</v>
      </c>
      <c r="CH20">
        <v>999.9</v>
      </c>
      <c r="CI20">
        <v>0</v>
      </c>
      <c r="CJ20">
        <v>0</v>
      </c>
      <c r="CK20">
        <v>10003.912903225801</v>
      </c>
      <c r="CL20">
        <v>0</v>
      </c>
      <c r="CM20">
        <v>11.3485709677419</v>
      </c>
      <c r="CN20">
        <v>1799.9996774193501</v>
      </c>
      <c r="CO20">
        <v>0.977993</v>
      </c>
      <c r="CP20">
        <v>2.2007200000000001E-2</v>
      </c>
      <c r="CQ20">
        <v>0</v>
      </c>
      <c r="CR20">
        <v>2.8302096774193499</v>
      </c>
      <c r="CS20">
        <v>0</v>
      </c>
      <c r="CT20">
        <v>16423.819354838699</v>
      </c>
      <c r="CU20">
        <v>16724.703225806501</v>
      </c>
      <c r="CV20">
        <v>46.502000000000002</v>
      </c>
      <c r="CW20">
        <v>49.25</v>
      </c>
      <c r="CX20">
        <v>47.936999999999998</v>
      </c>
      <c r="CY20">
        <v>47.125</v>
      </c>
      <c r="CZ20">
        <v>46.125</v>
      </c>
      <c r="DA20">
        <v>1760.3896774193499</v>
      </c>
      <c r="DB20">
        <v>39.61</v>
      </c>
      <c r="DC20">
        <v>0</v>
      </c>
      <c r="DD20">
        <v>13446.7000000477</v>
      </c>
      <c r="DE20">
        <v>2.7702788461538499</v>
      </c>
      <c r="DF20">
        <v>2.17069232577856</v>
      </c>
      <c r="DG20">
        <v>31.179487176686401</v>
      </c>
      <c r="DH20">
        <v>16424.107692307702</v>
      </c>
      <c r="DI20">
        <v>15</v>
      </c>
      <c r="DJ20">
        <v>100</v>
      </c>
      <c r="DK20">
        <v>100</v>
      </c>
      <c r="DL20">
        <v>2.7269999999999999</v>
      </c>
      <c r="DM20">
        <v>0.39100000000000001</v>
      </c>
      <c r="DN20">
        <v>2</v>
      </c>
      <c r="DO20">
        <v>651.25099999999998</v>
      </c>
      <c r="DP20">
        <v>331.86500000000001</v>
      </c>
      <c r="DQ20">
        <v>28.5777</v>
      </c>
      <c r="DR20">
        <v>32.7986</v>
      </c>
      <c r="DS20">
        <v>30.000299999999999</v>
      </c>
      <c r="DT20">
        <v>32.690100000000001</v>
      </c>
      <c r="DU20">
        <v>32.741</v>
      </c>
      <c r="DV20">
        <v>13.290699999999999</v>
      </c>
      <c r="DW20">
        <v>23.508900000000001</v>
      </c>
      <c r="DX20">
        <v>51.023000000000003</v>
      </c>
      <c r="DY20">
        <v>28.581800000000001</v>
      </c>
      <c r="DZ20">
        <v>225</v>
      </c>
      <c r="EA20">
        <v>30.248799999999999</v>
      </c>
      <c r="EB20">
        <v>99.839399999999998</v>
      </c>
      <c r="EC20">
        <v>100.378</v>
      </c>
    </row>
    <row r="21" spans="1:133" x14ac:dyDescent="0.35">
      <c r="A21">
        <v>5</v>
      </c>
      <c r="B21">
        <v>1582652689.0999999</v>
      </c>
      <c r="C21">
        <v>242</v>
      </c>
      <c r="D21" t="s">
        <v>248</v>
      </c>
      <c r="E21" t="s">
        <v>249</v>
      </c>
      <c r="F21" t="s">
        <v>232</v>
      </c>
      <c r="G21" t="s">
        <v>233</v>
      </c>
      <c r="H21" t="s">
        <v>234</v>
      </c>
      <c r="I21" t="s">
        <v>235</v>
      </c>
      <c r="J21" t="s">
        <v>236</v>
      </c>
      <c r="K21" t="s">
        <v>237</v>
      </c>
      <c r="L21" t="s">
        <v>238</v>
      </c>
      <c r="M21" t="s">
        <v>239</v>
      </c>
      <c r="N21">
        <v>1582652681.0999999</v>
      </c>
      <c r="O21">
        <f t="shared" si="0"/>
        <v>1.3457551251066162E-3</v>
      </c>
      <c r="P21">
        <f t="shared" si="1"/>
        <v>1.5344858646303323</v>
      </c>
      <c r="Q21">
        <f t="shared" si="2"/>
        <v>148.23535483871001</v>
      </c>
      <c r="R21">
        <f t="shared" si="3"/>
        <v>119.15496188014723</v>
      </c>
      <c r="S21">
        <f t="shared" si="4"/>
        <v>11.889902267228008</v>
      </c>
      <c r="T21">
        <f t="shared" si="5"/>
        <v>14.791695232574133</v>
      </c>
      <c r="U21">
        <f t="shared" si="6"/>
        <v>9.6238826914473302E-2</v>
      </c>
      <c r="V21">
        <f t="shared" si="7"/>
        <v>2.2544929732138645</v>
      </c>
      <c r="W21">
        <f t="shared" si="8"/>
        <v>9.4013420094994762E-2</v>
      </c>
      <c r="X21">
        <f t="shared" si="9"/>
        <v>5.8954045484782967E-2</v>
      </c>
      <c r="Y21">
        <f t="shared" si="10"/>
        <v>289.5050647700923</v>
      </c>
      <c r="Z21">
        <f t="shared" si="11"/>
        <v>32.638087494617061</v>
      </c>
      <c r="AA21">
        <f t="shared" si="12"/>
        <v>31.0239516129032</v>
      </c>
      <c r="AB21">
        <f t="shared" si="13"/>
        <v>4.5175429960748525</v>
      </c>
      <c r="AC21">
        <f t="shared" si="14"/>
        <v>70.025700710326532</v>
      </c>
      <c r="AD21">
        <f t="shared" si="15"/>
        <v>3.1440032611107465</v>
      </c>
      <c r="AE21">
        <f t="shared" si="16"/>
        <v>4.489784792181462</v>
      </c>
      <c r="AF21">
        <f t="shared" si="17"/>
        <v>1.3735397349641061</v>
      </c>
      <c r="AG21">
        <f t="shared" si="18"/>
        <v>-59.347801017201775</v>
      </c>
      <c r="AH21">
        <f t="shared" si="19"/>
        <v>-13.135794115918946</v>
      </c>
      <c r="AI21">
        <f t="shared" si="20"/>
        <v>-1.3080082175781975</v>
      </c>
      <c r="AJ21">
        <f t="shared" si="21"/>
        <v>215.71346141939335</v>
      </c>
      <c r="AK21">
        <v>-4.1304814036456902E-2</v>
      </c>
      <c r="AL21">
        <v>4.6368272256370503E-2</v>
      </c>
      <c r="AM21">
        <v>3.4632566449880899</v>
      </c>
      <c r="AN21">
        <v>0</v>
      </c>
      <c r="AO21">
        <v>0</v>
      </c>
      <c r="AP21">
        <f t="shared" si="22"/>
        <v>1</v>
      </c>
      <c r="AQ21">
        <f t="shared" si="23"/>
        <v>0</v>
      </c>
      <c r="AR21">
        <f t="shared" si="24"/>
        <v>51991.052395283063</v>
      </c>
      <c r="AS21" t="s">
        <v>240</v>
      </c>
      <c r="AT21">
        <v>0</v>
      </c>
      <c r="AU21">
        <v>0</v>
      </c>
      <c r="AV21">
        <f t="shared" si="25"/>
        <v>0</v>
      </c>
      <c r="AW21" t="e">
        <f t="shared" si="26"/>
        <v>#DIV/0!</v>
      </c>
      <c r="AX21">
        <v>0</v>
      </c>
      <c r="AY21" t="s">
        <v>240</v>
      </c>
      <c r="AZ21">
        <v>0</v>
      </c>
      <c r="BA21">
        <v>0</v>
      </c>
      <c r="BB21" t="e">
        <f t="shared" si="27"/>
        <v>#DIV/0!</v>
      </c>
      <c r="BC21">
        <v>0.5</v>
      </c>
      <c r="BD21">
        <f t="shared" si="28"/>
        <v>1513.1953645161257</v>
      </c>
      <c r="BE21">
        <f t="shared" si="29"/>
        <v>1.5344858646303323</v>
      </c>
      <c r="BF21" t="e">
        <f t="shared" si="30"/>
        <v>#DIV/0!</v>
      </c>
      <c r="BG21" t="e">
        <f t="shared" si="31"/>
        <v>#DIV/0!</v>
      </c>
      <c r="BH21">
        <f t="shared" si="32"/>
        <v>1.0140698951460339E-3</v>
      </c>
      <c r="BI21" t="e">
        <f t="shared" si="33"/>
        <v>#DIV/0!</v>
      </c>
      <c r="BJ21" t="s">
        <v>240</v>
      </c>
      <c r="BK21">
        <v>0</v>
      </c>
      <c r="BL21">
        <f t="shared" si="34"/>
        <v>0</v>
      </c>
      <c r="BM21" t="e">
        <f t="shared" si="35"/>
        <v>#DIV/0!</v>
      </c>
      <c r="BN21" t="e">
        <f t="shared" si="36"/>
        <v>#DIV/0!</v>
      </c>
      <c r="BO21" t="e">
        <f t="shared" si="37"/>
        <v>#DIV/0!</v>
      </c>
      <c r="BP21" t="e">
        <f t="shared" si="38"/>
        <v>#DIV/0!</v>
      </c>
      <c r="BQ21">
        <f t="shared" si="39"/>
        <v>1800.0083870967701</v>
      </c>
      <c r="BR21">
        <f t="shared" si="40"/>
        <v>1513.1953645161257</v>
      </c>
      <c r="BS21">
        <f t="shared" si="41"/>
        <v>0.84066017434327367</v>
      </c>
      <c r="BT21">
        <f t="shared" si="42"/>
        <v>0.19132034868654738</v>
      </c>
      <c r="BU21">
        <v>6</v>
      </c>
      <c r="BV21">
        <v>0.5</v>
      </c>
      <c r="BW21" t="s">
        <v>241</v>
      </c>
      <c r="BX21">
        <v>1582652681.0999999</v>
      </c>
      <c r="BY21">
        <v>148.23535483871001</v>
      </c>
      <c r="BZ21">
        <v>149.969258064516</v>
      </c>
      <c r="CA21">
        <v>31.5077096774193</v>
      </c>
      <c r="CB21">
        <v>30.204409677419399</v>
      </c>
      <c r="CC21">
        <v>600.02461290322594</v>
      </c>
      <c r="CD21">
        <v>99.585212903225795</v>
      </c>
      <c r="CE21">
        <v>0.19999183870967699</v>
      </c>
      <c r="CF21">
        <v>30.9158774193548</v>
      </c>
      <c r="CG21">
        <v>31.0239516129032</v>
      </c>
      <c r="CH21">
        <v>999.9</v>
      </c>
      <c r="CI21">
        <v>0</v>
      </c>
      <c r="CJ21">
        <v>0</v>
      </c>
      <c r="CK21">
        <v>10002.345161290301</v>
      </c>
      <c r="CL21">
        <v>0</v>
      </c>
      <c r="CM21">
        <v>11.2844741935484</v>
      </c>
      <c r="CN21">
        <v>1800.0083870967701</v>
      </c>
      <c r="CO21">
        <v>0.97799338709677397</v>
      </c>
      <c r="CP21">
        <v>2.2006822580645201E-2</v>
      </c>
      <c r="CQ21">
        <v>0</v>
      </c>
      <c r="CR21">
        <v>2.6880403225806502</v>
      </c>
      <c r="CS21">
        <v>0</v>
      </c>
      <c r="CT21">
        <v>16488.9580645161</v>
      </c>
      <c r="CU21">
        <v>16724.767741935499</v>
      </c>
      <c r="CV21">
        <v>46.561999999999998</v>
      </c>
      <c r="CW21">
        <v>49.274000000000001</v>
      </c>
      <c r="CX21">
        <v>47.991870967741903</v>
      </c>
      <c r="CY21">
        <v>47.161000000000001</v>
      </c>
      <c r="CZ21">
        <v>46.125</v>
      </c>
      <c r="DA21">
        <v>1760.3977419354801</v>
      </c>
      <c r="DB21">
        <v>39.6106451612903</v>
      </c>
      <c r="DC21">
        <v>0</v>
      </c>
      <c r="DD21">
        <v>13507.2999999523</v>
      </c>
      <c r="DE21">
        <v>2.6435961538461501</v>
      </c>
      <c r="DF21">
        <v>0.44721369513769599</v>
      </c>
      <c r="DG21">
        <v>54.338461523812498</v>
      </c>
      <c r="DH21">
        <v>16489.615384615401</v>
      </c>
      <c r="DI21">
        <v>15</v>
      </c>
      <c r="DJ21">
        <v>100</v>
      </c>
      <c r="DK21">
        <v>100</v>
      </c>
      <c r="DL21">
        <v>2.7269999999999999</v>
      </c>
      <c r="DM21">
        <v>0.39100000000000001</v>
      </c>
      <c r="DN21">
        <v>2</v>
      </c>
      <c r="DO21">
        <v>651.39499999999998</v>
      </c>
      <c r="DP21">
        <v>331.63799999999998</v>
      </c>
      <c r="DQ21">
        <v>28.553899999999999</v>
      </c>
      <c r="DR21">
        <v>32.829500000000003</v>
      </c>
      <c r="DS21">
        <v>30.000499999999999</v>
      </c>
      <c r="DT21">
        <v>32.7226</v>
      </c>
      <c r="DU21">
        <v>32.773499999999999</v>
      </c>
      <c r="DV21">
        <v>9.8167100000000005</v>
      </c>
      <c r="DW21">
        <v>23.508900000000001</v>
      </c>
      <c r="DX21">
        <v>50.649000000000001</v>
      </c>
      <c r="DY21">
        <v>28.5138</v>
      </c>
      <c r="DZ21">
        <v>150</v>
      </c>
      <c r="EA21">
        <v>30.220300000000002</v>
      </c>
      <c r="EB21">
        <v>99.837599999999995</v>
      </c>
      <c r="EC21">
        <v>100.375</v>
      </c>
    </row>
    <row r="22" spans="1:133" x14ac:dyDescent="0.35">
      <c r="A22">
        <v>6</v>
      </c>
      <c r="B22">
        <v>1582652749.5999999</v>
      </c>
      <c r="C22">
        <v>302.5</v>
      </c>
      <c r="D22" t="s">
        <v>250</v>
      </c>
      <c r="E22" t="s">
        <v>251</v>
      </c>
      <c r="F22" t="s">
        <v>232</v>
      </c>
      <c r="G22" t="s">
        <v>233</v>
      </c>
      <c r="H22" t="s">
        <v>234</v>
      </c>
      <c r="I22" t="s">
        <v>235</v>
      </c>
      <c r="J22" t="s">
        <v>236</v>
      </c>
      <c r="K22" t="s">
        <v>237</v>
      </c>
      <c r="L22" t="s">
        <v>238</v>
      </c>
      <c r="M22" t="s">
        <v>239</v>
      </c>
      <c r="N22">
        <v>1582652741.5999999</v>
      </c>
      <c r="O22">
        <f t="shared" si="0"/>
        <v>1.4040470139361993E-3</v>
      </c>
      <c r="P22">
        <f t="shared" si="1"/>
        <v>2.734608439717073E-2</v>
      </c>
      <c r="Q22">
        <f t="shared" si="2"/>
        <v>99.818422580645205</v>
      </c>
      <c r="R22">
        <f t="shared" si="3"/>
        <v>97.132136923900802</v>
      </c>
      <c r="S22">
        <f t="shared" si="4"/>
        <v>9.6924484488959486</v>
      </c>
      <c r="T22">
        <f t="shared" si="5"/>
        <v>9.9605027311506706</v>
      </c>
      <c r="U22">
        <f t="shared" si="6"/>
        <v>0.10073465063978421</v>
      </c>
      <c r="V22">
        <f t="shared" si="7"/>
        <v>2.2531174826679248</v>
      </c>
      <c r="W22">
        <f t="shared" si="8"/>
        <v>9.8297852315699846E-2</v>
      </c>
      <c r="X22">
        <f t="shared" si="9"/>
        <v>6.1650184694278076E-2</v>
      </c>
      <c r="Y22">
        <f t="shared" si="10"/>
        <v>289.5040198593673</v>
      </c>
      <c r="Z22">
        <f t="shared" si="11"/>
        <v>32.584871744844669</v>
      </c>
      <c r="AA22">
        <f t="shared" si="12"/>
        <v>31.009890322580599</v>
      </c>
      <c r="AB22">
        <f t="shared" si="13"/>
        <v>4.5139230006335156</v>
      </c>
      <c r="AC22">
        <f t="shared" si="14"/>
        <v>70.149948677614731</v>
      </c>
      <c r="AD22">
        <f t="shared" si="15"/>
        <v>3.143303160632644</v>
      </c>
      <c r="AE22">
        <f t="shared" si="16"/>
        <v>4.4808345834694681</v>
      </c>
      <c r="AF22">
        <f t="shared" si="17"/>
        <v>1.3706198400008716</v>
      </c>
      <c r="AG22">
        <f t="shared" si="18"/>
        <v>-61.918473314586386</v>
      </c>
      <c r="AH22">
        <f t="shared" si="19"/>
        <v>-15.667679799923166</v>
      </c>
      <c r="AI22">
        <f t="shared" si="20"/>
        <v>-1.5606977181893404</v>
      </c>
      <c r="AJ22">
        <f t="shared" si="21"/>
        <v>210.35716902666843</v>
      </c>
      <c r="AK22">
        <v>-4.1267727089851401E-2</v>
      </c>
      <c r="AL22">
        <v>4.6326638909810897E-2</v>
      </c>
      <c r="AM22">
        <v>3.4607958244437098</v>
      </c>
      <c r="AN22">
        <v>0</v>
      </c>
      <c r="AO22">
        <v>0</v>
      </c>
      <c r="AP22">
        <f t="shared" si="22"/>
        <v>1</v>
      </c>
      <c r="AQ22">
        <f t="shared" si="23"/>
        <v>0</v>
      </c>
      <c r="AR22">
        <f t="shared" si="24"/>
        <v>51952.274023738792</v>
      </c>
      <c r="AS22" t="s">
        <v>240</v>
      </c>
      <c r="AT22">
        <v>0</v>
      </c>
      <c r="AU22">
        <v>0</v>
      </c>
      <c r="AV22">
        <f t="shared" si="25"/>
        <v>0</v>
      </c>
      <c r="AW22" t="e">
        <f t="shared" si="26"/>
        <v>#DIV/0!</v>
      </c>
      <c r="AX22">
        <v>0</v>
      </c>
      <c r="AY22" t="s">
        <v>240</v>
      </c>
      <c r="AZ22">
        <v>0</v>
      </c>
      <c r="BA22">
        <v>0</v>
      </c>
      <c r="BB22" t="e">
        <f t="shared" si="27"/>
        <v>#DIV/0!</v>
      </c>
      <c r="BC22">
        <v>0.5</v>
      </c>
      <c r="BD22">
        <f t="shared" si="28"/>
        <v>1513.1896935483906</v>
      </c>
      <c r="BE22">
        <f t="shared" si="29"/>
        <v>2.734608439717073E-2</v>
      </c>
      <c r="BF22" t="e">
        <f t="shared" si="30"/>
        <v>#DIV/0!</v>
      </c>
      <c r="BG22" t="e">
        <f t="shared" si="31"/>
        <v>#DIV/0!</v>
      </c>
      <c r="BH22">
        <f t="shared" si="32"/>
        <v>1.8071815129169214E-5</v>
      </c>
      <c r="BI22" t="e">
        <f t="shared" si="33"/>
        <v>#DIV/0!</v>
      </c>
      <c r="BJ22" t="s">
        <v>240</v>
      </c>
      <c r="BK22">
        <v>0</v>
      </c>
      <c r="BL22">
        <f t="shared" si="34"/>
        <v>0</v>
      </c>
      <c r="BM22" t="e">
        <f t="shared" si="35"/>
        <v>#DIV/0!</v>
      </c>
      <c r="BN22" t="e">
        <f t="shared" si="36"/>
        <v>#DIV/0!</v>
      </c>
      <c r="BO22" t="e">
        <f t="shared" si="37"/>
        <v>#DIV/0!</v>
      </c>
      <c r="BP22" t="e">
        <f t="shared" si="38"/>
        <v>#DIV/0!</v>
      </c>
      <c r="BQ22">
        <f t="shared" si="39"/>
        <v>1800.0016129032299</v>
      </c>
      <c r="BR22">
        <f t="shared" si="40"/>
        <v>1513.1896935483906</v>
      </c>
      <c r="BS22">
        <f t="shared" si="41"/>
        <v>0.84066018758047711</v>
      </c>
      <c r="BT22">
        <f t="shared" si="42"/>
        <v>0.19132037516095415</v>
      </c>
      <c r="BU22">
        <v>6</v>
      </c>
      <c r="BV22">
        <v>0.5</v>
      </c>
      <c r="BW22" t="s">
        <v>241</v>
      </c>
      <c r="BX22">
        <v>1582652741.5999999</v>
      </c>
      <c r="BY22">
        <v>99.818422580645205</v>
      </c>
      <c r="BZ22">
        <v>99.985912903225795</v>
      </c>
      <c r="CA22">
        <v>31.500374193548399</v>
      </c>
      <c r="CB22">
        <v>30.140599999999999</v>
      </c>
      <c r="CC22">
        <v>600.01977419354796</v>
      </c>
      <c r="CD22">
        <v>99.586190322580606</v>
      </c>
      <c r="CE22">
        <v>0.20002622580645199</v>
      </c>
      <c r="CF22">
        <v>30.880906451612901</v>
      </c>
      <c r="CG22">
        <v>31.009890322580599</v>
      </c>
      <c r="CH22">
        <v>999.9</v>
      </c>
      <c r="CI22">
        <v>0</v>
      </c>
      <c r="CJ22">
        <v>0</v>
      </c>
      <c r="CK22">
        <v>9993.2661290322594</v>
      </c>
      <c r="CL22">
        <v>0</v>
      </c>
      <c r="CM22">
        <v>11.3535258064516</v>
      </c>
      <c r="CN22">
        <v>1800.0016129032299</v>
      </c>
      <c r="CO22">
        <v>0.97799480645161296</v>
      </c>
      <c r="CP22">
        <v>2.2005438709677399E-2</v>
      </c>
      <c r="CQ22">
        <v>0</v>
      </c>
      <c r="CR22">
        <v>2.7925483870967698</v>
      </c>
      <c r="CS22">
        <v>0</v>
      </c>
      <c r="CT22">
        <v>16555.035483871001</v>
      </c>
      <c r="CU22">
        <v>16724.732258064501</v>
      </c>
      <c r="CV22">
        <v>46.662999999999997</v>
      </c>
      <c r="CW22">
        <v>49.3546774193548</v>
      </c>
      <c r="CX22">
        <v>48.054000000000002</v>
      </c>
      <c r="CY22">
        <v>47.292000000000002</v>
      </c>
      <c r="CZ22">
        <v>46.225612903225802</v>
      </c>
      <c r="DA22">
        <v>1760.39032258065</v>
      </c>
      <c r="DB22">
        <v>39.611290322580601</v>
      </c>
      <c r="DC22">
        <v>0</v>
      </c>
      <c r="DD22">
        <v>13567.9000000954</v>
      </c>
      <c r="DE22">
        <v>2.7807211538461498</v>
      </c>
      <c r="DF22">
        <v>-0.51619658793057299</v>
      </c>
      <c r="DG22">
        <v>19.4393162669788</v>
      </c>
      <c r="DH22">
        <v>16555.253846153799</v>
      </c>
      <c r="DI22">
        <v>15</v>
      </c>
      <c r="DJ22">
        <v>100</v>
      </c>
      <c r="DK22">
        <v>100</v>
      </c>
      <c r="DL22">
        <v>2.7269999999999999</v>
      </c>
      <c r="DM22">
        <v>0.39100000000000001</v>
      </c>
      <c r="DN22">
        <v>2</v>
      </c>
      <c r="DO22">
        <v>651.23099999999999</v>
      </c>
      <c r="DP22">
        <v>331.197</v>
      </c>
      <c r="DQ22">
        <v>28.1343</v>
      </c>
      <c r="DR22">
        <v>32.881799999999998</v>
      </c>
      <c r="DS22">
        <v>30.000399999999999</v>
      </c>
      <c r="DT22">
        <v>32.769100000000002</v>
      </c>
      <c r="DU22">
        <v>32.820700000000002</v>
      </c>
      <c r="DV22">
        <v>7.47621</v>
      </c>
      <c r="DW22">
        <v>23.782699999999998</v>
      </c>
      <c r="DX22">
        <v>50.273099999999999</v>
      </c>
      <c r="DY22">
        <v>28.1325</v>
      </c>
      <c r="DZ22">
        <v>100</v>
      </c>
      <c r="EA22">
        <v>30.110700000000001</v>
      </c>
      <c r="EB22">
        <v>99.828100000000006</v>
      </c>
      <c r="EC22">
        <v>100.363</v>
      </c>
    </row>
    <row r="23" spans="1:133" x14ac:dyDescent="0.35">
      <c r="A23">
        <v>7</v>
      </c>
      <c r="B23">
        <v>1582652810.0999999</v>
      </c>
      <c r="C23">
        <v>363</v>
      </c>
      <c r="D23" t="s">
        <v>252</v>
      </c>
      <c r="E23" t="s">
        <v>253</v>
      </c>
      <c r="F23" t="s">
        <v>232</v>
      </c>
      <c r="G23" t="s">
        <v>233</v>
      </c>
      <c r="H23" t="s">
        <v>234</v>
      </c>
      <c r="I23" t="s">
        <v>235</v>
      </c>
      <c r="J23" t="s">
        <v>236</v>
      </c>
      <c r="K23" t="s">
        <v>237</v>
      </c>
      <c r="L23" t="s">
        <v>238</v>
      </c>
      <c r="M23" t="s">
        <v>239</v>
      </c>
      <c r="N23">
        <v>1582652802.0999999</v>
      </c>
      <c r="O23">
        <f t="shared" si="0"/>
        <v>1.5228907276856854E-3</v>
      </c>
      <c r="P23">
        <f t="shared" si="1"/>
        <v>-0.6300998731199543</v>
      </c>
      <c r="Q23">
        <f t="shared" si="2"/>
        <v>75.497541935483895</v>
      </c>
      <c r="R23">
        <f t="shared" si="3"/>
        <v>83.14934431698579</v>
      </c>
      <c r="S23">
        <f t="shared" si="4"/>
        <v>8.2970051397512723</v>
      </c>
      <c r="T23">
        <f t="shared" si="5"/>
        <v>7.5334748412361812</v>
      </c>
      <c r="U23">
        <f t="shared" si="6"/>
        <v>0.10893891764188461</v>
      </c>
      <c r="V23">
        <f t="shared" si="7"/>
        <v>2.2540281514120988</v>
      </c>
      <c r="W23">
        <f t="shared" si="8"/>
        <v>0.10609618026472915</v>
      </c>
      <c r="X23">
        <f t="shared" si="9"/>
        <v>6.6559342714617178E-2</v>
      </c>
      <c r="Y23">
        <f t="shared" si="10"/>
        <v>289.50229989517555</v>
      </c>
      <c r="Z23">
        <f t="shared" si="11"/>
        <v>32.533092476420876</v>
      </c>
      <c r="AA23">
        <f t="shared" si="12"/>
        <v>31.017874193548401</v>
      </c>
      <c r="AB23">
        <f t="shared" si="13"/>
        <v>4.5159780905093374</v>
      </c>
      <c r="AC23">
        <f t="shared" si="14"/>
        <v>70.093211240256068</v>
      </c>
      <c r="AD23">
        <f t="shared" si="15"/>
        <v>3.1386228002395402</v>
      </c>
      <c r="AE23">
        <f t="shared" si="16"/>
        <v>4.4777842885260197</v>
      </c>
      <c r="AF23">
        <f t="shared" si="17"/>
        <v>1.3773552902697972</v>
      </c>
      <c r="AG23">
        <f t="shared" si="18"/>
        <v>-67.159481090938726</v>
      </c>
      <c r="AH23">
        <f t="shared" si="19"/>
        <v>-18.09420377257068</v>
      </c>
      <c r="AI23">
        <f t="shared" si="20"/>
        <v>-1.8016467002451577</v>
      </c>
      <c r="AJ23">
        <f t="shared" si="21"/>
        <v>202.44696833142098</v>
      </c>
      <c r="AK23">
        <v>-4.12922788825296E-2</v>
      </c>
      <c r="AL23">
        <v>4.63542004479474E-2</v>
      </c>
      <c r="AM23">
        <v>3.4624249884954801</v>
      </c>
      <c r="AN23">
        <v>0</v>
      </c>
      <c r="AO23">
        <v>0</v>
      </c>
      <c r="AP23">
        <f t="shared" si="22"/>
        <v>1</v>
      </c>
      <c r="AQ23">
        <f t="shared" si="23"/>
        <v>0</v>
      </c>
      <c r="AR23">
        <f t="shared" si="24"/>
        <v>51983.924152033258</v>
      </c>
      <c r="AS23" t="s">
        <v>240</v>
      </c>
      <c r="AT23">
        <v>0</v>
      </c>
      <c r="AU23">
        <v>0</v>
      </c>
      <c r="AV23">
        <f t="shared" si="25"/>
        <v>0</v>
      </c>
      <c r="AW23" t="e">
        <f t="shared" si="26"/>
        <v>#DIV/0!</v>
      </c>
      <c r="AX23">
        <v>0</v>
      </c>
      <c r="AY23" t="s">
        <v>240</v>
      </c>
      <c r="AZ23">
        <v>0</v>
      </c>
      <c r="BA23">
        <v>0</v>
      </c>
      <c r="BB23" t="e">
        <f t="shared" si="27"/>
        <v>#DIV/0!</v>
      </c>
      <c r="BC23">
        <v>0.5</v>
      </c>
      <c r="BD23">
        <f t="shared" si="28"/>
        <v>1513.1809838709671</v>
      </c>
      <c r="BE23">
        <f t="shared" si="29"/>
        <v>-0.6300998731199543</v>
      </c>
      <c r="BF23" t="e">
        <f t="shared" si="30"/>
        <v>#DIV/0!</v>
      </c>
      <c r="BG23" t="e">
        <f t="shared" si="31"/>
        <v>#DIV/0!</v>
      </c>
      <c r="BH23">
        <f t="shared" si="32"/>
        <v>-4.1640747526978212E-4</v>
      </c>
      <c r="BI23" t="e">
        <f t="shared" si="33"/>
        <v>#DIV/0!</v>
      </c>
      <c r="BJ23" t="s">
        <v>240</v>
      </c>
      <c r="BK23">
        <v>0</v>
      </c>
      <c r="BL23">
        <f t="shared" si="34"/>
        <v>0</v>
      </c>
      <c r="BM23" t="e">
        <f t="shared" si="35"/>
        <v>#DIV/0!</v>
      </c>
      <c r="BN23" t="e">
        <f t="shared" si="36"/>
        <v>#DIV/0!</v>
      </c>
      <c r="BO23" t="e">
        <f t="shared" si="37"/>
        <v>#DIV/0!</v>
      </c>
      <c r="BP23" t="e">
        <f t="shared" si="38"/>
        <v>#DIV/0!</v>
      </c>
      <c r="BQ23">
        <f t="shared" si="39"/>
        <v>1799.99129032258</v>
      </c>
      <c r="BR23">
        <f t="shared" si="40"/>
        <v>1513.1809838709671</v>
      </c>
      <c r="BS23">
        <f t="shared" si="41"/>
        <v>0.84066016986103698</v>
      </c>
      <c r="BT23">
        <f t="shared" si="42"/>
        <v>0.19132033972207396</v>
      </c>
      <c r="BU23">
        <v>6</v>
      </c>
      <c r="BV23">
        <v>0.5</v>
      </c>
      <c r="BW23" t="s">
        <v>241</v>
      </c>
      <c r="BX23">
        <v>1582652802.0999999</v>
      </c>
      <c r="BY23">
        <v>75.497541935483895</v>
      </c>
      <c r="BZ23">
        <v>74.982435483871001</v>
      </c>
      <c r="CA23">
        <v>31.4540516129032</v>
      </c>
      <c r="CB23">
        <v>29.979116129032299</v>
      </c>
      <c r="CC23">
        <v>600.02203225806397</v>
      </c>
      <c r="CD23">
        <v>99.584377419354794</v>
      </c>
      <c r="CE23">
        <v>0.19999500000000001</v>
      </c>
      <c r="CF23">
        <v>30.8689741935484</v>
      </c>
      <c r="CG23">
        <v>31.017874193548401</v>
      </c>
      <c r="CH23">
        <v>999.9</v>
      </c>
      <c r="CI23">
        <v>0</v>
      </c>
      <c r="CJ23">
        <v>0</v>
      </c>
      <c r="CK23">
        <v>9999.3935483870991</v>
      </c>
      <c r="CL23">
        <v>0</v>
      </c>
      <c r="CM23">
        <v>10.737635483870999</v>
      </c>
      <c r="CN23">
        <v>1799.99129032258</v>
      </c>
      <c r="CO23">
        <v>0.97799661290322504</v>
      </c>
      <c r="CP23">
        <v>2.20036774193548E-2</v>
      </c>
      <c r="CQ23">
        <v>0</v>
      </c>
      <c r="CR23">
        <v>2.7095564516129</v>
      </c>
      <c r="CS23">
        <v>0</v>
      </c>
      <c r="CT23">
        <v>16605.7</v>
      </c>
      <c r="CU23">
        <v>16724.635483870999</v>
      </c>
      <c r="CV23">
        <v>46.758000000000003</v>
      </c>
      <c r="CW23">
        <v>49.5</v>
      </c>
      <c r="CX23">
        <v>48.133000000000003</v>
      </c>
      <c r="CY23">
        <v>47.436999999999998</v>
      </c>
      <c r="CZ23">
        <v>46.320129032258002</v>
      </c>
      <c r="DA23">
        <v>1760.3812903225801</v>
      </c>
      <c r="DB23">
        <v>39.61</v>
      </c>
      <c r="DC23">
        <v>0</v>
      </c>
      <c r="DD23">
        <v>13627.9000000954</v>
      </c>
      <c r="DE23">
        <v>2.7080288461538502</v>
      </c>
      <c r="DF23">
        <v>-1.7893589709270401</v>
      </c>
      <c r="DG23">
        <v>23.015384630392401</v>
      </c>
      <c r="DH23">
        <v>16605.769230769201</v>
      </c>
      <c r="DI23">
        <v>15</v>
      </c>
      <c r="DJ23">
        <v>100</v>
      </c>
      <c r="DK23">
        <v>100</v>
      </c>
      <c r="DL23">
        <v>2.7269999999999999</v>
      </c>
      <c r="DM23">
        <v>0.39100000000000001</v>
      </c>
      <c r="DN23">
        <v>2</v>
      </c>
      <c r="DO23">
        <v>651.10199999999998</v>
      </c>
      <c r="DP23">
        <v>330.79599999999999</v>
      </c>
      <c r="DQ23">
        <v>28.371300000000002</v>
      </c>
      <c r="DR23">
        <v>32.945900000000002</v>
      </c>
      <c r="DS23">
        <v>30.000499999999999</v>
      </c>
      <c r="DT23">
        <v>32.817100000000003</v>
      </c>
      <c r="DU23">
        <v>32.867899999999999</v>
      </c>
      <c r="DV23">
        <v>6.3079999999999998</v>
      </c>
      <c r="DW23">
        <v>24.350200000000001</v>
      </c>
      <c r="DX23">
        <v>49.5242</v>
      </c>
      <c r="DY23">
        <v>28.3459</v>
      </c>
      <c r="DZ23">
        <v>75</v>
      </c>
      <c r="EA23">
        <v>30.010100000000001</v>
      </c>
      <c r="EB23">
        <v>99.822500000000005</v>
      </c>
      <c r="EC23">
        <v>100.35299999999999</v>
      </c>
    </row>
    <row r="24" spans="1:133" x14ac:dyDescent="0.35">
      <c r="A24">
        <v>8</v>
      </c>
      <c r="B24">
        <v>1582652870.5999999</v>
      </c>
      <c r="C24">
        <v>423.5</v>
      </c>
      <c r="D24" t="s">
        <v>254</v>
      </c>
      <c r="E24" t="s">
        <v>255</v>
      </c>
      <c r="F24" t="s">
        <v>232</v>
      </c>
      <c r="G24" t="s">
        <v>233</v>
      </c>
      <c r="H24" t="s">
        <v>234</v>
      </c>
      <c r="I24" t="s">
        <v>235</v>
      </c>
      <c r="J24" t="s">
        <v>236</v>
      </c>
      <c r="K24" t="s">
        <v>237</v>
      </c>
      <c r="L24" t="s">
        <v>238</v>
      </c>
      <c r="M24" t="s">
        <v>239</v>
      </c>
      <c r="N24">
        <v>1582652862.5999999</v>
      </c>
      <c r="O24">
        <f t="shared" si="0"/>
        <v>1.5723345895576092E-3</v>
      </c>
      <c r="P24">
        <f t="shared" si="1"/>
        <v>-1.4001245389557091</v>
      </c>
      <c r="Q24">
        <f t="shared" si="2"/>
        <v>51.334751612903197</v>
      </c>
      <c r="R24">
        <f t="shared" si="3"/>
        <v>70.206821588506685</v>
      </c>
      <c r="S24">
        <f t="shared" si="4"/>
        <v>7.0057081218202599</v>
      </c>
      <c r="T24">
        <f t="shared" si="5"/>
        <v>5.1225262470081177</v>
      </c>
      <c r="U24">
        <f t="shared" si="6"/>
        <v>0.11324100960587744</v>
      </c>
      <c r="V24">
        <f t="shared" si="7"/>
        <v>2.2546695968352126</v>
      </c>
      <c r="W24">
        <f t="shared" si="8"/>
        <v>0.1101735671989017</v>
      </c>
      <c r="X24">
        <f t="shared" si="9"/>
        <v>6.9127156206778506E-2</v>
      </c>
      <c r="Y24">
        <f t="shared" si="10"/>
        <v>289.5047451569888</v>
      </c>
      <c r="Z24">
        <f t="shared" si="11"/>
        <v>32.500349585317181</v>
      </c>
      <c r="AA24">
        <f t="shared" si="12"/>
        <v>31.005261290322601</v>
      </c>
      <c r="AB24">
        <f t="shared" si="13"/>
        <v>4.512731836781807</v>
      </c>
      <c r="AC24">
        <f t="shared" si="14"/>
        <v>70.261139015220522</v>
      </c>
      <c r="AD24">
        <f t="shared" si="15"/>
        <v>3.1432635076901279</v>
      </c>
      <c r="AE24">
        <f t="shared" si="16"/>
        <v>4.4736870932439761</v>
      </c>
      <c r="AF24">
        <f t="shared" si="17"/>
        <v>1.3694683290916791</v>
      </c>
      <c r="AG24">
        <f t="shared" si="18"/>
        <v>-69.339955399490563</v>
      </c>
      <c r="AH24">
        <f t="shared" si="19"/>
        <v>-18.515772585384148</v>
      </c>
      <c r="AI24">
        <f t="shared" si="20"/>
        <v>-1.8428373665788826</v>
      </c>
      <c r="AJ24">
        <f t="shared" si="21"/>
        <v>199.80617980553521</v>
      </c>
      <c r="AK24">
        <v>-4.1309577777437302E-2</v>
      </c>
      <c r="AL24">
        <v>4.6373619972947602E-2</v>
      </c>
      <c r="AM24">
        <v>3.4635726769852702</v>
      </c>
      <c r="AN24">
        <v>0</v>
      </c>
      <c r="AO24">
        <v>0</v>
      </c>
      <c r="AP24">
        <f t="shared" si="22"/>
        <v>1</v>
      </c>
      <c r="AQ24">
        <f t="shared" si="23"/>
        <v>0</v>
      </c>
      <c r="AR24">
        <f t="shared" si="24"/>
        <v>52007.606369339563</v>
      </c>
      <c r="AS24" t="s">
        <v>240</v>
      </c>
      <c r="AT24">
        <v>0</v>
      </c>
      <c r="AU24">
        <v>0</v>
      </c>
      <c r="AV24">
        <f t="shared" si="25"/>
        <v>0</v>
      </c>
      <c r="AW24" t="e">
        <f t="shared" si="26"/>
        <v>#DIV/0!</v>
      </c>
      <c r="AX24">
        <v>0</v>
      </c>
      <c r="AY24" t="s">
        <v>240</v>
      </c>
      <c r="AZ24">
        <v>0</v>
      </c>
      <c r="BA24">
        <v>0</v>
      </c>
      <c r="BB24" t="e">
        <f t="shared" si="27"/>
        <v>#DIV/0!</v>
      </c>
      <c r="BC24">
        <v>0.5</v>
      </c>
      <c r="BD24">
        <f t="shared" si="28"/>
        <v>1513.1961677419315</v>
      </c>
      <c r="BE24">
        <f t="shared" si="29"/>
        <v>-1.4001245389557091</v>
      </c>
      <c r="BF24" t="e">
        <f t="shared" si="30"/>
        <v>#DIV/0!</v>
      </c>
      <c r="BG24" t="e">
        <f t="shared" si="31"/>
        <v>#DIV/0!</v>
      </c>
      <c r="BH24">
        <f t="shared" si="32"/>
        <v>-9.2527629186706594E-4</v>
      </c>
      <c r="BI24" t="e">
        <f t="shared" si="33"/>
        <v>#DIV/0!</v>
      </c>
      <c r="BJ24" t="s">
        <v>240</v>
      </c>
      <c r="BK24">
        <v>0</v>
      </c>
      <c r="BL24">
        <f t="shared" si="34"/>
        <v>0</v>
      </c>
      <c r="BM24" t="e">
        <f t="shared" si="35"/>
        <v>#DIV/0!</v>
      </c>
      <c r="BN24" t="e">
        <f t="shared" si="36"/>
        <v>#DIV/0!</v>
      </c>
      <c r="BO24" t="e">
        <f t="shared" si="37"/>
        <v>#DIV/0!</v>
      </c>
      <c r="BP24" t="e">
        <f t="shared" si="38"/>
        <v>#DIV/0!</v>
      </c>
      <c r="BQ24">
        <f t="shared" si="39"/>
        <v>1800.0096774193501</v>
      </c>
      <c r="BR24">
        <f t="shared" si="40"/>
        <v>1513.1961677419315</v>
      </c>
      <c r="BS24">
        <f t="shared" si="41"/>
        <v>0.84066001795689271</v>
      </c>
      <c r="BT24">
        <f t="shared" si="42"/>
        <v>0.19132003591378544</v>
      </c>
      <c r="BU24">
        <v>6</v>
      </c>
      <c r="BV24">
        <v>0.5</v>
      </c>
      <c r="BW24" t="s">
        <v>241</v>
      </c>
      <c r="BX24">
        <v>1582652862.5999999</v>
      </c>
      <c r="BY24">
        <v>51.334751612903197</v>
      </c>
      <c r="BZ24">
        <v>50.015387096774198</v>
      </c>
      <c r="CA24">
        <v>31.499819354838699</v>
      </c>
      <c r="CB24">
        <v>29.977064516129001</v>
      </c>
      <c r="CC24">
        <v>600.02029032258099</v>
      </c>
      <c r="CD24">
        <v>99.586725806451597</v>
      </c>
      <c r="CE24">
        <v>0.19998954838709701</v>
      </c>
      <c r="CF24">
        <v>30.852935483871001</v>
      </c>
      <c r="CG24">
        <v>31.005261290322601</v>
      </c>
      <c r="CH24">
        <v>999.9</v>
      </c>
      <c r="CI24">
        <v>0</v>
      </c>
      <c r="CJ24">
        <v>0</v>
      </c>
      <c r="CK24">
        <v>10003.3467741935</v>
      </c>
      <c r="CL24">
        <v>0</v>
      </c>
      <c r="CM24">
        <v>10.7234</v>
      </c>
      <c r="CN24">
        <v>1800.0096774193501</v>
      </c>
      <c r="CO24">
        <v>0.97799803225806403</v>
      </c>
      <c r="CP24">
        <v>2.2002319354838699E-2</v>
      </c>
      <c r="CQ24">
        <v>0</v>
      </c>
      <c r="CR24">
        <v>2.7429032258064501</v>
      </c>
      <c r="CS24">
        <v>0</v>
      </c>
      <c r="CT24">
        <v>16676.438709677401</v>
      </c>
      <c r="CU24">
        <v>16724.816129032301</v>
      </c>
      <c r="CV24">
        <v>46.828258064516099</v>
      </c>
      <c r="CW24">
        <v>49.637</v>
      </c>
      <c r="CX24">
        <v>47.8887741935484</v>
      </c>
      <c r="CY24">
        <v>47.683</v>
      </c>
      <c r="CZ24">
        <v>46.429129032258103</v>
      </c>
      <c r="DA24">
        <v>1760.40838709677</v>
      </c>
      <c r="DB24">
        <v>39.601290322580603</v>
      </c>
      <c r="DC24">
        <v>0</v>
      </c>
      <c r="DD24">
        <v>13688.5</v>
      </c>
      <c r="DE24">
        <v>2.6795961538461501</v>
      </c>
      <c r="DF24">
        <v>0.87512821003267305</v>
      </c>
      <c r="DG24">
        <v>34.109401572170199</v>
      </c>
      <c r="DH24">
        <v>16676.811538461501</v>
      </c>
      <c r="DI24">
        <v>15</v>
      </c>
      <c r="DJ24">
        <v>100</v>
      </c>
      <c r="DK24">
        <v>100</v>
      </c>
      <c r="DL24">
        <v>2.7269999999999999</v>
      </c>
      <c r="DM24">
        <v>0.39100000000000001</v>
      </c>
      <c r="DN24">
        <v>2</v>
      </c>
      <c r="DO24">
        <v>650.94799999999998</v>
      </c>
      <c r="DP24">
        <v>330.51499999999999</v>
      </c>
      <c r="DQ24">
        <v>28.193000000000001</v>
      </c>
      <c r="DR24">
        <v>33.0122</v>
      </c>
      <c r="DS24">
        <v>30.000499999999999</v>
      </c>
      <c r="DT24">
        <v>32.875999999999998</v>
      </c>
      <c r="DU24">
        <v>32.927799999999998</v>
      </c>
      <c r="DV24">
        <v>5.15571</v>
      </c>
      <c r="DW24">
        <v>24.350200000000001</v>
      </c>
      <c r="DX24">
        <v>49.153199999999998</v>
      </c>
      <c r="DY24">
        <v>28.188600000000001</v>
      </c>
      <c r="DZ24">
        <v>50</v>
      </c>
      <c r="EA24">
        <v>29.9817</v>
      </c>
      <c r="EB24">
        <v>99.815799999999996</v>
      </c>
      <c r="EC24">
        <v>100.345</v>
      </c>
    </row>
    <row r="25" spans="1:133" x14ac:dyDescent="0.35">
      <c r="A25">
        <v>9</v>
      </c>
      <c r="B25">
        <v>1582652934.5999999</v>
      </c>
      <c r="C25">
        <v>487.5</v>
      </c>
      <c r="D25" t="s">
        <v>256</v>
      </c>
      <c r="E25" t="s">
        <v>257</v>
      </c>
      <c r="F25" t="s">
        <v>232</v>
      </c>
      <c r="G25" t="s">
        <v>233</v>
      </c>
      <c r="H25" t="s">
        <v>234</v>
      </c>
      <c r="I25" t="s">
        <v>235</v>
      </c>
      <c r="J25" t="s">
        <v>236</v>
      </c>
      <c r="K25" t="s">
        <v>237</v>
      </c>
      <c r="L25" t="s">
        <v>238</v>
      </c>
      <c r="M25" t="s">
        <v>239</v>
      </c>
      <c r="N25">
        <v>1582652926.5999999</v>
      </c>
      <c r="O25">
        <f t="shared" si="0"/>
        <v>1.7154996639185127E-3</v>
      </c>
      <c r="P25">
        <f t="shared" si="1"/>
        <v>10.243275413232547</v>
      </c>
      <c r="Q25">
        <f t="shared" si="2"/>
        <v>389.14083870967698</v>
      </c>
      <c r="R25">
        <f t="shared" si="3"/>
        <v>245.60089858341402</v>
      </c>
      <c r="S25">
        <f t="shared" si="4"/>
        <v>24.506358434605108</v>
      </c>
      <c r="T25">
        <f t="shared" si="5"/>
        <v>38.828949445896754</v>
      </c>
      <c r="U25">
        <f t="shared" si="6"/>
        <v>0.12337288648127941</v>
      </c>
      <c r="V25">
        <f t="shared" si="7"/>
        <v>2.2535838645178834</v>
      </c>
      <c r="W25">
        <f t="shared" si="8"/>
        <v>0.11973977181834905</v>
      </c>
      <c r="X25">
        <f t="shared" si="9"/>
        <v>7.5154866459077138E-2</v>
      </c>
      <c r="Y25">
        <f t="shared" si="10"/>
        <v>289.5018925538422</v>
      </c>
      <c r="Z25">
        <f t="shared" si="11"/>
        <v>32.472080294820756</v>
      </c>
      <c r="AA25">
        <f t="shared" si="12"/>
        <v>31.015438709677401</v>
      </c>
      <c r="AB25">
        <f t="shared" si="13"/>
        <v>4.5153510979391172</v>
      </c>
      <c r="AC25">
        <f t="shared" si="14"/>
        <v>70.129105496363366</v>
      </c>
      <c r="AD25">
        <f t="shared" si="15"/>
        <v>3.1406388300751558</v>
      </c>
      <c r="AE25">
        <f t="shared" si="16"/>
        <v>4.478367159892005</v>
      </c>
      <c r="AF25">
        <f t="shared" si="17"/>
        <v>1.3747122678639614</v>
      </c>
      <c r="AG25">
        <f t="shared" si="18"/>
        <v>-75.653535178806408</v>
      </c>
      <c r="AH25">
        <f t="shared" si="19"/>
        <v>-17.517650158201175</v>
      </c>
      <c r="AI25">
        <f t="shared" si="20"/>
        <v>-1.7445815707471815</v>
      </c>
      <c r="AJ25">
        <f t="shared" si="21"/>
        <v>194.58612564608742</v>
      </c>
      <c r="AK25">
        <v>-4.1280299702457897E-2</v>
      </c>
      <c r="AL25">
        <v>4.6340752768882998E-2</v>
      </c>
      <c r="AM25">
        <v>3.4616301371930698</v>
      </c>
      <c r="AN25">
        <v>0</v>
      </c>
      <c r="AO25">
        <v>0</v>
      </c>
      <c r="AP25">
        <f t="shared" si="22"/>
        <v>1</v>
      </c>
      <c r="AQ25">
        <f t="shared" si="23"/>
        <v>0</v>
      </c>
      <c r="AR25">
        <f t="shared" si="24"/>
        <v>51969.001539853693</v>
      </c>
      <c r="AS25" t="s">
        <v>240</v>
      </c>
      <c r="AT25">
        <v>0</v>
      </c>
      <c r="AU25">
        <v>0</v>
      </c>
      <c r="AV25">
        <f t="shared" si="25"/>
        <v>0</v>
      </c>
      <c r="AW25" t="e">
        <f t="shared" si="26"/>
        <v>#DIV/0!</v>
      </c>
      <c r="AX25">
        <v>0</v>
      </c>
      <c r="AY25" t="s">
        <v>240</v>
      </c>
      <c r="AZ25">
        <v>0</v>
      </c>
      <c r="BA25">
        <v>0</v>
      </c>
      <c r="BB25" t="e">
        <f t="shared" si="27"/>
        <v>#DIV/0!</v>
      </c>
      <c r="BC25">
        <v>0.5</v>
      </c>
      <c r="BD25">
        <f t="shared" si="28"/>
        <v>1513.1814967741968</v>
      </c>
      <c r="BE25">
        <f t="shared" si="29"/>
        <v>10.243275413232547</v>
      </c>
      <c r="BF25" t="e">
        <f t="shared" si="30"/>
        <v>#DIV/0!</v>
      </c>
      <c r="BG25" t="e">
        <f t="shared" si="31"/>
        <v>#DIV/0!</v>
      </c>
      <c r="BH25">
        <f t="shared" si="32"/>
        <v>6.7693633811074091E-3</v>
      </c>
      <c r="BI25" t="e">
        <f t="shared" si="33"/>
        <v>#DIV/0!</v>
      </c>
      <c r="BJ25" t="s">
        <v>240</v>
      </c>
      <c r="BK25">
        <v>0</v>
      </c>
      <c r="BL25">
        <f t="shared" si="34"/>
        <v>0</v>
      </c>
      <c r="BM25" t="e">
        <f t="shared" si="35"/>
        <v>#DIV/0!</v>
      </c>
      <c r="BN25" t="e">
        <f t="shared" si="36"/>
        <v>#DIV/0!</v>
      </c>
      <c r="BO25" t="e">
        <f t="shared" si="37"/>
        <v>#DIV/0!</v>
      </c>
      <c r="BP25" t="e">
        <f t="shared" si="38"/>
        <v>#DIV/0!</v>
      </c>
      <c r="BQ25">
        <f t="shared" si="39"/>
        <v>1799.99225806452</v>
      </c>
      <c r="BR25">
        <f t="shared" si="40"/>
        <v>1513.1814967741968</v>
      </c>
      <c r="BS25">
        <f t="shared" si="41"/>
        <v>0.84066000283872189</v>
      </c>
      <c r="BT25">
        <f t="shared" si="42"/>
        <v>0.19132000567744378</v>
      </c>
      <c r="BU25">
        <v>6</v>
      </c>
      <c r="BV25">
        <v>0.5</v>
      </c>
      <c r="BW25" t="s">
        <v>241</v>
      </c>
      <c r="BX25">
        <v>1582652926.5999999</v>
      </c>
      <c r="BY25">
        <v>389.14083870967698</v>
      </c>
      <c r="BZ25">
        <v>400.051193548387</v>
      </c>
      <c r="CA25">
        <v>31.475248387096801</v>
      </c>
      <c r="CB25">
        <v>29.813819354838699</v>
      </c>
      <c r="CC25">
        <v>600.02703225806499</v>
      </c>
      <c r="CD25">
        <v>99.581219354838694</v>
      </c>
      <c r="CE25">
        <v>0.20000529032258099</v>
      </c>
      <c r="CF25">
        <v>30.871254838709699</v>
      </c>
      <c r="CG25">
        <v>31.015438709677401</v>
      </c>
      <c r="CH25">
        <v>999.9</v>
      </c>
      <c r="CI25">
        <v>0</v>
      </c>
      <c r="CJ25">
        <v>0</v>
      </c>
      <c r="CK25">
        <v>9996.8096774193491</v>
      </c>
      <c r="CL25">
        <v>0</v>
      </c>
      <c r="CM25">
        <v>10.3187816129032</v>
      </c>
      <c r="CN25">
        <v>1799.99225806452</v>
      </c>
      <c r="CO25">
        <v>0.97800100000000001</v>
      </c>
      <c r="CP25">
        <v>2.1999500000000002E-2</v>
      </c>
      <c r="CQ25">
        <v>0</v>
      </c>
      <c r="CR25">
        <v>2.74603225806452</v>
      </c>
      <c r="CS25">
        <v>0</v>
      </c>
      <c r="CT25">
        <v>16337.8774193548</v>
      </c>
      <c r="CU25">
        <v>16724.683870967699</v>
      </c>
      <c r="CV25">
        <v>46.999870967741899</v>
      </c>
      <c r="CW25">
        <v>49.811999999999998</v>
      </c>
      <c r="CX25">
        <v>48.033999999999999</v>
      </c>
      <c r="CY25">
        <v>47.876870967741901</v>
      </c>
      <c r="CZ25">
        <v>46.572225806451598</v>
      </c>
      <c r="DA25">
        <v>1760.3922580645201</v>
      </c>
      <c r="DB25">
        <v>39.6</v>
      </c>
      <c r="DC25">
        <v>0</v>
      </c>
      <c r="DD25">
        <v>13752.7000000477</v>
      </c>
      <c r="DE25">
        <v>2.6968173076923101</v>
      </c>
      <c r="DF25">
        <v>-0.39264102119379701</v>
      </c>
      <c r="DG25">
        <v>-102.14700866003299</v>
      </c>
      <c r="DH25">
        <v>16335.5769230769</v>
      </c>
      <c r="DI25">
        <v>15</v>
      </c>
      <c r="DJ25">
        <v>100</v>
      </c>
      <c r="DK25">
        <v>100</v>
      </c>
      <c r="DL25">
        <v>2.7269999999999999</v>
      </c>
      <c r="DM25">
        <v>0.39100000000000001</v>
      </c>
      <c r="DN25">
        <v>2</v>
      </c>
      <c r="DO25">
        <v>650.88499999999999</v>
      </c>
      <c r="DP25">
        <v>330.45400000000001</v>
      </c>
      <c r="DQ25">
        <v>28.232199999999999</v>
      </c>
      <c r="DR25">
        <v>33.118299999999998</v>
      </c>
      <c r="DS25">
        <v>30.000900000000001</v>
      </c>
      <c r="DT25">
        <v>32.964500000000001</v>
      </c>
      <c r="DU25">
        <v>33.016599999999997</v>
      </c>
      <c r="DV25">
        <v>20.995799999999999</v>
      </c>
      <c r="DW25">
        <v>24.903500000000001</v>
      </c>
      <c r="DX25">
        <v>48.406999999999996</v>
      </c>
      <c r="DY25">
        <v>28.2135</v>
      </c>
      <c r="DZ25">
        <v>400</v>
      </c>
      <c r="EA25">
        <v>29.842199999999998</v>
      </c>
      <c r="EB25">
        <v>99.7958</v>
      </c>
      <c r="EC25">
        <v>100.32599999999999</v>
      </c>
    </row>
    <row r="26" spans="1:133" x14ac:dyDescent="0.35">
      <c r="A26">
        <v>10</v>
      </c>
      <c r="B26">
        <v>1582652995.0999999</v>
      </c>
      <c r="C26">
        <v>548</v>
      </c>
      <c r="D26" t="s">
        <v>258</v>
      </c>
      <c r="E26" t="s">
        <v>259</v>
      </c>
      <c r="F26" t="s">
        <v>232</v>
      </c>
      <c r="G26" t="s">
        <v>233</v>
      </c>
      <c r="H26" t="s">
        <v>234</v>
      </c>
      <c r="I26" t="s">
        <v>235</v>
      </c>
      <c r="J26" t="s">
        <v>236</v>
      </c>
      <c r="K26" t="s">
        <v>237</v>
      </c>
      <c r="L26" t="s">
        <v>238</v>
      </c>
      <c r="M26" t="s">
        <v>239</v>
      </c>
      <c r="N26">
        <v>1582652987.0999999</v>
      </c>
      <c r="O26">
        <f t="shared" si="0"/>
        <v>1.7606236627090682E-3</v>
      </c>
      <c r="P26">
        <f t="shared" si="1"/>
        <v>10.428580280844262</v>
      </c>
      <c r="Q26">
        <f t="shared" si="2"/>
        <v>388.91932258064497</v>
      </c>
      <c r="R26">
        <f t="shared" si="3"/>
        <v>247.64754883765806</v>
      </c>
      <c r="S26">
        <f t="shared" si="4"/>
        <v>24.709547255078093</v>
      </c>
      <c r="T26">
        <f t="shared" si="5"/>
        <v>38.805231163499727</v>
      </c>
      <c r="U26">
        <f t="shared" si="6"/>
        <v>0.12780780215670165</v>
      </c>
      <c r="V26">
        <f t="shared" si="7"/>
        <v>2.253743686306978</v>
      </c>
      <c r="W26">
        <f t="shared" si="8"/>
        <v>0.12391349726351189</v>
      </c>
      <c r="X26">
        <f t="shared" si="9"/>
        <v>7.7785939385132521E-2</v>
      </c>
      <c r="Y26">
        <f t="shared" si="10"/>
        <v>289.5033297087694</v>
      </c>
      <c r="Z26">
        <f t="shared" si="11"/>
        <v>32.425292226377351</v>
      </c>
      <c r="AA26">
        <f t="shared" si="12"/>
        <v>30.991941935483901</v>
      </c>
      <c r="AB26">
        <f t="shared" si="13"/>
        <v>4.5093059663324606</v>
      </c>
      <c r="AC26">
        <f t="shared" si="14"/>
        <v>70.376840068075524</v>
      </c>
      <c r="AD26">
        <f t="shared" si="15"/>
        <v>3.1460096964229431</v>
      </c>
      <c r="AE26">
        <f t="shared" si="16"/>
        <v>4.4702343745183892</v>
      </c>
      <c r="AF26">
        <f t="shared" si="17"/>
        <v>1.3632962699095175</v>
      </c>
      <c r="AG26">
        <f t="shared" si="18"/>
        <v>-77.64350352546991</v>
      </c>
      <c r="AH26">
        <f t="shared" si="19"/>
        <v>-18.533253494840519</v>
      </c>
      <c r="AI26">
        <f t="shared" si="20"/>
        <v>-1.8450905394855266</v>
      </c>
      <c r="AJ26">
        <f t="shared" si="21"/>
        <v>191.48148214897347</v>
      </c>
      <c r="AK26">
        <v>-4.12846086844494E-2</v>
      </c>
      <c r="AL26">
        <v>4.63455899786561E-2</v>
      </c>
      <c r="AM26">
        <v>3.4619160590752198</v>
      </c>
      <c r="AN26">
        <v>0</v>
      </c>
      <c r="AO26">
        <v>0</v>
      </c>
      <c r="AP26">
        <f t="shared" si="22"/>
        <v>1</v>
      </c>
      <c r="AQ26">
        <f t="shared" si="23"/>
        <v>0</v>
      </c>
      <c r="AR26">
        <f t="shared" si="24"/>
        <v>51979.564516753693</v>
      </c>
      <c r="AS26" t="s">
        <v>240</v>
      </c>
      <c r="AT26">
        <v>0</v>
      </c>
      <c r="AU26">
        <v>0</v>
      </c>
      <c r="AV26">
        <f t="shared" si="25"/>
        <v>0</v>
      </c>
      <c r="AW26" t="e">
        <f t="shared" si="26"/>
        <v>#DIV/0!</v>
      </c>
      <c r="AX26">
        <v>0</v>
      </c>
      <c r="AY26" t="s">
        <v>240</v>
      </c>
      <c r="AZ26">
        <v>0</v>
      </c>
      <c r="BA26">
        <v>0</v>
      </c>
      <c r="BB26" t="e">
        <f t="shared" si="27"/>
        <v>#DIV/0!</v>
      </c>
      <c r="BC26">
        <v>0.5</v>
      </c>
      <c r="BD26">
        <f t="shared" si="28"/>
        <v>1513.189081529038</v>
      </c>
      <c r="BE26">
        <f t="shared" si="29"/>
        <v>10.428580280844262</v>
      </c>
      <c r="BF26" t="e">
        <f t="shared" si="30"/>
        <v>#DIV/0!</v>
      </c>
      <c r="BG26" t="e">
        <f t="shared" si="31"/>
        <v>#DIV/0!</v>
      </c>
      <c r="BH26">
        <f t="shared" si="32"/>
        <v>6.8917892734901669E-3</v>
      </c>
      <c r="BI26" t="e">
        <f t="shared" si="33"/>
        <v>#DIV/0!</v>
      </c>
      <c r="BJ26" t="s">
        <v>240</v>
      </c>
      <c r="BK26">
        <v>0</v>
      </c>
      <c r="BL26">
        <f t="shared" si="34"/>
        <v>0</v>
      </c>
      <c r="BM26" t="e">
        <f t="shared" si="35"/>
        <v>#DIV/0!</v>
      </c>
      <c r="BN26" t="e">
        <f t="shared" si="36"/>
        <v>#DIV/0!</v>
      </c>
      <c r="BO26" t="e">
        <f t="shared" si="37"/>
        <v>#DIV/0!</v>
      </c>
      <c r="BP26" t="e">
        <f t="shared" si="38"/>
        <v>#DIV/0!</v>
      </c>
      <c r="BQ26">
        <f t="shared" si="39"/>
        <v>1800.00129032258</v>
      </c>
      <c r="BR26">
        <f t="shared" si="40"/>
        <v>1513.189081529038</v>
      </c>
      <c r="BS26">
        <f t="shared" si="41"/>
        <v>0.84065999822581128</v>
      </c>
      <c r="BT26">
        <f t="shared" si="42"/>
        <v>0.19131999645162245</v>
      </c>
      <c r="BU26">
        <v>6</v>
      </c>
      <c r="BV26">
        <v>0.5</v>
      </c>
      <c r="BW26" t="s">
        <v>241</v>
      </c>
      <c r="BX26">
        <v>1582652987.0999999</v>
      </c>
      <c r="BY26">
        <v>388.91932258064497</v>
      </c>
      <c r="BZ26">
        <v>400.03232258064497</v>
      </c>
      <c r="CA26">
        <v>31.530387096774199</v>
      </c>
      <c r="CB26">
        <v>29.825325806451598</v>
      </c>
      <c r="CC26">
        <v>600.01732258064499</v>
      </c>
      <c r="CD26">
        <v>99.577103225806397</v>
      </c>
      <c r="CE26">
        <v>0.19996854838709699</v>
      </c>
      <c r="CF26">
        <v>30.8394096774194</v>
      </c>
      <c r="CG26">
        <v>30.991941935483901</v>
      </c>
      <c r="CH26">
        <v>999.9</v>
      </c>
      <c r="CI26">
        <v>0</v>
      </c>
      <c r="CJ26">
        <v>0</v>
      </c>
      <c r="CK26">
        <v>9998.2664516129007</v>
      </c>
      <c r="CL26">
        <v>0</v>
      </c>
      <c r="CM26">
        <v>11.045312903225801</v>
      </c>
      <c r="CN26">
        <v>1800.00129032258</v>
      </c>
      <c r="CO26">
        <v>0.97800196774193504</v>
      </c>
      <c r="CP26">
        <v>2.1998274193548401E-2</v>
      </c>
      <c r="CQ26">
        <v>0</v>
      </c>
      <c r="CR26">
        <v>2.5798064516129</v>
      </c>
      <c r="CS26">
        <v>0</v>
      </c>
      <c r="CT26">
        <v>16336.964516128999</v>
      </c>
      <c r="CU26">
        <v>16724.745161290299</v>
      </c>
      <c r="CV26">
        <v>47.195258064516104</v>
      </c>
      <c r="CW26">
        <v>50</v>
      </c>
      <c r="CX26">
        <v>48.4007096774193</v>
      </c>
      <c r="CY26">
        <v>48.110774193548401</v>
      </c>
      <c r="CZ26">
        <v>46.762</v>
      </c>
      <c r="DA26">
        <v>1760.40483870968</v>
      </c>
      <c r="DB26">
        <v>39.6</v>
      </c>
      <c r="DC26">
        <v>0</v>
      </c>
      <c r="DD26">
        <v>13813.2999999523</v>
      </c>
      <c r="DE26">
        <v>2.6122980769230799</v>
      </c>
      <c r="DF26">
        <v>0.26501711826311097</v>
      </c>
      <c r="DG26">
        <v>-56.454700808245597</v>
      </c>
      <c r="DH26">
        <v>16336.865384615399</v>
      </c>
      <c r="DI26">
        <v>15</v>
      </c>
      <c r="DJ26">
        <v>100</v>
      </c>
      <c r="DK26">
        <v>100</v>
      </c>
      <c r="DL26">
        <v>2.7269999999999999</v>
      </c>
      <c r="DM26">
        <v>0.39100000000000001</v>
      </c>
      <c r="DN26">
        <v>2</v>
      </c>
      <c r="DO26">
        <v>651.399</v>
      </c>
      <c r="DP26">
        <v>329.84800000000001</v>
      </c>
      <c r="DQ26">
        <v>28.164000000000001</v>
      </c>
      <c r="DR26">
        <v>33.243699999999997</v>
      </c>
      <c r="DS26">
        <v>30.0001</v>
      </c>
      <c r="DT26">
        <v>33.0687</v>
      </c>
      <c r="DU26">
        <v>33.118400000000001</v>
      </c>
      <c r="DV26">
        <v>20.9846</v>
      </c>
      <c r="DW26">
        <v>25.190799999999999</v>
      </c>
      <c r="DX26">
        <v>47.66</v>
      </c>
      <c r="DY26">
        <v>28.198799999999999</v>
      </c>
      <c r="DZ26">
        <v>400</v>
      </c>
      <c r="EA26">
        <v>29.7041</v>
      </c>
      <c r="EB26">
        <v>99.771799999999999</v>
      </c>
      <c r="EC26">
        <v>100.298</v>
      </c>
    </row>
    <row r="27" spans="1:133" x14ac:dyDescent="0.35">
      <c r="A27">
        <v>11</v>
      </c>
      <c r="B27">
        <v>1582653055.5999999</v>
      </c>
      <c r="C27">
        <v>608.5</v>
      </c>
      <c r="D27" t="s">
        <v>260</v>
      </c>
      <c r="E27" t="s">
        <v>261</v>
      </c>
      <c r="F27" t="s">
        <v>232</v>
      </c>
      <c r="G27" t="s">
        <v>233</v>
      </c>
      <c r="H27" t="s">
        <v>234</v>
      </c>
      <c r="I27" t="s">
        <v>235</v>
      </c>
      <c r="J27" t="s">
        <v>236</v>
      </c>
      <c r="K27" t="s">
        <v>237</v>
      </c>
      <c r="L27" t="s">
        <v>238</v>
      </c>
      <c r="M27" t="s">
        <v>239</v>
      </c>
      <c r="N27">
        <v>1582653047.5999999</v>
      </c>
      <c r="O27">
        <f t="shared" si="0"/>
        <v>1.7945546348934309E-3</v>
      </c>
      <c r="P27">
        <f t="shared" si="1"/>
        <v>10.449585955625567</v>
      </c>
      <c r="Q27">
        <f t="shared" si="2"/>
        <v>388.88935483871001</v>
      </c>
      <c r="R27">
        <f t="shared" si="3"/>
        <v>248.99852483888307</v>
      </c>
      <c r="S27">
        <f t="shared" si="4"/>
        <v>24.845075643794051</v>
      </c>
      <c r="T27">
        <f t="shared" si="5"/>
        <v>38.803384254127195</v>
      </c>
      <c r="U27">
        <f t="shared" si="6"/>
        <v>0.12950080330112212</v>
      </c>
      <c r="V27">
        <f t="shared" si="7"/>
        <v>2.2544070273045218</v>
      </c>
      <c r="W27">
        <f t="shared" si="8"/>
        <v>0.12550551680301561</v>
      </c>
      <c r="X27">
        <f t="shared" si="9"/>
        <v>7.8789641044720943E-2</v>
      </c>
      <c r="Y27">
        <f t="shared" si="10"/>
        <v>289.49517293958138</v>
      </c>
      <c r="Z27">
        <f t="shared" si="11"/>
        <v>32.418012223679249</v>
      </c>
      <c r="AA27">
        <f t="shared" si="12"/>
        <v>30.9880903225806</v>
      </c>
      <c r="AB27">
        <f t="shared" si="13"/>
        <v>4.5083157155652946</v>
      </c>
      <c r="AC27">
        <f t="shared" si="14"/>
        <v>70.140932775466453</v>
      </c>
      <c r="AD27">
        <f t="shared" si="15"/>
        <v>3.1362534526897834</v>
      </c>
      <c r="AE27">
        <f t="shared" si="16"/>
        <v>4.4713597732289729</v>
      </c>
      <c r="AF27">
        <f t="shared" si="17"/>
        <v>1.3720622628755113</v>
      </c>
      <c r="AG27">
        <f t="shared" si="18"/>
        <v>-79.139859398800297</v>
      </c>
      <c r="AH27">
        <f t="shared" si="19"/>
        <v>-17.534634507172399</v>
      </c>
      <c r="AI27">
        <f t="shared" si="20"/>
        <v>-1.7451634985885616</v>
      </c>
      <c r="AJ27">
        <f t="shared" si="21"/>
        <v>191.07551553502012</v>
      </c>
      <c r="AK27">
        <v>-4.1302496099771401E-2</v>
      </c>
      <c r="AL27">
        <v>4.6365670169378703E-2</v>
      </c>
      <c r="AM27">
        <v>3.4631028658800198</v>
      </c>
      <c r="AN27">
        <v>0</v>
      </c>
      <c r="AO27">
        <v>0</v>
      </c>
      <c r="AP27">
        <f t="shared" si="22"/>
        <v>1</v>
      </c>
      <c r="AQ27">
        <f t="shared" si="23"/>
        <v>0</v>
      </c>
      <c r="AR27">
        <f t="shared" si="24"/>
        <v>52000.472730517125</v>
      </c>
      <c r="AS27" t="s">
        <v>240</v>
      </c>
      <c r="AT27">
        <v>0</v>
      </c>
      <c r="AU27">
        <v>0</v>
      </c>
      <c r="AV27">
        <f t="shared" si="25"/>
        <v>0</v>
      </c>
      <c r="AW27" t="e">
        <f t="shared" si="26"/>
        <v>#DIV/0!</v>
      </c>
      <c r="AX27">
        <v>0</v>
      </c>
      <c r="AY27" t="s">
        <v>240</v>
      </c>
      <c r="AZ27">
        <v>0</v>
      </c>
      <c r="BA27">
        <v>0</v>
      </c>
      <c r="BB27" t="e">
        <f t="shared" si="27"/>
        <v>#DIV/0!</v>
      </c>
      <c r="BC27">
        <v>0.5</v>
      </c>
      <c r="BD27">
        <f t="shared" si="28"/>
        <v>1513.1484479613716</v>
      </c>
      <c r="BE27">
        <f t="shared" si="29"/>
        <v>10.449585955625567</v>
      </c>
      <c r="BF27" t="e">
        <f t="shared" si="30"/>
        <v>#DIV/0!</v>
      </c>
      <c r="BG27" t="e">
        <f t="shared" si="31"/>
        <v>#DIV/0!</v>
      </c>
      <c r="BH27">
        <f t="shared" si="32"/>
        <v>6.9058564410544396E-3</v>
      </c>
      <c r="BI27" t="e">
        <f t="shared" si="33"/>
        <v>#DIV/0!</v>
      </c>
      <c r="BJ27" t="s">
        <v>240</v>
      </c>
      <c r="BK27">
        <v>0</v>
      </c>
      <c r="BL27">
        <f t="shared" si="34"/>
        <v>0</v>
      </c>
      <c r="BM27" t="e">
        <f t="shared" si="35"/>
        <v>#DIV/0!</v>
      </c>
      <c r="BN27" t="e">
        <f t="shared" si="36"/>
        <v>#DIV/0!</v>
      </c>
      <c r="BO27" t="e">
        <f t="shared" si="37"/>
        <v>#DIV/0!</v>
      </c>
      <c r="BP27" t="e">
        <f t="shared" si="38"/>
        <v>#DIV/0!</v>
      </c>
      <c r="BQ27">
        <f t="shared" si="39"/>
        <v>1799.9532258064501</v>
      </c>
      <c r="BR27">
        <f t="shared" si="40"/>
        <v>1513.1484479613716</v>
      </c>
      <c r="BS27">
        <f t="shared" si="41"/>
        <v>0.84065987174940138</v>
      </c>
      <c r="BT27">
        <f t="shared" si="42"/>
        <v>0.19131974349880293</v>
      </c>
      <c r="BU27">
        <v>6</v>
      </c>
      <c r="BV27">
        <v>0.5</v>
      </c>
      <c r="BW27" t="s">
        <v>241</v>
      </c>
      <c r="BX27">
        <v>1582653047.5999999</v>
      </c>
      <c r="BY27">
        <v>388.88935483871001</v>
      </c>
      <c r="BZ27">
        <v>400.03638709677398</v>
      </c>
      <c r="CA27">
        <v>31.4316806451613</v>
      </c>
      <c r="CB27">
        <v>29.6936</v>
      </c>
      <c r="CC27">
        <v>600.02351612903203</v>
      </c>
      <c r="CD27">
        <v>99.580032258064506</v>
      </c>
      <c r="CE27">
        <v>0.19997912903225801</v>
      </c>
      <c r="CF27">
        <v>30.843819354838701</v>
      </c>
      <c r="CG27">
        <v>30.9880903225806</v>
      </c>
      <c r="CH27">
        <v>999.9</v>
      </c>
      <c r="CI27">
        <v>0</v>
      </c>
      <c r="CJ27">
        <v>0</v>
      </c>
      <c r="CK27">
        <v>10002.3041935484</v>
      </c>
      <c r="CL27">
        <v>0</v>
      </c>
      <c r="CM27">
        <v>6.4494570967741902</v>
      </c>
      <c r="CN27">
        <v>1799.9532258064501</v>
      </c>
      <c r="CO27">
        <v>0.97800254838709599</v>
      </c>
      <c r="CP27">
        <v>2.1997538709677401E-2</v>
      </c>
      <c r="CQ27">
        <v>0</v>
      </c>
      <c r="CR27">
        <v>2.7616129032258101</v>
      </c>
      <c r="CS27">
        <v>0</v>
      </c>
      <c r="CT27">
        <v>16071.961290322601</v>
      </c>
      <c r="CU27">
        <v>16724.3032258065</v>
      </c>
      <c r="CV27">
        <v>47.225612903225802</v>
      </c>
      <c r="CW27">
        <v>50.100612903225802</v>
      </c>
      <c r="CX27">
        <v>48.296161290322601</v>
      </c>
      <c r="CY27">
        <v>48.183</v>
      </c>
      <c r="CZ27">
        <v>46.824129032258</v>
      </c>
      <c r="DA27">
        <v>1760.3625806451601</v>
      </c>
      <c r="DB27">
        <v>39.591290322580598</v>
      </c>
      <c r="DC27">
        <v>0</v>
      </c>
      <c r="DD27">
        <v>13873.9000000954</v>
      </c>
      <c r="DE27">
        <v>2.7690288461538501</v>
      </c>
      <c r="DF27">
        <v>-0.82433335578182798</v>
      </c>
      <c r="DG27">
        <v>321.30940286760102</v>
      </c>
      <c r="DH27">
        <v>16073.0192307692</v>
      </c>
      <c r="DI27">
        <v>15</v>
      </c>
      <c r="DJ27">
        <v>100</v>
      </c>
      <c r="DK27">
        <v>100</v>
      </c>
      <c r="DL27">
        <v>2.7269999999999999</v>
      </c>
      <c r="DM27">
        <v>0.39100000000000001</v>
      </c>
      <c r="DN27">
        <v>2</v>
      </c>
      <c r="DO27">
        <v>651.28899999999999</v>
      </c>
      <c r="DP27">
        <v>329.43200000000002</v>
      </c>
      <c r="DQ27">
        <v>28.3307</v>
      </c>
      <c r="DR27">
        <v>33.342500000000001</v>
      </c>
      <c r="DS27">
        <v>30.000499999999999</v>
      </c>
      <c r="DT27">
        <v>33.152999999999999</v>
      </c>
      <c r="DU27">
        <v>33.198599999999999</v>
      </c>
      <c r="DV27">
        <v>20.985399999999998</v>
      </c>
      <c r="DW27">
        <v>25.479800000000001</v>
      </c>
      <c r="DX27">
        <v>46.917900000000003</v>
      </c>
      <c r="DY27">
        <v>28.338699999999999</v>
      </c>
      <c r="DZ27">
        <v>400</v>
      </c>
      <c r="EA27">
        <v>29.726900000000001</v>
      </c>
      <c r="EB27">
        <v>99.753600000000006</v>
      </c>
      <c r="EC27">
        <v>100.276</v>
      </c>
    </row>
    <row r="28" spans="1:133" x14ac:dyDescent="0.35">
      <c r="A28">
        <v>12</v>
      </c>
      <c r="B28">
        <v>1582653116.5999999</v>
      </c>
      <c r="C28">
        <v>669.5</v>
      </c>
      <c r="D28" t="s">
        <v>262</v>
      </c>
      <c r="E28" t="s">
        <v>263</v>
      </c>
      <c r="F28" t="s">
        <v>232</v>
      </c>
      <c r="G28" t="s">
        <v>233</v>
      </c>
      <c r="H28" t="s">
        <v>234</v>
      </c>
      <c r="I28" t="s">
        <v>235</v>
      </c>
      <c r="J28" t="s">
        <v>236</v>
      </c>
      <c r="K28" t="s">
        <v>237</v>
      </c>
      <c r="L28" t="s">
        <v>238</v>
      </c>
      <c r="M28" t="s">
        <v>239</v>
      </c>
      <c r="N28">
        <v>1582653108.5999999</v>
      </c>
      <c r="O28">
        <f t="shared" si="0"/>
        <v>1.6423916292186965E-3</v>
      </c>
      <c r="P28">
        <f t="shared" si="1"/>
        <v>12.49787308495906</v>
      </c>
      <c r="Q28">
        <f t="shared" si="2"/>
        <v>461.75358064516098</v>
      </c>
      <c r="R28">
        <f t="shared" si="3"/>
        <v>279.22968026752483</v>
      </c>
      <c r="S28">
        <f t="shared" si="4"/>
        <v>27.861337577649959</v>
      </c>
      <c r="T28">
        <f t="shared" si="5"/>
        <v>46.073441676105695</v>
      </c>
      <c r="U28">
        <f t="shared" si="6"/>
        <v>0.1177371298583125</v>
      </c>
      <c r="V28">
        <f t="shared" si="7"/>
        <v>2.2557014117420939</v>
      </c>
      <c r="W28">
        <f t="shared" si="8"/>
        <v>0.11442657730972512</v>
      </c>
      <c r="X28">
        <f t="shared" si="9"/>
        <v>7.180629720491119E-2</v>
      </c>
      <c r="Y28">
        <f t="shared" si="10"/>
        <v>289.49860541363074</v>
      </c>
      <c r="Z28">
        <f t="shared" si="11"/>
        <v>32.50594480593378</v>
      </c>
      <c r="AA28">
        <f t="shared" si="12"/>
        <v>30.999645161290299</v>
      </c>
      <c r="AB28">
        <f t="shared" si="13"/>
        <v>4.5112870362504065</v>
      </c>
      <c r="AC28">
        <f t="shared" si="14"/>
        <v>69.936287088954984</v>
      </c>
      <c r="AD28">
        <f t="shared" si="15"/>
        <v>3.1339987534290348</v>
      </c>
      <c r="AE28">
        <f t="shared" si="16"/>
        <v>4.4812198128887886</v>
      </c>
      <c r="AF28">
        <f t="shared" si="17"/>
        <v>1.3772882828213717</v>
      </c>
      <c r="AG28">
        <f t="shared" si="18"/>
        <v>-72.429470848544511</v>
      </c>
      <c r="AH28">
        <f t="shared" si="19"/>
        <v>-14.256541575600073</v>
      </c>
      <c r="AI28">
        <f t="shared" si="20"/>
        <v>-1.4184426656440074</v>
      </c>
      <c r="AJ28">
        <f t="shared" si="21"/>
        <v>201.39415032384215</v>
      </c>
      <c r="AK28">
        <v>-4.1337413790416E-2</v>
      </c>
      <c r="AL28">
        <v>4.6404868336085002E-2</v>
      </c>
      <c r="AM28">
        <v>3.4654190981805599</v>
      </c>
      <c r="AN28">
        <v>0</v>
      </c>
      <c r="AO28">
        <v>0</v>
      </c>
      <c r="AP28">
        <f t="shared" si="22"/>
        <v>1</v>
      </c>
      <c r="AQ28">
        <f t="shared" si="23"/>
        <v>0</v>
      </c>
      <c r="AR28">
        <f t="shared" si="24"/>
        <v>52036.005747827236</v>
      </c>
      <c r="AS28" t="s">
        <v>240</v>
      </c>
      <c r="AT28">
        <v>0</v>
      </c>
      <c r="AU28">
        <v>0</v>
      </c>
      <c r="AV28">
        <f t="shared" si="25"/>
        <v>0</v>
      </c>
      <c r="AW28" t="e">
        <f t="shared" si="26"/>
        <v>#DIV/0!</v>
      </c>
      <c r="AX28">
        <v>0</v>
      </c>
      <c r="AY28" t="s">
        <v>240</v>
      </c>
      <c r="AZ28">
        <v>0</v>
      </c>
      <c r="BA28">
        <v>0</v>
      </c>
      <c r="BB28" t="e">
        <f t="shared" si="27"/>
        <v>#DIV/0!</v>
      </c>
      <c r="BC28">
        <v>0.5</v>
      </c>
      <c r="BD28">
        <f t="shared" si="28"/>
        <v>1513.166593761247</v>
      </c>
      <c r="BE28">
        <f t="shared" si="29"/>
        <v>12.49787308495906</v>
      </c>
      <c r="BF28" t="e">
        <f t="shared" si="30"/>
        <v>#DIV/0!</v>
      </c>
      <c r="BG28" t="e">
        <f t="shared" si="31"/>
        <v>#DIV/0!</v>
      </c>
      <c r="BH28">
        <f t="shared" si="32"/>
        <v>8.2594164690705709E-3</v>
      </c>
      <c r="BI28" t="e">
        <f t="shared" si="33"/>
        <v>#DIV/0!</v>
      </c>
      <c r="BJ28" t="s">
        <v>240</v>
      </c>
      <c r="BK28">
        <v>0</v>
      </c>
      <c r="BL28">
        <f t="shared" si="34"/>
        <v>0</v>
      </c>
      <c r="BM28" t="e">
        <f t="shared" si="35"/>
        <v>#DIV/0!</v>
      </c>
      <c r="BN28" t="e">
        <f t="shared" si="36"/>
        <v>#DIV/0!</v>
      </c>
      <c r="BO28" t="e">
        <f t="shared" si="37"/>
        <v>#DIV/0!</v>
      </c>
      <c r="BP28" t="e">
        <f t="shared" si="38"/>
        <v>#DIV/0!</v>
      </c>
      <c r="BQ28">
        <f t="shared" si="39"/>
        <v>1799.9748387096799</v>
      </c>
      <c r="BR28">
        <f t="shared" si="40"/>
        <v>1513.166593761247</v>
      </c>
      <c r="BS28">
        <f t="shared" si="41"/>
        <v>0.8406598588044526</v>
      </c>
      <c r="BT28">
        <f t="shared" si="42"/>
        <v>0.1913197176089052</v>
      </c>
      <c r="BU28">
        <v>6</v>
      </c>
      <c r="BV28">
        <v>0.5</v>
      </c>
      <c r="BW28" t="s">
        <v>241</v>
      </c>
      <c r="BX28">
        <v>1582653108.5999999</v>
      </c>
      <c r="BY28">
        <v>461.75358064516098</v>
      </c>
      <c r="BZ28">
        <v>475.00938709677399</v>
      </c>
      <c r="CA28">
        <v>31.4093129032258</v>
      </c>
      <c r="CB28">
        <v>29.818561290322599</v>
      </c>
      <c r="CC28">
        <v>600.020225806452</v>
      </c>
      <c r="CD28">
        <v>99.579338709677401</v>
      </c>
      <c r="CE28">
        <v>0.19994532258064501</v>
      </c>
      <c r="CF28">
        <v>30.882412903225799</v>
      </c>
      <c r="CG28">
        <v>30.999645161290299</v>
      </c>
      <c r="CH28">
        <v>999.9</v>
      </c>
      <c r="CI28">
        <v>0</v>
      </c>
      <c r="CJ28">
        <v>0</v>
      </c>
      <c r="CK28">
        <v>10010.83</v>
      </c>
      <c r="CL28">
        <v>0</v>
      </c>
      <c r="CM28">
        <v>10.8365225806452</v>
      </c>
      <c r="CN28">
        <v>1799.9748387096799</v>
      </c>
      <c r="CO28">
        <v>0.97800264516128999</v>
      </c>
      <c r="CP28">
        <v>2.19974161290322E-2</v>
      </c>
      <c r="CQ28">
        <v>0</v>
      </c>
      <c r="CR28">
        <v>2.85711290322581</v>
      </c>
      <c r="CS28">
        <v>0</v>
      </c>
      <c r="CT28">
        <v>16267.0419354839</v>
      </c>
      <c r="CU28">
        <v>16724.509677419399</v>
      </c>
      <c r="CV28">
        <v>47.286000000000001</v>
      </c>
      <c r="CW28">
        <v>50.158999999999999</v>
      </c>
      <c r="CX28">
        <v>48.4856451612903</v>
      </c>
      <c r="CY28">
        <v>48.191064516129003</v>
      </c>
      <c r="CZ28">
        <v>46.880935483870999</v>
      </c>
      <c r="DA28">
        <v>1760.3835483871001</v>
      </c>
      <c r="DB28">
        <v>39.590967741935501</v>
      </c>
      <c r="DC28">
        <v>0</v>
      </c>
      <c r="DD28">
        <v>13934.5</v>
      </c>
      <c r="DE28">
        <v>2.84295192307692</v>
      </c>
      <c r="DF28">
        <v>0.62607690859799703</v>
      </c>
      <c r="DG28">
        <v>139.36068295656099</v>
      </c>
      <c r="DH28">
        <v>16267.9576923077</v>
      </c>
      <c r="DI28">
        <v>15</v>
      </c>
      <c r="DJ28">
        <v>100</v>
      </c>
      <c r="DK28">
        <v>100</v>
      </c>
      <c r="DL28">
        <v>2.7269999999999999</v>
      </c>
      <c r="DM28">
        <v>0.39100000000000001</v>
      </c>
      <c r="DN28">
        <v>2</v>
      </c>
      <c r="DO28">
        <v>651.25699999999995</v>
      </c>
      <c r="DP28">
        <v>329.60700000000003</v>
      </c>
      <c r="DQ28">
        <v>28.295100000000001</v>
      </c>
      <c r="DR28">
        <v>33.397799999999997</v>
      </c>
      <c r="DS28">
        <v>30.0002</v>
      </c>
      <c r="DT28">
        <v>33.214599999999997</v>
      </c>
      <c r="DU28">
        <v>33.259399999999999</v>
      </c>
      <c r="DV28">
        <v>24.111699999999999</v>
      </c>
      <c r="DW28">
        <v>24.904900000000001</v>
      </c>
      <c r="DX28">
        <v>46.173999999999999</v>
      </c>
      <c r="DY28">
        <v>28.305399999999999</v>
      </c>
      <c r="DZ28">
        <v>475</v>
      </c>
      <c r="EA28">
        <v>29.911300000000001</v>
      </c>
      <c r="EB28">
        <v>99.746499999999997</v>
      </c>
      <c r="EC28">
        <v>100.26600000000001</v>
      </c>
    </row>
    <row r="29" spans="1:133" x14ac:dyDescent="0.35">
      <c r="A29">
        <v>13</v>
      </c>
      <c r="B29">
        <v>1582653180.5999999</v>
      </c>
      <c r="C29">
        <v>733.5</v>
      </c>
      <c r="D29" t="s">
        <v>264</v>
      </c>
      <c r="E29" t="s">
        <v>265</v>
      </c>
      <c r="F29" t="s">
        <v>232</v>
      </c>
      <c r="G29" t="s">
        <v>233</v>
      </c>
      <c r="H29" t="s">
        <v>234</v>
      </c>
      <c r="I29" t="s">
        <v>235</v>
      </c>
      <c r="J29" t="s">
        <v>236</v>
      </c>
      <c r="K29" t="s">
        <v>237</v>
      </c>
      <c r="L29" t="s">
        <v>238</v>
      </c>
      <c r="M29" t="s">
        <v>239</v>
      </c>
      <c r="N29">
        <v>1582653172.5999999</v>
      </c>
      <c r="O29">
        <f t="shared" si="0"/>
        <v>1.5047929210845721E-3</v>
      </c>
      <c r="P29">
        <f t="shared" si="1"/>
        <v>14.679017591503076</v>
      </c>
      <c r="Q29">
        <f t="shared" si="2"/>
        <v>559.52606451612905</v>
      </c>
      <c r="R29">
        <f t="shared" si="3"/>
        <v>325.70602531438709</v>
      </c>
      <c r="S29">
        <f t="shared" si="4"/>
        <v>32.497249352892815</v>
      </c>
      <c r="T29">
        <f t="shared" si="5"/>
        <v>55.82659399829118</v>
      </c>
      <c r="U29">
        <f t="shared" si="6"/>
        <v>0.10737944248846312</v>
      </c>
      <c r="V29">
        <f t="shared" si="7"/>
        <v>2.2541654422584636</v>
      </c>
      <c r="W29">
        <f t="shared" si="8"/>
        <v>0.10461656289422414</v>
      </c>
      <c r="X29">
        <f t="shared" si="9"/>
        <v>6.5627664485207599E-2</v>
      </c>
      <c r="Y29">
        <f t="shared" si="10"/>
        <v>289.50349307272091</v>
      </c>
      <c r="Z29">
        <f t="shared" si="11"/>
        <v>32.568921482312376</v>
      </c>
      <c r="AA29">
        <f t="shared" si="12"/>
        <v>31.017922580645202</v>
      </c>
      <c r="AB29">
        <f t="shared" si="13"/>
        <v>4.5159905480836136</v>
      </c>
      <c r="AC29">
        <f t="shared" si="14"/>
        <v>69.912073874074494</v>
      </c>
      <c r="AD29">
        <f t="shared" si="15"/>
        <v>3.1358729605023821</v>
      </c>
      <c r="AE29">
        <f t="shared" si="16"/>
        <v>4.4854526360506934</v>
      </c>
      <c r="AF29">
        <f t="shared" si="17"/>
        <v>1.3801175875812315</v>
      </c>
      <c r="AG29">
        <f t="shared" si="18"/>
        <v>-66.361367819829624</v>
      </c>
      <c r="AH29">
        <f t="shared" si="19"/>
        <v>-14.457349278415796</v>
      </c>
      <c r="AI29">
        <f t="shared" si="20"/>
        <v>-1.4396493730993039</v>
      </c>
      <c r="AJ29">
        <f t="shared" si="21"/>
        <v>207.24512660137617</v>
      </c>
      <c r="AK29">
        <v>-4.1295981050201602E-2</v>
      </c>
      <c r="AL29">
        <v>4.6358356455486902E-2</v>
      </c>
      <c r="AM29">
        <v>3.4626706213328</v>
      </c>
      <c r="AN29">
        <v>0</v>
      </c>
      <c r="AO29">
        <v>0</v>
      </c>
      <c r="AP29">
        <f t="shared" si="22"/>
        <v>1</v>
      </c>
      <c r="AQ29">
        <f t="shared" si="23"/>
        <v>0</v>
      </c>
      <c r="AR29">
        <f t="shared" si="24"/>
        <v>51983.060320599681</v>
      </c>
      <c r="AS29" t="s">
        <v>240</v>
      </c>
      <c r="AT29">
        <v>0</v>
      </c>
      <c r="AU29">
        <v>0</v>
      </c>
      <c r="AV29">
        <f t="shared" si="25"/>
        <v>0</v>
      </c>
      <c r="AW29" t="e">
        <f t="shared" si="26"/>
        <v>#DIV/0!</v>
      </c>
      <c r="AX29">
        <v>0</v>
      </c>
      <c r="AY29" t="s">
        <v>240</v>
      </c>
      <c r="AZ29">
        <v>0</v>
      </c>
      <c r="BA29">
        <v>0</v>
      </c>
      <c r="BB29" t="e">
        <f t="shared" si="27"/>
        <v>#DIV/0!</v>
      </c>
      <c r="BC29">
        <v>0.5</v>
      </c>
      <c r="BD29">
        <f t="shared" si="28"/>
        <v>1513.1925774193523</v>
      </c>
      <c r="BE29">
        <f t="shared" si="29"/>
        <v>14.679017591503076</v>
      </c>
      <c r="BF29" t="e">
        <f t="shared" si="30"/>
        <v>#DIV/0!</v>
      </c>
      <c r="BG29" t="e">
        <f t="shared" si="31"/>
        <v>#DIV/0!</v>
      </c>
      <c r="BH29">
        <f t="shared" si="32"/>
        <v>9.7006936265423317E-3</v>
      </c>
      <c r="BI29" t="e">
        <f t="shared" si="33"/>
        <v>#DIV/0!</v>
      </c>
      <c r="BJ29" t="s">
        <v>240</v>
      </c>
      <c r="BK29">
        <v>0</v>
      </c>
      <c r="BL29">
        <f t="shared" si="34"/>
        <v>0</v>
      </c>
      <c r="BM29" t="e">
        <f t="shared" si="35"/>
        <v>#DIV/0!</v>
      </c>
      <c r="BN29" t="e">
        <f t="shared" si="36"/>
        <v>#DIV/0!</v>
      </c>
      <c r="BO29" t="e">
        <f t="shared" si="37"/>
        <v>#DIV/0!</v>
      </c>
      <c r="BP29" t="e">
        <f t="shared" si="38"/>
        <v>#DIV/0!</v>
      </c>
      <c r="BQ29">
        <f t="shared" si="39"/>
        <v>1800.0058064516099</v>
      </c>
      <c r="BR29">
        <f t="shared" si="40"/>
        <v>1513.1925774193523</v>
      </c>
      <c r="BS29">
        <f t="shared" si="41"/>
        <v>0.84065983120484555</v>
      </c>
      <c r="BT29">
        <f t="shared" si="42"/>
        <v>0.19131966240969114</v>
      </c>
      <c r="BU29">
        <v>6</v>
      </c>
      <c r="BV29">
        <v>0.5</v>
      </c>
      <c r="BW29" t="s">
        <v>241</v>
      </c>
      <c r="BX29">
        <v>1582653172.5999999</v>
      </c>
      <c r="BY29">
        <v>559.52606451612905</v>
      </c>
      <c r="BZ29">
        <v>575.04638709677397</v>
      </c>
      <c r="CA29">
        <v>31.429512903225799</v>
      </c>
      <c r="CB29">
        <v>29.9720774193548</v>
      </c>
      <c r="CC29">
        <v>600.02574193548401</v>
      </c>
      <c r="CD29">
        <v>99.574787096774202</v>
      </c>
      <c r="CE29">
        <v>0.20000006451612901</v>
      </c>
      <c r="CF29">
        <v>30.898958064516101</v>
      </c>
      <c r="CG29">
        <v>31.017922580645202</v>
      </c>
      <c r="CH29">
        <v>999.9</v>
      </c>
      <c r="CI29">
        <v>0</v>
      </c>
      <c r="CJ29">
        <v>0</v>
      </c>
      <c r="CK29">
        <v>10001.2532258065</v>
      </c>
      <c r="CL29">
        <v>0</v>
      </c>
      <c r="CM29">
        <v>10.645406451612899</v>
      </c>
      <c r="CN29">
        <v>1800.0058064516099</v>
      </c>
      <c r="CO29">
        <v>0.97800390322580599</v>
      </c>
      <c r="CP29">
        <v>2.19958225806451E-2</v>
      </c>
      <c r="CQ29">
        <v>0</v>
      </c>
      <c r="CR29">
        <v>2.7332016129032302</v>
      </c>
      <c r="CS29">
        <v>0</v>
      </c>
      <c r="CT29">
        <v>16279.132258064499</v>
      </c>
      <c r="CU29">
        <v>16724.793548387101</v>
      </c>
      <c r="CV29">
        <v>47.3648064516129</v>
      </c>
      <c r="CW29">
        <v>50.2093548387097</v>
      </c>
      <c r="CX29">
        <v>48.481645161290302</v>
      </c>
      <c r="CY29">
        <v>48.223580645161299</v>
      </c>
      <c r="CZ29">
        <v>46.920999999999999</v>
      </c>
      <c r="DA29">
        <v>1760.41580645161</v>
      </c>
      <c r="DB29">
        <v>39.590000000000003</v>
      </c>
      <c r="DC29">
        <v>0</v>
      </c>
      <c r="DD29">
        <v>13998.7000000477</v>
      </c>
      <c r="DE29">
        <v>2.7095096153846101</v>
      </c>
      <c r="DF29">
        <v>0.44735899105055299</v>
      </c>
      <c r="DG29">
        <v>-24.700854689995101</v>
      </c>
      <c r="DH29">
        <v>16278.8269230769</v>
      </c>
      <c r="DI29">
        <v>15</v>
      </c>
      <c r="DJ29">
        <v>100</v>
      </c>
      <c r="DK29">
        <v>100</v>
      </c>
      <c r="DL29">
        <v>2.7269999999999999</v>
      </c>
      <c r="DM29">
        <v>0.39100000000000001</v>
      </c>
      <c r="DN29">
        <v>2</v>
      </c>
      <c r="DO29">
        <v>651.25099999999998</v>
      </c>
      <c r="DP29">
        <v>329.81299999999999</v>
      </c>
      <c r="DQ29">
        <v>28.3081</v>
      </c>
      <c r="DR29">
        <v>33.433900000000001</v>
      </c>
      <c r="DS29">
        <v>30.000399999999999</v>
      </c>
      <c r="DT29">
        <v>33.263399999999997</v>
      </c>
      <c r="DU29">
        <v>33.308700000000002</v>
      </c>
      <c r="DV29">
        <v>28.132200000000001</v>
      </c>
      <c r="DW29">
        <v>24.624600000000001</v>
      </c>
      <c r="DX29">
        <v>45.427599999999998</v>
      </c>
      <c r="DY29">
        <v>28.284600000000001</v>
      </c>
      <c r="DZ29">
        <v>575</v>
      </c>
      <c r="EA29">
        <v>30.012799999999999</v>
      </c>
      <c r="EB29">
        <v>99.742999999999995</v>
      </c>
      <c r="EC29">
        <v>100.265</v>
      </c>
    </row>
    <row r="30" spans="1:133" x14ac:dyDescent="0.35">
      <c r="A30">
        <v>14</v>
      </c>
      <c r="B30">
        <v>1582653243</v>
      </c>
      <c r="C30">
        <v>795.90000009536698</v>
      </c>
      <c r="D30" t="s">
        <v>266</v>
      </c>
      <c r="E30" t="s">
        <v>267</v>
      </c>
      <c r="F30" t="s">
        <v>232</v>
      </c>
      <c r="G30" t="s">
        <v>233</v>
      </c>
      <c r="H30" t="s">
        <v>234</v>
      </c>
      <c r="I30" t="s">
        <v>235</v>
      </c>
      <c r="J30" t="s">
        <v>236</v>
      </c>
      <c r="K30" t="s">
        <v>237</v>
      </c>
      <c r="L30" t="s">
        <v>238</v>
      </c>
      <c r="M30" t="s">
        <v>239</v>
      </c>
      <c r="N30">
        <v>1582653235</v>
      </c>
      <c r="O30">
        <f t="shared" si="0"/>
        <v>1.2774561134576959E-3</v>
      </c>
      <c r="P30">
        <f t="shared" si="1"/>
        <v>16.458885951537045</v>
      </c>
      <c r="Q30">
        <f t="shared" si="2"/>
        <v>657.71912903225802</v>
      </c>
      <c r="R30">
        <f t="shared" si="3"/>
        <v>355.35530427960998</v>
      </c>
      <c r="S30">
        <f t="shared" si="4"/>
        <v>35.454935306185881</v>
      </c>
      <c r="T30">
        <f t="shared" si="5"/>
        <v>65.622741207574194</v>
      </c>
      <c r="U30">
        <f t="shared" si="6"/>
        <v>9.2278708927509265E-2</v>
      </c>
      <c r="V30">
        <f t="shared" si="7"/>
        <v>2.2540111267725091</v>
      </c>
      <c r="W30">
        <f t="shared" si="8"/>
        <v>9.0230152878997494E-2</v>
      </c>
      <c r="X30">
        <f t="shared" si="9"/>
        <v>5.6574112427773826E-2</v>
      </c>
      <c r="Y30">
        <f t="shared" si="10"/>
        <v>289.50178440366602</v>
      </c>
      <c r="Z30">
        <f t="shared" si="11"/>
        <v>32.5877318535846</v>
      </c>
      <c r="AA30">
        <f t="shared" si="12"/>
        <v>30.938219354838701</v>
      </c>
      <c r="AB30">
        <f t="shared" si="13"/>
        <v>4.4955109694377198</v>
      </c>
      <c r="AC30">
        <f t="shared" si="14"/>
        <v>70.162161341344671</v>
      </c>
      <c r="AD30">
        <f t="shared" si="15"/>
        <v>3.1369762142099842</v>
      </c>
      <c r="AE30">
        <f t="shared" si="16"/>
        <v>4.4710370294158093</v>
      </c>
      <c r="AF30">
        <f t="shared" si="17"/>
        <v>1.3585347552277356</v>
      </c>
      <c r="AG30">
        <f t="shared" si="18"/>
        <v>-56.335814603484387</v>
      </c>
      <c r="AH30">
        <f t="shared" si="19"/>
        <v>-11.624984382998539</v>
      </c>
      <c r="AI30">
        <f t="shared" si="20"/>
        <v>-1.1569069449440901</v>
      </c>
      <c r="AJ30">
        <f t="shared" si="21"/>
        <v>220.38407847223903</v>
      </c>
      <c r="AK30">
        <v>-4.1291819812524097E-2</v>
      </c>
      <c r="AL30">
        <v>4.6353685101649403E-2</v>
      </c>
      <c r="AM30">
        <v>3.4623945294134799</v>
      </c>
      <c r="AN30">
        <v>0</v>
      </c>
      <c r="AO30">
        <v>0</v>
      </c>
      <c r="AP30">
        <f t="shared" si="22"/>
        <v>1</v>
      </c>
      <c r="AQ30">
        <f t="shared" si="23"/>
        <v>0</v>
      </c>
      <c r="AR30">
        <f t="shared" si="24"/>
        <v>51987.650991321476</v>
      </c>
      <c r="AS30" t="s">
        <v>240</v>
      </c>
      <c r="AT30">
        <v>0</v>
      </c>
      <c r="AU30">
        <v>0</v>
      </c>
      <c r="AV30">
        <f t="shared" si="25"/>
        <v>0</v>
      </c>
      <c r="AW30" t="e">
        <f t="shared" si="26"/>
        <v>#DIV/0!</v>
      </c>
      <c r="AX30">
        <v>0</v>
      </c>
      <c r="AY30" t="s">
        <v>240</v>
      </c>
      <c r="AZ30">
        <v>0</v>
      </c>
      <c r="BA30">
        <v>0</v>
      </c>
      <c r="BB30" t="e">
        <f t="shared" si="27"/>
        <v>#DIV/0!</v>
      </c>
      <c r="BC30">
        <v>0.5</v>
      </c>
      <c r="BD30">
        <f t="shared" si="28"/>
        <v>1513.1809520709646</v>
      </c>
      <c r="BE30">
        <f t="shared" si="29"/>
        <v>16.458885951537045</v>
      </c>
      <c r="BF30" t="e">
        <f t="shared" si="30"/>
        <v>#DIV/0!</v>
      </c>
      <c r="BG30" t="e">
        <f t="shared" si="31"/>
        <v>#DIV/0!</v>
      </c>
      <c r="BH30">
        <f t="shared" si="32"/>
        <v>1.0877011060052759E-2</v>
      </c>
      <c r="BI30" t="e">
        <f t="shared" si="33"/>
        <v>#DIV/0!</v>
      </c>
      <c r="BJ30" t="s">
        <v>240</v>
      </c>
      <c r="BK30">
        <v>0</v>
      </c>
      <c r="BL30">
        <f t="shared" si="34"/>
        <v>0</v>
      </c>
      <c r="BM30" t="e">
        <f t="shared" si="35"/>
        <v>#DIV/0!</v>
      </c>
      <c r="BN30" t="e">
        <f t="shared" si="36"/>
        <v>#DIV/0!</v>
      </c>
      <c r="BO30" t="e">
        <f t="shared" si="37"/>
        <v>#DIV/0!</v>
      </c>
      <c r="BP30" t="e">
        <f t="shared" si="38"/>
        <v>#DIV/0!</v>
      </c>
      <c r="BQ30">
        <f t="shared" si="39"/>
        <v>1799.9916129032299</v>
      </c>
      <c r="BR30">
        <f t="shared" si="40"/>
        <v>1513.1809520709646</v>
      </c>
      <c r="BS30">
        <f t="shared" si="41"/>
        <v>0.84066000153763798</v>
      </c>
      <c r="BT30">
        <f t="shared" si="42"/>
        <v>0.191320003075276</v>
      </c>
      <c r="BU30">
        <v>6</v>
      </c>
      <c r="BV30">
        <v>0.5</v>
      </c>
      <c r="BW30" t="s">
        <v>241</v>
      </c>
      <c r="BX30">
        <v>1582653235</v>
      </c>
      <c r="BY30">
        <v>657.71912903225802</v>
      </c>
      <c r="BZ30">
        <v>675.01748387096802</v>
      </c>
      <c r="CA30">
        <v>31.441070967741901</v>
      </c>
      <c r="CB30">
        <v>30.203832258064502</v>
      </c>
      <c r="CC30">
        <v>600.02561290322603</v>
      </c>
      <c r="CD30">
        <v>99.573183870967696</v>
      </c>
      <c r="CE30">
        <v>0.200014612903226</v>
      </c>
      <c r="CF30">
        <v>30.842554838709699</v>
      </c>
      <c r="CG30">
        <v>30.938219354838701</v>
      </c>
      <c r="CH30">
        <v>999.9</v>
      </c>
      <c r="CI30">
        <v>0</v>
      </c>
      <c r="CJ30">
        <v>0</v>
      </c>
      <c r="CK30">
        <v>10000.4064516129</v>
      </c>
      <c r="CL30">
        <v>0</v>
      </c>
      <c r="CM30">
        <v>10.4619419354839</v>
      </c>
      <c r="CN30">
        <v>1799.9916129032299</v>
      </c>
      <c r="CO30">
        <v>0.97800216129032203</v>
      </c>
      <c r="CP30">
        <v>2.1998029032258001E-2</v>
      </c>
      <c r="CQ30">
        <v>0</v>
      </c>
      <c r="CR30">
        <v>2.6805725806451601</v>
      </c>
      <c r="CS30">
        <v>0</v>
      </c>
      <c r="CT30">
        <v>16296.0483870968</v>
      </c>
      <c r="CU30">
        <v>16724.661290322601</v>
      </c>
      <c r="CV30">
        <v>47.308064516129001</v>
      </c>
      <c r="CW30">
        <v>50.245935483871001</v>
      </c>
      <c r="CX30">
        <v>48.395000000000003</v>
      </c>
      <c r="CY30">
        <v>48.174999999999997</v>
      </c>
      <c r="CZ30">
        <v>46.929000000000002</v>
      </c>
      <c r="DA30">
        <v>1760.39580645161</v>
      </c>
      <c r="DB30">
        <v>39.6</v>
      </c>
      <c r="DC30">
        <v>0</v>
      </c>
      <c r="DD30">
        <v>14061.0999999046</v>
      </c>
      <c r="DE30">
        <v>2.6900480769230799</v>
      </c>
      <c r="DF30">
        <v>0.82739318201783296</v>
      </c>
      <c r="DG30">
        <v>-5.4085471397656102</v>
      </c>
      <c r="DH30">
        <v>16295.9769230769</v>
      </c>
      <c r="DI30">
        <v>15</v>
      </c>
      <c r="DJ30">
        <v>100</v>
      </c>
      <c r="DK30">
        <v>100</v>
      </c>
      <c r="DL30">
        <v>2.7269999999999999</v>
      </c>
      <c r="DM30">
        <v>0.39100000000000001</v>
      </c>
      <c r="DN30">
        <v>2</v>
      </c>
      <c r="DO30">
        <v>651.37599999999998</v>
      </c>
      <c r="DP30">
        <v>330.15899999999999</v>
      </c>
      <c r="DQ30">
        <v>28.573899999999998</v>
      </c>
      <c r="DR30">
        <v>33.445900000000002</v>
      </c>
      <c r="DS30">
        <v>30.0001</v>
      </c>
      <c r="DT30">
        <v>33.294499999999999</v>
      </c>
      <c r="DU30">
        <v>33.338900000000002</v>
      </c>
      <c r="DV30">
        <v>32.0396</v>
      </c>
      <c r="DW30">
        <v>23.738800000000001</v>
      </c>
      <c r="DX30">
        <v>45.055999999999997</v>
      </c>
      <c r="DY30">
        <v>28.587399999999999</v>
      </c>
      <c r="DZ30">
        <v>675</v>
      </c>
      <c r="EA30">
        <v>30.201799999999999</v>
      </c>
      <c r="EB30">
        <v>99.744100000000003</v>
      </c>
      <c r="EC30">
        <v>100.265</v>
      </c>
    </row>
    <row r="31" spans="1:133" x14ac:dyDescent="0.35">
      <c r="A31">
        <v>15</v>
      </c>
      <c r="B31">
        <v>1582653315</v>
      </c>
      <c r="C31">
        <v>867.90000009536698</v>
      </c>
      <c r="D31" t="s">
        <v>268</v>
      </c>
      <c r="E31" t="s">
        <v>269</v>
      </c>
      <c r="F31" t="s">
        <v>232</v>
      </c>
      <c r="G31" t="s">
        <v>233</v>
      </c>
      <c r="H31" t="s">
        <v>234</v>
      </c>
      <c r="I31" t="s">
        <v>235</v>
      </c>
      <c r="J31" t="s">
        <v>236</v>
      </c>
      <c r="K31" t="s">
        <v>237</v>
      </c>
      <c r="L31" t="s">
        <v>238</v>
      </c>
      <c r="M31" t="s">
        <v>239</v>
      </c>
      <c r="N31">
        <v>1582653307</v>
      </c>
      <c r="O31">
        <f t="shared" si="0"/>
        <v>1.1224945531767786E-3</v>
      </c>
      <c r="P31">
        <f t="shared" si="1"/>
        <v>18.071112152271432</v>
      </c>
      <c r="Q31">
        <f t="shared" si="2"/>
        <v>781.09096774193495</v>
      </c>
      <c r="R31">
        <f t="shared" si="3"/>
        <v>398.94799777064111</v>
      </c>
      <c r="S31">
        <f t="shared" si="4"/>
        <v>39.802556063432107</v>
      </c>
      <c r="T31">
        <f t="shared" si="5"/>
        <v>77.928494961547344</v>
      </c>
      <c r="U31">
        <f t="shared" si="6"/>
        <v>7.975400080700798E-2</v>
      </c>
      <c r="V31">
        <f t="shared" si="7"/>
        <v>2.2533318829262967</v>
      </c>
      <c r="W31">
        <f t="shared" si="8"/>
        <v>7.8218357358809165E-2</v>
      </c>
      <c r="X31">
        <f t="shared" si="9"/>
        <v>4.9021982032904553E-2</v>
      </c>
      <c r="Y31">
        <f t="shared" si="10"/>
        <v>289.50153216871206</v>
      </c>
      <c r="Z31">
        <f t="shared" si="11"/>
        <v>32.728070684626438</v>
      </c>
      <c r="AA31">
        <f t="shared" si="12"/>
        <v>31.005241935483902</v>
      </c>
      <c r="AB31">
        <f t="shared" si="13"/>
        <v>4.5127268568806098</v>
      </c>
      <c r="AC31">
        <f t="shared" si="14"/>
        <v>69.782258052962803</v>
      </c>
      <c r="AD31">
        <f t="shared" si="15"/>
        <v>3.1358483762105083</v>
      </c>
      <c r="AE31">
        <f t="shared" si="16"/>
        <v>4.4937616862877752</v>
      </c>
      <c r="AF31">
        <f t="shared" si="17"/>
        <v>1.3768784806701015</v>
      </c>
      <c r="AG31">
        <f t="shared" si="18"/>
        <v>-49.502009795095937</v>
      </c>
      <c r="AH31">
        <f t="shared" si="19"/>
        <v>-8.9708304483591146</v>
      </c>
      <c r="AI31">
        <f t="shared" si="20"/>
        <v>-0.8937245086997877</v>
      </c>
      <c r="AJ31">
        <f t="shared" si="21"/>
        <v>230.1349674165572</v>
      </c>
      <c r="AK31">
        <v>-4.12735065483434E-2</v>
      </c>
      <c r="AL31">
        <v>4.6333126858276501E-2</v>
      </c>
      <c r="AM31">
        <v>3.461179357517</v>
      </c>
      <c r="AN31">
        <v>0</v>
      </c>
      <c r="AO31">
        <v>0</v>
      </c>
      <c r="AP31">
        <f t="shared" si="22"/>
        <v>1</v>
      </c>
      <c r="AQ31">
        <f t="shared" si="23"/>
        <v>0</v>
      </c>
      <c r="AR31">
        <f t="shared" si="24"/>
        <v>51950.252296149461</v>
      </c>
      <c r="AS31" t="s">
        <v>240</v>
      </c>
      <c r="AT31">
        <v>0</v>
      </c>
      <c r="AU31">
        <v>0</v>
      </c>
      <c r="AV31">
        <f t="shared" si="25"/>
        <v>0</v>
      </c>
      <c r="AW31" t="e">
        <f t="shared" si="26"/>
        <v>#DIV/0!</v>
      </c>
      <c r="AX31">
        <v>0</v>
      </c>
      <c r="AY31" t="s">
        <v>240</v>
      </c>
      <c r="AZ31">
        <v>0</v>
      </c>
      <c r="BA31">
        <v>0</v>
      </c>
      <c r="BB31" t="e">
        <f t="shared" si="27"/>
        <v>#DIV/0!</v>
      </c>
      <c r="BC31">
        <v>0.5</v>
      </c>
      <c r="BD31">
        <f t="shared" si="28"/>
        <v>1513.1795999999999</v>
      </c>
      <c r="BE31">
        <f t="shared" si="29"/>
        <v>18.071112152271432</v>
      </c>
      <c r="BF31" t="e">
        <f t="shared" si="30"/>
        <v>#DIV/0!</v>
      </c>
      <c r="BG31" t="e">
        <f t="shared" si="31"/>
        <v>#DIV/0!</v>
      </c>
      <c r="BH31">
        <f t="shared" si="32"/>
        <v>1.1942476724026305E-2</v>
      </c>
      <c r="BI31" t="e">
        <f t="shared" si="33"/>
        <v>#DIV/0!</v>
      </c>
      <c r="BJ31" t="s">
        <v>240</v>
      </c>
      <c r="BK31">
        <v>0</v>
      </c>
      <c r="BL31">
        <f t="shared" si="34"/>
        <v>0</v>
      </c>
      <c r="BM31" t="e">
        <f t="shared" si="35"/>
        <v>#DIV/0!</v>
      </c>
      <c r="BN31" t="e">
        <f t="shared" si="36"/>
        <v>#DIV/0!</v>
      </c>
      <c r="BO31" t="e">
        <f t="shared" si="37"/>
        <v>#DIV/0!</v>
      </c>
      <c r="BP31" t="e">
        <f t="shared" si="38"/>
        <v>#DIV/0!</v>
      </c>
      <c r="BQ31">
        <f t="shared" si="39"/>
        <v>1799.99</v>
      </c>
      <c r="BR31">
        <f t="shared" si="40"/>
        <v>1513.1795999999999</v>
      </c>
      <c r="BS31">
        <f t="shared" si="41"/>
        <v>0.84066000366668703</v>
      </c>
      <c r="BT31">
        <f t="shared" si="42"/>
        <v>0.19132000733337409</v>
      </c>
      <c r="BU31">
        <v>6</v>
      </c>
      <c r="BV31">
        <v>0.5</v>
      </c>
      <c r="BW31" t="s">
        <v>241</v>
      </c>
      <c r="BX31">
        <v>1582653307</v>
      </c>
      <c r="BY31">
        <v>781.09096774193495</v>
      </c>
      <c r="BZ31">
        <v>800.03822580645203</v>
      </c>
      <c r="CA31">
        <v>31.431158064516101</v>
      </c>
      <c r="CB31">
        <v>30.343980645161299</v>
      </c>
      <c r="CC31">
        <v>600.01977419354796</v>
      </c>
      <c r="CD31">
        <v>99.5688161290323</v>
      </c>
      <c r="CE31">
        <v>0.19996648387096799</v>
      </c>
      <c r="CF31">
        <v>30.931396774193502</v>
      </c>
      <c r="CG31">
        <v>31.005241935483902</v>
      </c>
      <c r="CH31">
        <v>999.9</v>
      </c>
      <c r="CI31">
        <v>0</v>
      </c>
      <c r="CJ31">
        <v>0</v>
      </c>
      <c r="CK31">
        <v>9996.4096774193495</v>
      </c>
      <c r="CL31">
        <v>0</v>
      </c>
      <c r="CM31">
        <v>10.6215677419355</v>
      </c>
      <c r="CN31">
        <v>1799.99</v>
      </c>
      <c r="CO31">
        <v>0.97800167741935495</v>
      </c>
      <c r="CP31">
        <v>2.1998641935483901E-2</v>
      </c>
      <c r="CQ31">
        <v>0</v>
      </c>
      <c r="CR31">
        <v>2.66811290322581</v>
      </c>
      <c r="CS31">
        <v>0</v>
      </c>
      <c r="CT31">
        <v>16333.919354838699</v>
      </c>
      <c r="CU31">
        <v>16724.641935483902</v>
      </c>
      <c r="CV31">
        <v>47.262</v>
      </c>
      <c r="CW31">
        <v>50.128999999999998</v>
      </c>
      <c r="CX31">
        <v>48.416967741935501</v>
      </c>
      <c r="CY31">
        <v>48.003999999999998</v>
      </c>
      <c r="CZ31">
        <v>46.822161290322597</v>
      </c>
      <c r="DA31">
        <v>1760.39</v>
      </c>
      <c r="DB31">
        <v>39.6</v>
      </c>
      <c r="DC31">
        <v>0</v>
      </c>
      <c r="DD31">
        <v>14133.0999999046</v>
      </c>
      <c r="DE31">
        <v>2.6704615384615402</v>
      </c>
      <c r="DF31">
        <v>4.1076927766219802E-2</v>
      </c>
      <c r="DG31">
        <v>-6.3726495479348202</v>
      </c>
      <c r="DH31">
        <v>16333.876923076899</v>
      </c>
      <c r="DI31">
        <v>15</v>
      </c>
      <c r="DJ31">
        <v>100</v>
      </c>
      <c r="DK31">
        <v>100</v>
      </c>
      <c r="DL31">
        <v>2.7269999999999999</v>
      </c>
      <c r="DM31">
        <v>0.39100000000000001</v>
      </c>
      <c r="DN31">
        <v>2</v>
      </c>
      <c r="DO31">
        <v>651.40899999999999</v>
      </c>
      <c r="DP31">
        <v>330.51600000000002</v>
      </c>
      <c r="DQ31">
        <v>28.439800000000002</v>
      </c>
      <c r="DR31">
        <v>33.43</v>
      </c>
      <c r="DS31">
        <v>29.999700000000001</v>
      </c>
      <c r="DT31">
        <v>33.307200000000002</v>
      </c>
      <c r="DU31">
        <v>33.353299999999997</v>
      </c>
      <c r="DV31">
        <v>36.795299999999997</v>
      </c>
      <c r="DW31">
        <v>23.187999999999999</v>
      </c>
      <c r="DX31">
        <v>44.311100000000003</v>
      </c>
      <c r="DY31">
        <v>28.441700000000001</v>
      </c>
      <c r="DZ31">
        <v>800</v>
      </c>
      <c r="EA31">
        <v>30.321100000000001</v>
      </c>
      <c r="EB31">
        <v>99.746499999999997</v>
      </c>
      <c r="EC31">
        <v>100.268</v>
      </c>
    </row>
    <row r="32" spans="1:133" x14ac:dyDescent="0.35">
      <c r="A32">
        <v>16</v>
      </c>
      <c r="B32">
        <v>1582653379</v>
      </c>
      <c r="C32">
        <v>931.90000009536698</v>
      </c>
      <c r="D32" t="s">
        <v>270</v>
      </c>
      <c r="E32" t="s">
        <v>271</v>
      </c>
      <c r="F32" t="s">
        <v>232</v>
      </c>
      <c r="G32" t="s">
        <v>233</v>
      </c>
      <c r="H32" t="s">
        <v>234</v>
      </c>
      <c r="I32" t="s">
        <v>235</v>
      </c>
      <c r="J32" t="s">
        <v>236</v>
      </c>
      <c r="K32" t="s">
        <v>237</v>
      </c>
      <c r="L32" t="s">
        <v>238</v>
      </c>
      <c r="M32" t="s">
        <v>239</v>
      </c>
      <c r="N32">
        <v>1582653371</v>
      </c>
      <c r="O32">
        <f t="shared" si="0"/>
        <v>1.0014375390168127E-3</v>
      </c>
      <c r="P32">
        <f t="shared" si="1"/>
        <v>20.766046263546301</v>
      </c>
      <c r="Q32">
        <f t="shared" si="2"/>
        <v>978.30006451612905</v>
      </c>
      <c r="R32">
        <f t="shared" si="3"/>
        <v>486.25346487663876</v>
      </c>
      <c r="S32">
        <f t="shared" si="4"/>
        <v>48.511784437894839</v>
      </c>
      <c r="T32">
        <f t="shared" si="5"/>
        <v>97.601529394603503</v>
      </c>
      <c r="U32">
        <f t="shared" si="6"/>
        <v>7.0956216873586817E-2</v>
      </c>
      <c r="V32">
        <f t="shared" si="7"/>
        <v>2.2528974774061288</v>
      </c>
      <c r="W32">
        <f t="shared" si="8"/>
        <v>6.9737665135836208E-2</v>
      </c>
      <c r="X32">
        <f t="shared" si="9"/>
        <v>4.3693779655047046E-2</v>
      </c>
      <c r="Y32">
        <f t="shared" si="10"/>
        <v>289.50252847924384</v>
      </c>
      <c r="Z32">
        <f t="shared" si="11"/>
        <v>32.72489548212728</v>
      </c>
      <c r="AA32">
        <f t="shared" si="12"/>
        <v>30.983229032258102</v>
      </c>
      <c r="AB32">
        <f t="shared" si="13"/>
        <v>4.5070661468564372</v>
      </c>
      <c r="AC32">
        <f t="shared" si="14"/>
        <v>69.808458970592795</v>
      </c>
      <c r="AD32">
        <f t="shared" si="15"/>
        <v>3.1292421239871024</v>
      </c>
      <c r="AE32">
        <f t="shared" si="16"/>
        <v>4.4826116635883819</v>
      </c>
      <c r="AF32">
        <f t="shared" si="17"/>
        <v>1.3778240228693348</v>
      </c>
      <c r="AG32">
        <f t="shared" si="18"/>
        <v>-44.16339547064144</v>
      </c>
      <c r="AH32">
        <f t="shared" si="19"/>
        <v>-11.583978714316446</v>
      </c>
      <c r="AI32">
        <f t="shared" si="20"/>
        <v>-1.1539101877467455</v>
      </c>
      <c r="AJ32">
        <f t="shared" si="21"/>
        <v>232.60124410653918</v>
      </c>
      <c r="AK32">
        <v>-4.1261797059593798E-2</v>
      </c>
      <c r="AL32">
        <v>4.6319981931347599E-2</v>
      </c>
      <c r="AM32">
        <v>3.4604022799634202</v>
      </c>
      <c r="AN32">
        <v>0</v>
      </c>
      <c r="AO32">
        <v>0</v>
      </c>
      <c r="AP32">
        <f t="shared" si="22"/>
        <v>1</v>
      </c>
      <c r="AQ32">
        <f t="shared" si="23"/>
        <v>0</v>
      </c>
      <c r="AR32">
        <f t="shared" si="24"/>
        <v>51943.506183193516</v>
      </c>
      <c r="AS32" t="s">
        <v>240</v>
      </c>
      <c r="AT32">
        <v>0</v>
      </c>
      <c r="AU32">
        <v>0</v>
      </c>
      <c r="AV32">
        <f t="shared" si="25"/>
        <v>0</v>
      </c>
      <c r="AW32" t="e">
        <f t="shared" si="26"/>
        <v>#DIV/0!</v>
      </c>
      <c r="AX32">
        <v>0</v>
      </c>
      <c r="AY32" t="s">
        <v>240</v>
      </c>
      <c r="AZ32">
        <v>0</v>
      </c>
      <c r="BA32">
        <v>0</v>
      </c>
      <c r="BB32" t="e">
        <f t="shared" si="27"/>
        <v>#DIV/0!</v>
      </c>
      <c r="BC32">
        <v>0.5</v>
      </c>
      <c r="BD32">
        <f t="shared" si="28"/>
        <v>1513.1847580645176</v>
      </c>
      <c r="BE32">
        <f t="shared" si="29"/>
        <v>20.766046263546301</v>
      </c>
      <c r="BF32" t="e">
        <f t="shared" si="30"/>
        <v>#DIV/0!</v>
      </c>
      <c r="BG32" t="e">
        <f t="shared" si="31"/>
        <v>#DIV/0!</v>
      </c>
      <c r="BH32">
        <f t="shared" si="32"/>
        <v>1.3723404331740499E-2</v>
      </c>
      <c r="BI32" t="e">
        <f t="shared" si="33"/>
        <v>#DIV/0!</v>
      </c>
      <c r="BJ32" t="s">
        <v>240</v>
      </c>
      <c r="BK32">
        <v>0</v>
      </c>
      <c r="BL32">
        <f t="shared" si="34"/>
        <v>0</v>
      </c>
      <c r="BM32" t="e">
        <f t="shared" si="35"/>
        <v>#DIV/0!</v>
      </c>
      <c r="BN32" t="e">
        <f t="shared" si="36"/>
        <v>#DIV/0!</v>
      </c>
      <c r="BO32" t="e">
        <f t="shared" si="37"/>
        <v>#DIV/0!</v>
      </c>
      <c r="BP32" t="e">
        <f t="shared" si="38"/>
        <v>#DIV/0!</v>
      </c>
      <c r="BQ32">
        <f t="shared" si="39"/>
        <v>1799.9961290322599</v>
      </c>
      <c r="BR32">
        <f t="shared" si="40"/>
        <v>1513.1847580645176</v>
      </c>
      <c r="BS32">
        <f t="shared" si="41"/>
        <v>0.84066000679571351</v>
      </c>
      <c r="BT32">
        <f t="shared" si="42"/>
        <v>0.19132001359142708</v>
      </c>
      <c r="BU32">
        <v>6</v>
      </c>
      <c r="BV32">
        <v>0.5</v>
      </c>
      <c r="BW32" t="s">
        <v>241</v>
      </c>
      <c r="BX32">
        <v>1582653371</v>
      </c>
      <c r="BY32">
        <v>978.30006451612905</v>
      </c>
      <c r="BZ32">
        <v>1000.045</v>
      </c>
      <c r="CA32">
        <v>31.365674193548401</v>
      </c>
      <c r="CB32">
        <v>30.395683870967702</v>
      </c>
      <c r="CC32">
        <v>600.022548387097</v>
      </c>
      <c r="CD32">
        <v>99.566477419354797</v>
      </c>
      <c r="CE32">
        <v>0.19997761290322599</v>
      </c>
      <c r="CF32">
        <v>30.8878548387097</v>
      </c>
      <c r="CG32">
        <v>30.983229032258102</v>
      </c>
      <c r="CH32">
        <v>999.9</v>
      </c>
      <c r="CI32">
        <v>0</v>
      </c>
      <c r="CJ32">
        <v>0</v>
      </c>
      <c r="CK32">
        <v>9993.8083870967694</v>
      </c>
      <c r="CL32">
        <v>0</v>
      </c>
      <c r="CM32">
        <v>11.3036032258064</v>
      </c>
      <c r="CN32">
        <v>1799.9961290322599</v>
      </c>
      <c r="CO32">
        <v>0.97800009677419297</v>
      </c>
      <c r="CP32">
        <v>2.2000358064516098E-2</v>
      </c>
      <c r="CQ32">
        <v>0</v>
      </c>
      <c r="CR32">
        <v>2.7622580645161299</v>
      </c>
      <c r="CS32">
        <v>0</v>
      </c>
      <c r="CT32">
        <v>16440.606451612901</v>
      </c>
      <c r="CU32">
        <v>16724.693548387098</v>
      </c>
      <c r="CV32">
        <v>47.2195161290323</v>
      </c>
      <c r="CW32">
        <v>50.058</v>
      </c>
      <c r="CX32">
        <v>48.435161290322597</v>
      </c>
      <c r="CY32">
        <v>47.895000000000003</v>
      </c>
      <c r="CZ32">
        <v>46.804000000000002</v>
      </c>
      <c r="DA32">
        <v>1760.39580645161</v>
      </c>
      <c r="DB32">
        <v>39.600322580645098</v>
      </c>
      <c r="DC32">
        <v>0</v>
      </c>
      <c r="DD32">
        <v>14197.2999999523</v>
      </c>
      <c r="DE32">
        <v>2.7200288461538502</v>
      </c>
      <c r="DF32">
        <v>-2.01141025534386</v>
      </c>
      <c r="DG32">
        <v>-99.189743699581598</v>
      </c>
      <c r="DH32">
        <v>16439.688461538499</v>
      </c>
      <c r="DI32">
        <v>15</v>
      </c>
      <c r="DJ32">
        <v>100</v>
      </c>
      <c r="DK32">
        <v>100</v>
      </c>
      <c r="DL32">
        <v>2.7269999999999999</v>
      </c>
      <c r="DM32">
        <v>0.39100000000000001</v>
      </c>
      <c r="DN32">
        <v>2</v>
      </c>
      <c r="DO32">
        <v>651.697</v>
      </c>
      <c r="DP32">
        <v>330.774</v>
      </c>
      <c r="DQ32">
        <v>28.421700000000001</v>
      </c>
      <c r="DR32">
        <v>33.415999999999997</v>
      </c>
      <c r="DS32">
        <v>29.999600000000001</v>
      </c>
      <c r="DT32">
        <v>33.310099999999998</v>
      </c>
      <c r="DU32">
        <v>33.359200000000001</v>
      </c>
      <c r="DV32">
        <v>44.161700000000003</v>
      </c>
      <c r="DW32">
        <v>22.630199999999999</v>
      </c>
      <c r="DX32">
        <v>43.940199999999997</v>
      </c>
      <c r="DY32">
        <v>28.442599999999999</v>
      </c>
      <c r="DZ32">
        <v>1000</v>
      </c>
      <c r="EA32">
        <v>30.5198</v>
      </c>
      <c r="EB32">
        <v>99.748400000000004</v>
      </c>
      <c r="EC32">
        <v>100.268</v>
      </c>
    </row>
    <row r="33" spans="1:133" x14ac:dyDescent="0.35">
      <c r="A33">
        <v>17</v>
      </c>
      <c r="B33">
        <v>1582653455</v>
      </c>
      <c r="C33">
        <v>1007.90000009537</v>
      </c>
      <c r="D33" t="s">
        <v>272</v>
      </c>
      <c r="E33" t="s">
        <v>273</v>
      </c>
      <c r="F33" t="s">
        <v>232</v>
      </c>
      <c r="G33" t="s">
        <v>233</v>
      </c>
      <c r="H33" t="s">
        <v>234</v>
      </c>
      <c r="I33" t="s">
        <v>235</v>
      </c>
      <c r="J33" t="s">
        <v>236</v>
      </c>
      <c r="K33" t="s">
        <v>237</v>
      </c>
      <c r="L33" t="s">
        <v>238</v>
      </c>
      <c r="M33" t="s">
        <v>239</v>
      </c>
      <c r="N33">
        <v>1582653447</v>
      </c>
      <c r="O33">
        <f t="shared" si="0"/>
        <v>9.3499487708694135E-4</v>
      </c>
      <c r="P33">
        <f t="shared" si="1"/>
        <v>24.057527885506126</v>
      </c>
      <c r="Q33">
        <f t="shared" si="2"/>
        <v>1374.67161290323</v>
      </c>
      <c r="R33">
        <f t="shared" si="3"/>
        <v>757.16539817683054</v>
      </c>
      <c r="S33">
        <f t="shared" si="4"/>
        <v>75.541275079263542</v>
      </c>
      <c r="T33">
        <f t="shared" si="5"/>
        <v>137.1489594004475</v>
      </c>
      <c r="U33">
        <f t="shared" si="6"/>
        <v>6.5817709905046748E-2</v>
      </c>
      <c r="V33">
        <f t="shared" si="7"/>
        <v>2.2540628750623748</v>
      </c>
      <c r="W33">
        <f t="shared" si="8"/>
        <v>6.4768383627202331E-2</v>
      </c>
      <c r="X33">
        <f t="shared" si="9"/>
        <v>4.0573124010871778E-2</v>
      </c>
      <c r="Y33">
        <f t="shared" si="10"/>
        <v>289.50585679026614</v>
      </c>
      <c r="Z33">
        <f t="shared" si="11"/>
        <v>32.791562108962403</v>
      </c>
      <c r="AA33">
        <f t="shared" si="12"/>
        <v>31.0500516129032</v>
      </c>
      <c r="AB33">
        <f t="shared" si="13"/>
        <v>4.5242689888348497</v>
      </c>
      <c r="AC33">
        <f t="shared" si="14"/>
        <v>69.85129766500016</v>
      </c>
      <c r="AD33">
        <f t="shared" si="15"/>
        <v>3.1393286424153475</v>
      </c>
      <c r="AE33">
        <f t="shared" si="16"/>
        <v>4.4943025360405668</v>
      </c>
      <c r="AF33">
        <f t="shared" si="17"/>
        <v>1.3849403464195023</v>
      </c>
      <c r="AG33">
        <f t="shared" si="18"/>
        <v>-41.233274079534112</v>
      </c>
      <c r="AH33">
        <f t="shared" si="19"/>
        <v>-14.162688941284376</v>
      </c>
      <c r="AI33">
        <f t="shared" si="20"/>
        <v>-1.4108356697958606</v>
      </c>
      <c r="AJ33">
        <f t="shared" si="21"/>
        <v>232.69905809965178</v>
      </c>
      <c r="AK33">
        <v>-4.1293215216748898E-2</v>
      </c>
      <c r="AL33">
        <v>4.6355251565135903E-2</v>
      </c>
      <c r="AM33">
        <v>3.4624871134745199</v>
      </c>
      <c r="AN33">
        <v>0</v>
      </c>
      <c r="AO33">
        <v>0</v>
      </c>
      <c r="AP33">
        <f t="shared" si="22"/>
        <v>1</v>
      </c>
      <c r="AQ33">
        <f t="shared" si="23"/>
        <v>0</v>
      </c>
      <c r="AR33">
        <f t="shared" si="24"/>
        <v>51973.679060563954</v>
      </c>
      <c r="AS33" t="s">
        <v>240</v>
      </c>
      <c r="AT33">
        <v>0</v>
      </c>
      <c r="AU33">
        <v>0</v>
      </c>
      <c r="AV33">
        <f t="shared" si="25"/>
        <v>0</v>
      </c>
      <c r="AW33" t="e">
        <f t="shared" si="26"/>
        <v>#DIV/0!</v>
      </c>
      <c r="AX33">
        <v>0</v>
      </c>
      <c r="AY33" t="s">
        <v>240</v>
      </c>
      <c r="AZ33">
        <v>0</v>
      </c>
      <c r="BA33">
        <v>0</v>
      </c>
      <c r="BB33" t="e">
        <f t="shared" si="27"/>
        <v>#DIV/0!</v>
      </c>
      <c r="BC33">
        <v>0.5</v>
      </c>
      <c r="BD33">
        <f t="shared" si="28"/>
        <v>1513.2023612903195</v>
      </c>
      <c r="BE33">
        <f t="shared" si="29"/>
        <v>24.057527885506126</v>
      </c>
      <c r="BF33" t="e">
        <f t="shared" si="30"/>
        <v>#DIV/0!</v>
      </c>
      <c r="BG33" t="e">
        <f t="shared" si="31"/>
        <v>#DIV/0!</v>
      </c>
      <c r="BH33">
        <f t="shared" si="32"/>
        <v>1.589842079349657E-2</v>
      </c>
      <c r="BI33" t="e">
        <f t="shared" si="33"/>
        <v>#DIV/0!</v>
      </c>
      <c r="BJ33" t="s">
        <v>240</v>
      </c>
      <c r="BK33">
        <v>0</v>
      </c>
      <c r="BL33">
        <f t="shared" si="34"/>
        <v>0</v>
      </c>
      <c r="BM33" t="e">
        <f t="shared" si="35"/>
        <v>#DIV/0!</v>
      </c>
      <c r="BN33" t="e">
        <f t="shared" si="36"/>
        <v>#DIV/0!</v>
      </c>
      <c r="BO33" t="e">
        <f t="shared" si="37"/>
        <v>#DIV/0!</v>
      </c>
      <c r="BP33" t="e">
        <f t="shared" si="38"/>
        <v>#DIV/0!</v>
      </c>
      <c r="BQ33">
        <f t="shared" si="39"/>
        <v>1800.0170967741899</v>
      </c>
      <c r="BR33">
        <f t="shared" si="40"/>
        <v>1513.2023612903195</v>
      </c>
      <c r="BS33">
        <f t="shared" si="41"/>
        <v>0.84065999373124234</v>
      </c>
      <c r="BT33">
        <f t="shared" si="42"/>
        <v>0.19131998746248469</v>
      </c>
      <c r="BU33">
        <v>6</v>
      </c>
      <c r="BV33">
        <v>0.5</v>
      </c>
      <c r="BW33" t="s">
        <v>241</v>
      </c>
      <c r="BX33">
        <v>1582653447</v>
      </c>
      <c r="BY33">
        <v>1374.67161290323</v>
      </c>
      <c r="BZ33">
        <v>1400.0135483870999</v>
      </c>
      <c r="CA33">
        <v>31.466122580645202</v>
      </c>
      <c r="CB33">
        <v>30.560580645161298</v>
      </c>
      <c r="CC33">
        <v>600.02138709677399</v>
      </c>
      <c r="CD33">
        <v>99.568535483871003</v>
      </c>
      <c r="CE33">
        <v>0.199989677419355</v>
      </c>
      <c r="CF33">
        <v>30.933506451612899</v>
      </c>
      <c r="CG33">
        <v>31.0500516129032</v>
      </c>
      <c r="CH33">
        <v>999.9</v>
      </c>
      <c r="CI33">
        <v>0</v>
      </c>
      <c r="CJ33">
        <v>0</v>
      </c>
      <c r="CK33">
        <v>10001.211290322601</v>
      </c>
      <c r="CL33">
        <v>0</v>
      </c>
      <c r="CM33">
        <v>5.6413019354838703</v>
      </c>
      <c r="CN33">
        <v>1800.0170967741899</v>
      </c>
      <c r="CO33">
        <v>0.97800138709677398</v>
      </c>
      <c r="CP33">
        <v>2.1999009677419301E-2</v>
      </c>
      <c r="CQ33">
        <v>0</v>
      </c>
      <c r="CR33">
        <v>2.6045887096774201</v>
      </c>
      <c r="CS33">
        <v>0</v>
      </c>
      <c r="CT33">
        <v>16267.564516128999</v>
      </c>
      <c r="CU33">
        <v>16724.890322580599</v>
      </c>
      <c r="CV33">
        <v>47.225612903225802</v>
      </c>
      <c r="CW33">
        <v>49.947161290322597</v>
      </c>
      <c r="CX33">
        <v>48.370645161290298</v>
      </c>
      <c r="CY33">
        <v>47.8445161290323</v>
      </c>
      <c r="CZ33">
        <v>46.745870967741901</v>
      </c>
      <c r="DA33">
        <v>1760.41709677419</v>
      </c>
      <c r="DB33">
        <v>39.6</v>
      </c>
      <c r="DC33">
        <v>0</v>
      </c>
      <c r="DD33">
        <v>14272.9000000954</v>
      </c>
      <c r="DE33">
        <v>2.58722115384615</v>
      </c>
      <c r="DF33">
        <v>1.59277779814576</v>
      </c>
      <c r="DG33">
        <v>-679.487179582203</v>
      </c>
      <c r="DH33">
        <v>16264.9692307692</v>
      </c>
      <c r="DI33">
        <v>15</v>
      </c>
      <c r="DJ33">
        <v>100</v>
      </c>
      <c r="DK33">
        <v>100</v>
      </c>
      <c r="DL33">
        <v>2.7269999999999999</v>
      </c>
      <c r="DM33">
        <v>0.39100000000000001</v>
      </c>
      <c r="DN33">
        <v>2</v>
      </c>
      <c r="DO33">
        <v>651.83000000000004</v>
      </c>
      <c r="DP33">
        <v>331.53300000000002</v>
      </c>
      <c r="DQ33">
        <v>28.2636</v>
      </c>
      <c r="DR33">
        <v>33.412999999999997</v>
      </c>
      <c r="DS33">
        <v>30.000499999999999</v>
      </c>
      <c r="DT33">
        <v>33.319099999999999</v>
      </c>
      <c r="DU33">
        <v>33.371200000000002</v>
      </c>
      <c r="DV33">
        <v>58.154299999999999</v>
      </c>
      <c r="DW33">
        <v>22.3584</v>
      </c>
      <c r="DX33">
        <v>43.569099999999999</v>
      </c>
      <c r="DY33">
        <v>28.209800000000001</v>
      </c>
      <c r="DZ33">
        <v>1400</v>
      </c>
      <c r="EA33">
        <v>30.517499999999998</v>
      </c>
      <c r="EB33">
        <v>99.746700000000004</v>
      </c>
      <c r="EC33">
        <v>100.271</v>
      </c>
    </row>
    <row r="34" spans="1:133" x14ac:dyDescent="0.35">
      <c r="A34">
        <v>18</v>
      </c>
      <c r="B34">
        <v>1582653564</v>
      </c>
      <c r="C34">
        <v>1116.9000000953699</v>
      </c>
      <c r="D34" t="s">
        <v>274</v>
      </c>
      <c r="E34" t="s">
        <v>275</v>
      </c>
      <c r="F34" t="s">
        <v>232</v>
      </c>
      <c r="G34" t="s">
        <v>233</v>
      </c>
      <c r="H34" t="s">
        <v>234</v>
      </c>
      <c r="I34" t="s">
        <v>235</v>
      </c>
      <c r="J34" t="s">
        <v>236</v>
      </c>
      <c r="K34" t="s">
        <v>237</v>
      </c>
      <c r="L34" t="s">
        <v>238</v>
      </c>
      <c r="M34" t="s">
        <v>239</v>
      </c>
      <c r="N34">
        <v>1582653556</v>
      </c>
      <c r="O34">
        <f t="shared" si="0"/>
        <v>8.540374394730326E-4</v>
      </c>
      <c r="P34">
        <f t="shared" si="1"/>
        <v>25.700505288402596</v>
      </c>
      <c r="Q34">
        <f t="shared" si="2"/>
        <v>1772.6454838709701</v>
      </c>
      <c r="R34">
        <f t="shared" si="3"/>
        <v>1039.2189985331945</v>
      </c>
      <c r="S34">
        <f t="shared" si="4"/>
        <v>103.68057191463214</v>
      </c>
      <c r="T34">
        <f t="shared" si="5"/>
        <v>176.85290379510076</v>
      </c>
      <c r="U34">
        <f t="shared" si="6"/>
        <v>5.9421486586335809E-2</v>
      </c>
      <c r="V34">
        <f t="shared" si="7"/>
        <v>2.253587878989872</v>
      </c>
      <c r="W34">
        <f t="shared" si="8"/>
        <v>5.8564590267216741E-2</v>
      </c>
      <c r="X34">
        <f t="shared" si="9"/>
        <v>3.6678828209158798E-2</v>
      </c>
      <c r="Y34">
        <f t="shared" si="10"/>
        <v>289.50215285517083</v>
      </c>
      <c r="Z34">
        <f t="shared" si="11"/>
        <v>32.826240818438713</v>
      </c>
      <c r="AA34">
        <f t="shared" si="12"/>
        <v>31.030312903225798</v>
      </c>
      <c r="AB34">
        <f t="shared" si="13"/>
        <v>4.5191815029403424</v>
      </c>
      <c r="AC34">
        <f t="shared" si="14"/>
        <v>69.390657940397162</v>
      </c>
      <c r="AD34">
        <f t="shared" si="15"/>
        <v>3.1199853102657706</v>
      </c>
      <c r="AE34">
        <f t="shared" si="16"/>
        <v>4.4962613165387051</v>
      </c>
      <c r="AF34">
        <f t="shared" si="17"/>
        <v>1.3991961926745717</v>
      </c>
      <c r="AG34">
        <f t="shared" si="18"/>
        <v>-37.663051080760738</v>
      </c>
      <c r="AH34">
        <f t="shared" si="19"/>
        <v>-10.833473124694466</v>
      </c>
      <c r="AI34">
        <f t="shared" si="20"/>
        <v>-1.0793542755176746</v>
      </c>
      <c r="AJ34">
        <f t="shared" si="21"/>
        <v>239.92627437419793</v>
      </c>
      <c r="AK34">
        <v>-4.1280407933910197E-2</v>
      </c>
      <c r="AL34">
        <v>4.63408742681699E-2</v>
      </c>
      <c r="AM34">
        <v>3.4616373190016199</v>
      </c>
      <c r="AN34">
        <v>0</v>
      </c>
      <c r="AO34">
        <v>0</v>
      </c>
      <c r="AP34">
        <f t="shared" si="22"/>
        <v>1</v>
      </c>
      <c r="AQ34">
        <f t="shared" si="23"/>
        <v>0</v>
      </c>
      <c r="AR34">
        <f t="shared" si="24"/>
        <v>51956.89611554057</v>
      </c>
      <c r="AS34" t="s">
        <v>240</v>
      </c>
      <c r="AT34">
        <v>0</v>
      </c>
      <c r="AU34">
        <v>0</v>
      </c>
      <c r="AV34">
        <f t="shared" si="25"/>
        <v>0</v>
      </c>
      <c r="AW34" t="e">
        <f t="shared" si="26"/>
        <v>#DIV/0!</v>
      </c>
      <c r="AX34">
        <v>0</v>
      </c>
      <c r="AY34" t="s">
        <v>240</v>
      </c>
      <c r="AZ34">
        <v>0</v>
      </c>
      <c r="BA34">
        <v>0</v>
      </c>
      <c r="BB34" t="e">
        <f t="shared" si="27"/>
        <v>#DIV/0!</v>
      </c>
      <c r="BC34">
        <v>0.5</v>
      </c>
      <c r="BD34">
        <f t="shared" si="28"/>
        <v>1513.1826096774221</v>
      </c>
      <c r="BE34">
        <f t="shared" si="29"/>
        <v>25.700505288402596</v>
      </c>
      <c r="BF34" t="e">
        <f t="shared" si="30"/>
        <v>#DIV/0!</v>
      </c>
      <c r="BG34" t="e">
        <f t="shared" si="31"/>
        <v>#DIV/0!</v>
      </c>
      <c r="BH34">
        <f t="shared" si="32"/>
        <v>1.6984404343558634E-2</v>
      </c>
      <c r="BI34" t="e">
        <f t="shared" si="33"/>
        <v>#DIV/0!</v>
      </c>
      <c r="BJ34" t="s">
        <v>240</v>
      </c>
      <c r="BK34">
        <v>0</v>
      </c>
      <c r="BL34">
        <f t="shared" si="34"/>
        <v>0</v>
      </c>
      <c r="BM34" t="e">
        <f t="shared" si="35"/>
        <v>#DIV/0!</v>
      </c>
      <c r="BN34" t="e">
        <f t="shared" si="36"/>
        <v>#DIV/0!</v>
      </c>
      <c r="BO34" t="e">
        <f t="shared" si="37"/>
        <v>#DIV/0!</v>
      </c>
      <c r="BP34" t="e">
        <f t="shared" si="38"/>
        <v>#DIV/0!</v>
      </c>
      <c r="BQ34">
        <f t="shared" si="39"/>
        <v>1799.9935483871</v>
      </c>
      <c r="BR34">
        <f t="shared" si="40"/>
        <v>1513.1826096774221</v>
      </c>
      <c r="BS34">
        <f t="shared" si="41"/>
        <v>0.84066001849468996</v>
      </c>
      <c r="BT34">
        <f t="shared" si="42"/>
        <v>0.19132003698937991</v>
      </c>
      <c r="BU34">
        <v>6</v>
      </c>
      <c r="BV34">
        <v>0.5</v>
      </c>
      <c r="BW34" t="s">
        <v>241</v>
      </c>
      <c r="BX34">
        <v>1582653556</v>
      </c>
      <c r="BY34">
        <v>1772.6454838709701</v>
      </c>
      <c r="BZ34">
        <v>1799.8587096774199</v>
      </c>
      <c r="CA34">
        <v>31.272474193548401</v>
      </c>
      <c r="CB34">
        <v>30.445180645161301</v>
      </c>
      <c r="CC34">
        <v>600.02612903225804</v>
      </c>
      <c r="CD34">
        <v>99.567790322580606</v>
      </c>
      <c r="CE34">
        <v>0.19998919354838701</v>
      </c>
      <c r="CF34">
        <v>30.941145161290301</v>
      </c>
      <c r="CG34">
        <v>31.030312903225798</v>
      </c>
      <c r="CH34">
        <v>999.9</v>
      </c>
      <c r="CI34">
        <v>0</v>
      </c>
      <c r="CJ34">
        <v>0</v>
      </c>
      <c r="CK34">
        <v>9998.1841935483899</v>
      </c>
      <c r="CL34">
        <v>0</v>
      </c>
      <c r="CM34">
        <v>10.817570967741901</v>
      </c>
      <c r="CN34">
        <v>1799.9935483871</v>
      </c>
      <c r="CO34">
        <v>0.97799867741935498</v>
      </c>
      <c r="CP34">
        <v>2.2001706451612899E-2</v>
      </c>
      <c r="CQ34">
        <v>0</v>
      </c>
      <c r="CR34">
        <v>2.6774677419354802</v>
      </c>
      <c r="CS34">
        <v>0</v>
      </c>
      <c r="CT34">
        <v>16463.370967741899</v>
      </c>
      <c r="CU34">
        <v>16724.661290322601</v>
      </c>
      <c r="CV34">
        <v>47.096548387096803</v>
      </c>
      <c r="CW34">
        <v>49.753999999999998</v>
      </c>
      <c r="CX34">
        <v>48.211322580645103</v>
      </c>
      <c r="CY34">
        <v>47.711387096774203</v>
      </c>
      <c r="CZ34">
        <v>46.645000000000003</v>
      </c>
      <c r="DA34">
        <v>1760.39258064516</v>
      </c>
      <c r="DB34">
        <v>39.600967741935499</v>
      </c>
      <c r="DC34">
        <v>0</v>
      </c>
      <c r="DD34">
        <v>14382.0999999046</v>
      </c>
      <c r="DE34">
        <v>2.68155769230769</v>
      </c>
      <c r="DF34">
        <v>-0.107863254970207</v>
      </c>
      <c r="DG34">
        <v>-134.38290587977201</v>
      </c>
      <c r="DH34">
        <v>16461.134615384599</v>
      </c>
      <c r="DI34">
        <v>15</v>
      </c>
      <c r="DJ34">
        <v>100</v>
      </c>
      <c r="DK34">
        <v>100</v>
      </c>
      <c r="DL34">
        <v>2.7269999999999999</v>
      </c>
      <c r="DM34">
        <v>0.39100000000000001</v>
      </c>
      <c r="DN34">
        <v>2</v>
      </c>
      <c r="DO34">
        <v>651.72799999999995</v>
      </c>
      <c r="DP34">
        <v>332.29</v>
      </c>
      <c r="DQ34">
        <v>28.575399999999998</v>
      </c>
      <c r="DR34">
        <v>33.4</v>
      </c>
      <c r="DS34">
        <v>30.000699999999998</v>
      </c>
      <c r="DT34">
        <v>33.313099999999999</v>
      </c>
      <c r="DU34">
        <v>33.362200000000001</v>
      </c>
      <c r="DV34">
        <v>71.225499999999997</v>
      </c>
      <c r="DW34">
        <v>21.223099999999999</v>
      </c>
      <c r="DX34">
        <v>42.823700000000002</v>
      </c>
      <c r="DY34">
        <v>28.519600000000001</v>
      </c>
      <c r="DZ34">
        <v>1800</v>
      </c>
      <c r="EA34">
        <v>30.793500000000002</v>
      </c>
      <c r="EB34">
        <v>99.746499999999997</v>
      </c>
      <c r="EC34">
        <v>100.26600000000001</v>
      </c>
    </row>
    <row r="35" spans="1:133" x14ac:dyDescent="0.35">
      <c r="A35">
        <v>19</v>
      </c>
      <c r="B35">
        <v>1582653635</v>
      </c>
      <c r="C35">
        <v>1187.9000000953699</v>
      </c>
      <c r="D35" t="s">
        <v>276</v>
      </c>
      <c r="E35" t="s">
        <v>277</v>
      </c>
      <c r="F35" t="s">
        <v>232</v>
      </c>
      <c r="G35" t="s">
        <v>233</v>
      </c>
      <c r="H35" t="s">
        <v>234</v>
      </c>
      <c r="I35" t="s">
        <v>235</v>
      </c>
      <c r="J35" t="s">
        <v>236</v>
      </c>
      <c r="K35" t="s">
        <v>237</v>
      </c>
      <c r="L35" t="s">
        <v>238</v>
      </c>
      <c r="M35" t="s">
        <v>239</v>
      </c>
      <c r="N35">
        <v>1582653627</v>
      </c>
      <c r="O35">
        <f t="shared" si="0"/>
        <v>7.4308407355368417E-4</v>
      </c>
      <c r="P35">
        <f t="shared" si="1"/>
        <v>5.2653663598860794</v>
      </c>
      <c r="Q35">
        <f t="shared" si="2"/>
        <v>394.32303225806498</v>
      </c>
      <c r="R35">
        <f t="shared" si="3"/>
        <v>227.04829688189025</v>
      </c>
      <c r="S35">
        <f t="shared" si="4"/>
        <v>22.652839378162028</v>
      </c>
      <c r="T35">
        <f t="shared" si="5"/>
        <v>39.342009764109463</v>
      </c>
      <c r="U35">
        <f t="shared" si="6"/>
        <v>5.3161544170950037E-2</v>
      </c>
      <c r="V35">
        <f t="shared" si="7"/>
        <v>2.2531683228565424</v>
      </c>
      <c r="W35">
        <f t="shared" si="8"/>
        <v>5.2474431017722548E-2</v>
      </c>
      <c r="X35">
        <f t="shared" si="9"/>
        <v>3.2857513818505255E-2</v>
      </c>
      <c r="Y35">
        <f t="shared" si="10"/>
        <v>289.49923352948855</v>
      </c>
      <c r="Z35">
        <f t="shared" si="11"/>
        <v>32.775894770820408</v>
      </c>
      <c r="AA35">
        <f t="shared" si="12"/>
        <v>30.966590322580601</v>
      </c>
      <c r="AB35">
        <f t="shared" si="13"/>
        <v>4.5027915384409418</v>
      </c>
      <c r="AC35">
        <f t="shared" si="14"/>
        <v>70.276458265423798</v>
      </c>
      <c r="AD35">
        <f t="shared" si="15"/>
        <v>3.1440895147865837</v>
      </c>
      <c r="AE35">
        <f t="shared" si="16"/>
        <v>4.4738872623771417</v>
      </c>
      <c r="AF35">
        <f t="shared" si="17"/>
        <v>1.3587020236543581</v>
      </c>
      <c r="AG35">
        <f t="shared" si="18"/>
        <v>-32.77000764371747</v>
      </c>
      <c r="AH35">
        <f t="shared" si="19"/>
        <v>-13.710753689216061</v>
      </c>
      <c r="AI35">
        <f t="shared" si="20"/>
        <v>-1.3652574347707471</v>
      </c>
      <c r="AJ35">
        <f t="shared" si="21"/>
        <v>241.65321476178428</v>
      </c>
      <c r="AK35">
        <v>-4.1269097513005899E-2</v>
      </c>
      <c r="AL35">
        <v>4.6328177329857501E-2</v>
      </c>
      <c r="AM35">
        <v>3.4608867693456098</v>
      </c>
      <c r="AN35">
        <v>0</v>
      </c>
      <c r="AO35">
        <v>0</v>
      </c>
      <c r="AP35">
        <f t="shared" si="22"/>
        <v>1</v>
      </c>
      <c r="AQ35">
        <f t="shared" si="23"/>
        <v>0</v>
      </c>
      <c r="AR35">
        <f t="shared" si="24"/>
        <v>51958.255018673932</v>
      </c>
      <c r="AS35" t="s">
        <v>240</v>
      </c>
      <c r="AT35">
        <v>0</v>
      </c>
      <c r="AU35">
        <v>0</v>
      </c>
      <c r="AV35">
        <f t="shared" si="25"/>
        <v>0</v>
      </c>
      <c r="AW35" t="e">
        <f t="shared" si="26"/>
        <v>#DIV/0!</v>
      </c>
      <c r="AX35">
        <v>0</v>
      </c>
      <c r="AY35" t="s">
        <v>240</v>
      </c>
      <c r="AZ35">
        <v>0</v>
      </c>
      <c r="BA35">
        <v>0</v>
      </c>
      <c r="BB35" t="e">
        <f t="shared" si="27"/>
        <v>#DIV/0!</v>
      </c>
      <c r="BC35">
        <v>0.5</v>
      </c>
      <c r="BD35">
        <f t="shared" si="28"/>
        <v>1513.1674161290341</v>
      </c>
      <c r="BE35">
        <f t="shared" si="29"/>
        <v>5.2653663598860794</v>
      </c>
      <c r="BF35" t="e">
        <f t="shared" si="30"/>
        <v>#DIV/0!</v>
      </c>
      <c r="BG35" t="e">
        <f t="shared" si="31"/>
        <v>#DIV/0!</v>
      </c>
      <c r="BH35">
        <f t="shared" si="32"/>
        <v>3.4796984813193197E-3</v>
      </c>
      <c r="BI35" t="e">
        <f t="shared" si="33"/>
        <v>#DIV/0!</v>
      </c>
      <c r="BJ35" t="s">
        <v>240</v>
      </c>
      <c r="BK35">
        <v>0</v>
      </c>
      <c r="BL35">
        <f t="shared" si="34"/>
        <v>0</v>
      </c>
      <c r="BM35" t="e">
        <f t="shared" si="35"/>
        <v>#DIV/0!</v>
      </c>
      <c r="BN35" t="e">
        <f t="shared" si="36"/>
        <v>#DIV/0!</v>
      </c>
      <c r="BO35" t="e">
        <f t="shared" si="37"/>
        <v>#DIV/0!</v>
      </c>
      <c r="BP35" t="e">
        <f t="shared" si="38"/>
        <v>#DIV/0!</v>
      </c>
      <c r="BQ35">
        <f t="shared" si="39"/>
        <v>1799.97548387097</v>
      </c>
      <c r="BR35">
        <f t="shared" si="40"/>
        <v>1513.1674161290341</v>
      </c>
      <c r="BS35">
        <f t="shared" si="41"/>
        <v>0.84066001436578697</v>
      </c>
      <c r="BT35">
        <f t="shared" si="42"/>
        <v>0.19132002873157411</v>
      </c>
      <c r="BU35">
        <v>6</v>
      </c>
      <c r="BV35">
        <v>0.5</v>
      </c>
      <c r="BW35" t="s">
        <v>241</v>
      </c>
      <c r="BX35">
        <v>1582653627</v>
      </c>
      <c r="BY35">
        <v>394.32303225806498</v>
      </c>
      <c r="BZ35">
        <v>399.88119354838699</v>
      </c>
      <c r="CA35">
        <v>31.513054838709699</v>
      </c>
      <c r="CB35">
        <v>30.793416129032298</v>
      </c>
      <c r="CC35">
        <v>600.02377419354798</v>
      </c>
      <c r="CD35">
        <v>99.571016129032202</v>
      </c>
      <c r="CE35">
        <v>0.20000038709677401</v>
      </c>
      <c r="CF35">
        <v>30.853719354838699</v>
      </c>
      <c r="CG35">
        <v>30.966590322580601</v>
      </c>
      <c r="CH35">
        <v>999.9</v>
      </c>
      <c r="CI35">
        <v>0</v>
      </c>
      <c r="CJ35">
        <v>0</v>
      </c>
      <c r="CK35">
        <v>9995.1209677419392</v>
      </c>
      <c r="CL35">
        <v>0</v>
      </c>
      <c r="CM35">
        <v>6.7862183870967696</v>
      </c>
      <c r="CN35">
        <v>1799.97548387097</v>
      </c>
      <c r="CO35">
        <v>0.97799893548387096</v>
      </c>
      <c r="CP35">
        <v>2.2001461290322599E-2</v>
      </c>
      <c r="CQ35">
        <v>0</v>
      </c>
      <c r="CR35">
        <v>2.8901370967741902</v>
      </c>
      <c r="CS35">
        <v>0</v>
      </c>
      <c r="CT35">
        <v>16274.3806451613</v>
      </c>
      <c r="CU35">
        <v>16724.5032258065</v>
      </c>
      <c r="CV35">
        <v>47.104612903225799</v>
      </c>
      <c r="CW35">
        <v>49.686999999999998</v>
      </c>
      <c r="CX35">
        <v>48.044193548387099</v>
      </c>
      <c r="CY35">
        <v>47.703258064516099</v>
      </c>
      <c r="CZ35">
        <v>46.643000000000001</v>
      </c>
      <c r="DA35">
        <v>1760.37516129032</v>
      </c>
      <c r="DB35">
        <v>39.600322580645098</v>
      </c>
      <c r="DC35">
        <v>0</v>
      </c>
      <c r="DD35">
        <v>14452.9000000954</v>
      </c>
      <c r="DE35">
        <v>2.90417307692308</v>
      </c>
      <c r="DF35">
        <v>-1.73162300437417E-2</v>
      </c>
      <c r="DG35">
        <v>1256.6871799563501</v>
      </c>
      <c r="DH35">
        <v>16279.0192307692</v>
      </c>
      <c r="DI35">
        <v>15</v>
      </c>
      <c r="DJ35">
        <v>100</v>
      </c>
      <c r="DK35">
        <v>100</v>
      </c>
      <c r="DL35">
        <v>2.7269999999999999</v>
      </c>
      <c r="DM35">
        <v>0.39100000000000001</v>
      </c>
      <c r="DN35">
        <v>2</v>
      </c>
      <c r="DO35">
        <v>651.68200000000002</v>
      </c>
      <c r="DP35">
        <v>329.87099999999998</v>
      </c>
      <c r="DQ35">
        <v>28.413499999999999</v>
      </c>
      <c r="DR35">
        <v>33.359699999999997</v>
      </c>
      <c r="DS35">
        <v>29.999700000000001</v>
      </c>
      <c r="DT35">
        <v>33.280099999999997</v>
      </c>
      <c r="DU35">
        <v>33.327100000000002</v>
      </c>
      <c r="DV35">
        <v>20.965399999999999</v>
      </c>
      <c r="DW35">
        <v>20.9436</v>
      </c>
      <c r="DX35">
        <v>42.823700000000002</v>
      </c>
      <c r="DY35">
        <v>28.4252</v>
      </c>
      <c r="DZ35">
        <v>400</v>
      </c>
      <c r="EA35">
        <v>30.7987</v>
      </c>
      <c r="EB35">
        <v>99.753900000000002</v>
      </c>
      <c r="EC35">
        <v>100.273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t="s">
        <v>13</v>
      </c>
    </row>
    <row r="8" spans="1:2" x14ac:dyDescent="0.35">
      <c r="A8" t="s">
        <v>14</v>
      </c>
      <c r="B8" t="s">
        <v>15</v>
      </c>
    </row>
    <row r="9" spans="1:2" x14ac:dyDescent="0.35">
      <c r="A9" t="s">
        <v>16</v>
      </c>
      <c r="B9" t="s">
        <v>17</v>
      </c>
    </row>
    <row r="10" spans="1:2" x14ac:dyDescent="0.35">
      <c r="A10" t="s">
        <v>18</v>
      </c>
      <c r="B10" t="s">
        <v>19</v>
      </c>
    </row>
    <row r="11" spans="1:2" x14ac:dyDescent="0.35">
      <c r="A11" t="s">
        <v>20</v>
      </c>
      <c r="B11" t="s">
        <v>19</v>
      </c>
    </row>
    <row r="12" spans="1:2" x14ac:dyDescent="0.35">
      <c r="A12" t="s">
        <v>21</v>
      </c>
      <c r="B12" t="s">
        <v>17</v>
      </c>
    </row>
    <row r="13" spans="1:2" x14ac:dyDescent="0.35">
      <c r="A13" t="s">
        <v>22</v>
      </c>
      <c r="B13" t="s">
        <v>11</v>
      </c>
    </row>
    <row r="14" spans="1:2" x14ac:dyDescent="0.3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Lamour, Julien</cp:lastModifiedBy>
  <dcterms:created xsi:type="dcterms:W3CDTF">2020-02-25T13:15:26Z</dcterms:created>
  <dcterms:modified xsi:type="dcterms:W3CDTF">2020-04-06T15:12:49Z</dcterms:modified>
</cp:coreProperties>
</file>