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Google Drive\2020\Aci_curves\Week_8\"/>
    </mc:Choice>
  </mc:AlternateContent>
  <xr:revisionPtr revIDLastSave="0" documentId="13_ncr:1_{FA2B1226-5C45-4074-A3A8-4653B1FEAC97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35" i="1" l="1"/>
  <c r="BS35" i="1"/>
  <c r="BQ35" i="1"/>
  <c r="BR35" i="1" s="1"/>
  <c r="Y35" i="1" s="1"/>
  <c r="BP35" i="1"/>
  <c r="BO35" i="1"/>
  <c r="BN35" i="1"/>
  <c r="BM35" i="1"/>
  <c r="BL35" i="1"/>
  <c r="BI35" i="1"/>
  <c r="BG35" i="1"/>
  <c r="BD35" i="1"/>
  <c r="BB35" i="1"/>
  <c r="AV35" i="1"/>
  <c r="AW35" i="1" s="1"/>
  <c r="AR35" i="1"/>
  <c r="AP35" i="1" s="1"/>
  <c r="AE35" i="1"/>
  <c r="AD35" i="1"/>
  <c r="AC35" i="1" s="1"/>
  <c r="V35" i="1"/>
  <c r="BT34" i="1"/>
  <c r="BS34" i="1"/>
  <c r="BQ34" i="1"/>
  <c r="BR34" i="1" s="1"/>
  <c r="Y34" i="1" s="1"/>
  <c r="BP34" i="1"/>
  <c r="BO34" i="1"/>
  <c r="BN34" i="1"/>
  <c r="BM34" i="1"/>
  <c r="BL34" i="1"/>
  <c r="BI34" i="1"/>
  <c r="BG34" i="1"/>
  <c r="BD34" i="1"/>
  <c r="BF34" i="1" s="1"/>
  <c r="BB34" i="1"/>
  <c r="AW34" i="1"/>
  <c r="AV34" i="1"/>
  <c r="AR34" i="1"/>
  <c r="AP34" i="1"/>
  <c r="AE34" i="1"/>
  <c r="AD34" i="1"/>
  <c r="AC34" i="1"/>
  <c r="V34" i="1"/>
  <c r="Q34" i="1"/>
  <c r="BT33" i="1"/>
  <c r="BS33" i="1"/>
  <c r="BQ33" i="1"/>
  <c r="BP33" i="1"/>
  <c r="BO33" i="1"/>
  <c r="BN33" i="1"/>
  <c r="BM33" i="1"/>
  <c r="BL33" i="1"/>
  <c r="BG33" i="1" s="1"/>
  <c r="BI33" i="1"/>
  <c r="BB33" i="1"/>
  <c r="AW33" i="1"/>
  <c r="AV33" i="1"/>
  <c r="AR33" i="1"/>
  <c r="AP33" i="1" s="1"/>
  <c r="O33" i="1" s="1"/>
  <c r="AG33" i="1" s="1"/>
  <c r="AQ33" i="1"/>
  <c r="AE33" i="1"/>
  <c r="AD33" i="1"/>
  <c r="AC33" i="1" s="1"/>
  <c r="V33" i="1"/>
  <c r="BT32" i="1"/>
  <c r="BS32" i="1"/>
  <c r="BR32" i="1"/>
  <c r="BD32" i="1" s="1"/>
  <c r="BF32" i="1" s="1"/>
  <c r="BQ32" i="1"/>
  <c r="BP32" i="1"/>
  <c r="BO32" i="1"/>
  <c r="BN32" i="1"/>
  <c r="BM32" i="1"/>
  <c r="BL32" i="1"/>
  <c r="BG32" i="1" s="1"/>
  <c r="BI32" i="1"/>
  <c r="BB32" i="1"/>
  <c r="AW32" i="1"/>
  <c r="AV32" i="1"/>
  <c r="AR32" i="1"/>
  <c r="AP32" i="1" s="1"/>
  <c r="Q32" i="1" s="1"/>
  <c r="AE32" i="1"/>
  <c r="AC32" i="1" s="1"/>
  <c r="AD32" i="1"/>
  <c r="Y32" i="1"/>
  <c r="V32" i="1"/>
  <c r="T32" i="1"/>
  <c r="BT31" i="1"/>
  <c r="BS31" i="1"/>
  <c r="BQ31" i="1"/>
  <c r="BR31" i="1" s="1"/>
  <c r="BP31" i="1"/>
  <c r="BO31" i="1"/>
  <c r="BN31" i="1"/>
  <c r="BM31" i="1"/>
  <c r="BL31" i="1"/>
  <c r="BI31" i="1"/>
  <c r="BG31" i="1"/>
  <c r="BB31" i="1"/>
  <c r="AV31" i="1"/>
  <c r="AW31" i="1" s="1"/>
  <c r="AR31" i="1"/>
  <c r="AP31" i="1" s="1"/>
  <c r="AQ31" i="1" s="1"/>
  <c r="AE31" i="1"/>
  <c r="AD31" i="1"/>
  <c r="AC31" i="1" s="1"/>
  <c r="V31" i="1"/>
  <c r="T31" i="1"/>
  <c r="O31" i="1"/>
  <c r="AG31" i="1" s="1"/>
  <c r="BT30" i="1"/>
  <c r="Y30" i="1" s="1"/>
  <c r="BS30" i="1"/>
  <c r="BR30" i="1"/>
  <c r="BD30" i="1" s="1"/>
  <c r="BQ30" i="1"/>
  <c r="BP30" i="1"/>
  <c r="BO30" i="1"/>
  <c r="BN30" i="1"/>
  <c r="BM30" i="1"/>
  <c r="BL30" i="1"/>
  <c r="BG30" i="1" s="1"/>
  <c r="BI30" i="1"/>
  <c r="BB30" i="1"/>
  <c r="BF30" i="1" s="1"/>
  <c r="AW30" i="1"/>
  <c r="AV30" i="1"/>
  <c r="AR30" i="1"/>
  <c r="AP30" i="1" s="1"/>
  <c r="AE30" i="1"/>
  <c r="AC30" i="1" s="1"/>
  <c r="AD30" i="1"/>
  <c r="V30" i="1"/>
  <c r="BT29" i="1"/>
  <c r="BS29" i="1"/>
  <c r="BQ29" i="1"/>
  <c r="BP29" i="1"/>
  <c r="BO29" i="1"/>
  <c r="BN29" i="1"/>
  <c r="BM29" i="1"/>
  <c r="BL29" i="1"/>
  <c r="BI29" i="1"/>
  <c r="BG29" i="1"/>
  <c r="BB29" i="1"/>
  <c r="AV29" i="1"/>
  <c r="AW29" i="1" s="1"/>
  <c r="AR29" i="1"/>
  <c r="AP29" i="1"/>
  <c r="AE29" i="1"/>
  <c r="AD29" i="1"/>
  <c r="AC29" i="1"/>
  <c r="V29" i="1"/>
  <c r="P29" i="1"/>
  <c r="BE29" i="1" s="1"/>
  <c r="BT28" i="1"/>
  <c r="BS28" i="1"/>
  <c r="BR28" i="1" s="1"/>
  <c r="BQ28" i="1"/>
  <c r="BP28" i="1"/>
  <c r="BO28" i="1"/>
  <c r="BN28" i="1"/>
  <c r="BM28" i="1"/>
  <c r="BL28" i="1"/>
  <c r="BG28" i="1" s="1"/>
  <c r="BI28" i="1"/>
  <c r="BB28" i="1"/>
  <c r="AV28" i="1"/>
  <c r="AW28" i="1" s="1"/>
  <c r="AR28" i="1"/>
  <c r="AP28" i="1" s="1"/>
  <c r="AE28" i="1"/>
  <c r="AD28" i="1"/>
  <c r="AC28" i="1"/>
  <c r="V28" i="1"/>
  <c r="BT27" i="1"/>
  <c r="BS27" i="1"/>
  <c r="BQ27" i="1"/>
  <c r="BR27" i="1" s="1"/>
  <c r="Y27" i="1" s="1"/>
  <c r="BP27" i="1"/>
  <c r="BO27" i="1"/>
  <c r="BN27" i="1"/>
  <c r="BM27" i="1"/>
  <c r="BL27" i="1"/>
  <c r="BI27" i="1"/>
  <c r="BG27" i="1"/>
  <c r="BE27" i="1"/>
  <c r="BB27" i="1"/>
  <c r="AV27" i="1"/>
  <c r="AW27" i="1" s="1"/>
  <c r="AR27" i="1"/>
  <c r="AP27" i="1" s="1"/>
  <c r="AQ27" i="1" s="1"/>
  <c r="AE27" i="1"/>
  <c r="AD27" i="1"/>
  <c r="AC27" i="1" s="1"/>
  <c r="V27" i="1"/>
  <c r="P27" i="1"/>
  <c r="BT26" i="1"/>
  <c r="BS26" i="1"/>
  <c r="BQ26" i="1"/>
  <c r="BR26" i="1" s="1"/>
  <c r="BP26" i="1"/>
  <c r="BO26" i="1"/>
  <c r="BN26" i="1"/>
  <c r="BM26" i="1"/>
  <c r="BL26" i="1"/>
  <c r="BI26" i="1"/>
  <c r="BG26" i="1"/>
  <c r="BB26" i="1"/>
  <c r="AW26" i="1"/>
  <c r="AV26" i="1"/>
  <c r="AR26" i="1"/>
  <c r="AP26" i="1"/>
  <c r="Q26" i="1" s="1"/>
  <c r="AE26" i="1"/>
  <c r="AD26" i="1"/>
  <c r="AC26" i="1" s="1"/>
  <c r="V26" i="1"/>
  <c r="BT25" i="1"/>
  <c r="BS25" i="1"/>
  <c r="BQ25" i="1"/>
  <c r="BR25" i="1" s="1"/>
  <c r="BD25" i="1" s="1"/>
  <c r="BP25" i="1"/>
  <c r="BO25" i="1"/>
  <c r="BN25" i="1"/>
  <c r="BM25" i="1"/>
  <c r="BL25" i="1"/>
  <c r="BG25" i="1" s="1"/>
  <c r="BI25" i="1"/>
  <c r="BB25" i="1"/>
  <c r="AV25" i="1"/>
  <c r="AW25" i="1" s="1"/>
  <c r="AR25" i="1"/>
  <c r="AP25" i="1" s="1"/>
  <c r="O25" i="1" s="1"/>
  <c r="AE25" i="1"/>
  <c r="AD25" i="1"/>
  <c r="AC25" i="1" s="1"/>
  <c r="V25" i="1"/>
  <c r="Q25" i="1"/>
  <c r="BT24" i="1"/>
  <c r="BS24" i="1"/>
  <c r="BR24" i="1"/>
  <c r="BQ24" i="1"/>
  <c r="BP24" i="1"/>
  <c r="BO24" i="1"/>
  <c r="BN24" i="1"/>
  <c r="BM24" i="1"/>
  <c r="BL24" i="1"/>
  <c r="BG24" i="1" s="1"/>
  <c r="BI24" i="1"/>
  <c r="BD24" i="1"/>
  <c r="BF24" i="1" s="1"/>
  <c r="BB24" i="1"/>
  <c r="AW24" i="1"/>
  <c r="AV24" i="1"/>
  <c r="AR24" i="1"/>
  <c r="AP24" i="1" s="1"/>
  <c r="AE24" i="1"/>
  <c r="AD24" i="1"/>
  <c r="AC24" i="1"/>
  <c r="Y24" i="1"/>
  <c r="V24" i="1"/>
  <c r="BT23" i="1"/>
  <c r="BS23" i="1"/>
  <c r="BQ23" i="1"/>
  <c r="BR23" i="1" s="1"/>
  <c r="BP23" i="1"/>
  <c r="BO23" i="1"/>
  <c r="BN23" i="1"/>
  <c r="BM23" i="1"/>
  <c r="BL23" i="1"/>
  <c r="BI23" i="1"/>
  <c r="BG23" i="1"/>
  <c r="BB23" i="1"/>
  <c r="AV23" i="1"/>
  <c r="AW23" i="1" s="1"/>
  <c r="AR23" i="1"/>
  <c r="AP23" i="1" s="1"/>
  <c r="AE23" i="1"/>
  <c r="AD23" i="1"/>
  <c r="AC23" i="1" s="1"/>
  <c r="V23" i="1"/>
  <c r="BT22" i="1"/>
  <c r="BS22" i="1"/>
  <c r="BR22" i="1"/>
  <c r="BQ22" i="1"/>
  <c r="BP22" i="1"/>
  <c r="BO22" i="1"/>
  <c r="BN22" i="1"/>
  <c r="BM22" i="1"/>
  <c r="BL22" i="1"/>
  <c r="BG22" i="1" s="1"/>
  <c r="BI22" i="1"/>
  <c r="BF22" i="1"/>
  <c r="BD22" i="1"/>
  <c r="BB22" i="1"/>
  <c r="AW22" i="1"/>
  <c r="AV22" i="1"/>
  <c r="AR22" i="1"/>
  <c r="AP22" i="1" s="1"/>
  <c r="AE22" i="1"/>
  <c r="AD22" i="1"/>
  <c r="AC22" i="1"/>
  <c r="Y22" i="1"/>
  <c r="V22" i="1"/>
  <c r="BT21" i="1"/>
  <c r="BS21" i="1"/>
  <c r="BQ21" i="1"/>
  <c r="BP21" i="1"/>
  <c r="BO21" i="1"/>
  <c r="BN21" i="1"/>
  <c r="BM21" i="1"/>
  <c r="BL21" i="1"/>
  <c r="BI21" i="1"/>
  <c r="BG21" i="1"/>
  <c r="BB21" i="1"/>
  <c r="AV21" i="1"/>
  <c r="AW21" i="1" s="1"/>
  <c r="AR21" i="1"/>
  <c r="AP21" i="1"/>
  <c r="P21" i="1" s="1"/>
  <c r="BE21" i="1" s="1"/>
  <c r="AE21" i="1"/>
  <c r="AD21" i="1"/>
  <c r="AC21" i="1" s="1"/>
  <c r="V21" i="1"/>
  <c r="T21" i="1"/>
  <c r="BT20" i="1"/>
  <c r="BS20" i="1"/>
  <c r="BQ20" i="1"/>
  <c r="BR20" i="1" s="1"/>
  <c r="BP20" i="1"/>
  <c r="BO20" i="1"/>
  <c r="BN20" i="1"/>
  <c r="BM20" i="1"/>
  <c r="BL20" i="1"/>
  <c r="BI20" i="1"/>
  <c r="BG20" i="1"/>
  <c r="BB20" i="1"/>
  <c r="AV20" i="1"/>
  <c r="AW20" i="1" s="1"/>
  <c r="AR20" i="1"/>
  <c r="AP20" i="1"/>
  <c r="T20" i="1" s="1"/>
  <c r="AE20" i="1"/>
  <c r="AD20" i="1"/>
  <c r="AC20" i="1" s="1"/>
  <c r="V20" i="1"/>
  <c r="BT19" i="1"/>
  <c r="BS19" i="1"/>
  <c r="BQ19" i="1"/>
  <c r="BR19" i="1" s="1"/>
  <c r="BD19" i="1" s="1"/>
  <c r="BP19" i="1"/>
  <c r="BO19" i="1"/>
  <c r="BN19" i="1"/>
  <c r="BM19" i="1"/>
  <c r="BL19" i="1"/>
  <c r="BG19" i="1" s="1"/>
  <c r="BI19" i="1"/>
  <c r="BB19" i="1"/>
  <c r="AV19" i="1"/>
  <c r="AW19" i="1" s="1"/>
  <c r="AR19" i="1"/>
  <c r="AP19" i="1" s="1"/>
  <c r="O19" i="1" s="1"/>
  <c r="AG19" i="1" s="1"/>
  <c r="AE19" i="1"/>
  <c r="AD19" i="1"/>
  <c r="AC19" i="1" s="1"/>
  <c r="V19" i="1"/>
  <c r="BT18" i="1"/>
  <c r="BS18" i="1"/>
  <c r="BQ18" i="1"/>
  <c r="BR18" i="1" s="1"/>
  <c r="BP18" i="1"/>
  <c r="BO18" i="1"/>
  <c r="BN18" i="1"/>
  <c r="BM18" i="1"/>
  <c r="BL18" i="1"/>
  <c r="BI18" i="1"/>
  <c r="BG18" i="1"/>
  <c r="BB18" i="1"/>
  <c r="AW18" i="1"/>
  <c r="AV18" i="1"/>
  <c r="AR18" i="1"/>
  <c r="AP18" i="1"/>
  <c r="P18" i="1" s="1"/>
  <c r="BE18" i="1" s="1"/>
  <c r="AE18" i="1"/>
  <c r="AD18" i="1"/>
  <c r="AC18" i="1" s="1"/>
  <c r="V18" i="1"/>
  <c r="O18" i="1"/>
  <c r="BT17" i="1"/>
  <c r="Y17" i="1" s="1"/>
  <c r="BS17" i="1"/>
  <c r="BR17" i="1"/>
  <c r="BD17" i="1" s="1"/>
  <c r="BQ17" i="1"/>
  <c r="BP17" i="1"/>
  <c r="BO17" i="1"/>
  <c r="BN17" i="1"/>
  <c r="BM17" i="1"/>
  <c r="BL17" i="1"/>
  <c r="BG17" i="1" s="1"/>
  <c r="BI17" i="1"/>
  <c r="BB17" i="1"/>
  <c r="AV17" i="1"/>
  <c r="AW17" i="1" s="1"/>
  <c r="AR17" i="1"/>
  <c r="AP17" i="1" s="1"/>
  <c r="T17" i="1" s="1"/>
  <c r="AE17" i="1"/>
  <c r="AD17" i="1"/>
  <c r="AC17" i="1" s="1"/>
  <c r="V17" i="1"/>
  <c r="Q17" i="1"/>
  <c r="Q23" i="1" l="1"/>
  <c r="AQ23" i="1"/>
  <c r="P23" i="1"/>
  <c r="BE23" i="1" s="1"/>
  <c r="O23" i="1"/>
  <c r="T23" i="1"/>
  <c r="Y26" i="1"/>
  <c r="BD26" i="1"/>
  <c r="BF26" i="1" s="1"/>
  <c r="BD31" i="1"/>
  <c r="BF31" i="1" s="1"/>
  <c r="Y31" i="1"/>
  <c r="AG25" i="1"/>
  <c r="AQ28" i="1"/>
  <c r="T28" i="1"/>
  <c r="P28" i="1"/>
  <c r="BE28" i="1" s="1"/>
  <c r="BH28" i="1" s="1"/>
  <c r="O28" i="1"/>
  <c r="Q28" i="1"/>
  <c r="BD23" i="1"/>
  <c r="BF23" i="1" s="1"/>
  <c r="Y23" i="1"/>
  <c r="P24" i="1"/>
  <c r="BE24" i="1" s="1"/>
  <c r="BH24" i="1" s="1"/>
  <c r="AQ24" i="1"/>
  <c r="T24" i="1"/>
  <c r="Q24" i="1"/>
  <c r="O24" i="1"/>
  <c r="Y18" i="1"/>
  <c r="BD18" i="1"/>
  <c r="BF18" i="1" s="1"/>
  <c r="Y20" i="1"/>
  <c r="BD20" i="1"/>
  <c r="BF20" i="1" s="1"/>
  <c r="BD28" i="1"/>
  <c r="BF28" i="1" s="1"/>
  <c r="Y28" i="1"/>
  <c r="P30" i="1"/>
  <c r="BE30" i="1" s="1"/>
  <c r="BH30" i="1" s="1"/>
  <c r="AQ30" i="1"/>
  <c r="T30" i="1"/>
  <c r="O30" i="1"/>
  <c r="Z30" i="1" s="1"/>
  <c r="AA30" i="1" s="1"/>
  <c r="Q30" i="1"/>
  <c r="AQ22" i="1"/>
  <c r="T22" i="1"/>
  <c r="P22" i="1"/>
  <c r="BE22" i="1" s="1"/>
  <c r="BH22" i="1" s="1"/>
  <c r="Q22" i="1"/>
  <c r="O22" i="1"/>
  <c r="Z22" i="1" s="1"/>
  <c r="AA22" i="1" s="1"/>
  <c r="Z17" i="1"/>
  <c r="AA17" i="1" s="1"/>
  <c r="O17" i="1"/>
  <c r="AG18" i="1"/>
  <c r="P17" i="1"/>
  <c r="BE17" i="1" s="1"/>
  <c r="BH17" i="1" s="1"/>
  <c r="AQ17" i="1"/>
  <c r="Q19" i="1"/>
  <c r="AQ21" i="1"/>
  <c r="P25" i="1"/>
  <c r="BE25" i="1" s="1"/>
  <c r="BH25" i="1" s="1"/>
  <c r="AQ25" i="1"/>
  <c r="O26" i="1"/>
  <c r="Q29" i="1"/>
  <c r="O29" i="1"/>
  <c r="T33" i="1"/>
  <c r="AQ19" i="1"/>
  <c r="Q27" i="1"/>
  <c r="O27" i="1"/>
  <c r="AQ29" i="1"/>
  <c r="Q18" i="1"/>
  <c r="P20" i="1"/>
  <c r="BE20" i="1" s="1"/>
  <c r="BH20" i="1" s="1"/>
  <c r="AQ20" i="1"/>
  <c r="T25" i="1"/>
  <c r="BF27" i="1"/>
  <c r="Q35" i="1"/>
  <c r="O35" i="1"/>
  <c r="AQ35" i="1"/>
  <c r="T35" i="1"/>
  <c r="AQ18" i="1"/>
  <c r="T19" i="1"/>
  <c r="BF17" i="1"/>
  <c r="Q20" i="1"/>
  <c r="BF25" i="1"/>
  <c r="T27" i="1"/>
  <c r="BD27" i="1"/>
  <c r="T29" i="1"/>
  <c r="BF35" i="1"/>
  <c r="O20" i="1"/>
  <c r="T26" i="1"/>
  <c r="P26" i="1"/>
  <c r="BE26" i="1" s="1"/>
  <c r="BH26" i="1" s="1"/>
  <c r="P32" i="1"/>
  <c r="BE32" i="1" s="1"/>
  <c r="BH32" i="1" s="1"/>
  <c r="AQ32" i="1"/>
  <c r="T34" i="1"/>
  <c r="P34" i="1"/>
  <c r="BE34" i="1" s="1"/>
  <c r="BH34" i="1" s="1"/>
  <c r="O34" i="1"/>
  <c r="Z34" i="1" s="1"/>
  <c r="AA34" i="1" s="1"/>
  <c r="T18" i="1"/>
  <c r="BH27" i="1"/>
  <c r="Y19" i="1"/>
  <c r="BR21" i="1"/>
  <c r="AQ26" i="1"/>
  <c r="BR29" i="1"/>
  <c r="P33" i="1"/>
  <c r="BE33" i="1" s="1"/>
  <c r="AQ34" i="1"/>
  <c r="BF19" i="1"/>
  <c r="P19" i="1"/>
  <c r="BE19" i="1" s="1"/>
  <c r="BH19" i="1" s="1"/>
  <c r="Q21" i="1"/>
  <c r="O21" i="1"/>
  <c r="Y25" i="1"/>
  <c r="Z27" i="1"/>
  <c r="AA27" i="1" s="1"/>
  <c r="Q31" i="1"/>
  <c r="P31" i="1"/>
  <c r="BE31" i="1" s="1"/>
  <c r="BH31" i="1" s="1"/>
  <c r="O32" i="1"/>
  <c r="Z32" i="1" s="1"/>
  <c r="AA32" i="1" s="1"/>
  <c r="Q33" i="1"/>
  <c r="BR33" i="1"/>
  <c r="P35" i="1"/>
  <c r="BE35" i="1" s="1"/>
  <c r="BH35" i="1" s="1"/>
  <c r="AB22" i="1" l="1"/>
  <c r="AF22" i="1" s="1"/>
  <c r="AH22" i="1"/>
  <c r="AI22" i="1"/>
  <c r="AB30" i="1"/>
  <c r="AF30" i="1" s="1"/>
  <c r="AH30" i="1"/>
  <c r="AI30" i="1"/>
  <c r="AJ30" i="1" s="1"/>
  <c r="AH32" i="1"/>
  <c r="AB32" i="1"/>
  <c r="AF32" i="1" s="1"/>
  <c r="AI32" i="1"/>
  <c r="AB34" i="1"/>
  <c r="AF34" i="1" s="1"/>
  <c r="AI34" i="1"/>
  <c r="AH34" i="1"/>
  <c r="Y21" i="1"/>
  <c r="BD21" i="1"/>
  <c r="AG20" i="1"/>
  <c r="AG27" i="1"/>
  <c r="W27" i="1"/>
  <c r="U27" i="1" s="1"/>
  <c r="X27" i="1" s="1"/>
  <c r="R27" i="1" s="1"/>
  <c r="S27" i="1" s="1"/>
  <c r="Z19" i="1"/>
  <c r="AA19" i="1" s="1"/>
  <c r="Z20" i="1"/>
  <c r="AA20" i="1" s="1"/>
  <c r="W20" i="1" s="1"/>
  <c r="U20" i="1" s="1"/>
  <c r="X20" i="1" s="1"/>
  <c r="R20" i="1" s="1"/>
  <c r="S20" i="1" s="1"/>
  <c r="AG24" i="1"/>
  <c r="W24" i="1"/>
  <c r="U24" i="1" s="1"/>
  <c r="X24" i="1" s="1"/>
  <c r="R24" i="1" s="1"/>
  <c r="S24" i="1" s="1"/>
  <c r="Z24" i="1"/>
  <c r="AA24" i="1" s="1"/>
  <c r="AI17" i="1"/>
  <c r="AB17" i="1"/>
  <c r="AF17" i="1" s="1"/>
  <c r="W30" i="1"/>
  <c r="U30" i="1" s="1"/>
  <c r="X30" i="1" s="1"/>
  <c r="R30" i="1" s="1"/>
  <c r="S30" i="1" s="1"/>
  <c r="AG30" i="1"/>
  <c r="Z25" i="1"/>
  <c r="AA25" i="1" s="1"/>
  <c r="Z18" i="1"/>
  <c r="AA18" i="1" s="1"/>
  <c r="Z26" i="1"/>
  <c r="AA26" i="1" s="1"/>
  <c r="BH18" i="1"/>
  <c r="AI27" i="1"/>
  <c r="AB27" i="1"/>
  <c r="AF27" i="1" s="1"/>
  <c r="AG21" i="1"/>
  <c r="AG29" i="1"/>
  <c r="AG22" i="1"/>
  <c r="W22" i="1"/>
  <c r="U22" i="1" s="1"/>
  <c r="X22" i="1" s="1"/>
  <c r="R22" i="1" s="1"/>
  <c r="S22" i="1" s="1"/>
  <c r="AH17" i="1"/>
  <c r="AH27" i="1"/>
  <c r="BD33" i="1"/>
  <c r="BF33" i="1" s="1"/>
  <c r="Y33" i="1"/>
  <c r="BD29" i="1"/>
  <c r="Y29" i="1"/>
  <c r="W34" i="1"/>
  <c r="U34" i="1" s="1"/>
  <c r="X34" i="1" s="1"/>
  <c r="R34" i="1" s="1"/>
  <c r="S34" i="1" s="1"/>
  <c r="AG34" i="1"/>
  <c r="AG35" i="1"/>
  <c r="AG23" i="1"/>
  <c r="W32" i="1"/>
  <c r="U32" i="1" s="1"/>
  <c r="X32" i="1" s="1"/>
  <c r="R32" i="1" s="1"/>
  <c r="S32" i="1" s="1"/>
  <c r="AG32" i="1"/>
  <c r="W26" i="1"/>
  <c r="U26" i="1" s="1"/>
  <c r="X26" i="1" s="1"/>
  <c r="R26" i="1" s="1"/>
  <c r="S26" i="1" s="1"/>
  <c r="AG26" i="1"/>
  <c r="AG17" i="1"/>
  <c r="W17" i="1"/>
  <c r="U17" i="1" s="1"/>
  <c r="X17" i="1" s="1"/>
  <c r="R17" i="1" s="1"/>
  <c r="S17" i="1" s="1"/>
  <c r="Z28" i="1"/>
  <c r="AA28" i="1" s="1"/>
  <c r="Z35" i="1"/>
  <c r="AA35" i="1" s="1"/>
  <c r="W35" i="1" s="1"/>
  <c r="U35" i="1" s="1"/>
  <c r="X35" i="1" s="1"/>
  <c r="R35" i="1" s="1"/>
  <c r="S35" i="1" s="1"/>
  <c r="Z23" i="1"/>
  <c r="AA23" i="1" s="1"/>
  <c r="AG28" i="1"/>
  <c r="W28" i="1"/>
  <c r="U28" i="1" s="1"/>
  <c r="X28" i="1" s="1"/>
  <c r="R28" i="1" s="1"/>
  <c r="S28" i="1" s="1"/>
  <c r="Z31" i="1"/>
  <c r="AA31" i="1" s="1"/>
  <c r="BH23" i="1"/>
  <c r="AB18" i="1" l="1"/>
  <c r="AF18" i="1" s="1"/>
  <c r="AI18" i="1"/>
  <c r="AJ18" i="1" s="1"/>
  <c r="W18" i="1"/>
  <c r="U18" i="1" s="1"/>
  <c r="X18" i="1" s="1"/>
  <c r="R18" i="1" s="1"/>
  <c r="S18" i="1" s="1"/>
  <c r="AH18" i="1"/>
  <c r="AI25" i="1"/>
  <c r="AB25" i="1"/>
  <c r="AF25" i="1" s="1"/>
  <c r="W25" i="1"/>
  <c r="U25" i="1" s="1"/>
  <c r="X25" i="1" s="1"/>
  <c r="R25" i="1" s="1"/>
  <c r="S25" i="1" s="1"/>
  <c r="AH25" i="1"/>
  <c r="AB20" i="1"/>
  <c r="AF20" i="1" s="1"/>
  <c r="AI20" i="1"/>
  <c r="AH20" i="1"/>
  <c r="BF21" i="1"/>
  <c r="BH21" i="1"/>
  <c r="AI31" i="1"/>
  <c r="AH31" i="1"/>
  <c r="AB31" i="1"/>
  <c r="AF31" i="1" s="1"/>
  <c r="W31" i="1"/>
  <c r="U31" i="1" s="1"/>
  <c r="X31" i="1" s="1"/>
  <c r="R31" i="1" s="1"/>
  <c r="S31" i="1" s="1"/>
  <c r="AJ27" i="1"/>
  <c r="Z21" i="1"/>
  <c r="AA21" i="1" s="1"/>
  <c r="AI19" i="1"/>
  <c r="AB19" i="1"/>
  <c r="AF19" i="1" s="1"/>
  <c r="AH19" i="1"/>
  <c r="W19" i="1"/>
  <c r="U19" i="1" s="1"/>
  <c r="X19" i="1" s="1"/>
  <c r="R19" i="1" s="1"/>
  <c r="S19" i="1" s="1"/>
  <c r="AI23" i="1"/>
  <c r="AJ23" i="1" s="1"/>
  <c r="AB23" i="1"/>
  <c r="AF23" i="1" s="1"/>
  <c r="AH23" i="1"/>
  <c r="Z29" i="1"/>
  <c r="AA29" i="1" s="1"/>
  <c r="AB26" i="1"/>
  <c r="AF26" i="1" s="1"/>
  <c r="AI26" i="1"/>
  <c r="AH26" i="1"/>
  <c r="AJ34" i="1"/>
  <c r="AJ22" i="1"/>
  <c r="AB35" i="1"/>
  <c r="AF35" i="1" s="1"/>
  <c r="AH35" i="1"/>
  <c r="AI35" i="1"/>
  <c r="AJ35" i="1" s="1"/>
  <c r="BH29" i="1"/>
  <c r="BF29" i="1"/>
  <c r="AJ17" i="1"/>
  <c r="AB28" i="1"/>
  <c r="AF28" i="1" s="1"/>
  <c r="AI28" i="1"/>
  <c r="AH28" i="1"/>
  <c r="W23" i="1"/>
  <c r="U23" i="1" s="1"/>
  <c r="X23" i="1" s="1"/>
  <c r="R23" i="1" s="1"/>
  <c r="S23" i="1" s="1"/>
  <c r="Z33" i="1"/>
  <c r="AA33" i="1" s="1"/>
  <c r="BH33" i="1"/>
  <c r="AI24" i="1"/>
  <c r="AJ24" i="1" s="1"/>
  <c r="AB24" i="1"/>
  <c r="AF24" i="1" s="1"/>
  <c r="AH24" i="1"/>
  <c r="AJ32" i="1"/>
  <c r="AJ26" i="1" l="1"/>
  <c r="AJ31" i="1"/>
  <c r="AI33" i="1"/>
  <c r="AJ33" i="1" s="1"/>
  <c r="AB33" i="1"/>
  <c r="AF33" i="1" s="1"/>
  <c r="AH33" i="1"/>
  <c r="W33" i="1"/>
  <c r="U33" i="1" s="1"/>
  <c r="X33" i="1" s="1"/>
  <c r="R33" i="1" s="1"/>
  <c r="S33" i="1" s="1"/>
  <c r="AI29" i="1"/>
  <c r="AB29" i="1"/>
  <c r="AF29" i="1" s="1"/>
  <c r="AH29" i="1"/>
  <c r="W29" i="1"/>
  <c r="U29" i="1" s="1"/>
  <c r="X29" i="1" s="1"/>
  <c r="R29" i="1" s="1"/>
  <c r="S29" i="1" s="1"/>
  <c r="AJ19" i="1"/>
  <c r="AJ25" i="1"/>
  <c r="AB21" i="1"/>
  <c r="AF21" i="1" s="1"/>
  <c r="AI21" i="1"/>
  <c r="AH21" i="1"/>
  <c r="W21" i="1"/>
  <c r="U21" i="1" s="1"/>
  <c r="X21" i="1" s="1"/>
  <c r="R21" i="1" s="1"/>
  <c r="S21" i="1" s="1"/>
  <c r="AJ28" i="1"/>
  <c r="AJ20" i="1"/>
  <c r="AJ21" i="1" l="1"/>
  <c r="AJ29" i="1"/>
</calcChain>
</file>

<file path=xl/sharedStrings.xml><?xml version="1.0" encoding="utf-8"?>
<sst xmlns="http://schemas.openxmlformats.org/spreadsheetml/2006/main" count="694" uniqueCount="278">
  <si>
    <t>File opened</t>
  </si>
  <si>
    <t>2020-02-25 14:46:08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</si>
  <si>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</si>
  <si>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</si>
  <si>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</si>
  <si>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</si>
  <si>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</si>
  <si>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</si>
  <si>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</si>
  <si>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</si>
  <si>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</si>
  <si>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</si>
  <si>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</si>
  <si>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{"co2azero": "0.926417", "co2aspanconc1": "2488", "h2obspan2": "0", "h2obspan1": "1.00315", "tazero": "-0.144751", "oxygen": "21", "h2oaspanconc1": "12.18", "co2bspan2": "-0.0333406", "h2oaspan1": "1.00539", "h2obspanconc2": "0", "tbzero": "-0.0746956", "h2oaspan2a": "0.0719734", "h2obspan2a": "0.0725379", "h2obzero": "1.05718", "h2oaspan2b": "0.0723615", "h2obspanconc1": "12.18", "h2oazero": "1.04577", "h2oaspan2": "0", "co2aspan1": "1.00127", "ssb_ref": "36084.5", "flowbzero": "0.30558", "chamberpressurezero": "2.65346", "ssa_ref": "34010.6", "co2bspan1": "1.00109", "co2aspan2b": "0.293384", "flowazero": "0.30544", "h2oaspanconc2": "0", "h2obspan2b": "0.0727663", "flowmeterzero": "0.998881", "co2bspan2b": "0.294103", "co2aspanconc2": "301.4", "co2bspan2a": "0.296716", "co2aspan2a": "0.295951", "co2bzero": "0.928899", "co2aspan2": "-0.0336155", "co2bspanconc1": "2488", "co2bspanconc2": "301.4"}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</si>
  <si>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</si>
  <si>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</si>
  <si>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</si>
  <si>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</si>
  <si>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</si>
  <si>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</si>
  <si>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</si>
  <si>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</si>
  <si>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</si>
  <si>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14:46:08</t>
  </si>
  <si>
    <t>Stability Definition:	CO2_r (Meas): Per=20	Qamb_in (Meas): Std&lt;1 Per=20	A (GasEx): Std&lt;0.15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</si>
  <si>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</si>
  <si>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</si>
  <si>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</si>
  <si>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</si>
  <si>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</si>
  <si>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</si>
  <si>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</si>
  <si>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</si>
  <si>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</si>
  <si>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</si>
  <si>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</si>
  <si>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</si>
  <si>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</si>
  <si>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</si>
  <si>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</si>
  <si>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</si>
  <si>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</si>
  <si>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</si>
  <si>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</si>
  <si>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</si>
  <si>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</si>
  <si>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</si>
  <si>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</si>
  <si>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</si>
  <si>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</si>
  <si>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</si>
  <si>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</si>
  <si>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</si>
  <si>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</si>
  <si>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</si>
  <si>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</si>
  <si>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</si>
  <si>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</si>
  <si>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</si>
  <si>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</si>
  <si>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</si>
  <si>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</si>
  <si>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</si>
  <si>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</si>
  <si>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</si>
  <si>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</si>
  <si>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</si>
  <si>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</si>
  <si>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2.09633 80.0573 387.297 635.184 861.674 1086.32 1265.38 1380.4</t>
  </si>
  <si>
    <t>Fs_true</t>
  </si>
  <si>
    <t>-0.171428 100.427 402.452 601.451 800.464 1000.46 1200.05 1400.44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</si>
  <si>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</si>
  <si>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</si>
  <si>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</si>
  <si>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</si>
  <si>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</si>
  <si>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</si>
  <si>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</si>
  <si>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</si>
  <si>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</si>
  <si>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</si>
  <si>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</si>
  <si>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</si>
  <si>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</si>
  <si>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</si>
  <si>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</si>
  <si>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</si>
  <si>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</si>
  <si>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</si>
  <si>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</si>
  <si>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</si>
  <si>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</si>
  <si>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</si>
  <si>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</si>
  <si>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</si>
  <si>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</si>
  <si>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</si>
  <si>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</si>
  <si>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</si>
  <si>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</si>
  <si>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</si>
  <si>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</si>
  <si>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</si>
  <si>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</si>
  <si>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</si>
  <si>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</si>
  <si>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</si>
  <si>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</si>
  <si>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</si>
  <si>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</si>
  <si>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</si>
  <si>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</si>
  <si>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</si>
  <si>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</si>
  <si>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</si>
  <si>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</si>
  <si>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</si>
  <si>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</si>
  <si>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</si>
  <si>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</si>
  <si>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</si>
  <si>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</si>
  <si>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</si>
  <si>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</si>
  <si>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</si>
  <si>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</si>
  <si>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</si>
  <si>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</si>
  <si>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</si>
  <si>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</si>
  <si>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</si>
  <si>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</si>
  <si>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</si>
  <si>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</si>
  <si>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</si>
  <si>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</si>
  <si>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</si>
  <si>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</si>
  <si>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</si>
  <si>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</si>
  <si>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</si>
  <si>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</si>
  <si>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</si>
  <si>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</si>
  <si>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</si>
  <si>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</si>
  <si>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</si>
  <si>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</si>
  <si>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</si>
  <si>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</si>
  <si>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</si>
  <si>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</si>
  <si>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</si>
  <si>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</si>
  <si>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</si>
  <si>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</si>
  <si>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</si>
  <si>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</si>
  <si>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</si>
  <si>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</si>
  <si>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</si>
  <si>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</si>
  <si>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</si>
  <si>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</si>
  <si>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</si>
  <si>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</si>
  <si>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</si>
  <si>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</si>
  <si>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</si>
  <si>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</si>
  <si>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</si>
  <si>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</si>
  <si>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</si>
  <si>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</si>
  <si>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</si>
  <si>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</si>
  <si>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</si>
  <si>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</si>
  <si>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</si>
  <si>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</si>
  <si>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</si>
  <si>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</si>
  <si>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</si>
  <si>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</si>
  <si>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</si>
  <si>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</si>
  <si>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</si>
  <si>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</si>
  <si>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</si>
  <si>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</si>
  <si>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</si>
  <si>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</si>
  <si>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</si>
  <si>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</si>
  <si>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</si>
  <si>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</si>
  <si>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</si>
  <si>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</si>
  <si>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</si>
  <si>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</si>
  <si>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</si>
  <si>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</si>
  <si>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</si>
  <si>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</si>
  <si>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</si>
  <si>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</si>
  <si>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</si>
  <si>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</si>
  <si>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</si>
  <si>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</si>
  <si>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</si>
  <si>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</si>
  <si>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</si>
  <si>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</si>
  <si>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</si>
  <si>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</si>
  <si>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</si>
  <si>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</si>
  <si>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</si>
  <si>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</si>
  <si>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</si>
  <si>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</si>
  <si>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</si>
  <si>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</si>
  <si>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</si>
  <si>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</si>
  <si>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</si>
  <si>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</si>
  <si>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</si>
  <si>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</si>
  <si>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20200225 14:48:18</t>
  </si>
  <si>
    <t>14:48:18</t>
  </si>
  <si>
    <t>Lindsey</t>
  </si>
  <si>
    <t>20200225</t>
  </si>
  <si>
    <t>jl</t>
  </si>
  <si>
    <t>UNKNOW</t>
  </si>
  <si>
    <t>BNL17721</t>
  </si>
  <si>
    <t>Mature</t>
  </si>
  <si>
    <t>Tapirira guianensis</t>
  </si>
  <si>
    <t>Sun</t>
  </si>
  <si>
    <t>-</t>
  </si>
  <si>
    <t>0: Broadleaf</t>
  </si>
  <si>
    <t>20200225 14:49:49</t>
  </si>
  <si>
    <t>14:49:49</t>
  </si>
  <si>
    <t>20200225 14:51:26</t>
  </si>
  <si>
    <t>14:51:26</t>
  </si>
  <si>
    <t>20200225 14:52:54</t>
  </si>
  <si>
    <t>14:52:54</t>
  </si>
  <si>
    <t>20200225 14:54:29</t>
  </si>
  <si>
    <t>14:54:29</t>
  </si>
  <si>
    <t>20200225 14:55:57</t>
  </si>
  <si>
    <t>14:55:57</t>
  </si>
  <si>
    <t>20200225 14:57:03</t>
  </si>
  <si>
    <t>14:57:03</t>
  </si>
  <si>
    <t>20200225 14:58:21</t>
  </si>
  <si>
    <t>14:58:21</t>
  </si>
  <si>
    <t>20200225 15:00:12</t>
  </si>
  <si>
    <t>15:00:12</t>
  </si>
  <si>
    <t>20200225 15:01:38</t>
  </si>
  <si>
    <t>15:01:38</t>
  </si>
  <si>
    <t>20200225 15:03:07</t>
  </si>
  <si>
    <t>15:03:07</t>
  </si>
  <si>
    <t>20200225 15:04:41</t>
  </si>
  <si>
    <t>15:04:41</t>
  </si>
  <si>
    <t>20200225 15:06:08</t>
  </si>
  <si>
    <t>15:06:08</t>
  </si>
  <si>
    <t>20200225 15:07:34</t>
  </si>
  <si>
    <t>15:07:34</t>
  </si>
  <si>
    <t>20200225 15:09:13</t>
  </si>
  <si>
    <t>15:09:13</t>
  </si>
  <si>
    <t>20200225 15:10:53</t>
  </si>
  <si>
    <t>15:10:53</t>
  </si>
  <si>
    <t>20200225 15:12:48</t>
  </si>
  <si>
    <t>15:12:48</t>
  </si>
  <si>
    <t>20200225 15:14:32</t>
  </si>
  <si>
    <t>15:14:32</t>
  </si>
  <si>
    <t>20200225 15:16:14</t>
  </si>
  <si>
    <t>15:16:14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</si>
</sst>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35"/>
  <sheetViews>
    <sheetView tabSelected="1" topLeftCell="A10" workbookViewId="0"/>
  </sheetViews>
  <sheetFormatPr defaultRowHeight="14.5" x14ac:dyDescent="0.35"/>
  <sheetData>
    <row r="2" spans="1:133" x14ac:dyDescent="0.35">
      <c r="A2" t="s">
        <v>25</v>
      </c>
      <c r="B2" t="s">
        <v>26</v>
      </c>
      <c r="C2" t="s">
        <v>27</v>
      </c>
      <c r="D2" t="s">
        <v>28</v>
      </c>
    </row>
    <row r="3" spans="1:133" x14ac:dyDescent="0.35">
      <c r="B3">
        <v>4</v>
      </c>
      <c r="C3">
        <v>21</v>
      </c>
      <c r="D3" t="s">
        <v>29</v>
      </c>
    </row>
    <row r="4" spans="1:133" x14ac:dyDescent="0.35">
      <c r="A4" t="s">
        <v>30</v>
      </c>
      <c r="B4" t="s">
        <v>31</v>
      </c>
    </row>
    <row r="5" spans="1:133" x14ac:dyDescent="0.35">
      <c r="B5">
        <v>2</v>
      </c>
    </row>
    <row r="6" spans="1:133" x14ac:dyDescent="0.3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33" x14ac:dyDescent="0.35">
      <c r="B7">
        <v>0</v>
      </c>
      <c r="C7">
        <v>1</v>
      </c>
      <c r="D7">
        <v>0</v>
      </c>
      <c r="E7">
        <v>0</v>
      </c>
    </row>
    <row r="8" spans="1:133" x14ac:dyDescent="0.3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33" x14ac:dyDescent="0.3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3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33" x14ac:dyDescent="0.3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3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33" x14ac:dyDescent="0.3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133" x14ac:dyDescent="0.3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30</v>
      </c>
      <c r="BV14" t="s">
        <v>30</v>
      </c>
      <c r="BW14" t="s">
        <v>30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79</v>
      </c>
      <c r="CZ14" t="s">
        <v>79</v>
      </c>
      <c r="DA14" t="s">
        <v>79</v>
      </c>
      <c r="DB14" t="s">
        <v>79</v>
      </c>
      <c r="DC14" t="s">
        <v>79</v>
      </c>
      <c r="DD14" t="s">
        <v>79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</row>
    <row r="15" spans="1:133" x14ac:dyDescent="0.3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113</v>
      </c>
      <c r="AG15" t="s">
        <v>114</v>
      </c>
      <c r="AH15" t="s">
        <v>115</v>
      </c>
      <c r="AI15" t="s">
        <v>116</v>
      </c>
      <c r="AJ15" t="s">
        <v>117</v>
      </c>
      <c r="AK15" t="s">
        <v>118</v>
      </c>
      <c r="AL15" t="s">
        <v>119</v>
      </c>
      <c r="AM15" t="s">
        <v>120</v>
      </c>
      <c r="AN15" t="s">
        <v>75</v>
      </c>
      <c r="AO15" t="s">
        <v>121</v>
      </c>
      <c r="AP15" t="s">
        <v>122</v>
      </c>
      <c r="AQ15" t="s">
        <v>123</v>
      </c>
      <c r="AR15" t="s">
        <v>124</v>
      </c>
      <c r="AS15" t="s">
        <v>125</v>
      </c>
      <c r="AT15" t="s">
        <v>126</v>
      </c>
      <c r="AU15" t="s">
        <v>127</v>
      </c>
      <c r="AV15" t="s">
        <v>128</v>
      </c>
      <c r="AW15" t="s">
        <v>129</v>
      </c>
      <c r="AX15" t="s">
        <v>130</v>
      </c>
      <c r="AY15" t="s">
        <v>131</v>
      </c>
      <c r="AZ15" t="s">
        <v>132</v>
      </c>
      <c r="BA15" t="s">
        <v>133</v>
      </c>
      <c r="BB15" t="s">
        <v>134</v>
      </c>
      <c r="BC15" t="s">
        <v>135</v>
      </c>
      <c r="BD15" t="s">
        <v>136</v>
      </c>
      <c r="BE15" t="s">
        <v>137</v>
      </c>
      <c r="BF15" t="s">
        <v>138</v>
      </c>
      <c r="BG15" t="s">
        <v>139</v>
      </c>
      <c r="BH15" t="s">
        <v>140</v>
      </c>
      <c r="BI15" t="s">
        <v>141</v>
      </c>
      <c r="BJ15" t="s">
        <v>142</v>
      </c>
      <c r="BK15" t="s">
        <v>143</v>
      </c>
      <c r="BL15" t="s">
        <v>144</v>
      </c>
      <c r="BM15" t="s">
        <v>145</v>
      </c>
      <c r="BN15" t="s">
        <v>146</v>
      </c>
      <c r="BO15" t="s">
        <v>147</v>
      </c>
      <c r="BP15" t="s">
        <v>148</v>
      </c>
      <c r="BQ15" t="s">
        <v>149</v>
      </c>
      <c r="BR15" t="s">
        <v>150</v>
      </c>
      <c r="BS15" t="s">
        <v>151</v>
      </c>
      <c r="BT15" t="s">
        <v>152</v>
      </c>
      <c r="BU15" t="s">
        <v>153</v>
      </c>
      <c r="BV15" t="s">
        <v>154</v>
      </c>
      <c r="BW15" t="s">
        <v>155</v>
      </c>
      <c r="BX15" t="s">
        <v>95</v>
      </c>
      <c r="BY15" t="s">
        <v>156</v>
      </c>
      <c r="BZ15" t="s">
        <v>157</v>
      </c>
      <c r="CA15" t="s">
        <v>158</v>
      </c>
      <c r="CB15" t="s">
        <v>159</v>
      </c>
      <c r="CC15" t="s">
        <v>160</v>
      </c>
      <c r="CD15" t="s">
        <v>161</v>
      </c>
      <c r="CE15" t="s">
        <v>162</v>
      </c>
      <c r="CF15" t="s">
        <v>163</v>
      </c>
      <c r="CG15" t="s">
        <v>164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</row>
    <row r="16" spans="1:133" x14ac:dyDescent="0.35">
      <c r="B16" t="s">
        <v>213</v>
      </c>
      <c r="C16" t="s">
        <v>213</v>
      </c>
      <c r="N16" t="s">
        <v>213</v>
      </c>
      <c r="O16" t="s">
        <v>214</v>
      </c>
      <c r="P16" t="s">
        <v>215</v>
      </c>
      <c r="Q16" t="s">
        <v>216</v>
      </c>
      <c r="R16" t="s">
        <v>216</v>
      </c>
      <c r="S16" t="s">
        <v>161</v>
      </c>
      <c r="T16" t="s">
        <v>161</v>
      </c>
      <c r="U16" t="s">
        <v>214</v>
      </c>
      <c r="V16" t="s">
        <v>214</v>
      </c>
      <c r="W16" t="s">
        <v>214</v>
      </c>
      <c r="X16" t="s">
        <v>214</v>
      </c>
      <c r="Y16" t="s">
        <v>217</v>
      </c>
      <c r="Z16" t="s">
        <v>218</v>
      </c>
      <c r="AA16" t="s">
        <v>218</v>
      </c>
      <c r="AB16" t="s">
        <v>219</v>
      </c>
      <c r="AC16" t="s">
        <v>220</v>
      </c>
      <c r="AD16" t="s">
        <v>219</v>
      </c>
      <c r="AE16" t="s">
        <v>219</v>
      </c>
      <c r="AF16" t="s">
        <v>219</v>
      </c>
      <c r="AG16" t="s">
        <v>217</v>
      </c>
      <c r="AH16" t="s">
        <v>217</v>
      </c>
      <c r="AI16" t="s">
        <v>217</v>
      </c>
      <c r="AJ16" t="s">
        <v>217</v>
      </c>
      <c r="AN16" t="s">
        <v>221</v>
      </c>
      <c r="AO16" t="s">
        <v>220</v>
      </c>
      <c r="AQ16" t="s">
        <v>220</v>
      </c>
      <c r="AR16" t="s">
        <v>221</v>
      </c>
      <c r="AX16" t="s">
        <v>215</v>
      </c>
      <c r="BD16" t="s">
        <v>215</v>
      </c>
      <c r="BE16" t="s">
        <v>215</v>
      </c>
      <c r="BF16" t="s">
        <v>215</v>
      </c>
      <c r="BH16" t="s">
        <v>222</v>
      </c>
      <c r="BQ16" t="s">
        <v>215</v>
      </c>
      <c r="BR16" t="s">
        <v>215</v>
      </c>
      <c r="BT16" t="s">
        <v>223</v>
      </c>
      <c r="BU16" t="s">
        <v>224</v>
      </c>
      <c r="BX16" t="s">
        <v>213</v>
      </c>
      <c r="BY16" t="s">
        <v>216</v>
      </c>
      <c r="BZ16" t="s">
        <v>216</v>
      </c>
      <c r="CA16" t="s">
        <v>225</v>
      </c>
      <c r="CB16" t="s">
        <v>225</v>
      </c>
      <c r="CC16" t="s">
        <v>221</v>
      </c>
      <c r="CD16" t="s">
        <v>219</v>
      </c>
      <c r="CE16" t="s">
        <v>219</v>
      </c>
      <c r="CF16" t="s">
        <v>218</v>
      </c>
      <c r="CG16" t="s">
        <v>218</v>
      </c>
      <c r="CH16" t="s">
        <v>218</v>
      </c>
      <c r="CI16" t="s">
        <v>218</v>
      </c>
      <c r="CJ16" t="s">
        <v>218</v>
      </c>
      <c r="CK16" t="s">
        <v>226</v>
      </c>
      <c r="CL16" t="s">
        <v>215</v>
      </c>
      <c r="CM16" t="s">
        <v>215</v>
      </c>
      <c r="CN16" t="s">
        <v>215</v>
      </c>
      <c r="CS16" t="s">
        <v>215</v>
      </c>
      <c r="CV16" t="s">
        <v>218</v>
      </c>
      <c r="CW16" t="s">
        <v>218</v>
      </c>
      <c r="CX16" t="s">
        <v>218</v>
      </c>
      <c r="CY16" t="s">
        <v>218</v>
      </c>
      <c r="CZ16" t="s">
        <v>218</v>
      </c>
      <c r="DA16" t="s">
        <v>215</v>
      </c>
      <c r="DB16" t="s">
        <v>215</v>
      </c>
      <c r="DC16" t="s">
        <v>215</v>
      </c>
      <c r="DD16" t="s">
        <v>213</v>
      </c>
      <c r="DF16" t="s">
        <v>227</v>
      </c>
      <c r="DG16" t="s">
        <v>227</v>
      </c>
      <c r="DI16" t="s">
        <v>213</v>
      </c>
      <c r="DJ16" t="s">
        <v>220</v>
      </c>
      <c r="DK16" t="s">
        <v>220</v>
      </c>
      <c r="DL16" t="s">
        <v>228</v>
      </c>
      <c r="DM16" t="s">
        <v>229</v>
      </c>
      <c r="DO16" t="s">
        <v>221</v>
      </c>
      <c r="DP16" t="s">
        <v>221</v>
      </c>
      <c r="DQ16" t="s">
        <v>218</v>
      </c>
      <c r="DR16" t="s">
        <v>218</v>
      </c>
      <c r="DS16" t="s">
        <v>218</v>
      </c>
      <c r="DT16" t="s">
        <v>218</v>
      </c>
      <c r="DU16" t="s">
        <v>218</v>
      </c>
      <c r="DV16" t="s">
        <v>220</v>
      </c>
      <c r="DW16" t="s">
        <v>220</v>
      </c>
      <c r="DX16" t="s">
        <v>220</v>
      </c>
      <c r="DY16" t="s">
        <v>218</v>
      </c>
      <c r="DZ16" t="s">
        <v>216</v>
      </c>
      <c r="EA16" t="s">
        <v>225</v>
      </c>
      <c r="EB16" t="s">
        <v>220</v>
      </c>
      <c r="EC16" t="s">
        <v>220</v>
      </c>
    </row>
    <row r="17" spans="1:133" x14ac:dyDescent="0.35">
      <c r="A17">
        <v>1</v>
      </c>
      <c r="B17">
        <v>1582660098</v>
      </c>
      <c r="C17">
        <v>0</v>
      </c>
      <c r="D17" t="s">
        <v>230</v>
      </c>
      <c r="E17" t="s">
        <v>231</v>
      </c>
      <c r="F17" t="s">
        <v>232</v>
      </c>
      <c r="G17" t="s">
        <v>233</v>
      </c>
      <c r="H17" t="s">
        <v>234</v>
      </c>
      <c r="I17" t="s">
        <v>235</v>
      </c>
      <c r="J17" t="s">
        <v>236</v>
      </c>
      <c r="K17" t="s">
        <v>237</v>
      </c>
      <c r="L17" t="s">
        <v>238</v>
      </c>
      <c r="M17" t="s">
        <v>239</v>
      </c>
      <c r="N17">
        <v>1582660090</v>
      </c>
      <c r="O17">
        <f t="shared" ref="O17:O35" si="0">CC17*AP17*(CA17-CB17)/(100*BU17*(1000-AP17*CA17))</f>
        <v>2.5362307066667269E-3</v>
      </c>
      <c r="P17">
        <f t="shared" ref="P17:P35" si="1">CC17*AP17*(BZ17-BY17*(1000-AP17*CB17)/(1000-AP17*CA17))/(100*BU17)</f>
        <v>10.379743491706146</v>
      </c>
      <c r="Q17">
        <f t="shared" ref="Q17:Q35" si="2">BY17 - IF(AP17&gt;1, P17*BU17*100/(AR17*CK17), 0)</f>
        <v>388.68677419354799</v>
      </c>
      <c r="R17">
        <f t="shared" ref="R17:R35" si="3">((X17-O17/2)*Q17-P17)/(X17+O17/2)</f>
        <v>288.29544665920037</v>
      </c>
      <c r="S17">
        <f t="shared" ref="S17:S35" si="4">R17*(CD17+CE17)/1000</f>
        <v>28.726814061648096</v>
      </c>
      <c r="T17">
        <f t="shared" ref="T17:T35" si="5">(BY17 - IF(AP17&gt;1, P17*BU17*100/(AR17*CK17), 0))*(CD17+CE17)/1000</f>
        <v>38.730173576688777</v>
      </c>
      <c r="U17">
        <f t="shared" ref="U17:U35" si="6">2/((1/W17-1/V17)+SIGN(W17)*SQRT((1/W17-1/V17)*(1/W17-1/V17) + 4*BV17/((BV17+1)*(BV17+1))*(2*1/W17*1/V17-1/V17*1/V17)))</f>
        <v>0.18613653511492992</v>
      </c>
      <c r="V17">
        <f t="shared" ref="V17:V35" si="7">AM17+AL17*BU17+AK17*BU17*BU17</f>
        <v>2.2504307012248597</v>
      </c>
      <c r="W17">
        <f t="shared" ref="W17:W35" si="8">O17*(1000-(1000*0.61365*EXP(17.502*AA17/(240.97+AA17))/(CD17+CE17)+CA17)/2)/(1000*0.61365*EXP(17.502*AA17/(240.97+AA17))/(CD17+CE17)-CA17)</f>
        <v>0.17798688697441431</v>
      </c>
      <c r="X17">
        <f t="shared" ref="X17:X35" si="9">1/((BV17+1)/(U17/1.6)+1/(V17/1.37)) + BV17/((BV17+1)/(U17/1.6) + BV17/(V17/1.37))</f>
        <v>0.11194428160199613</v>
      </c>
      <c r="Y17">
        <f t="shared" ref="Y17:Y35" si="10">(BR17*BT17)</f>
        <v>289.50220433875995</v>
      </c>
      <c r="Z17">
        <f t="shared" ref="Z17:Z35" si="11">(CF17+(Y17+2*0.95*0.0000000567*(((CF17+$B$7)+273)^4-(CF17+273)^4)-44100*O17)/(1.84*29.3*V17+8*0.95*0.0000000567*(CF17+273)^3))</f>
        <v>32.201703465700945</v>
      </c>
      <c r="AA17">
        <f t="shared" ref="AA17:AA35" si="12">($C$7*CG17+$D$7*CH17+$E$7*Z17)</f>
        <v>30.999935483870999</v>
      </c>
      <c r="AB17">
        <f t="shared" ref="AB17:AB35" si="13">0.61365*EXP(17.502*AA17/(240.97+AA17))</f>
        <v>4.5113617145112102</v>
      </c>
      <c r="AC17">
        <f t="shared" ref="AC17:AC35" si="14">(AD17/AE17*100)</f>
        <v>70.254316034508278</v>
      </c>
      <c r="AD17">
        <f t="shared" ref="AD17:AD35" si="15">CA17*(CD17+CE17)/1000</f>
        <v>3.146042913739612</v>
      </c>
      <c r="AE17">
        <f t="shared" ref="AE17:AE35" si="16">0.61365*EXP(17.502*CF17/(240.97+CF17))</f>
        <v>4.4780777770212783</v>
      </c>
      <c r="AF17">
        <f t="shared" ref="AF17:AF35" si="17">(AB17-CA17*(CD17+CE17)/1000)</f>
        <v>1.3653188007715982</v>
      </c>
      <c r="AG17">
        <f t="shared" ref="AG17:AG35" si="18">(-O17*44100)</f>
        <v>-111.84777416400266</v>
      </c>
      <c r="AH17">
        <f t="shared" ref="AH17:AH35" si="19">2*29.3*V17*0.92*(CF17-AA17)</f>
        <v>-15.749579038091753</v>
      </c>
      <c r="AI17">
        <f t="shared" ref="AI17:AI35" si="20">2*0.95*0.0000000567*(((CF17+$B$7)+273)^4-(AA17+273)^4)</f>
        <v>-1.5705682088979067</v>
      </c>
      <c r="AJ17">
        <f t="shared" ref="AJ17:AJ35" si="21">Y17+AI17+AG17+AH17</f>
        <v>160.33428292776765</v>
      </c>
      <c r="AK17">
        <v>-4.1195343424763803E-2</v>
      </c>
      <c r="AL17">
        <v>4.6245381904592799E-2</v>
      </c>
      <c r="AM17">
        <v>3.4559907730888</v>
      </c>
      <c r="AN17">
        <v>122</v>
      </c>
      <c r="AO17">
        <v>20</v>
      </c>
      <c r="AP17">
        <f t="shared" ref="AP17:AP35" si="22">IF(AN17*$H$13&gt;=AR17,1,(AR17/(AR17-AN17*$H$13)))</f>
        <v>1</v>
      </c>
      <c r="AQ17">
        <f t="shared" ref="AQ17:AQ35" si="23">(AP17-1)*100</f>
        <v>0</v>
      </c>
      <c r="AR17">
        <f t="shared" ref="AR17:AR35" si="24">MAX(0,($B$13+$C$13*CK17)/(1+$D$13*CK17)*CD17/(CF17+273)*$E$13)</f>
        <v>51863.671328533281</v>
      </c>
      <c r="AS17" t="s">
        <v>240</v>
      </c>
      <c r="AT17">
        <v>0</v>
      </c>
      <c r="AU17">
        <v>0</v>
      </c>
      <c r="AV17">
        <f t="shared" ref="AV17:AV35" si="25">AU17-AT17</f>
        <v>0</v>
      </c>
      <c r="AW17" t="e">
        <f t="shared" ref="AW17:AW35" si="26">AV17/AU17</f>
        <v>#DIV/0!</v>
      </c>
      <c r="AX17">
        <v>0</v>
      </c>
      <c r="AY17" t="s">
        <v>240</v>
      </c>
      <c r="AZ17">
        <v>0</v>
      </c>
      <c r="BA17">
        <v>0</v>
      </c>
      <c r="BB17" t="e">
        <f t="shared" ref="BB17:BB35" si="27">1-AZ17/BA17</f>
        <v>#DIV/0!</v>
      </c>
      <c r="BC17">
        <v>0.5</v>
      </c>
      <c r="BD17">
        <f t="shared" ref="BD17:BD35" si="28">BR17</f>
        <v>1513.1828806451599</v>
      </c>
      <c r="BE17">
        <f t="shared" ref="BE17:BE35" si="29">P17</f>
        <v>10.379743491706146</v>
      </c>
      <c r="BF17" t="e">
        <f t="shared" ref="BF17:BF35" si="30">BB17*BC17*BD17</f>
        <v>#DIV/0!</v>
      </c>
      <c r="BG17" t="e">
        <f t="shared" ref="BG17:BG35" si="31">BL17/BA17</f>
        <v>#DIV/0!</v>
      </c>
      <c r="BH17">
        <f t="shared" ref="BH17:BH35" si="32">(BE17-AX17)/BD17</f>
        <v>6.8595433007282262E-3</v>
      </c>
      <c r="BI17" t="e">
        <f t="shared" ref="BI17:BI35" si="33">(AU17-BA17)/BA17</f>
        <v>#DIV/0!</v>
      </c>
      <c r="BJ17" t="s">
        <v>240</v>
      </c>
      <c r="BK17">
        <v>0</v>
      </c>
      <c r="BL17">
        <f t="shared" ref="BL17:BL35" si="34">BA17-BK17</f>
        <v>0</v>
      </c>
      <c r="BM17" t="e">
        <f t="shared" ref="BM17:BM35" si="35">(BA17-AZ17)/(BA17-BK17)</f>
        <v>#DIV/0!</v>
      </c>
      <c r="BN17" t="e">
        <f t="shared" ref="BN17:BN35" si="36">(AU17-BA17)/(AU17-BK17)</f>
        <v>#DIV/0!</v>
      </c>
      <c r="BO17" t="e">
        <f t="shared" ref="BO17:BO35" si="37">(BA17-AZ17)/(BA17-AT17)</f>
        <v>#DIV/0!</v>
      </c>
      <c r="BP17" t="e">
        <f t="shared" ref="BP17:BP35" si="38">(AU17-BA17)/(AU17-AT17)</f>
        <v>#DIV/0!</v>
      </c>
      <c r="BQ17">
        <f t="shared" ref="BQ17:BQ35" si="39">$B$11*CL17+$C$11*CM17+$F$11*CN17</f>
        <v>1799.9938709677399</v>
      </c>
      <c r="BR17">
        <f t="shared" ref="BR17:BR35" si="40">BQ17*BS17</f>
        <v>1513.1828806451599</v>
      </c>
      <c r="BS17">
        <f t="shared" ref="BS17:BS35" si="41">($B$11*$D$9+$C$11*$D$9+$F$11*((DA17+CS17)/MAX(DA17+CS17+DB17, 0.1)*$I$9+DB17/MAX(DA17+CS17+DB17, 0.1)*$J$9))/($B$11+$C$11+$F$11)</f>
        <v>0.8406600183764068</v>
      </c>
      <c r="BT17">
        <f t="shared" ref="BT17:BT35" si="42">($B$11*$K$9+$C$11*$K$9+$F$11*((DA17+CS17)/MAX(DA17+CS17+DB17, 0.1)*$P$9+DB17/MAX(DA17+CS17+DB17, 0.1)*$Q$9))/($B$11+$C$11+$F$11)</f>
        <v>0.19132003675281334</v>
      </c>
      <c r="BU17">
        <v>6</v>
      </c>
      <c r="BV17">
        <v>0.5</v>
      </c>
      <c r="BW17" t="s">
        <v>241</v>
      </c>
      <c r="BX17">
        <v>1582660090</v>
      </c>
      <c r="BY17">
        <v>388.68677419354799</v>
      </c>
      <c r="BZ17">
        <v>400.05187096774199</v>
      </c>
      <c r="CA17">
        <v>31.572935483870999</v>
      </c>
      <c r="CB17">
        <v>29.1168774193548</v>
      </c>
      <c r="CC17">
        <v>600.02354838709698</v>
      </c>
      <c r="CD17">
        <v>99.443625806451607</v>
      </c>
      <c r="CE17">
        <v>0.200036258064516</v>
      </c>
      <c r="CF17">
        <v>30.870122580645202</v>
      </c>
      <c r="CG17">
        <v>30.999935483870999</v>
      </c>
      <c r="CH17">
        <v>999.9</v>
      </c>
      <c r="CI17">
        <v>0</v>
      </c>
      <c r="CJ17">
        <v>0</v>
      </c>
      <c r="CK17">
        <v>9990.0393548387092</v>
      </c>
      <c r="CL17">
        <v>0</v>
      </c>
      <c r="CM17">
        <v>9.1911464516128998</v>
      </c>
      <c r="CN17">
        <v>1799.9938709677399</v>
      </c>
      <c r="CO17">
        <v>0.97799809677419403</v>
      </c>
      <c r="CP17">
        <v>2.2001680645161299E-2</v>
      </c>
      <c r="CQ17">
        <v>0</v>
      </c>
      <c r="CR17">
        <v>2.7081854838709698</v>
      </c>
      <c r="CS17">
        <v>0</v>
      </c>
      <c r="CT17">
        <v>15786.0193548387</v>
      </c>
      <c r="CU17">
        <v>16724.670967741898</v>
      </c>
      <c r="CV17">
        <v>47.945129032258002</v>
      </c>
      <c r="CW17">
        <v>50.570129032258002</v>
      </c>
      <c r="CX17">
        <v>49.375</v>
      </c>
      <c r="CY17">
        <v>48.658999999999999</v>
      </c>
      <c r="CZ17">
        <v>47.436999999999998</v>
      </c>
      <c r="DA17">
        <v>1760.39290322581</v>
      </c>
      <c r="DB17">
        <v>39.600967741935499</v>
      </c>
      <c r="DC17">
        <v>0</v>
      </c>
      <c r="DD17">
        <v>20916.200000047698</v>
      </c>
      <c r="DE17">
        <v>2.7393749999999999</v>
      </c>
      <c r="DF17">
        <v>0.58783760964865694</v>
      </c>
      <c r="DG17">
        <v>-449.63760748254401</v>
      </c>
      <c r="DH17">
        <v>15783.311538461499</v>
      </c>
      <c r="DI17">
        <v>15</v>
      </c>
      <c r="DJ17">
        <v>100</v>
      </c>
      <c r="DK17">
        <v>100</v>
      </c>
      <c r="DL17">
        <v>2.532</v>
      </c>
      <c r="DM17">
        <v>0.28899999999999998</v>
      </c>
      <c r="DN17">
        <v>2</v>
      </c>
      <c r="DO17">
        <v>481.94600000000003</v>
      </c>
      <c r="DP17">
        <v>318.77699999999999</v>
      </c>
      <c r="DQ17">
        <v>28.2151</v>
      </c>
      <c r="DR17">
        <v>34.191499999999998</v>
      </c>
      <c r="DS17">
        <v>29.9999</v>
      </c>
      <c r="DT17">
        <v>34.080199999999998</v>
      </c>
      <c r="DU17">
        <v>34.117100000000001</v>
      </c>
      <c r="DV17">
        <v>21.048300000000001</v>
      </c>
      <c r="DW17">
        <v>23.5852</v>
      </c>
      <c r="DX17">
        <v>21.437799999999999</v>
      </c>
      <c r="DY17">
        <v>28.245000000000001</v>
      </c>
      <c r="DZ17">
        <v>400</v>
      </c>
      <c r="EA17">
        <v>28.929400000000001</v>
      </c>
      <c r="EB17">
        <v>99.656000000000006</v>
      </c>
      <c r="EC17">
        <v>100.089</v>
      </c>
    </row>
    <row r="18" spans="1:133" x14ac:dyDescent="0.35">
      <c r="A18">
        <v>2</v>
      </c>
      <c r="B18">
        <v>1582660189</v>
      </c>
      <c r="C18">
        <v>91</v>
      </c>
      <c r="D18" t="s">
        <v>242</v>
      </c>
      <c r="E18" t="s">
        <v>243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  <c r="K18" t="s">
        <v>237</v>
      </c>
      <c r="L18" t="s">
        <v>238</v>
      </c>
      <c r="M18" t="s">
        <v>239</v>
      </c>
      <c r="N18">
        <v>1582660181</v>
      </c>
      <c r="O18">
        <f t="shared" si="0"/>
        <v>2.5992396207157333E-3</v>
      </c>
      <c r="P18">
        <f t="shared" si="1"/>
        <v>10.437900466411087</v>
      </c>
      <c r="Q18">
        <f t="shared" si="2"/>
        <v>388.60703225806498</v>
      </c>
      <c r="R18">
        <f t="shared" si="3"/>
        <v>290.36186605420215</v>
      </c>
      <c r="S18">
        <f t="shared" si="4"/>
        <v>28.932387895678986</v>
      </c>
      <c r="T18">
        <f t="shared" si="5"/>
        <v>38.721783783343533</v>
      </c>
      <c r="U18">
        <f t="shared" si="6"/>
        <v>0.19180346980678367</v>
      </c>
      <c r="V18">
        <f t="shared" si="7"/>
        <v>2.252751313427074</v>
      </c>
      <c r="W18">
        <f t="shared" si="8"/>
        <v>0.18317088664980147</v>
      </c>
      <c r="X18">
        <f t="shared" si="9"/>
        <v>0.11522502668257961</v>
      </c>
      <c r="Y18">
        <f t="shared" si="10"/>
        <v>289.5008693537651</v>
      </c>
      <c r="Z18">
        <f t="shared" si="11"/>
        <v>32.206609839902129</v>
      </c>
      <c r="AA18">
        <f t="shared" si="12"/>
        <v>31.004867741935499</v>
      </c>
      <c r="AB18">
        <f t="shared" si="13"/>
        <v>4.5126305797315727</v>
      </c>
      <c r="AC18">
        <f t="shared" si="14"/>
        <v>70.302773924460922</v>
      </c>
      <c r="AD18">
        <f t="shared" si="15"/>
        <v>3.1530679580437173</v>
      </c>
      <c r="AE18">
        <f t="shared" si="16"/>
        <v>4.4849837097916403</v>
      </c>
      <c r="AF18">
        <f t="shared" si="17"/>
        <v>1.3595626216878554</v>
      </c>
      <c r="AG18">
        <f t="shared" si="18"/>
        <v>-114.62646727356383</v>
      </c>
      <c r="AH18">
        <f t="shared" si="19"/>
        <v>-13.085293491089157</v>
      </c>
      <c r="AI18">
        <f t="shared" si="20"/>
        <v>-1.3037434922661422</v>
      </c>
      <c r="AJ18">
        <f t="shared" si="21"/>
        <v>160.48536509684595</v>
      </c>
      <c r="AK18">
        <v>-4.1257857640638801E-2</v>
      </c>
      <c r="AL18">
        <v>4.6315559588458503E-2</v>
      </c>
      <c r="AM18">
        <v>3.46014083095932</v>
      </c>
      <c r="AN18">
        <v>120</v>
      </c>
      <c r="AO18">
        <v>20</v>
      </c>
      <c r="AP18">
        <f t="shared" si="22"/>
        <v>1</v>
      </c>
      <c r="AQ18">
        <f t="shared" si="23"/>
        <v>0</v>
      </c>
      <c r="AR18">
        <f t="shared" si="24"/>
        <v>51934.520856023759</v>
      </c>
      <c r="AS18" t="s">
        <v>240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240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1513.1758374000672</v>
      </c>
      <c r="BE18">
        <f t="shared" si="29"/>
        <v>10.437900466411087</v>
      </c>
      <c r="BF18" t="e">
        <f t="shared" si="30"/>
        <v>#DIV/0!</v>
      </c>
      <c r="BG18" t="e">
        <f t="shared" si="31"/>
        <v>#DIV/0!</v>
      </c>
      <c r="BH18">
        <f t="shared" si="32"/>
        <v>6.8980089480846106E-3</v>
      </c>
      <c r="BI18" t="e">
        <f t="shared" si="33"/>
        <v>#DIV/0!</v>
      </c>
      <c r="BJ18" t="s">
        <v>240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1799.98548387097</v>
      </c>
      <c r="BR18">
        <f t="shared" si="40"/>
        <v>1513.1758374000672</v>
      </c>
      <c r="BS18">
        <f t="shared" si="41"/>
        <v>0.84066002251634686</v>
      </c>
      <c r="BT18">
        <f t="shared" si="42"/>
        <v>0.19132004503269387</v>
      </c>
      <c r="BU18">
        <v>6</v>
      </c>
      <c r="BV18">
        <v>0.5</v>
      </c>
      <c r="BW18" t="s">
        <v>241</v>
      </c>
      <c r="BX18">
        <v>1582660181</v>
      </c>
      <c r="BY18">
        <v>388.60703225806498</v>
      </c>
      <c r="BZ18">
        <v>400.05454838709699</v>
      </c>
      <c r="CA18">
        <v>31.643799999999999</v>
      </c>
      <c r="CB18">
        <v>29.126912903225801</v>
      </c>
      <c r="CC18">
        <v>600.02448387096797</v>
      </c>
      <c r="CD18">
        <v>99.4424967741936</v>
      </c>
      <c r="CE18">
        <v>0.200022709677419</v>
      </c>
      <c r="CF18">
        <v>30.897125806451601</v>
      </c>
      <c r="CG18">
        <v>31.004867741935499</v>
      </c>
      <c r="CH18">
        <v>999.9</v>
      </c>
      <c r="CI18">
        <v>0</v>
      </c>
      <c r="CJ18">
        <v>0</v>
      </c>
      <c r="CK18">
        <v>10005.3129032258</v>
      </c>
      <c r="CL18">
        <v>0</v>
      </c>
      <c r="CM18">
        <v>9.8902354838709705</v>
      </c>
      <c r="CN18">
        <v>1799.98548387097</v>
      </c>
      <c r="CO18">
        <v>0.97799719354838699</v>
      </c>
      <c r="CP18">
        <v>2.20025612903226E-2</v>
      </c>
      <c r="CQ18">
        <v>0</v>
      </c>
      <c r="CR18">
        <v>2.5842661290322599</v>
      </c>
      <c r="CS18">
        <v>0</v>
      </c>
      <c r="CT18">
        <v>15834.8580645161</v>
      </c>
      <c r="CU18">
        <v>16724.6129032258</v>
      </c>
      <c r="CV18">
        <v>47.945129032258002</v>
      </c>
      <c r="CW18">
        <v>50.625</v>
      </c>
      <c r="CX18">
        <v>49.375</v>
      </c>
      <c r="CY18">
        <v>48.686999999999998</v>
      </c>
      <c r="CZ18">
        <v>47.453258064516099</v>
      </c>
      <c r="DA18">
        <v>1760.38161290323</v>
      </c>
      <c r="DB18">
        <v>39.600967741935499</v>
      </c>
      <c r="DC18">
        <v>0</v>
      </c>
      <c r="DD18">
        <v>21007.4000000954</v>
      </c>
      <c r="DE18">
        <v>2.60729807692308</v>
      </c>
      <c r="DF18">
        <v>-0.474179496110612</v>
      </c>
      <c r="DG18">
        <v>-41.230769168172102</v>
      </c>
      <c r="DH18">
        <v>15834.6307692308</v>
      </c>
      <c r="DI18">
        <v>15</v>
      </c>
      <c r="DJ18">
        <v>100</v>
      </c>
      <c r="DK18">
        <v>100</v>
      </c>
      <c r="DL18">
        <v>2.5190000000000001</v>
      </c>
      <c r="DM18">
        <v>0.30099999999999999</v>
      </c>
      <c r="DN18">
        <v>2</v>
      </c>
      <c r="DO18">
        <v>483.38499999999999</v>
      </c>
      <c r="DP18">
        <v>318.92200000000003</v>
      </c>
      <c r="DQ18">
        <v>28.333400000000001</v>
      </c>
      <c r="DR18">
        <v>34.140500000000003</v>
      </c>
      <c r="DS18">
        <v>29.9999</v>
      </c>
      <c r="DT18">
        <v>34.046799999999998</v>
      </c>
      <c r="DU18">
        <v>34.085999999999999</v>
      </c>
      <c r="DV18">
        <v>21.046700000000001</v>
      </c>
      <c r="DW18">
        <v>23.586600000000001</v>
      </c>
      <c r="DX18">
        <v>20.928599999999999</v>
      </c>
      <c r="DY18">
        <v>28.348600000000001</v>
      </c>
      <c r="DZ18">
        <v>400</v>
      </c>
      <c r="EA18">
        <v>28.941099999999999</v>
      </c>
      <c r="EB18">
        <v>99.667699999999996</v>
      </c>
      <c r="EC18">
        <v>100.102</v>
      </c>
    </row>
    <row r="19" spans="1:133" x14ac:dyDescent="0.35">
      <c r="A19">
        <v>3</v>
      </c>
      <c r="B19">
        <v>1582660286</v>
      </c>
      <c r="C19">
        <v>188</v>
      </c>
      <c r="D19" t="s">
        <v>244</v>
      </c>
      <c r="E19" t="s">
        <v>245</v>
      </c>
      <c r="F19" t="s">
        <v>232</v>
      </c>
      <c r="G19" t="s">
        <v>233</v>
      </c>
      <c r="H19" t="s">
        <v>234</v>
      </c>
      <c r="I19" t="s">
        <v>235</v>
      </c>
      <c r="J19" t="s">
        <v>236</v>
      </c>
      <c r="K19" t="s">
        <v>237</v>
      </c>
      <c r="L19" t="s">
        <v>238</v>
      </c>
      <c r="M19" t="s">
        <v>239</v>
      </c>
      <c r="N19">
        <v>1582660278</v>
      </c>
      <c r="O19">
        <f t="shared" si="0"/>
        <v>2.6013239549816458E-3</v>
      </c>
      <c r="P19">
        <f t="shared" si="1"/>
        <v>7.4798540296684211</v>
      </c>
      <c r="Q19">
        <f t="shared" si="2"/>
        <v>291.77858064516101</v>
      </c>
      <c r="R19">
        <f t="shared" si="3"/>
        <v>221.56189133358765</v>
      </c>
      <c r="S19">
        <f t="shared" si="4"/>
        <v>22.075654151809079</v>
      </c>
      <c r="T19">
        <f t="shared" si="5"/>
        <v>29.071800192977754</v>
      </c>
      <c r="U19">
        <f t="shared" si="6"/>
        <v>0.19321001569369833</v>
      </c>
      <c r="V19">
        <f t="shared" si="7"/>
        <v>2.2513099757407726</v>
      </c>
      <c r="W19">
        <f t="shared" si="8"/>
        <v>0.1844481316451822</v>
      </c>
      <c r="X19">
        <f t="shared" si="9"/>
        <v>0.11603418707090007</v>
      </c>
      <c r="Y19">
        <f t="shared" si="10"/>
        <v>289.50600167639914</v>
      </c>
      <c r="Z19">
        <f t="shared" si="11"/>
        <v>32.202597786112143</v>
      </c>
      <c r="AA19">
        <f t="shared" si="12"/>
        <v>30.9832741935484</v>
      </c>
      <c r="AB19">
        <f t="shared" si="13"/>
        <v>4.5070777539364508</v>
      </c>
      <c r="AC19">
        <f t="shared" si="14"/>
        <v>70.382780914766769</v>
      </c>
      <c r="AD19">
        <f t="shared" si="15"/>
        <v>3.1559126090625105</v>
      </c>
      <c r="AE19">
        <f t="shared" si="16"/>
        <v>4.4839271311037097</v>
      </c>
      <c r="AF19">
        <f t="shared" si="17"/>
        <v>1.3511651448739403</v>
      </c>
      <c r="AG19">
        <f t="shared" si="18"/>
        <v>-114.71838641469058</v>
      </c>
      <c r="AH19">
        <f t="shared" si="19"/>
        <v>-10.957207221981976</v>
      </c>
      <c r="AI19">
        <f t="shared" si="20"/>
        <v>-1.0922734606233366</v>
      </c>
      <c r="AJ19">
        <f t="shared" si="21"/>
        <v>162.73813457910322</v>
      </c>
      <c r="AK19">
        <v>-4.1219023046513002E-2</v>
      </c>
      <c r="AL19">
        <v>4.6271964354455103E-2</v>
      </c>
      <c r="AM19">
        <v>3.4575630192885098</v>
      </c>
      <c r="AN19">
        <v>120</v>
      </c>
      <c r="AO19">
        <v>20</v>
      </c>
      <c r="AP19">
        <f t="shared" si="22"/>
        <v>1</v>
      </c>
      <c r="AQ19">
        <f t="shared" si="23"/>
        <v>0</v>
      </c>
      <c r="AR19">
        <f t="shared" si="24"/>
        <v>51888.212397767806</v>
      </c>
      <c r="AS19" t="s">
        <v>240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240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1513.2026821355332</v>
      </c>
      <c r="BE19">
        <f t="shared" si="29"/>
        <v>7.4798540296684211</v>
      </c>
      <c r="BF19" t="e">
        <f t="shared" si="30"/>
        <v>#DIV/0!</v>
      </c>
      <c r="BG19" t="e">
        <f t="shared" si="31"/>
        <v>#DIV/0!</v>
      </c>
      <c r="BH19">
        <f t="shared" si="32"/>
        <v>4.9430615726323915E-3</v>
      </c>
      <c r="BI19" t="e">
        <f t="shared" si="33"/>
        <v>#DIV/0!</v>
      </c>
      <c r="BJ19" t="s">
        <v>240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1800.0174193548401</v>
      </c>
      <c r="BR19">
        <f t="shared" si="40"/>
        <v>1513.2026821355332</v>
      </c>
      <c r="BS19">
        <f t="shared" si="41"/>
        <v>0.84066002132240103</v>
      </c>
      <c r="BT19">
        <f t="shared" si="42"/>
        <v>0.1913200426448021</v>
      </c>
      <c r="BU19">
        <v>6</v>
      </c>
      <c r="BV19">
        <v>0.5</v>
      </c>
      <c r="BW19" t="s">
        <v>241</v>
      </c>
      <c r="BX19">
        <v>1582660278</v>
      </c>
      <c r="BY19">
        <v>291.77858064516101</v>
      </c>
      <c r="BZ19">
        <v>300.01712903225803</v>
      </c>
      <c r="CA19">
        <v>31.674258064516099</v>
      </c>
      <c r="CB19">
        <v>29.1554258064516</v>
      </c>
      <c r="CC19">
        <v>600.02303225806497</v>
      </c>
      <c r="CD19">
        <v>99.436522580645203</v>
      </c>
      <c r="CE19">
        <v>0.19998990322580601</v>
      </c>
      <c r="CF19">
        <v>30.892996774193499</v>
      </c>
      <c r="CG19">
        <v>30.9832741935484</v>
      </c>
      <c r="CH19">
        <v>999.9</v>
      </c>
      <c r="CI19">
        <v>0</v>
      </c>
      <c r="CJ19">
        <v>0</v>
      </c>
      <c r="CK19">
        <v>9996.4958064516104</v>
      </c>
      <c r="CL19">
        <v>0</v>
      </c>
      <c r="CM19">
        <v>8.2872338709677393</v>
      </c>
      <c r="CN19">
        <v>1800.0174193548401</v>
      </c>
      <c r="CO19">
        <v>0.97799693548387101</v>
      </c>
      <c r="CP19">
        <v>2.20028129032258E-2</v>
      </c>
      <c r="CQ19">
        <v>0</v>
      </c>
      <c r="CR19">
        <v>2.6422500000000002</v>
      </c>
      <c r="CS19">
        <v>0</v>
      </c>
      <c r="CT19">
        <v>15794.796774193501</v>
      </c>
      <c r="CU19">
        <v>16724.890322580599</v>
      </c>
      <c r="CV19">
        <v>47.933</v>
      </c>
      <c r="CW19">
        <v>50.616870967741903</v>
      </c>
      <c r="CX19">
        <v>49.375</v>
      </c>
      <c r="CY19">
        <v>48.616870967741903</v>
      </c>
      <c r="CZ19">
        <v>47.436999999999998</v>
      </c>
      <c r="DA19">
        <v>1760.4135483871</v>
      </c>
      <c r="DB19">
        <v>39.601612903225799</v>
      </c>
      <c r="DC19">
        <v>0</v>
      </c>
      <c r="DD19">
        <v>21104.5999999046</v>
      </c>
      <c r="DE19">
        <v>2.63870192307692</v>
      </c>
      <c r="DF19">
        <v>0.123205111553637</v>
      </c>
      <c r="DG19">
        <v>476.64273629376999</v>
      </c>
      <c r="DH19">
        <v>15806.6307692308</v>
      </c>
      <c r="DI19">
        <v>15</v>
      </c>
      <c r="DJ19">
        <v>100</v>
      </c>
      <c r="DK19">
        <v>100</v>
      </c>
      <c r="DL19">
        <v>2.2450000000000001</v>
      </c>
      <c r="DM19">
        <v>0.30099999999999999</v>
      </c>
      <c r="DN19">
        <v>2</v>
      </c>
      <c r="DO19">
        <v>483.803</v>
      </c>
      <c r="DP19">
        <v>318.88</v>
      </c>
      <c r="DQ19">
        <v>28.442799999999998</v>
      </c>
      <c r="DR19">
        <v>34.059699999999999</v>
      </c>
      <c r="DS19">
        <v>29.999700000000001</v>
      </c>
      <c r="DT19">
        <v>33.994399999999999</v>
      </c>
      <c r="DU19">
        <v>34.038400000000003</v>
      </c>
      <c r="DV19">
        <v>16.722799999999999</v>
      </c>
      <c r="DW19">
        <v>23.366599999999998</v>
      </c>
      <c r="DX19">
        <v>20.4374</v>
      </c>
      <c r="DY19">
        <v>28.4498</v>
      </c>
      <c r="DZ19">
        <v>300</v>
      </c>
      <c r="EA19">
        <v>28.944700000000001</v>
      </c>
      <c r="EB19">
        <v>99.682500000000005</v>
      </c>
      <c r="EC19">
        <v>100.11799999999999</v>
      </c>
    </row>
    <row r="20" spans="1:133" x14ac:dyDescent="0.35">
      <c r="A20">
        <v>4</v>
      </c>
      <c r="B20">
        <v>1582660374</v>
      </c>
      <c r="C20">
        <v>276</v>
      </c>
      <c r="D20" t="s">
        <v>246</v>
      </c>
      <c r="E20" t="s">
        <v>247</v>
      </c>
      <c r="F20" t="s">
        <v>232</v>
      </c>
      <c r="G20" t="s">
        <v>233</v>
      </c>
      <c r="H20" t="s">
        <v>234</v>
      </c>
      <c r="I20" t="s">
        <v>235</v>
      </c>
      <c r="J20" t="s">
        <v>236</v>
      </c>
      <c r="K20" t="s">
        <v>237</v>
      </c>
      <c r="L20" t="s">
        <v>238</v>
      </c>
      <c r="M20" t="s">
        <v>239</v>
      </c>
      <c r="N20">
        <v>1582660366</v>
      </c>
      <c r="O20">
        <f t="shared" si="0"/>
        <v>2.5678304942813074E-3</v>
      </c>
      <c r="P20">
        <f t="shared" si="1"/>
        <v>5.1186828776980828</v>
      </c>
      <c r="Q20">
        <f t="shared" si="2"/>
        <v>219.318935483871</v>
      </c>
      <c r="R20">
        <f t="shared" si="3"/>
        <v>170.25961907960806</v>
      </c>
      <c r="S20">
        <f t="shared" si="4"/>
        <v>16.963546379279951</v>
      </c>
      <c r="T20">
        <f t="shared" si="5"/>
        <v>21.851493349080016</v>
      </c>
      <c r="U20">
        <f t="shared" si="6"/>
        <v>0.19060704822790037</v>
      </c>
      <c r="V20">
        <f t="shared" si="7"/>
        <v>2.251841929876329</v>
      </c>
      <c r="W20">
        <f t="shared" si="8"/>
        <v>0.18207597344133933</v>
      </c>
      <c r="X20">
        <f t="shared" si="9"/>
        <v>0.11453214467075021</v>
      </c>
      <c r="Y20">
        <f t="shared" si="10"/>
        <v>289.50319010231078</v>
      </c>
      <c r="Z20">
        <f t="shared" si="11"/>
        <v>32.230040210018885</v>
      </c>
      <c r="AA20">
        <f t="shared" si="12"/>
        <v>30.998274193548401</v>
      </c>
      <c r="AB20">
        <f t="shared" si="13"/>
        <v>4.510934403455285</v>
      </c>
      <c r="AC20">
        <f t="shared" si="14"/>
        <v>70.404328738404274</v>
      </c>
      <c r="AD20">
        <f t="shared" si="15"/>
        <v>3.1598883722317601</v>
      </c>
      <c r="AE20">
        <f t="shared" si="16"/>
        <v>4.4882018319820993</v>
      </c>
      <c r="AF20">
        <f t="shared" si="17"/>
        <v>1.3510460312235248</v>
      </c>
      <c r="AG20">
        <f t="shared" si="18"/>
        <v>-113.24132479780566</v>
      </c>
      <c r="AH20">
        <f t="shared" si="19"/>
        <v>-10.753414048423743</v>
      </c>
      <c r="AI20">
        <f t="shared" si="20"/>
        <v>-1.0718727016452572</v>
      </c>
      <c r="AJ20">
        <f t="shared" si="21"/>
        <v>164.43657855443615</v>
      </c>
      <c r="AK20">
        <v>-4.1233353097332101E-2</v>
      </c>
      <c r="AL20">
        <v>4.6288051091880798E-2</v>
      </c>
      <c r="AM20">
        <v>3.4585143348290002</v>
      </c>
      <c r="AN20">
        <v>120</v>
      </c>
      <c r="AO20">
        <v>20</v>
      </c>
      <c r="AP20">
        <f t="shared" si="22"/>
        <v>1</v>
      </c>
      <c r="AQ20">
        <f t="shared" si="23"/>
        <v>0</v>
      </c>
      <c r="AR20">
        <f t="shared" si="24"/>
        <v>51902.597093907258</v>
      </c>
      <c r="AS20" t="s">
        <v>240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240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1513.1880330775323</v>
      </c>
      <c r="BE20">
        <f t="shared" si="29"/>
        <v>5.1186828776980828</v>
      </c>
      <c r="BF20" t="e">
        <f t="shared" si="30"/>
        <v>#DIV/0!</v>
      </c>
      <c r="BG20" t="e">
        <f t="shared" si="31"/>
        <v>#DIV/0!</v>
      </c>
      <c r="BH20">
        <f t="shared" si="32"/>
        <v>3.3827143526159601E-3</v>
      </c>
      <c r="BI20" t="e">
        <f t="shared" si="33"/>
        <v>#DIV/0!</v>
      </c>
      <c r="BJ20" t="s">
        <v>240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1800</v>
      </c>
      <c r="BR20">
        <f t="shared" si="40"/>
        <v>1513.1880330775323</v>
      </c>
      <c r="BS20">
        <f t="shared" si="41"/>
        <v>0.8406600183764068</v>
      </c>
      <c r="BT20">
        <f t="shared" si="42"/>
        <v>0.19132003675281334</v>
      </c>
      <c r="BU20">
        <v>6</v>
      </c>
      <c r="BV20">
        <v>0.5</v>
      </c>
      <c r="BW20" t="s">
        <v>241</v>
      </c>
      <c r="BX20">
        <v>1582660366</v>
      </c>
      <c r="BY20">
        <v>219.318935483871</v>
      </c>
      <c r="BZ20">
        <v>225.000612903226</v>
      </c>
      <c r="CA20">
        <v>31.7151483870968</v>
      </c>
      <c r="CB20">
        <v>29.228835483870999</v>
      </c>
      <c r="CC20">
        <v>600.01893548387102</v>
      </c>
      <c r="CD20">
        <v>99.433445161290294</v>
      </c>
      <c r="CE20">
        <v>0.19996451612903199</v>
      </c>
      <c r="CF20">
        <v>30.909696774193499</v>
      </c>
      <c r="CG20">
        <v>30.998274193548401</v>
      </c>
      <c r="CH20">
        <v>999.9</v>
      </c>
      <c r="CI20">
        <v>0</v>
      </c>
      <c r="CJ20">
        <v>0</v>
      </c>
      <c r="CK20">
        <v>10000.2806451613</v>
      </c>
      <c r="CL20">
        <v>0</v>
      </c>
      <c r="CM20">
        <v>9.2784083870967695</v>
      </c>
      <c r="CN20">
        <v>1800</v>
      </c>
      <c r="CO20">
        <v>0.97799693548387101</v>
      </c>
      <c r="CP20">
        <v>2.20028129032258E-2</v>
      </c>
      <c r="CQ20">
        <v>0</v>
      </c>
      <c r="CR20">
        <v>2.7338387096774199</v>
      </c>
      <c r="CS20">
        <v>0</v>
      </c>
      <c r="CT20">
        <v>15788.225806451601</v>
      </c>
      <c r="CU20">
        <v>16724.716129032298</v>
      </c>
      <c r="CV20">
        <v>47.889000000000003</v>
      </c>
      <c r="CW20">
        <v>50.566064516129003</v>
      </c>
      <c r="CX20">
        <v>48.9473548387097</v>
      </c>
      <c r="CY20">
        <v>48.612806451612897</v>
      </c>
      <c r="CZ20">
        <v>47.414999999999999</v>
      </c>
      <c r="DA20">
        <v>1760.39290322581</v>
      </c>
      <c r="DB20">
        <v>39.600967741935499</v>
      </c>
      <c r="DC20">
        <v>0</v>
      </c>
      <c r="DD20">
        <v>21192.200000047698</v>
      </c>
      <c r="DE20">
        <v>2.7576153846153799</v>
      </c>
      <c r="DF20">
        <v>-0.861880336208807</v>
      </c>
      <c r="DG20">
        <v>111.36752146957799</v>
      </c>
      <c r="DH20">
        <v>15789.057692307701</v>
      </c>
      <c r="DI20">
        <v>15</v>
      </c>
      <c r="DJ20">
        <v>100</v>
      </c>
      <c r="DK20">
        <v>100</v>
      </c>
      <c r="DL20">
        <v>2.0350000000000001</v>
      </c>
      <c r="DM20">
        <v>0.3</v>
      </c>
      <c r="DN20">
        <v>2</v>
      </c>
      <c r="DO20">
        <v>484.358</v>
      </c>
      <c r="DP20">
        <v>318.80700000000002</v>
      </c>
      <c r="DQ20">
        <v>28.3475</v>
      </c>
      <c r="DR20">
        <v>34.009900000000002</v>
      </c>
      <c r="DS20">
        <v>29.999300000000002</v>
      </c>
      <c r="DT20">
        <v>33.952100000000002</v>
      </c>
      <c r="DU20">
        <v>33.997700000000002</v>
      </c>
      <c r="DV20">
        <v>13.35</v>
      </c>
      <c r="DW20">
        <v>22.984000000000002</v>
      </c>
      <c r="DX20">
        <v>20.370100000000001</v>
      </c>
      <c r="DY20">
        <v>28.373699999999999</v>
      </c>
      <c r="DZ20">
        <v>225</v>
      </c>
      <c r="EA20">
        <v>28.992799999999999</v>
      </c>
      <c r="EB20">
        <v>99.689300000000003</v>
      </c>
      <c r="EC20">
        <v>100.125</v>
      </c>
    </row>
    <row r="21" spans="1:133" x14ac:dyDescent="0.35">
      <c r="A21">
        <v>5</v>
      </c>
      <c r="B21">
        <v>1582660469</v>
      </c>
      <c r="C21">
        <v>371</v>
      </c>
      <c r="D21" t="s">
        <v>248</v>
      </c>
      <c r="E21" t="s">
        <v>249</v>
      </c>
      <c r="F21" t="s">
        <v>232</v>
      </c>
      <c r="G21" t="s">
        <v>233</v>
      </c>
      <c r="H21" t="s">
        <v>234</v>
      </c>
      <c r="I21" t="s">
        <v>235</v>
      </c>
      <c r="J21" t="s">
        <v>236</v>
      </c>
      <c r="K21" t="s">
        <v>237</v>
      </c>
      <c r="L21" t="s">
        <v>238</v>
      </c>
      <c r="M21" t="s">
        <v>239</v>
      </c>
      <c r="N21">
        <v>1582660461</v>
      </c>
      <c r="O21">
        <f t="shared" si="0"/>
        <v>2.6412625447538346E-3</v>
      </c>
      <c r="P21">
        <f t="shared" si="1"/>
        <v>2.6822461711352279</v>
      </c>
      <c r="Q21">
        <f t="shared" si="2"/>
        <v>146.94535483870999</v>
      </c>
      <c r="R21">
        <f t="shared" si="3"/>
        <v>121.26557301185208</v>
      </c>
      <c r="S21">
        <f t="shared" si="4"/>
        <v>12.081820373698189</v>
      </c>
      <c r="T21">
        <f t="shared" si="5"/>
        <v>14.640324849140141</v>
      </c>
      <c r="U21">
        <f t="shared" si="6"/>
        <v>0.19703367344894321</v>
      </c>
      <c r="V21">
        <f t="shared" si="7"/>
        <v>2.2530719601620279</v>
      </c>
      <c r="W21">
        <f t="shared" si="8"/>
        <v>0.18793710593720439</v>
      </c>
      <c r="X21">
        <f t="shared" si="9"/>
        <v>0.11824297926363805</v>
      </c>
      <c r="Y21">
        <f t="shared" si="10"/>
        <v>289.5013219455405</v>
      </c>
      <c r="Z21">
        <f t="shared" si="11"/>
        <v>32.205260173837132</v>
      </c>
      <c r="AA21">
        <f t="shared" si="12"/>
        <v>30.9870387096774</v>
      </c>
      <c r="AB21">
        <f t="shared" si="13"/>
        <v>4.5080453785108672</v>
      </c>
      <c r="AC21">
        <f t="shared" si="14"/>
        <v>70.444782594760596</v>
      </c>
      <c r="AD21">
        <f t="shared" si="15"/>
        <v>3.1617284633012122</v>
      </c>
      <c r="AE21">
        <f t="shared" si="16"/>
        <v>4.4882365263149646</v>
      </c>
      <c r="AF21">
        <f t="shared" si="17"/>
        <v>1.346316915209655</v>
      </c>
      <c r="AG21">
        <f t="shared" si="18"/>
        <v>-116.4796782236441</v>
      </c>
      <c r="AH21">
        <f t="shared" si="19"/>
        <v>-9.3780835798899229</v>
      </c>
      <c r="AI21">
        <f t="shared" si="20"/>
        <v>-0.93422177972255427</v>
      </c>
      <c r="AJ21">
        <f t="shared" si="21"/>
        <v>162.70933836228389</v>
      </c>
      <c r="AK21">
        <v>-4.1266500031359003E-2</v>
      </c>
      <c r="AL21">
        <v>4.6325261429157001E-2</v>
      </c>
      <c r="AM21">
        <v>3.4607143927160098</v>
      </c>
      <c r="AN21">
        <v>119</v>
      </c>
      <c r="AO21">
        <v>20</v>
      </c>
      <c r="AP21">
        <f t="shared" si="22"/>
        <v>1</v>
      </c>
      <c r="AQ21">
        <f t="shared" si="23"/>
        <v>0</v>
      </c>
      <c r="AR21">
        <f t="shared" si="24"/>
        <v>51942.536515264917</v>
      </c>
      <c r="AS21" t="s">
        <v>240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240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1513.1777834131055</v>
      </c>
      <c r="BE21">
        <f t="shared" si="29"/>
        <v>2.6822461711352279</v>
      </c>
      <c r="BF21" t="e">
        <f t="shared" si="30"/>
        <v>#DIV/0!</v>
      </c>
      <c r="BG21" t="e">
        <f t="shared" si="31"/>
        <v>#DIV/0!</v>
      </c>
      <c r="BH21">
        <f t="shared" si="32"/>
        <v>1.7725915622982423E-3</v>
      </c>
      <c r="BI21" t="e">
        <f t="shared" si="33"/>
        <v>#DIV/0!</v>
      </c>
      <c r="BJ21" t="s">
        <v>240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1799.98774193548</v>
      </c>
      <c r="BR21">
        <f t="shared" si="40"/>
        <v>1513.1777834131055</v>
      </c>
      <c r="BS21">
        <f t="shared" si="41"/>
        <v>0.84066004904345892</v>
      </c>
      <c r="BT21">
        <f t="shared" si="42"/>
        <v>0.19132009808691799</v>
      </c>
      <c r="BU21">
        <v>6</v>
      </c>
      <c r="BV21">
        <v>0.5</v>
      </c>
      <c r="BW21" t="s">
        <v>241</v>
      </c>
      <c r="BX21">
        <v>1582660461</v>
      </c>
      <c r="BY21">
        <v>146.94535483870999</v>
      </c>
      <c r="BZ21">
        <v>150.01558064516101</v>
      </c>
      <c r="CA21">
        <v>31.734358064516101</v>
      </c>
      <c r="CB21">
        <v>29.1770322580645</v>
      </c>
      <c r="CC21">
        <v>600.02767741935497</v>
      </c>
      <c r="CD21">
        <v>99.431074193548397</v>
      </c>
      <c r="CE21">
        <v>0.20000883870967701</v>
      </c>
      <c r="CF21">
        <v>30.909832258064501</v>
      </c>
      <c r="CG21">
        <v>30.9870387096774</v>
      </c>
      <c r="CH21">
        <v>999.9</v>
      </c>
      <c r="CI21">
        <v>0</v>
      </c>
      <c r="CJ21">
        <v>0</v>
      </c>
      <c r="CK21">
        <v>10008.5583870968</v>
      </c>
      <c r="CL21">
        <v>0</v>
      </c>
      <c r="CM21">
        <v>9.7034596774193496</v>
      </c>
      <c r="CN21">
        <v>1799.98774193548</v>
      </c>
      <c r="CO21">
        <v>0.97799680645161302</v>
      </c>
      <c r="CP21">
        <v>2.20029387096774E-2</v>
      </c>
      <c r="CQ21">
        <v>0</v>
      </c>
      <c r="CR21">
        <v>2.6058387096774198</v>
      </c>
      <c r="CS21">
        <v>0</v>
      </c>
      <c r="CT21">
        <v>15860.3290322581</v>
      </c>
      <c r="CU21">
        <v>16724.5903225806</v>
      </c>
      <c r="CV21">
        <v>47.862806451612897</v>
      </c>
      <c r="CW21">
        <v>50.554000000000002</v>
      </c>
      <c r="CX21">
        <v>48.941354838709699</v>
      </c>
      <c r="CY21">
        <v>48.570129032258002</v>
      </c>
      <c r="CZ21">
        <v>47.370935483871001</v>
      </c>
      <c r="DA21">
        <v>1760.3809677419399</v>
      </c>
      <c r="DB21">
        <v>39.602580645161297</v>
      </c>
      <c r="DC21">
        <v>0</v>
      </c>
      <c r="DD21">
        <v>21287.5999999046</v>
      </c>
      <c r="DE21">
        <v>2.6037692307692302</v>
      </c>
      <c r="DF21">
        <v>1.0411623696948</v>
      </c>
      <c r="DG21">
        <v>-27.682051217423801</v>
      </c>
      <c r="DH21">
        <v>15859.996153846199</v>
      </c>
      <c r="DI21">
        <v>15</v>
      </c>
      <c r="DJ21">
        <v>100</v>
      </c>
      <c r="DK21">
        <v>100</v>
      </c>
      <c r="DL21">
        <v>1.931</v>
      </c>
      <c r="DM21">
        <v>0.30399999999999999</v>
      </c>
      <c r="DN21">
        <v>2</v>
      </c>
      <c r="DO21">
        <v>484.59800000000001</v>
      </c>
      <c r="DP21">
        <v>318.74299999999999</v>
      </c>
      <c r="DQ21">
        <v>28.533200000000001</v>
      </c>
      <c r="DR21">
        <v>33.940199999999997</v>
      </c>
      <c r="DS21">
        <v>29.999700000000001</v>
      </c>
      <c r="DT21">
        <v>33.890599999999999</v>
      </c>
      <c r="DU21">
        <v>33.935499999999998</v>
      </c>
      <c r="DV21">
        <v>9.8776200000000003</v>
      </c>
      <c r="DW21">
        <v>23.068999999999999</v>
      </c>
      <c r="DX21">
        <v>19.9527</v>
      </c>
      <c r="DY21">
        <v>28.537600000000001</v>
      </c>
      <c r="DZ21">
        <v>150</v>
      </c>
      <c r="EA21">
        <v>28.8658</v>
      </c>
      <c r="EB21">
        <v>99.703999999999994</v>
      </c>
      <c r="EC21">
        <v>100.14</v>
      </c>
    </row>
    <row r="22" spans="1:133" x14ac:dyDescent="0.35">
      <c r="A22">
        <v>6</v>
      </c>
      <c r="B22">
        <v>1582660557</v>
      </c>
      <c r="C22">
        <v>459</v>
      </c>
      <c r="D22" t="s">
        <v>250</v>
      </c>
      <c r="E22" t="s">
        <v>251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238</v>
      </c>
      <c r="M22" t="s">
        <v>239</v>
      </c>
      <c r="N22">
        <v>1582660549</v>
      </c>
      <c r="O22">
        <f t="shared" si="0"/>
        <v>2.6298051617123096E-3</v>
      </c>
      <c r="P22">
        <f t="shared" si="1"/>
        <v>1.1813725676405262</v>
      </c>
      <c r="Q22">
        <f t="shared" si="2"/>
        <v>98.568538709677398</v>
      </c>
      <c r="R22">
        <f t="shared" si="3"/>
        <v>86.431752212519257</v>
      </c>
      <c r="S22">
        <f t="shared" si="4"/>
        <v>8.6110014197089662</v>
      </c>
      <c r="T22">
        <f t="shared" si="5"/>
        <v>9.820162209377596</v>
      </c>
      <c r="U22">
        <f t="shared" si="6"/>
        <v>0.19554597260713008</v>
      </c>
      <c r="V22">
        <f t="shared" si="7"/>
        <v>2.2510189942139962</v>
      </c>
      <c r="W22">
        <f t="shared" si="8"/>
        <v>0.18657512432825846</v>
      </c>
      <c r="X22">
        <f t="shared" si="9"/>
        <v>0.11738114763465965</v>
      </c>
      <c r="Y22">
        <f t="shared" si="10"/>
        <v>289.49997690029903</v>
      </c>
      <c r="Z22">
        <f t="shared" si="11"/>
        <v>32.224787059180905</v>
      </c>
      <c r="AA22">
        <f t="shared" si="12"/>
        <v>31.011883870967701</v>
      </c>
      <c r="AB22">
        <f t="shared" si="13"/>
        <v>4.5144360740268556</v>
      </c>
      <c r="AC22">
        <f t="shared" si="14"/>
        <v>70.442641372994245</v>
      </c>
      <c r="AD22">
        <f t="shared" si="15"/>
        <v>3.1642838704091978</v>
      </c>
      <c r="AE22">
        <f t="shared" si="16"/>
        <v>4.4920005961364993</v>
      </c>
      <c r="AF22">
        <f t="shared" si="17"/>
        <v>1.3501522036176579</v>
      </c>
      <c r="AG22">
        <f t="shared" si="18"/>
        <v>-115.97440763151285</v>
      </c>
      <c r="AH22">
        <f t="shared" si="19"/>
        <v>-10.601507045967525</v>
      </c>
      <c r="AI22">
        <f t="shared" si="20"/>
        <v>-1.0572656914327505</v>
      </c>
      <c r="AJ22">
        <f t="shared" si="21"/>
        <v>161.86679653138589</v>
      </c>
      <c r="AK22">
        <v>-4.1211185735784799E-2</v>
      </c>
      <c r="AL22">
        <v>4.62631662865765E-2</v>
      </c>
      <c r="AM22">
        <v>3.4570426829827898</v>
      </c>
      <c r="AN22">
        <v>119</v>
      </c>
      <c r="AO22">
        <v>20</v>
      </c>
      <c r="AP22">
        <f t="shared" si="22"/>
        <v>1</v>
      </c>
      <c r="AQ22">
        <f t="shared" si="23"/>
        <v>0</v>
      </c>
      <c r="AR22">
        <f t="shared" si="24"/>
        <v>51873.179639633352</v>
      </c>
      <c r="AS22" t="s">
        <v>240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240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1513.1709782710086</v>
      </c>
      <c r="BE22">
        <f t="shared" si="29"/>
        <v>1.1813725676405262</v>
      </c>
      <c r="BF22" t="e">
        <f t="shared" si="30"/>
        <v>#DIV/0!</v>
      </c>
      <c r="BG22" t="e">
        <f t="shared" si="31"/>
        <v>#DIV/0!</v>
      </c>
      <c r="BH22">
        <f t="shared" si="32"/>
        <v>7.8072642457787257E-4</v>
      </c>
      <c r="BI22" t="e">
        <f t="shared" si="33"/>
        <v>#DIV/0!</v>
      </c>
      <c r="BJ22" t="s">
        <v>240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1799.9796774193501</v>
      </c>
      <c r="BR22">
        <f t="shared" si="40"/>
        <v>1513.1709782710086</v>
      </c>
      <c r="BS22">
        <f t="shared" si="41"/>
        <v>0.84066003480686957</v>
      </c>
      <c r="BT22">
        <f t="shared" si="42"/>
        <v>0.1913200696137391</v>
      </c>
      <c r="BU22">
        <v>6</v>
      </c>
      <c r="BV22">
        <v>0.5</v>
      </c>
      <c r="BW22" t="s">
        <v>241</v>
      </c>
      <c r="BX22">
        <v>1582660549</v>
      </c>
      <c r="BY22">
        <v>98.568538709677398</v>
      </c>
      <c r="BZ22">
        <v>100.00905483871</v>
      </c>
      <c r="CA22">
        <v>31.761067741935499</v>
      </c>
      <c r="CB22">
        <v>29.2149161290323</v>
      </c>
      <c r="CC22">
        <v>600.03019354838705</v>
      </c>
      <c r="CD22">
        <v>99.427722580645096</v>
      </c>
      <c r="CE22">
        <v>0.20003225806451599</v>
      </c>
      <c r="CF22">
        <v>30.924525806451602</v>
      </c>
      <c r="CG22">
        <v>31.011883870967701</v>
      </c>
      <c r="CH22">
        <v>999.9</v>
      </c>
      <c r="CI22">
        <v>0</v>
      </c>
      <c r="CJ22">
        <v>0</v>
      </c>
      <c r="CK22">
        <v>9995.4796774193492</v>
      </c>
      <c r="CL22">
        <v>0</v>
      </c>
      <c r="CM22">
        <v>9.6624529032258106</v>
      </c>
      <c r="CN22">
        <v>1799.9796774193501</v>
      </c>
      <c r="CO22">
        <v>0.97799667741935503</v>
      </c>
      <c r="CP22">
        <v>2.2003064516129E-2</v>
      </c>
      <c r="CQ22">
        <v>0</v>
      </c>
      <c r="CR22">
        <v>2.5837338709677402</v>
      </c>
      <c r="CS22">
        <v>0</v>
      </c>
      <c r="CT22">
        <v>15865.538709677399</v>
      </c>
      <c r="CU22">
        <v>16724.509677419399</v>
      </c>
      <c r="CV22">
        <v>47.899000000000001</v>
      </c>
      <c r="CW22">
        <v>50.561999999999998</v>
      </c>
      <c r="CX22">
        <v>49.064258064516103</v>
      </c>
      <c r="CY22">
        <v>48.6148387096774</v>
      </c>
      <c r="CZ22">
        <v>47.411000000000001</v>
      </c>
      <c r="DA22">
        <v>1760.3767741935501</v>
      </c>
      <c r="DB22">
        <v>39.601612903225799</v>
      </c>
      <c r="DC22">
        <v>0</v>
      </c>
      <c r="DD22">
        <v>21375.200000047698</v>
      </c>
      <c r="DE22">
        <v>2.5774711538461501</v>
      </c>
      <c r="DF22">
        <v>8.9145262363241207E-3</v>
      </c>
      <c r="DG22">
        <v>44.505983050324801</v>
      </c>
      <c r="DH22">
        <v>15865.4692307692</v>
      </c>
      <c r="DI22">
        <v>15</v>
      </c>
      <c r="DJ22">
        <v>100</v>
      </c>
      <c r="DK22">
        <v>100</v>
      </c>
      <c r="DL22">
        <v>1.7330000000000001</v>
      </c>
      <c r="DM22">
        <v>0.29699999999999999</v>
      </c>
      <c r="DN22">
        <v>2</v>
      </c>
      <c r="DO22">
        <v>485.13200000000001</v>
      </c>
      <c r="DP22">
        <v>318.505</v>
      </c>
      <c r="DQ22">
        <v>28.262</v>
      </c>
      <c r="DR22">
        <v>33.896599999999999</v>
      </c>
      <c r="DS22">
        <v>30</v>
      </c>
      <c r="DT22">
        <v>33.849800000000002</v>
      </c>
      <c r="DU22">
        <v>33.898400000000002</v>
      </c>
      <c r="DV22">
        <v>7.5331400000000004</v>
      </c>
      <c r="DW22">
        <v>22.831299999999999</v>
      </c>
      <c r="DX22">
        <v>19.530899999999999</v>
      </c>
      <c r="DY22">
        <v>28.259499999999999</v>
      </c>
      <c r="DZ22">
        <v>100</v>
      </c>
      <c r="EA22">
        <v>28.926300000000001</v>
      </c>
      <c r="EB22">
        <v>99.703800000000001</v>
      </c>
      <c r="EC22">
        <v>100.143</v>
      </c>
    </row>
    <row r="23" spans="1:133" x14ac:dyDescent="0.35">
      <c r="A23">
        <v>7</v>
      </c>
      <c r="B23">
        <v>1582660623</v>
      </c>
      <c r="C23">
        <v>525</v>
      </c>
      <c r="D23" t="s">
        <v>252</v>
      </c>
      <c r="E23" t="s">
        <v>253</v>
      </c>
      <c r="F23" t="s">
        <v>232</v>
      </c>
      <c r="G23" t="s">
        <v>233</v>
      </c>
      <c r="H23" t="s">
        <v>234</v>
      </c>
      <c r="I23" t="s">
        <v>235</v>
      </c>
      <c r="J23" t="s">
        <v>236</v>
      </c>
      <c r="K23" t="s">
        <v>237</v>
      </c>
      <c r="L23" t="s">
        <v>238</v>
      </c>
      <c r="M23" t="s">
        <v>239</v>
      </c>
      <c r="N23">
        <v>1582660598.2258101</v>
      </c>
      <c r="O23">
        <f t="shared" si="0"/>
        <v>2.0348990349990347E-3</v>
      </c>
      <c r="P23">
        <f t="shared" si="1"/>
        <v>-0.31120281236014952</v>
      </c>
      <c r="Q23">
        <f t="shared" si="2"/>
        <v>75.150690322580601</v>
      </c>
      <c r="R23">
        <f t="shared" si="3"/>
        <v>76.979199133571512</v>
      </c>
      <c r="S23">
        <f t="shared" si="4"/>
        <v>7.6692375655711835</v>
      </c>
      <c r="T23">
        <f t="shared" si="5"/>
        <v>7.4870679844367176</v>
      </c>
      <c r="U23">
        <f t="shared" si="6"/>
        <v>0.14093291233905633</v>
      </c>
      <c r="V23">
        <f t="shared" si="7"/>
        <v>2.2536188988248638</v>
      </c>
      <c r="W23">
        <f t="shared" si="8"/>
        <v>0.13621333560818744</v>
      </c>
      <c r="X23">
        <f t="shared" si="9"/>
        <v>8.5544203449020237E-2</v>
      </c>
      <c r="Y23">
        <f t="shared" si="10"/>
        <v>289.50252887793908</v>
      </c>
      <c r="Z23">
        <f t="shared" si="11"/>
        <v>32.406549842830273</v>
      </c>
      <c r="AA23">
        <f t="shared" si="12"/>
        <v>30.9942064516129</v>
      </c>
      <c r="AB23">
        <f t="shared" si="13"/>
        <v>4.5098882625049335</v>
      </c>
      <c r="AC23">
        <f t="shared" si="14"/>
        <v>68.578869620758056</v>
      </c>
      <c r="AD23">
        <f t="shared" si="15"/>
        <v>3.0782283123817318</v>
      </c>
      <c r="AE23">
        <f t="shared" si="16"/>
        <v>4.4885958742166068</v>
      </c>
      <c r="AF23">
        <f t="shared" si="17"/>
        <v>1.4316599501232017</v>
      </c>
      <c r="AG23">
        <f t="shared" si="18"/>
        <v>-89.739047443457423</v>
      </c>
      <c r="AH23">
        <f t="shared" si="19"/>
        <v>-10.080732136870273</v>
      </c>
      <c r="AI23">
        <f t="shared" si="20"/>
        <v>-1.0040166648898043</v>
      </c>
      <c r="AJ23">
        <f t="shared" si="21"/>
        <v>188.67873263272156</v>
      </c>
      <c r="AK23">
        <v>-4.1281244244515597E-2</v>
      </c>
      <c r="AL23">
        <v>4.6341813100089203E-2</v>
      </c>
      <c r="AM23">
        <v>3.46169281302689</v>
      </c>
      <c r="AN23">
        <v>129</v>
      </c>
      <c r="AO23">
        <v>21</v>
      </c>
      <c r="AP23">
        <f t="shared" si="22"/>
        <v>1</v>
      </c>
      <c r="AQ23">
        <f t="shared" si="23"/>
        <v>0</v>
      </c>
      <c r="AR23">
        <f t="shared" si="24"/>
        <v>51960.017869899682</v>
      </c>
      <c r="AS23" t="s">
        <v>240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240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1513.184758277423</v>
      </c>
      <c r="BE23">
        <f t="shared" si="29"/>
        <v>-0.31120281236014952</v>
      </c>
      <c r="BF23" t="e">
        <f t="shared" si="30"/>
        <v>#DIV/0!</v>
      </c>
      <c r="BG23" t="e">
        <f t="shared" si="31"/>
        <v>#DIV/0!</v>
      </c>
      <c r="BH23">
        <f t="shared" si="32"/>
        <v>-2.0566081614145789E-4</v>
      </c>
      <c r="BI23" t="e">
        <f t="shared" si="33"/>
        <v>#DIV/0!</v>
      </c>
      <c r="BJ23" t="s">
        <v>240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1799.9961290322599</v>
      </c>
      <c r="BR23">
        <f t="shared" si="40"/>
        <v>1513.184758277423</v>
      </c>
      <c r="BS23">
        <f t="shared" si="41"/>
        <v>0.84066000691399456</v>
      </c>
      <c r="BT23">
        <f t="shared" si="42"/>
        <v>0.19132001382798922</v>
      </c>
      <c r="BU23">
        <v>6</v>
      </c>
      <c r="BV23">
        <v>0.5</v>
      </c>
      <c r="BW23" t="s">
        <v>241</v>
      </c>
      <c r="BX23">
        <v>1582660598.2258101</v>
      </c>
      <c r="BY23">
        <v>75.150690322580601</v>
      </c>
      <c r="BZ23">
        <v>74.992419354838702</v>
      </c>
      <c r="CA23">
        <v>30.897406451612898</v>
      </c>
      <c r="CB23">
        <v>28.925477419354799</v>
      </c>
      <c r="CC23">
        <v>600.02948387096797</v>
      </c>
      <c r="CD23">
        <v>99.427629032258096</v>
      </c>
      <c r="CE23">
        <v>0.19977229032258101</v>
      </c>
      <c r="CF23">
        <v>30.911235483871</v>
      </c>
      <c r="CG23">
        <v>30.9942064516129</v>
      </c>
      <c r="CH23">
        <v>999.9</v>
      </c>
      <c r="CI23">
        <v>0</v>
      </c>
      <c r="CJ23">
        <v>0</v>
      </c>
      <c r="CK23">
        <v>10012.481290322599</v>
      </c>
      <c r="CL23">
        <v>0</v>
      </c>
      <c r="CM23">
        <v>9.9711822580645197</v>
      </c>
      <c r="CN23">
        <v>1799.9961290322599</v>
      </c>
      <c r="CO23">
        <v>0.97799758064516096</v>
      </c>
      <c r="CP23">
        <v>2.2002183870967799E-2</v>
      </c>
      <c r="CQ23">
        <v>0</v>
      </c>
      <c r="CR23">
        <v>2.5469838709677401</v>
      </c>
      <c r="CS23">
        <v>0</v>
      </c>
      <c r="CT23">
        <v>15899.961290322601</v>
      </c>
      <c r="CU23">
        <v>16724.6967741935</v>
      </c>
      <c r="CV23">
        <v>47.936999999999998</v>
      </c>
      <c r="CW23">
        <v>50.592483870967698</v>
      </c>
      <c r="CX23">
        <v>49.084451612903202</v>
      </c>
      <c r="CY23">
        <v>48.643000000000001</v>
      </c>
      <c r="CZ23">
        <v>47.435129032257997</v>
      </c>
      <c r="DA23">
        <v>1760.3954838709701</v>
      </c>
      <c r="DB23">
        <v>39.600322580645098</v>
      </c>
      <c r="DC23">
        <v>0</v>
      </c>
      <c r="DD23">
        <v>21441.200000047698</v>
      </c>
      <c r="DE23">
        <v>2.57199038461538</v>
      </c>
      <c r="DF23">
        <v>0.81397435994671596</v>
      </c>
      <c r="DG23">
        <v>35.121367466804301</v>
      </c>
      <c r="DH23">
        <v>15898.7192307692</v>
      </c>
      <c r="DI23">
        <v>15</v>
      </c>
      <c r="DJ23">
        <v>100</v>
      </c>
      <c r="DK23">
        <v>100</v>
      </c>
      <c r="DL23">
        <v>1.7949999999999999</v>
      </c>
      <c r="DM23">
        <v>0.29399999999999998</v>
      </c>
      <c r="DN23">
        <v>2</v>
      </c>
      <c r="DO23">
        <v>472.875</v>
      </c>
      <c r="DP23">
        <v>316.29000000000002</v>
      </c>
      <c r="DQ23">
        <v>28.400400000000001</v>
      </c>
      <c r="DR23">
        <v>33.896599999999999</v>
      </c>
      <c r="DS23">
        <v>30.0001</v>
      </c>
      <c r="DT23">
        <v>33.854199999999999</v>
      </c>
      <c r="DU23">
        <v>33.904200000000003</v>
      </c>
      <c r="DV23">
        <v>6.3654799999999998</v>
      </c>
      <c r="DW23">
        <v>21.551400000000001</v>
      </c>
      <c r="DX23">
        <v>19.161799999999999</v>
      </c>
      <c r="DY23">
        <v>28.397099999999998</v>
      </c>
      <c r="DZ23">
        <v>75</v>
      </c>
      <c r="EA23">
        <v>29.166699999999999</v>
      </c>
      <c r="EB23">
        <v>99.706199999999995</v>
      </c>
      <c r="EC23">
        <v>100.14</v>
      </c>
    </row>
    <row r="24" spans="1:133" x14ac:dyDescent="0.35">
      <c r="A24">
        <v>8</v>
      </c>
      <c r="B24">
        <v>1582660701.5</v>
      </c>
      <c r="C24">
        <v>603.5</v>
      </c>
      <c r="D24" t="s">
        <v>254</v>
      </c>
      <c r="E24" t="s">
        <v>255</v>
      </c>
      <c r="F24" t="s">
        <v>232</v>
      </c>
      <c r="G24" t="s">
        <v>233</v>
      </c>
      <c r="H24" t="s">
        <v>234</v>
      </c>
      <c r="I24" t="s">
        <v>235</v>
      </c>
      <c r="J24" t="s">
        <v>236</v>
      </c>
      <c r="K24" t="s">
        <v>237</v>
      </c>
      <c r="L24" t="s">
        <v>238</v>
      </c>
      <c r="M24" t="s">
        <v>239</v>
      </c>
      <c r="N24">
        <v>1582660675.4354801</v>
      </c>
      <c r="O24">
        <f t="shared" si="0"/>
        <v>2.1037443043919208E-3</v>
      </c>
      <c r="P24">
        <f t="shared" si="1"/>
        <v>-0.47242048904639583</v>
      </c>
      <c r="Q24">
        <f t="shared" si="2"/>
        <v>50.372909677419401</v>
      </c>
      <c r="R24">
        <f t="shared" si="3"/>
        <v>54.471655509050741</v>
      </c>
      <c r="S24">
        <f t="shared" si="4"/>
        <v>5.4268941017795509</v>
      </c>
      <c r="T24">
        <f t="shared" si="5"/>
        <v>5.0185448535236796</v>
      </c>
      <c r="U24">
        <f t="shared" si="6"/>
        <v>0.14570508117392805</v>
      </c>
      <c r="V24">
        <f t="shared" si="7"/>
        <v>2.2522597554589314</v>
      </c>
      <c r="W24">
        <f t="shared" si="8"/>
        <v>0.14066369195916967</v>
      </c>
      <c r="X24">
        <f t="shared" si="9"/>
        <v>8.8353224496850458E-2</v>
      </c>
      <c r="Y24">
        <f t="shared" si="10"/>
        <v>289.50292222564036</v>
      </c>
      <c r="Z24">
        <f t="shared" si="11"/>
        <v>32.386148741269174</v>
      </c>
      <c r="AA24">
        <f t="shared" si="12"/>
        <v>30.993580645161298</v>
      </c>
      <c r="AB24">
        <f t="shared" si="13"/>
        <v>4.5097273365012773</v>
      </c>
      <c r="AC24">
        <f t="shared" si="14"/>
        <v>68.533042065485674</v>
      </c>
      <c r="AD24">
        <f t="shared" si="15"/>
        <v>3.0764374049712329</v>
      </c>
      <c r="AE24">
        <f t="shared" si="16"/>
        <v>4.4889841633348064</v>
      </c>
      <c r="AF24">
        <f t="shared" si="17"/>
        <v>1.4332899315300445</v>
      </c>
      <c r="AG24">
        <f t="shared" si="18"/>
        <v>-92.775123823683714</v>
      </c>
      <c r="AH24">
        <f t="shared" si="19"/>
        <v>-9.8145705051650918</v>
      </c>
      <c r="AI24">
        <f t="shared" si="20"/>
        <v>-0.97810178780516066</v>
      </c>
      <c r="AJ24">
        <f t="shared" si="21"/>
        <v>185.93512610898642</v>
      </c>
      <c r="AK24">
        <v>-4.1244610846551497E-2</v>
      </c>
      <c r="AL24">
        <v>4.6300688901612597E-2</v>
      </c>
      <c r="AM24">
        <v>3.4592616125251099</v>
      </c>
      <c r="AN24">
        <v>128</v>
      </c>
      <c r="AO24">
        <v>21</v>
      </c>
      <c r="AP24">
        <f t="shared" si="22"/>
        <v>1</v>
      </c>
      <c r="AQ24">
        <f t="shared" si="23"/>
        <v>0</v>
      </c>
      <c r="AR24">
        <f t="shared" si="24"/>
        <v>51915.552468256603</v>
      </c>
      <c r="AS24" t="s">
        <v>240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240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1513.1869161290329</v>
      </c>
      <c r="BE24">
        <f t="shared" si="29"/>
        <v>-0.47242048904639583</v>
      </c>
      <c r="BF24" t="e">
        <f t="shared" si="30"/>
        <v>#DIV/0!</v>
      </c>
      <c r="BG24" t="e">
        <f t="shared" si="31"/>
        <v>#DIV/0!</v>
      </c>
      <c r="BH24">
        <f t="shared" si="32"/>
        <v>-3.1220233535650757E-4</v>
      </c>
      <c r="BI24" t="e">
        <f t="shared" si="33"/>
        <v>#DIV/0!</v>
      </c>
      <c r="BJ24" t="s">
        <v>240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1799.99870967742</v>
      </c>
      <c r="BR24">
        <f t="shared" si="40"/>
        <v>1513.1869161290329</v>
      </c>
      <c r="BS24">
        <f t="shared" si="41"/>
        <v>0.84066000047311862</v>
      </c>
      <c r="BT24">
        <f t="shared" si="42"/>
        <v>0.19132000094623725</v>
      </c>
      <c r="BU24">
        <v>6</v>
      </c>
      <c r="BV24">
        <v>0.5</v>
      </c>
      <c r="BW24" t="s">
        <v>241</v>
      </c>
      <c r="BX24">
        <v>1582660675.4354801</v>
      </c>
      <c r="BY24">
        <v>50.372909677419401</v>
      </c>
      <c r="BZ24">
        <v>50.006477419354802</v>
      </c>
      <c r="CA24">
        <v>30.879290322580601</v>
      </c>
      <c r="CB24">
        <v>28.840599999999998</v>
      </c>
      <c r="CC24">
        <v>600.02703225806499</v>
      </c>
      <c r="CD24">
        <v>99.428129032258099</v>
      </c>
      <c r="CE24">
        <v>0.19972422580645199</v>
      </c>
      <c r="CF24">
        <v>30.9127516129032</v>
      </c>
      <c r="CG24">
        <v>30.993580645161298</v>
      </c>
      <c r="CH24">
        <v>999.9</v>
      </c>
      <c r="CI24">
        <v>0</v>
      </c>
      <c r="CJ24">
        <v>0</v>
      </c>
      <c r="CK24">
        <v>10003.545806451601</v>
      </c>
      <c r="CL24">
        <v>0</v>
      </c>
      <c r="CM24">
        <v>8.6505854838709695</v>
      </c>
      <c r="CN24">
        <v>1799.99870967742</v>
      </c>
      <c r="CO24">
        <v>0.97799848387096799</v>
      </c>
      <c r="CP24">
        <v>2.2001303225806498E-2</v>
      </c>
      <c r="CQ24">
        <v>0</v>
      </c>
      <c r="CR24">
        <v>2.7215564516129001</v>
      </c>
      <c r="CS24">
        <v>0</v>
      </c>
      <c r="CT24">
        <v>15806.393548387099</v>
      </c>
      <c r="CU24">
        <v>16724.7096774194</v>
      </c>
      <c r="CV24">
        <v>47.991806451612902</v>
      </c>
      <c r="CW24">
        <v>50.634999999999998</v>
      </c>
      <c r="CX24">
        <v>49.0239677419355</v>
      </c>
      <c r="CY24">
        <v>48.705290322580602</v>
      </c>
      <c r="CZ24">
        <v>47.463419354838699</v>
      </c>
      <c r="DA24">
        <v>1760.3987096774199</v>
      </c>
      <c r="DB24">
        <v>39.6</v>
      </c>
      <c r="DC24">
        <v>0</v>
      </c>
      <c r="DD24">
        <v>21519.799999952302</v>
      </c>
      <c r="DE24">
        <v>2.6923365384615399</v>
      </c>
      <c r="DF24">
        <v>0.45238459939520798</v>
      </c>
      <c r="DG24">
        <v>-1385.1965827052099</v>
      </c>
      <c r="DH24">
        <v>15689.753846153801</v>
      </c>
      <c r="DI24">
        <v>15</v>
      </c>
      <c r="DJ24">
        <v>100</v>
      </c>
      <c r="DK24">
        <v>100</v>
      </c>
      <c r="DL24">
        <v>1.6839999999999999</v>
      </c>
      <c r="DM24">
        <v>0.30099999999999999</v>
      </c>
      <c r="DN24">
        <v>2</v>
      </c>
      <c r="DO24">
        <v>473.63099999999997</v>
      </c>
      <c r="DP24">
        <v>315.709</v>
      </c>
      <c r="DQ24">
        <v>28.380099999999999</v>
      </c>
      <c r="DR24">
        <v>33.911900000000003</v>
      </c>
      <c r="DS24">
        <v>30.0002</v>
      </c>
      <c r="DT24">
        <v>33.857599999999998</v>
      </c>
      <c r="DU24">
        <v>33.904200000000003</v>
      </c>
      <c r="DV24">
        <v>5.2143699999999997</v>
      </c>
      <c r="DW24">
        <v>22.202400000000001</v>
      </c>
      <c r="DX24">
        <v>18.837299999999999</v>
      </c>
      <c r="DY24">
        <v>28.381499999999999</v>
      </c>
      <c r="DZ24">
        <v>50</v>
      </c>
      <c r="EA24">
        <v>28.9908</v>
      </c>
      <c r="EB24">
        <v>99.706000000000003</v>
      </c>
      <c r="EC24">
        <v>100.142</v>
      </c>
    </row>
    <row r="25" spans="1:133" x14ac:dyDescent="0.35">
      <c r="A25">
        <v>9</v>
      </c>
      <c r="B25">
        <v>1582660812</v>
      </c>
      <c r="C25">
        <v>714</v>
      </c>
      <c r="D25" t="s">
        <v>256</v>
      </c>
      <c r="E25" t="s">
        <v>257</v>
      </c>
      <c r="F25" t="s">
        <v>232</v>
      </c>
      <c r="G25" t="s">
        <v>233</v>
      </c>
      <c r="H25" t="s">
        <v>234</v>
      </c>
      <c r="I25" t="s">
        <v>235</v>
      </c>
      <c r="J25" t="s">
        <v>236</v>
      </c>
      <c r="K25" t="s">
        <v>237</v>
      </c>
      <c r="L25" t="s">
        <v>238</v>
      </c>
      <c r="M25" t="s">
        <v>239</v>
      </c>
      <c r="N25">
        <v>1582660804</v>
      </c>
      <c r="O25">
        <f t="shared" si="0"/>
        <v>2.9340688607078997E-3</v>
      </c>
      <c r="P25">
        <f t="shared" si="1"/>
        <v>10.19014318689616</v>
      </c>
      <c r="Q25">
        <f t="shared" si="2"/>
        <v>388.71077419354799</v>
      </c>
      <c r="R25">
        <f t="shared" si="3"/>
        <v>303.73498602623852</v>
      </c>
      <c r="S25">
        <f t="shared" si="4"/>
        <v>30.260474248500802</v>
      </c>
      <c r="T25">
        <f t="shared" si="5"/>
        <v>38.72643229707672</v>
      </c>
      <c r="U25">
        <f t="shared" si="6"/>
        <v>0.22080659793712071</v>
      </c>
      <c r="V25">
        <f t="shared" si="7"/>
        <v>2.2509535227291599</v>
      </c>
      <c r="W25">
        <f t="shared" si="8"/>
        <v>0.20944039663543901</v>
      </c>
      <c r="X25">
        <f t="shared" si="9"/>
        <v>0.13187268044195896</v>
      </c>
      <c r="Y25">
        <f t="shared" si="10"/>
        <v>289.50242551206406</v>
      </c>
      <c r="Z25">
        <f t="shared" si="11"/>
        <v>32.159287851352566</v>
      </c>
      <c r="AA25">
        <f t="shared" si="12"/>
        <v>30.990761290322599</v>
      </c>
      <c r="AB25">
        <f t="shared" si="13"/>
        <v>4.509002401993019</v>
      </c>
      <c r="AC25">
        <f t="shared" si="14"/>
        <v>70.364006387871811</v>
      </c>
      <c r="AD25">
        <f t="shared" si="15"/>
        <v>3.1670740490422884</v>
      </c>
      <c r="AE25">
        <f t="shared" si="16"/>
        <v>4.500985960896303</v>
      </c>
      <c r="AF25">
        <f t="shared" si="17"/>
        <v>1.3419283529507307</v>
      </c>
      <c r="AG25">
        <f t="shared" si="18"/>
        <v>-129.39243675721838</v>
      </c>
      <c r="AH25">
        <f t="shared" si="19"/>
        <v>-3.7866177397090111</v>
      </c>
      <c r="AI25">
        <f t="shared" si="20"/>
        <v>-0.37766821189299932</v>
      </c>
      <c r="AJ25">
        <f t="shared" si="21"/>
        <v>155.94570280324365</v>
      </c>
      <c r="AK25">
        <v>-4.1209422450006299E-2</v>
      </c>
      <c r="AL25">
        <v>4.6261186843817803E-2</v>
      </c>
      <c r="AM25">
        <v>3.45692560986648</v>
      </c>
      <c r="AN25">
        <v>117</v>
      </c>
      <c r="AO25">
        <v>19</v>
      </c>
      <c r="AP25">
        <f t="shared" si="22"/>
        <v>1</v>
      </c>
      <c r="AQ25">
        <f t="shared" si="23"/>
        <v>0</v>
      </c>
      <c r="AR25">
        <f t="shared" si="24"/>
        <v>51865.075140858717</v>
      </c>
      <c r="AS25" t="s">
        <v>240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240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1513.1842161290342</v>
      </c>
      <c r="BE25">
        <f t="shared" si="29"/>
        <v>10.19014318689616</v>
      </c>
      <c r="BF25" t="e">
        <f t="shared" si="30"/>
        <v>#DIV/0!</v>
      </c>
      <c r="BG25" t="e">
        <f t="shared" si="31"/>
        <v>#DIV/0!</v>
      </c>
      <c r="BH25">
        <f t="shared" si="32"/>
        <v>6.7342383553036034E-3</v>
      </c>
      <c r="BI25" t="e">
        <f t="shared" si="33"/>
        <v>#DIV/0!</v>
      </c>
      <c r="BJ25" t="s">
        <v>240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1799.99548387097</v>
      </c>
      <c r="BR25">
        <f t="shared" si="40"/>
        <v>1513.1842161290342</v>
      </c>
      <c r="BS25">
        <f t="shared" si="41"/>
        <v>0.84066000703227572</v>
      </c>
      <c r="BT25">
        <f t="shared" si="42"/>
        <v>0.19132001406455143</v>
      </c>
      <c r="BU25">
        <v>6</v>
      </c>
      <c r="BV25">
        <v>0.5</v>
      </c>
      <c r="BW25" t="s">
        <v>241</v>
      </c>
      <c r="BX25">
        <v>1582660804</v>
      </c>
      <c r="BY25">
        <v>388.71077419354799</v>
      </c>
      <c r="BZ25">
        <v>400.04096774193499</v>
      </c>
      <c r="CA25">
        <v>31.789032258064498</v>
      </c>
      <c r="CB25">
        <v>28.9483483870968</v>
      </c>
      <c r="CC25">
        <v>600.02403225806404</v>
      </c>
      <c r="CD25">
        <v>99.427854838709706</v>
      </c>
      <c r="CE25">
        <v>0.200030129032258</v>
      </c>
      <c r="CF25">
        <v>30.959558064516099</v>
      </c>
      <c r="CG25">
        <v>30.990761290322599</v>
      </c>
      <c r="CH25">
        <v>999.9</v>
      </c>
      <c r="CI25">
        <v>0</v>
      </c>
      <c r="CJ25">
        <v>0</v>
      </c>
      <c r="CK25">
        <v>9995.0387096774193</v>
      </c>
      <c r="CL25">
        <v>0</v>
      </c>
      <c r="CM25">
        <v>10.135038709677399</v>
      </c>
      <c r="CN25">
        <v>1799.99548387097</v>
      </c>
      <c r="CO25">
        <v>0.97799770967741995</v>
      </c>
      <c r="CP25">
        <v>2.2002058064516099E-2</v>
      </c>
      <c r="CQ25">
        <v>0</v>
      </c>
      <c r="CR25">
        <v>2.5255080645161301</v>
      </c>
      <c r="CS25">
        <v>0</v>
      </c>
      <c r="CT25">
        <v>15582.264516129</v>
      </c>
      <c r="CU25">
        <v>16724.683870967699</v>
      </c>
      <c r="CV25">
        <v>47.995935483871001</v>
      </c>
      <c r="CW25">
        <v>50.686999999999998</v>
      </c>
      <c r="CX25">
        <v>49.130774193548397</v>
      </c>
      <c r="CY25">
        <v>48.695129032258002</v>
      </c>
      <c r="CZ25">
        <v>47.503999999999998</v>
      </c>
      <c r="DA25">
        <v>1760.3951612903199</v>
      </c>
      <c r="DB25">
        <v>39.600322580645098</v>
      </c>
      <c r="DC25">
        <v>0</v>
      </c>
      <c r="DD25">
        <v>21630.200000047698</v>
      </c>
      <c r="DE25">
        <v>2.5395576923076901</v>
      </c>
      <c r="DF25">
        <v>-0.21740171564324401</v>
      </c>
      <c r="DG25">
        <v>-25.726495778043699</v>
      </c>
      <c r="DH25">
        <v>15581.8576923077</v>
      </c>
      <c r="DI25">
        <v>15</v>
      </c>
      <c r="DJ25">
        <v>100</v>
      </c>
      <c r="DK25">
        <v>100</v>
      </c>
      <c r="DL25">
        <v>2.5880000000000001</v>
      </c>
      <c r="DM25">
        <v>0.29599999999999999</v>
      </c>
      <c r="DN25">
        <v>2</v>
      </c>
      <c r="DO25">
        <v>487.97199999999998</v>
      </c>
      <c r="DP25">
        <v>318.32600000000002</v>
      </c>
      <c r="DQ25">
        <v>28.497499999999999</v>
      </c>
      <c r="DR25">
        <v>33.914900000000003</v>
      </c>
      <c r="DS25">
        <v>29.9998</v>
      </c>
      <c r="DT25">
        <v>33.833799999999997</v>
      </c>
      <c r="DU25">
        <v>33.875700000000002</v>
      </c>
      <c r="DV25">
        <v>21.071899999999999</v>
      </c>
      <c r="DW25">
        <v>23.043399999999998</v>
      </c>
      <c r="DX25">
        <v>18.466899999999999</v>
      </c>
      <c r="DY25">
        <v>28.503499999999999</v>
      </c>
      <c r="DZ25">
        <v>400</v>
      </c>
      <c r="EA25">
        <v>28.729800000000001</v>
      </c>
      <c r="EB25">
        <v>99.710499999999996</v>
      </c>
      <c r="EC25">
        <v>100.137</v>
      </c>
    </row>
    <row r="26" spans="1:133" x14ac:dyDescent="0.35">
      <c r="A26">
        <v>10</v>
      </c>
      <c r="B26">
        <v>1582660898</v>
      </c>
      <c r="C26">
        <v>800</v>
      </c>
      <c r="D26" t="s">
        <v>258</v>
      </c>
      <c r="E26" t="s">
        <v>259</v>
      </c>
      <c r="F26" t="s">
        <v>232</v>
      </c>
      <c r="G26" t="s">
        <v>233</v>
      </c>
      <c r="H26" t="s">
        <v>234</v>
      </c>
      <c r="I26" t="s">
        <v>235</v>
      </c>
      <c r="J26" t="s">
        <v>236</v>
      </c>
      <c r="K26" t="s">
        <v>237</v>
      </c>
      <c r="L26" t="s">
        <v>238</v>
      </c>
      <c r="M26" t="s">
        <v>239</v>
      </c>
      <c r="N26">
        <v>1582660890</v>
      </c>
      <c r="O26">
        <f t="shared" si="0"/>
        <v>2.9614701790267265E-3</v>
      </c>
      <c r="P26">
        <f t="shared" si="1"/>
        <v>10.458909737655418</v>
      </c>
      <c r="Q26">
        <f t="shared" si="2"/>
        <v>388.45045161290301</v>
      </c>
      <c r="R26">
        <f t="shared" si="3"/>
        <v>302.52099310154074</v>
      </c>
      <c r="S26">
        <f t="shared" si="4"/>
        <v>30.139111671521032</v>
      </c>
      <c r="T26">
        <f t="shared" si="5"/>
        <v>38.699963992530066</v>
      </c>
      <c r="U26">
        <f t="shared" si="6"/>
        <v>0.22387168074659852</v>
      </c>
      <c r="V26">
        <f t="shared" si="7"/>
        <v>2.2512348847285764</v>
      </c>
      <c r="W26">
        <f t="shared" si="8"/>
        <v>0.21219807140335931</v>
      </c>
      <c r="X26">
        <f t="shared" si="9"/>
        <v>0.13362187543841653</v>
      </c>
      <c r="Y26">
        <f t="shared" si="10"/>
        <v>289.50196623925268</v>
      </c>
      <c r="Z26">
        <f t="shared" si="11"/>
        <v>32.19666082947515</v>
      </c>
      <c r="AA26">
        <f t="shared" si="12"/>
        <v>31.022383870967701</v>
      </c>
      <c r="AB26">
        <f t="shared" si="13"/>
        <v>4.5171392650444835</v>
      </c>
      <c r="AC26">
        <f t="shared" si="14"/>
        <v>70.473600203038643</v>
      </c>
      <c r="AD26">
        <f t="shared" si="15"/>
        <v>3.1804501288761773</v>
      </c>
      <c r="AE26">
        <f t="shared" si="16"/>
        <v>4.5129667275591299</v>
      </c>
      <c r="AF26">
        <f t="shared" si="17"/>
        <v>1.3366891361683062</v>
      </c>
      <c r="AG26">
        <f t="shared" si="18"/>
        <v>-130.60083489507863</v>
      </c>
      <c r="AH26">
        <f t="shared" si="19"/>
        <v>-1.9673454513001523</v>
      </c>
      <c r="AI26">
        <f t="shared" si="20"/>
        <v>-0.19626956964863265</v>
      </c>
      <c r="AJ26">
        <f t="shared" si="21"/>
        <v>156.73751632322526</v>
      </c>
      <c r="AK26">
        <v>-4.1217000453684101E-2</v>
      </c>
      <c r="AL26">
        <v>4.6269693816815699E-2</v>
      </c>
      <c r="AM26">
        <v>3.4574287381603099</v>
      </c>
      <c r="AN26">
        <v>116</v>
      </c>
      <c r="AO26">
        <v>19</v>
      </c>
      <c r="AP26">
        <f t="shared" si="22"/>
        <v>1</v>
      </c>
      <c r="AQ26">
        <f t="shared" si="23"/>
        <v>0</v>
      </c>
      <c r="AR26">
        <f t="shared" si="24"/>
        <v>51866.241173622984</v>
      </c>
      <c r="AS26" t="s">
        <v>240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240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1513.1815361226077</v>
      </c>
      <c r="BE26">
        <f t="shared" si="29"/>
        <v>10.458909737655418</v>
      </c>
      <c r="BF26" t="e">
        <f t="shared" si="30"/>
        <v>#DIV/0!</v>
      </c>
      <c r="BG26" t="e">
        <f t="shared" si="31"/>
        <v>#DIV/0!</v>
      </c>
      <c r="BH26">
        <f t="shared" si="32"/>
        <v>6.9118671408424917E-3</v>
      </c>
      <c r="BI26" t="e">
        <f t="shared" si="33"/>
        <v>#DIV/0!</v>
      </c>
      <c r="BJ26" t="s">
        <v>240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1799.99225806452</v>
      </c>
      <c r="BR26">
        <f t="shared" si="40"/>
        <v>1513.1815361226077</v>
      </c>
      <c r="BS26">
        <f t="shared" si="41"/>
        <v>0.84066002469904422</v>
      </c>
      <c r="BT26">
        <f t="shared" si="42"/>
        <v>0.19132004939808847</v>
      </c>
      <c r="BU26">
        <v>6</v>
      </c>
      <c r="BV26">
        <v>0.5</v>
      </c>
      <c r="BW26" t="s">
        <v>241</v>
      </c>
      <c r="BX26">
        <v>1582660890</v>
      </c>
      <c r="BY26">
        <v>388.45045161290301</v>
      </c>
      <c r="BZ26">
        <v>400.05941935483901</v>
      </c>
      <c r="CA26">
        <v>31.923732258064501</v>
      </c>
      <c r="CB26">
        <v>29.056883870967699</v>
      </c>
      <c r="CC26">
        <v>600.01687096774197</v>
      </c>
      <c r="CD26">
        <v>99.426532258064498</v>
      </c>
      <c r="CE26">
        <v>0.19998080645161301</v>
      </c>
      <c r="CF26">
        <v>31.0061741935484</v>
      </c>
      <c r="CG26">
        <v>31.022383870967701</v>
      </c>
      <c r="CH26">
        <v>999.9</v>
      </c>
      <c r="CI26">
        <v>0</v>
      </c>
      <c r="CJ26">
        <v>0</v>
      </c>
      <c r="CK26">
        <v>9997.0096774193607</v>
      </c>
      <c r="CL26">
        <v>0</v>
      </c>
      <c r="CM26">
        <v>10.2564225806452</v>
      </c>
      <c r="CN26">
        <v>1799.99225806452</v>
      </c>
      <c r="CO26">
        <v>0.97799693548387101</v>
      </c>
      <c r="CP26">
        <v>2.20028129032258E-2</v>
      </c>
      <c r="CQ26">
        <v>0</v>
      </c>
      <c r="CR26">
        <v>2.6424193548387098</v>
      </c>
      <c r="CS26">
        <v>0</v>
      </c>
      <c r="CT26">
        <v>15613.7612903226</v>
      </c>
      <c r="CU26">
        <v>16724.6677419355</v>
      </c>
      <c r="CV26">
        <v>47.983741935483899</v>
      </c>
      <c r="CW26">
        <v>50.634999999999998</v>
      </c>
      <c r="CX26">
        <v>49.161064516129002</v>
      </c>
      <c r="CY26">
        <v>48.697161290322597</v>
      </c>
      <c r="CZ26">
        <v>47.491870967741903</v>
      </c>
      <c r="DA26">
        <v>1760.39</v>
      </c>
      <c r="DB26">
        <v>39.601290322580603</v>
      </c>
      <c r="DC26">
        <v>0</v>
      </c>
      <c r="DD26">
        <v>21716.5999999046</v>
      </c>
      <c r="DE26">
        <v>2.63486538461538</v>
      </c>
      <c r="DF26">
        <v>-0.86227352110630395</v>
      </c>
      <c r="DG26">
        <v>28.7247863092622</v>
      </c>
      <c r="DH26">
        <v>15614.0230769231</v>
      </c>
      <c r="DI26">
        <v>15</v>
      </c>
      <c r="DJ26">
        <v>100</v>
      </c>
      <c r="DK26">
        <v>100</v>
      </c>
      <c r="DL26">
        <v>2.524</v>
      </c>
      <c r="DM26">
        <v>0.29399999999999998</v>
      </c>
      <c r="DN26">
        <v>2</v>
      </c>
      <c r="DO26">
        <v>488.58600000000001</v>
      </c>
      <c r="DP26">
        <v>318.55200000000002</v>
      </c>
      <c r="DQ26">
        <v>28.415600000000001</v>
      </c>
      <c r="DR26">
        <v>33.869100000000003</v>
      </c>
      <c r="DS26">
        <v>30</v>
      </c>
      <c r="DT26">
        <v>33.7971</v>
      </c>
      <c r="DU26">
        <v>33.840299999999999</v>
      </c>
      <c r="DV26">
        <v>21.071400000000001</v>
      </c>
      <c r="DW26">
        <v>22.960799999999999</v>
      </c>
      <c r="DX26">
        <v>18.149999999999999</v>
      </c>
      <c r="DY26">
        <v>28.404800000000002</v>
      </c>
      <c r="DZ26">
        <v>400</v>
      </c>
      <c r="EA26">
        <v>28.779199999999999</v>
      </c>
      <c r="EB26">
        <v>99.716800000000006</v>
      </c>
      <c r="EC26">
        <v>100.15300000000001</v>
      </c>
    </row>
    <row r="27" spans="1:133" x14ac:dyDescent="0.35">
      <c r="A27">
        <v>11</v>
      </c>
      <c r="B27">
        <v>1582660987</v>
      </c>
      <c r="C27">
        <v>889</v>
      </c>
      <c r="D27" t="s">
        <v>260</v>
      </c>
      <c r="E27" t="s">
        <v>261</v>
      </c>
      <c r="F27" t="s">
        <v>232</v>
      </c>
      <c r="G27" t="s">
        <v>233</v>
      </c>
      <c r="H27" t="s">
        <v>234</v>
      </c>
      <c r="I27" t="s">
        <v>235</v>
      </c>
      <c r="J27" t="s">
        <v>236</v>
      </c>
      <c r="K27" t="s">
        <v>237</v>
      </c>
      <c r="L27" t="s">
        <v>238</v>
      </c>
      <c r="M27" t="s">
        <v>239</v>
      </c>
      <c r="N27">
        <v>1582660979</v>
      </c>
      <c r="O27">
        <f t="shared" si="0"/>
        <v>3.0049225676094925E-3</v>
      </c>
      <c r="P27">
        <f t="shared" si="1"/>
        <v>10.575071068865242</v>
      </c>
      <c r="Q27">
        <f t="shared" si="2"/>
        <v>388.31929032258103</v>
      </c>
      <c r="R27">
        <f t="shared" si="3"/>
        <v>302.5195787671006</v>
      </c>
      <c r="S27">
        <f t="shared" si="4"/>
        <v>30.139686312944495</v>
      </c>
      <c r="T27">
        <f t="shared" si="5"/>
        <v>38.687815338385697</v>
      </c>
      <c r="U27">
        <f t="shared" si="6"/>
        <v>0.22689963538265404</v>
      </c>
      <c r="V27">
        <f t="shared" si="7"/>
        <v>2.2524769480730127</v>
      </c>
      <c r="W27">
        <f t="shared" si="8"/>
        <v>0.21492341870679835</v>
      </c>
      <c r="X27">
        <f t="shared" si="9"/>
        <v>0.13535045179622354</v>
      </c>
      <c r="Y27">
        <f t="shared" si="10"/>
        <v>289.5044696167169</v>
      </c>
      <c r="Z27">
        <f t="shared" si="11"/>
        <v>32.176264854351025</v>
      </c>
      <c r="AA27">
        <f t="shared" si="12"/>
        <v>31.0188290322581</v>
      </c>
      <c r="AB27">
        <f t="shared" si="13"/>
        <v>4.5162239255075747</v>
      </c>
      <c r="AC27">
        <f t="shared" si="14"/>
        <v>70.42040302700984</v>
      </c>
      <c r="AD27">
        <f t="shared" si="15"/>
        <v>3.1770575886539683</v>
      </c>
      <c r="AE27">
        <f t="shared" si="16"/>
        <v>4.5115583724157382</v>
      </c>
      <c r="AF27">
        <f t="shared" si="17"/>
        <v>1.3391663368536064</v>
      </c>
      <c r="AG27">
        <f t="shared" si="18"/>
        <v>-132.51708523157862</v>
      </c>
      <c r="AH27">
        <f t="shared" si="19"/>
        <v>-2.2015087716231325</v>
      </c>
      <c r="AI27">
        <f t="shared" si="20"/>
        <v>-0.2194996702875617</v>
      </c>
      <c r="AJ27">
        <f t="shared" si="21"/>
        <v>154.56637594322757</v>
      </c>
      <c r="AK27">
        <v>-4.1250463557915E-2</v>
      </c>
      <c r="AL27">
        <v>4.6307259082843798E-2</v>
      </c>
      <c r="AM27">
        <v>3.4596500816608899</v>
      </c>
      <c r="AN27">
        <v>116</v>
      </c>
      <c r="AO27">
        <v>19</v>
      </c>
      <c r="AP27">
        <f t="shared" si="22"/>
        <v>1</v>
      </c>
      <c r="AQ27">
        <f t="shared" si="23"/>
        <v>0</v>
      </c>
      <c r="AR27">
        <f t="shared" si="24"/>
        <v>51907.613130588688</v>
      </c>
      <c r="AS27" t="s">
        <v>240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240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1513.1948032258072</v>
      </c>
      <c r="BE27">
        <f t="shared" si="29"/>
        <v>10.575071068865242</v>
      </c>
      <c r="BF27" t="e">
        <f t="shared" si="30"/>
        <v>#DIV/0!</v>
      </c>
      <c r="BG27" t="e">
        <f t="shared" si="31"/>
        <v>#DIV/0!</v>
      </c>
      <c r="BH27">
        <f t="shared" si="32"/>
        <v>6.9885721562891016E-3</v>
      </c>
      <c r="BI27" t="e">
        <f t="shared" si="33"/>
        <v>#DIV/0!</v>
      </c>
      <c r="BJ27" t="s">
        <v>240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1800.0080645161299</v>
      </c>
      <c r="BR27">
        <f t="shared" si="40"/>
        <v>1513.1948032258072</v>
      </c>
      <c r="BS27">
        <f t="shared" si="41"/>
        <v>0.84066001317198402</v>
      </c>
      <c r="BT27">
        <f t="shared" si="42"/>
        <v>0.191320026343968</v>
      </c>
      <c r="BU27">
        <v>6</v>
      </c>
      <c r="BV27">
        <v>0.5</v>
      </c>
      <c r="BW27" t="s">
        <v>241</v>
      </c>
      <c r="BX27">
        <v>1582660979</v>
      </c>
      <c r="BY27">
        <v>388.31929032258103</v>
      </c>
      <c r="BZ27">
        <v>400.06087096774201</v>
      </c>
      <c r="CA27">
        <v>31.8889225806452</v>
      </c>
      <c r="CB27">
        <v>28.979912903225799</v>
      </c>
      <c r="CC27">
        <v>600.01838709677395</v>
      </c>
      <c r="CD27">
        <v>99.428922580645093</v>
      </c>
      <c r="CE27">
        <v>0.19995577419354801</v>
      </c>
      <c r="CF27">
        <v>31.000699999999998</v>
      </c>
      <c r="CG27">
        <v>31.0188290322581</v>
      </c>
      <c r="CH27">
        <v>999.9</v>
      </c>
      <c r="CI27">
        <v>0</v>
      </c>
      <c r="CJ27">
        <v>0</v>
      </c>
      <c r="CK27">
        <v>10004.885483870999</v>
      </c>
      <c r="CL27">
        <v>0</v>
      </c>
      <c r="CM27">
        <v>10.0348438709677</v>
      </c>
      <c r="CN27">
        <v>1800.0080645161299</v>
      </c>
      <c r="CO27">
        <v>0.97799770967741995</v>
      </c>
      <c r="CP27">
        <v>2.2002058064516099E-2</v>
      </c>
      <c r="CQ27">
        <v>0</v>
      </c>
      <c r="CR27">
        <v>2.63164516129032</v>
      </c>
      <c r="CS27">
        <v>0</v>
      </c>
      <c r="CT27">
        <v>15659.8774193548</v>
      </c>
      <c r="CU27">
        <v>16724.8032258065</v>
      </c>
      <c r="CV27">
        <v>47.993903225806498</v>
      </c>
      <c r="CW27">
        <v>50.668999999999997</v>
      </c>
      <c r="CX27">
        <v>49.044290322580601</v>
      </c>
      <c r="CY27">
        <v>48.711387096774203</v>
      </c>
      <c r="CZ27">
        <v>47.495870967741901</v>
      </c>
      <c r="DA27">
        <v>1760.40709677419</v>
      </c>
      <c r="DB27">
        <v>39.600967741935499</v>
      </c>
      <c r="DC27">
        <v>0</v>
      </c>
      <c r="DD27">
        <v>21805.4000000954</v>
      </c>
      <c r="DE27">
        <v>2.6335288461538502</v>
      </c>
      <c r="DF27">
        <v>1.41231624019866</v>
      </c>
      <c r="DG27">
        <v>11.4085470095308</v>
      </c>
      <c r="DH27">
        <v>15659.9576923077</v>
      </c>
      <c r="DI27">
        <v>15</v>
      </c>
      <c r="DJ27">
        <v>100</v>
      </c>
      <c r="DK27">
        <v>100</v>
      </c>
      <c r="DL27">
        <v>2.54</v>
      </c>
      <c r="DM27">
        <v>0.30199999999999999</v>
      </c>
      <c r="DN27">
        <v>2</v>
      </c>
      <c r="DO27">
        <v>488.70299999999997</v>
      </c>
      <c r="DP27">
        <v>318.49</v>
      </c>
      <c r="DQ27">
        <v>28.4953</v>
      </c>
      <c r="DR27">
        <v>33.829500000000003</v>
      </c>
      <c r="DS27">
        <v>30.0002</v>
      </c>
      <c r="DT27">
        <v>33.764099999999999</v>
      </c>
      <c r="DU27">
        <v>33.809699999999999</v>
      </c>
      <c r="DV27">
        <v>21.068000000000001</v>
      </c>
      <c r="DW27">
        <v>23.087299999999999</v>
      </c>
      <c r="DX27">
        <v>17.857800000000001</v>
      </c>
      <c r="DY27">
        <v>28.490600000000001</v>
      </c>
      <c r="DZ27">
        <v>400</v>
      </c>
      <c r="EA27">
        <v>28.724699999999999</v>
      </c>
      <c r="EB27">
        <v>99.724800000000002</v>
      </c>
      <c r="EC27">
        <v>100.15900000000001</v>
      </c>
    </row>
    <row r="28" spans="1:133" x14ac:dyDescent="0.35">
      <c r="A28">
        <v>12</v>
      </c>
      <c r="B28">
        <v>1582661081</v>
      </c>
      <c r="C28">
        <v>983</v>
      </c>
      <c r="D28" t="s">
        <v>262</v>
      </c>
      <c r="E28" t="s">
        <v>263</v>
      </c>
      <c r="F28" t="s">
        <v>232</v>
      </c>
      <c r="G28" t="s">
        <v>233</v>
      </c>
      <c r="H28" t="s">
        <v>234</v>
      </c>
      <c r="I28" t="s">
        <v>235</v>
      </c>
      <c r="J28" t="s">
        <v>236</v>
      </c>
      <c r="K28" t="s">
        <v>237</v>
      </c>
      <c r="L28" t="s">
        <v>238</v>
      </c>
      <c r="M28" t="s">
        <v>239</v>
      </c>
      <c r="N28">
        <v>1582661073</v>
      </c>
      <c r="O28">
        <f t="shared" si="0"/>
        <v>2.9247901846768867E-3</v>
      </c>
      <c r="P28">
        <f t="shared" si="1"/>
        <v>12.473634881986545</v>
      </c>
      <c r="Q28">
        <f t="shared" si="2"/>
        <v>461.23319354838702</v>
      </c>
      <c r="R28">
        <f t="shared" si="3"/>
        <v>357.22621284062683</v>
      </c>
      <c r="S28">
        <f t="shared" si="4"/>
        <v>35.58983448141958</v>
      </c>
      <c r="T28">
        <f t="shared" si="5"/>
        <v>45.951871463159257</v>
      </c>
      <c r="U28">
        <f t="shared" si="6"/>
        <v>0.22004262697879381</v>
      </c>
      <c r="V28">
        <f t="shared" si="7"/>
        <v>2.2518025238630015</v>
      </c>
      <c r="W28">
        <f t="shared" si="8"/>
        <v>0.20875680411303763</v>
      </c>
      <c r="X28">
        <f t="shared" si="9"/>
        <v>0.13143873428630445</v>
      </c>
      <c r="Y28">
        <f t="shared" si="10"/>
        <v>289.50276777486982</v>
      </c>
      <c r="Z28">
        <f t="shared" si="11"/>
        <v>32.176815235937248</v>
      </c>
      <c r="AA28">
        <f t="shared" si="12"/>
        <v>31.0046258064516</v>
      </c>
      <c r="AB28">
        <f t="shared" si="13"/>
        <v>4.512568332527195</v>
      </c>
      <c r="AC28">
        <f t="shared" si="14"/>
        <v>70.381385633647128</v>
      </c>
      <c r="AD28">
        <f t="shared" si="15"/>
        <v>3.170547039922865</v>
      </c>
      <c r="AE28">
        <f t="shared" si="16"/>
        <v>4.5048090647523793</v>
      </c>
      <c r="AF28">
        <f t="shared" si="17"/>
        <v>1.34202129260433</v>
      </c>
      <c r="AG28">
        <f t="shared" si="18"/>
        <v>-128.9832471442507</v>
      </c>
      <c r="AH28">
        <f t="shared" si="19"/>
        <v>-3.6639055040261055</v>
      </c>
      <c r="AI28">
        <f t="shared" si="20"/>
        <v>-0.36534323733217061</v>
      </c>
      <c r="AJ28">
        <f t="shared" si="21"/>
        <v>156.49027188926084</v>
      </c>
      <c r="AK28">
        <v>-4.12322914529182E-2</v>
      </c>
      <c r="AL28">
        <v>4.6286859303021101E-2</v>
      </c>
      <c r="AM28">
        <v>3.4584438603499299</v>
      </c>
      <c r="AN28">
        <v>115</v>
      </c>
      <c r="AO28">
        <v>19</v>
      </c>
      <c r="AP28">
        <f t="shared" si="22"/>
        <v>1</v>
      </c>
      <c r="AQ28">
        <f t="shared" si="23"/>
        <v>0</v>
      </c>
      <c r="AR28">
        <f t="shared" si="24"/>
        <v>51890.150173873903</v>
      </c>
      <c r="AS28" t="s">
        <v>240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240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1513.1861032258032</v>
      </c>
      <c r="BE28">
        <f t="shared" si="29"/>
        <v>12.473634881986545</v>
      </c>
      <c r="BF28" t="e">
        <f t="shared" si="30"/>
        <v>#DIV/0!</v>
      </c>
      <c r="BG28" t="e">
        <f t="shared" si="31"/>
        <v>#DIV/0!</v>
      </c>
      <c r="BH28">
        <f t="shared" si="32"/>
        <v>8.2432919886029268E-3</v>
      </c>
      <c r="BI28" t="e">
        <f t="shared" si="33"/>
        <v>#DIV/0!</v>
      </c>
      <c r="BJ28" t="s">
        <v>240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1799.99774193548</v>
      </c>
      <c r="BR28">
        <f t="shared" si="40"/>
        <v>1513.1861032258032</v>
      </c>
      <c r="BS28">
        <f t="shared" si="41"/>
        <v>0.840660000827958</v>
      </c>
      <c r="BT28">
        <f t="shared" si="42"/>
        <v>0.19132000165591606</v>
      </c>
      <c r="BU28">
        <v>6</v>
      </c>
      <c r="BV28">
        <v>0.5</v>
      </c>
      <c r="BW28" t="s">
        <v>241</v>
      </c>
      <c r="BX28">
        <v>1582661073</v>
      </c>
      <c r="BY28">
        <v>461.23319354838702</v>
      </c>
      <c r="BZ28">
        <v>475.05529032258102</v>
      </c>
      <c r="CA28">
        <v>31.823764516129</v>
      </c>
      <c r="CB28">
        <v>28.992164516129002</v>
      </c>
      <c r="CC28">
        <v>600.02380645161304</v>
      </c>
      <c r="CD28">
        <v>99.428293548387103</v>
      </c>
      <c r="CE28">
        <v>0.19999016129032299</v>
      </c>
      <c r="CF28">
        <v>30.974445161290301</v>
      </c>
      <c r="CG28">
        <v>31.0046258064516</v>
      </c>
      <c r="CH28">
        <v>999.9</v>
      </c>
      <c r="CI28">
        <v>0</v>
      </c>
      <c r="CJ28">
        <v>0</v>
      </c>
      <c r="CK28">
        <v>10000.541290322601</v>
      </c>
      <c r="CL28">
        <v>0</v>
      </c>
      <c r="CM28">
        <v>10.196706451612901</v>
      </c>
      <c r="CN28">
        <v>1799.99774193548</v>
      </c>
      <c r="CO28">
        <v>0.97799861290322598</v>
      </c>
      <c r="CP28">
        <v>2.2001177419354801E-2</v>
      </c>
      <c r="CQ28">
        <v>0</v>
      </c>
      <c r="CR28">
        <v>2.6393870967741901</v>
      </c>
      <c r="CS28">
        <v>0</v>
      </c>
      <c r="CT28">
        <v>15671.916129032301</v>
      </c>
      <c r="CU28">
        <v>16724.696774193599</v>
      </c>
      <c r="CV28">
        <v>48.066064516129003</v>
      </c>
      <c r="CW28">
        <v>50.747967741935497</v>
      </c>
      <c r="CX28">
        <v>49.5</v>
      </c>
      <c r="CY28">
        <v>48.798000000000002</v>
      </c>
      <c r="CZ28">
        <v>47.561999999999998</v>
      </c>
      <c r="DA28">
        <v>1760.3977419354801</v>
      </c>
      <c r="DB28">
        <v>39.6</v>
      </c>
      <c r="DC28">
        <v>0</v>
      </c>
      <c r="DD28">
        <v>21899.5999999046</v>
      </c>
      <c r="DE28">
        <v>2.6334903846153801</v>
      </c>
      <c r="DF28">
        <v>0.72043590404703295</v>
      </c>
      <c r="DG28">
        <v>38.2598289566833</v>
      </c>
      <c r="DH28">
        <v>15672.157692307699</v>
      </c>
      <c r="DI28">
        <v>15</v>
      </c>
      <c r="DJ28">
        <v>100</v>
      </c>
      <c r="DK28">
        <v>100</v>
      </c>
      <c r="DL28">
        <v>2.754</v>
      </c>
      <c r="DM28">
        <v>0.3</v>
      </c>
      <c r="DN28">
        <v>2</v>
      </c>
      <c r="DO28">
        <v>489.63299999999998</v>
      </c>
      <c r="DP28">
        <v>318.553</v>
      </c>
      <c r="DQ28">
        <v>28.453700000000001</v>
      </c>
      <c r="DR28">
        <v>33.834899999999998</v>
      </c>
      <c r="DS28">
        <v>30.0001</v>
      </c>
      <c r="DT28">
        <v>33.761000000000003</v>
      </c>
      <c r="DU28">
        <v>33.806600000000003</v>
      </c>
      <c r="DV28">
        <v>24.200399999999998</v>
      </c>
      <c r="DW28">
        <v>22.701899999999998</v>
      </c>
      <c r="DX28">
        <v>17.528700000000001</v>
      </c>
      <c r="DY28">
        <v>28.4466</v>
      </c>
      <c r="DZ28">
        <v>475</v>
      </c>
      <c r="EA28">
        <v>28.757200000000001</v>
      </c>
      <c r="EB28">
        <v>99.724400000000003</v>
      </c>
      <c r="EC28">
        <v>100.16</v>
      </c>
    </row>
    <row r="29" spans="1:133" x14ac:dyDescent="0.35">
      <c r="A29">
        <v>13</v>
      </c>
      <c r="B29">
        <v>1582661168</v>
      </c>
      <c r="C29">
        <v>1070</v>
      </c>
      <c r="D29" t="s">
        <v>264</v>
      </c>
      <c r="E29" t="s">
        <v>265</v>
      </c>
      <c r="F29" t="s">
        <v>232</v>
      </c>
      <c r="G29" t="s">
        <v>233</v>
      </c>
      <c r="H29" t="s">
        <v>234</v>
      </c>
      <c r="I29" t="s">
        <v>235</v>
      </c>
      <c r="J29" t="s">
        <v>236</v>
      </c>
      <c r="K29" t="s">
        <v>237</v>
      </c>
      <c r="L29" t="s">
        <v>238</v>
      </c>
      <c r="M29" t="s">
        <v>239</v>
      </c>
      <c r="N29">
        <v>1582661160</v>
      </c>
      <c r="O29">
        <f t="shared" si="0"/>
        <v>2.9218283163471685E-3</v>
      </c>
      <c r="P29">
        <f t="shared" si="1"/>
        <v>14.200391286404113</v>
      </c>
      <c r="Q29">
        <f t="shared" si="2"/>
        <v>559.20354838709704</v>
      </c>
      <c r="R29">
        <f t="shared" si="3"/>
        <v>439.74549214381238</v>
      </c>
      <c r="S29">
        <f t="shared" si="4"/>
        <v>43.81146334288546</v>
      </c>
      <c r="T29">
        <f t="shared" si="5"/>
        <v>55.712966247668916</v>
      </c>
      <c r="U29">
        <f t="shared" si="6"/>
        <v>0.21943219497147817</v>
      </c>
      <c r="V29">
        <f t="shared" si="7"/>
        <v>2.2517897152538966</v>
      </c>
      <c r="W29">
        <f t="shared" si="8"/>
        <v>0.20820712662368571</v>
      </c>
      <c r="X29">
        <f t="shared" si="9"/>
        <v>0.13109011292731432</v>
      </c>
      <c r="Y29">
        <f t="shared" si="10"/>
        <v>289.5010688164021</v>
      </c>
      <c r="Z29">
        <f t="shared" si="11"/>
        <v>32.177342448103779</v>
      </c>
      <c r="AA29">
        <f t="shared" si="12"/>
        <v>31.007580645161301</v>
      </c>
      <c r="AB29">
        <f t="shared" si="13"/>
        <v>4.5133286295984876</v>
      </c>
      <c r="AC29">
        <f t="shared" si="14"/>
        <v>70.351277033236045</v>
      </c>
      <c r="AD29">
        <f t="shared" si="15"/>
        <v>3.1691102502961166</v>
      </c>
      <c r="AE29">
        <f t="shared" si="16"/>
        <v>4.5046947034080622</v>
      </c>
      <c r="AF29">
        <f t="shared" si="17"/>
        <v>1.344218379302371</v>
      </c>
      <c r="AG29">
        <f t="shared" si="18"/>
        <v>-128.85262875091013</v>
      </c>
      <c r="AH29">
        <f t="shared" si="19"/>
        <v>-4.0766395193899267</v>
      </c>
      <c r="AI29">
        <f t="shared" si="20"/>
        <v>-0.40650600695169709</v>
      </c>
      <c r="AJ29">
        <f t="shared" si="21"/>
        <v>156.16529453915035</v>
      </c>
      <c r="AK29">
        <v>-4.1231946377527903E-2</v>
      </c>
      <c r="AL29">
        <v>4.62864719256652E-2</v>
      </c>
      <c r="AM29">
        <v>3.45842095329091</v>
      </c>
      <c r="AN29">
        <v>115</v>
      </c>
      <c r="AO29">
        <v>19</v>
      </c>
      <c r="AP29">
        <f t="shared" si="22"/>
        <v>1</v>
      </c>
      <c r="AQ29">
        <f t="shared" si="23"/>
        <v>0</v>
      </c>
      <c r="AR29">
        <f t="shared" si="24"/>
        <v>51889.828024666022</v>
      </c>
      <c r="AS29" t="s">
        <v>240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240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1513.1771612903194</v>
      </c>
      <c r="BE29">
        <f t="shared" si="29"/>
        <v>14.200391286404113</v>
      </c>
      <c r="BF29" t="e">
        <f t="shared" si="30"/>
        <v>#DIV/0!</v>
      </c>
      <c r="BG29" t="e">
        <f t="shared" si="31"/>
        <v>#DIV/0!</v>
      </c>
      <c r="BH29">
        <f t="shared" si="32"/>
        <v>9.3844869257048037E-3</v>
      </c>
      <c r="BI29" t="e">
        <f t="shared" si="33"/>
        <v>#DIV/0!</v>
      </c>
      <c r="BJ29" t="s">
        <v>240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1799.9870967741899</v>
      </c>
      <c r="BR29">
        <f t="shared" si="40"/>
        <v>1513.1771612903194</v>
      </c>
      <c r="BS29">
        <f t="shared" si="41"/>
        <v>0.8406600047312166</v>
      </c>
      <c r="BT29">
        <f t="shared" si="42"/>
        <v>0.19132000946243344</v>
      </c>
      <c r="BU29">
        <v>6</v>
      </c>
      <c r="BV29">
        <v>0.5</v>
      </c>
      <c r="BW29" t="s">
        <v>241</v>
      </c>
      <c r="BX29">
        <v>1582661160</v>
      </c>
      <c r="BY29">
        <v>559.20354838709704</v>
      </c>
      <c r="BZ29">
        <v>575.03712903225801</v>
      </c>
      <c r="CA29">
        <v>31.809070967741899</v>
      </c>
      <c r="CB29">
        <v>28.980309677419399</v>
      </c>
      <c r="CC29">
        <v>600.02680645161297</v>
      </c>
      <c r="CD29">
        <v>99.429154838709707</v>
      </c>
      <c r="CE29">
        <v>0.199980935483871</v>
      </c>
      <c r="CF29">
        <v>30.974</v>
      </c>
      <c r="CG29">
        <v>31.007580645161301</v>
      </c>
      <c r="CH29">
        <v>999.9</v>
      </c>
      <c r="CI29">
        <v>0</v>
      </c>
      <c r="CJ29">
        <v>0</v>
      </c>
      <c r="CK29">
        <v>10000.370967741899</v>
      </c>
      <c r="CL29">
        <v>0</v>
      </c>
      <c r="CM29">
        <v>11.039116129032299</v>
      </c>
      <c r="CN29">
        <v>1799.9870967741899</v>
      </c>
      <c r="CO29">
        <v>0.97799912903225805</v>
      </c>
      <c r="CP29">
        <v>2.2000677419354801E-2</v>
      </c>
      <c r="CQ29">
        <v>0</v>
      </c>
      <c r="CR29">
        <v>2.8185241935483898</v>
      </c>
      <c r="CS29">
        <v>0</v>
      </c>
      <c r="CT29">
        <v>15747.822580645199</v>
      </c>
      <c r="CU29">
        <v>16724.596774193498</v>
      </c>
      <c r="CV29">
        <v>48.133000000000003</v>
      </c>
      <c r="CW29">
        <v>50.75</v>
      </c>
      <c r="CX29">
        <v>49.554000000000002</v>
      </c>
      <c r="CY29">
        <v>48.858741935483899</v>
      </c>
      <c r="CZ29">
        <v>47.625</v>
      </c>
      <c r="DA29">
        <v>1760.38709677419</v>
      </c>
      <c r="DB29">
        <v>39.6</v>
      </c>
      <c r="DC29">
        <v>0</v>
      </c>
      <c r="DD29">
        <v>21986.5999999046</v>
      </c>
      <c r="DE29">
        <v>2.81210576923077</v>
      </c>
      <c r="DF29">
        <v>-1.0538477255325701E-2</v>
      </c>
      <c r="DG29">
        <v>1.26153848486241</v>
      </c>
      <c r="DH29">
        <v>15747.5961538462</v>
      </c>
      <c r="DI29">
        <v>15</v>
      </c>
      <c r="DJ29">
        <v>100</v>
      </c>
      <c r="DK29">
        <v>100</v>
      </c>
      <c r="DL29">
        <v>3.1539999999999999</v>
      </c>
      <c r="DM29">
        <v>0.3</v>
      </c>
      <c r="DN29">
        <v>2</v>
      </c>
      <c r="DO29">
        <v>490.44900000000001</v>
      </c>
      <c r="DP29">
        <v>318.65100000000001</v>
      </c>
      <c r="DQ29">
        <v>28.347300000000001</v>
      </c>
      <c r="DR29">
        <v>33.857700000000001</v>
      </c>
      <c r="DS29">
        <v>30.0002</v>
      </c>
      <c r="DT29">
        <v>33.770200000000003</v>
      </c>
      <c r="DU29">
        <v>33.815800000000003</v>
      </c>
      <c r="DV29">
        <v>28.228300000000001</v>
      </c>
      <c r="DW29">
        <v>22.424099999999999</v>
      </c>
      <c r="DX29">
        <v>17.138000000000002</v>
      </c>
      <c r="DY29">
        <v>28.342199999999998</v>
      </c>
      <c r="DZ29">
        <v>575</v>
      </c>
      <c r="EA29">
        <v>28.849</v>
      </c>
      <c r="EB29">
        <v>99.716899999999995</v>
      </c>
      <c r="EC29">
        <v>100.154</v>
      </c>
    </row>
    <row r="30" spans="1:133" x14ac:dyDescent="0.35">
      <c r="A30">
        <v>14</v>
      </c>
      <c r="B30">
        <v>1582661254</v>
      </c>
      <c r="C30">
        <v>1156</v>
      </c>
      <c r="D30" t="s">
        <v>266</v>
      </c>
      <c r="E30" t="s">
        <v>267</v>
      </c>
      <c r="F30" t="s">
        <v>232</v>
      </c>
      <c r="G30" t="s">
        <v>233</v>
      </c>
      <c r="H30" t="s">
        <v>234</v>
      </c>
      <c r="I30" t="s">
        <v>235</v>
      </c>
      <c r="J30" t="s">
        <v>236</v>
      </c>
      <c r="K30" t="s">
        <v>237</v>
      </c>
      <c r="L30" t="s">
        <v>238</v>
      </c>
      <c r="M30" t="s">
        <v>239</v>
      </c>
      <c r="N30">
        <v>1582661246</v>
      </c>
      <c r="O30">
        <f t="shared" si="0"/>
        <v>2.8316951238247117E-3</v>
      </c>
      <c r="P30">
        <f t="shared" si="1"/>
        <v>15.63282635025222</v>
      </c>
      <c r="Q30">
        <f t="shared" si="2"/>
        <v>657.58064516129002</v>
      </c>
      <c r="R30">
        <f t="shared" si="3"/>
        <v>521.23523542510793</v>
      </c>
      <c r="S30">
        <f t="shared" si="4"/>
        <v>51.928779886061839</v>
      </c>
      <c r="T30">
        <f t="shared" si="5"/>
        <v>65.512379553667998</v>
      </c>
      <c r="U30">
        <f t="shared" si="6"/>
        <v>0.2120978358192763</v>
      </c>
      <c r="V30">
        <f t="shared" si="7"/>
        <v>2.2526399109390347</v>
      </c>
      <c r="W30">
        <f t="shared" si="8"/>
        <v>0.20159506345248668</v>
      </c>
      <c r="X30">
        <f t="shared" si="9"/>
        <v>0.12689719422312631</v>
      </c>
      <c r="Y30">
        <f t="shared" si="10"/>
        <v>289.50137771794317</v>
      </c>
      <c r="Z30">
        <f t="shared" si="11"/>
        <v>32.193519679238385</v>
      </c>
      <c r="AA30">
        <f t="shared" si="12"/>
        <v>31.000932258064498</v>
      </c>
      <c r="AB30">
        <f t="shared" si="13"/>
        <v>4.5116181180680481</v>
      </c>
      <c r="AC30">
        <f t="shared" si="14"/>
        <v>70.338315805211835</v>
      </c>
      <c r="AD30">
        <f t="shared" si="15"/>
        <v>3.1661437260501488</v>
      </c>
      <c r="AE30">
        <f t="shared" si="16"/>
        <v>4.5013072744280125</v>
      </c>
      <c r="AF30">
        <f t="shared" si="17"/>
        <v>1.3454743920178993</v>
      </c>
      <c r="AG30">
        <f t="shared" si="18"/>
        <v>-124.87775496066979</v>
      </c>
      <c r="AH30">
        <f t="shared" si="19"/>
        <v>-4.8726596385835892</v>
      </c>
      <c r="AI30">
        <f t="shared" si="20"/>
        <v>-0.48565098815516905</v>
      </c>
      <c r="AJ30">
        <f t="shared" si="21"/>
        <v>159.26531213053462</v>
      </c>
      <c r="AK30">
        <v>-4.1254855270880998E-2</v>
      </c>
      <c r="AL30">
        <v>4.6312189165383398E-2</v>
      </c>
      <c r="AM30">
        <v>3.45994156569845</v>
      </c>
      <c r="AN30">
        <v>114</v>
      </c>
      <c r="AO30">
        <v>19</v>
      </c>
      <c r="AP30">
        <f t="shared" si="22"/>
        <v>1</v>
      </c>
      <c r="AQ30">
        <f t="shared" si="23"/>
        <v>0</v>
      </c>
      <c r="AR30">
        <f t="shared" si="24"/>
        <v>51919.671538271818</v>
      </c>
      <c r="AS30" t="s">
        <v>240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240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1513.1787870967787</v>
      </c>
      <c r="BE30">
        <f t="shared" si="29"/>
        <v>15.63282635025222</v>
      </c>
      <c r="BF30" t="e">
        <f t="shared" si="30"/>
        <v>#DIV/0!</v>
      </c>
      <c r="BG30" t="e">
        <f t="shared" si="31"/>
        <v>#DIV/0!</v>
      </c>
      <c r="BH30">
        <f t="shared" si="32"/>
        <v>1.0331116510194898E-2</v>
      </c>
      <c r="BI30" t="e">
        <f t="shared" si="33"/>
        <v>#DIV/0!</v>
      </c>
      <c r="BJ30" t="s">
        <v>240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1799.98903225807</v>
      </c>
      <c r="BR30">
        <f t="shared" si="40"/>
        <v>1513.1787870967787</v>
      </c>
      <c r="BS30">
        <f t="shared" si="41"/>
        <v>0.84066000402152985</v>
      </c>
      <c r="BT30">
        <f t="shared" si="42"/>
        <v>0.19132000804305979</v>
      </c>
      <c r="BU30">
        <v>6</v>
      </c>
      <c r="BV30">
        <v>0.5</v>
      </c>
      <c r="BW30" t="s">
        <v>241</v>
      </c>
      <c r="BX30">
        <v>1582661246</v>
      </c>
      <c r="BY30">
        <v>657.58064516129002</v>
      </c>
      <c r="BZ30">
        <v>675.07483870967701</v>
      </c>
      <c r="CA30">
        <v>31.780174193548401</v>
      </c>
      <c r="CB30">
        <v>29.0385806451613</v>
      </c>
      <c r="CC30">
        <v>600.02403225806495</v>
      </c>
      <c r="CD30">
        <v>99.426396774193506</v>
      </c>
      <c r="CE30">
        <v>0.19998370967741899</v>
      </c>
      <c r="CF30">
        <v>30.960809677419402</v>
      </c>
      <c r="CG30">
        <v>31.000932258064498</v>
      </c>
      <c r="CH30">
        <v>999.9</v>
      </c>
      <c r="CI30">
        <v>0</v>
      </c>
      <c r="CJ30">
        <v>0</v>
      </c>
      <c r="CK30">
        <v>10006.2048387097</v>
      </c>
      <c r="CL30">
        <v>0</v>
      </c>
      <c r="CM30">
        <v>10.773954838709701</v>
      </c>
      <c r="CN30">
        <v>1799.98903225807</v>
      </c>
      <c r="CO30">
        <v>0.97799912903225805</v>
      </c>
      <c r="CP30">
        <v>2.2000677419354801E-2</v>
      </c>
      <c r="CQ30">
        <v>0</v>
      </c>
      <c r="CR30">
        <v>2.4850241935483899</v>
      </c>
      <c r="CS30">
        <v>0</v>
      </c>
      <c r="CT30">
        <v>15760.5</v>
      </c>
      <c r="CU30">
        <v>16724.635483870999</v>
      </c>
      <c r="CV30">
        <v>48.116870967741903</v>
      </c>
      <c r="CW30">
        <v>50.808</v>
      </c>
      <c r="CX30">
        <v>49.249806451612898</v>
      </c>
      <c r="CY30">
        <v>48.862806451612897</v>
      </c>
      <c r="CZ30">
        <v>47.620935483871001</v>
      </c>
      <c r="DA30">
        <v>1760.3890322580601</v>
      </c>
      <c r="DB30">
        <v>39.6</v>
      </c>
      <c r="DC30">
        <v>0</v>
      </c>
      <c r="DD30">
        <v>22072.4000000954</v>
      </c>
      <c r="DE30">
        <v>2.5071923076923102</v>
      </c>
      <c r="DF30">
        <v>-0.66288888107560695</v>
      </c>
      <c r="DG30">
        <v>121.357264656268</v>
      </c>
      <c r="DH30">
        <v>15760.996153846199</v>
      </c>
      <c r="DI30">
        <v>15</v>
      </c>
      <c r="DJ30">
        <v>100</v>
      </c>
      <c r="DK30">
        <v>100</v>
      </c>
      <c r="DL30">
        <v>3.1459999999999999</v>
      </c>
      <c r="DM30">
        <v>0.30599999999999999</v>
      </c>
      <c r="DN30">
        <v>2</v>
      </c>
      <c r="DO30">
        <v>491.50200000000001</v>
      </c>
      <c r="DP30">
        <v>318.62599999999998</v>
      </c>
      <c r="DQ30">
        <v>28.400500000000001</v>
      </c>
      <c r="DR30">
        <v>33.893500000000003</v>
      </c>
      <c r="DS30">
        <v>30.0001</v>
      </c>
      <c r="DT30">
        <v>33.791600000000003</v>
      </c>
      <c r="DU30">
        <v>33.834099999999999</v>
      </c>
      <c r="DV30">
        <v>32.147399999999998</v>
      </c>
      <c r="DW30">
        <v>22.474399999999999</v>
      </c>
      <c r="DX30">
        <v>17.031400000000001</v>
      </c>
      <c r="DY30">
        <v>28.401700000000002</v>
      </c>
      <c r="DZ30">
        <v>675</v>
      </c>
      <c r="EA30">
        <v>28.848400000000002</v>
      </c>
      <c r="EB30">
        <v>99.711500000000001</v>
      </c>
      <c r="EC30">
        <v>100.146</v>
      </c>
    </row>
    <row r="31" spans="1:133" x14ac:dyDescent="0.35">
      <c r="A31">
        <v>15</v>
      </c>
      <c r="B31">
        <v>1582661353</v>
      </c>
      <c r="C31">
        <v>1255</v>
      </c>
      <c r="D31" t="s">
        <v>268</v>
      </c>
      <c r="E31" t="s">
        <v>269</v>
      </c>
      <c r="F31" t="s">
        <v>232</v>
      </c>
      <c r="G31" t="s">
        <v>233</v>
      </c>
      <c r="H31" t="s">
        <v>234</v>
      </c>
      <c r="I31" t="s">
        <v>235</v>
      </c>
      <c r="J31" t="s">
        <v>236</v>
      </c>
      <c r="K31" t="s">
        <v>237</v>
      </c>
      <c r="L31" t="s">
        <v>238</v>
      </c>
      <c r="M31" t="s">
        <v>239</v>
      </c>
      <c r="N31">
        <v>1582661345</v>
      </c>
      <c r="O31">
        <f t="shared" si="0"/>
        <v>2.737292021780891E-3</v>
      </c>
      <c r="P31">
        <f t="shared" si="1"/>
        <v>16.578148363735924</v>
      </c>
      <c r="Q31">
        <f t="shared" si="2"/>
        <v>781.27580645161299</v>
      </c>
      <c r="R31">
        <f t="shared" si="3"/>
        <v>629.79795268544672</v>
      </c>
      <c r="S31">
        <f t="shared" si="4"/>
        <v>62.742445691095497</v>
      </c>
      <c r="T31">
        <f t="shared" si="5"/>
        <v>77.833144180670018</v>
      </c>
      <c r="U31">
        <f t="shared" si="6"/>
        <v>0.20390281436722649</v>
      </c>
      <c r="V31">
        <f t="shared" si="7"/>
        <v>2.2512693591535728</v>
      </c>
      <c r="W31">
        <f t="shared" si="8"/>
        <v>0.1941703604500836</v>
      </c>
      <c r="X31">
        <f t="shared" si="9"/>
        <v>0.12219217776760743</v>
      </c>
      <c r="Y31">
        <f t="shared" si="10"/>
        <v>289.50402150335191</v>
      </c>
      <c r="Z31">
        <f t="shared" si="11"/>
        <v>32.232534206063171</v>
      </c>
      <c r="AA31">
        <f t="shared" si="12"/>
        <v>31.0130290322581</v>
      </c>
      <c r="AB31">
        <f t="shared" si="13"/>
        <v>4.5147308236222434</v>
      </c>
      <c r="AC31">
        <f t="shared" si="14"/>
        <v>70.271763628573453</v>
      </c>
      <c r="AD31">
        <f t="shared" si="15"/>
        <v>3.1644343630426448</v>
      </c>
      <c r="AE31">
        <f t="shared" si="16"/>
        <v>4.5031378175855874</v>
      </c>
      <c r="AF31">
        <f t="shared" si="17"/>
        <v>1.3502964605795986</v>
      </c>
      <c r="AG31">
        <f t="shared" si="18"/>
        <v>-120.7145781605373</v>
      </c>
      <c r="AH31">
        <f t="shared" si="19"/>
        <v>-5.47263200687234</v>
      </c>
      <c r="AI31">
        <f t="shared" si="20"/>
        <v>-0.5458332175499101</v>
      </c>
      <c r="AJ31">
        <f t="shared" si="21"/>
        <v>162.77097811839235</v>
      </c>
      <c r="AK31">
        <v>-4.1217929022271699E-2</v>
      </c>
      <c r="AL31">
        <v>4.6270736216402299E-2</v>
      </c>
      <c r="AM31">
        <v>3.4574903866569402</v>
      </c>
      <c r="AN31">
        <v>113</v>
      </c>
      <c r="AO31">
        <v>19</v>
      </c>
      <c r="AP31">
        <f t="shared" si="22"/>
        <v>1</v>
      </c>
      <c r="AQ31">
        <f t="shared" si="23"/>
        <v>0</v>
      </c>
      <c r="AR31">
        <f t="shared" si="24"/>
        <v>51873.813938512481</v>
      </c>
      <c r="AS31" t="s">
        <v>240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240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1513.1926161290341</v>
      </c>
      <c r="BE31">
        <f t="shared" si="29"/>
        <v>16.578148363735924</v>
      </c>
      <c r="BF31" t="e">
        <f t="shared" si="30"/>
        <v>#DIV/0!</v>
      </c>
      <c r="BG31" t="e">
        <f t="shared" si="31"/>
        <v>#DIV/0!</v>
      </c>
      <c r="BH31">
        <f t="shared" si="32"/>
        <v>1.0955742307377383E-2</v>
      </c>
      <c r="BI31" t="e">
        <f t="shared" si="33"/>
        <v>#DIV/0!</v>
      </c>
      <c r="BJ31" t="s">
        <v>240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1800.00548387097</v>
      </c>
      <c r="BR31">
        <f t="shared" si="40"/>
        <v>1513.1926161290341</v>
      </c>
      <c r="BS31">
        <f t="shared" si="41"/>
        <v>0.84066000336558111</v>
      </c>
      <c r="BT31">
        <f t="shared" si="42"/>
        <v>0.19132000673116228</v>
      </c>
      <c r="BU31">
        <v>6</v>
      </c>
      <c r="BV31">
        <v>0.5</v>
      </c>
      <c r="BW31" t="s">
        <v>241</v>
      </c>
      <c r="BX31">
        <v>1582661345</v>
      </c>
      <c r="BY31">
        <v>781.27580645161299</v>
      </c>
      <c r="BZ31">
        <v>799.99174193548401</v>
      </c>
      <c r="CA31">
        <v>31.764051612903199</v>
      </c>
      <c r="CB31">
        <v>29.1138193548387</v>
      </c>
      <c r="CC31">
        <v>600.02541935483896</v>
      </c>
      <c r="CD31">
        <v>99.423135483870993</v>
      </c>
      <c r="CE31">
        <v>0.19999829032258101</v>
      </c>
      <c r="CF31">
        <v>30.967938709677401</v>
      </c>
      <c r="CG31">
        <v>31.0130290322581</v>
      </c>
      <c r="CH31">
        <v>999.9</v>
      </c>
      <c r="CI31">
        <v>0</v>
      </c>
      <c r="CJ31">
        <v>0</v>
      </c>
      <c r="CK31">
        <v>9997.5764516129002</v>
      </c>
      <c r="CL31">
        <v>0</v>
      </c>
      <c r="CM31">
        <v>10.8121032258064</v>
      </c>
      <c r="CN31">
        <v>1800.00548387097</v>
      </c>
      <c r="CO31">
        <v>0.97799964516129001</v>
      </c>
      <c r="CP31">
        <v>2.2000187096774201E-2</v>
      </c>
      <c r="CQ31">
        <v>0</v>
      </c>
      <c r="CR31">
        <v>2.5578467741935502</v>
      </c>
      <c r="CS31">
        <v>0</v>
      </c>
      <c r="CT31">
        <v>15780.3548387097</v>
      </c>
      <c r="CU31">
        <v>16724.7903225806</v>
      </c>
      <c r="CV31">
        <v>48.145000000000003</v>
      </c>
      <c r="CW31">
        <v>50.846548387096803</v>
      </c>
      <c r="CX31">
        <v>49.193290322580602</v>
      </c>
      <c r="CY31">
        <v>48.914999999999999</v>
      </c>
      <c r="CZ31">
        <v>47.633000000000003</v>
      </c>
      <c r="DA31">
        <v>1760.4051612903199</v>
      </c>
      <c r="DB31">
        <v>39.600322580645098</v>
      </c>
      <c r="DC31">
        <v>0</v>
      </c>
      <c r="DD31">
        <v>22171.4000000954</v>
      </c>
      <c r="DE31">
        <v>2.5821634615384599</v>
      </c>
      <c r="DF31">
        <v>0.20797437122847201</v>
      </c>
      <c r="DG31">
        <v>-356.36239408732598</v>
      </c>
      <c r="DH31">
        <v>15772.1538461538</v>
      </c>
      <c r="DI31">
        <v>15</v>
      </c>
      <c r="DJ31">
        <v>100</v>
      </c>
      <c r="DK31">
        <v>100</v>
      </c>
      <c r="DL31">
        <v>3.2509999999999999</v>
      </c>
      <c r="DM31">
        <v>0.30499999999999999</v>
      </c>
      <c r="DN31">
        <v>2</v>
      </c>
      <c r="DO31">
        <v>492.19099999999997</v>
      </c>
      <c r="DP31">
        <v>318.75400000000002</v>
      </c>
      <c r="DQ31">
        <v>28.310600000000001</v>
      </c>
      <c r="DR31">
        <v>33.908799999999999</v>
      </c>
      <c r="DS31">
        <v>30.0002</v>
      </c>
      <c r="DT31">
        <v>33.806800000000003</v>
      </c>
      <c r="DU31">
        <v>33.849400000000003</v>
      </c>
      <c r="DV31">
        <v>36.911299999999997</v>
      </c>
      <c r="DW31">
        <v>21.991</v>
      </c>
      <c r="DX31">
        <v>16.8462</v>
      </c>
      <c r="DY31">
        <v>28.302399999999999</v>
      </c>
      <c r="DZ31">
        <v>800</v>
      </c>
      <c r="EA31">
        <v>28.989699999999999</v>
      </c>
      <c r="EB31">
        <v>99.711699999999993</v>
      </c>
      <c r="EC31">
        <v>100.139</v>
      </c>
    </row>
    <row r="32" spans="1:133" x14ac:dyDescent="0.35">
      <c r="A32">
        <v>16</v>
      </c>
      <c r="B32">
        <v>1582661453</v>
      </c>
      <c r="C32">
        <v>1355</v>
      </c>
      <c r="D32" t="s">
        <v>270</v>
      </c>
      <c r="E32" t="s">
        <v>271</v>
      </c>
      <c r="F32" t="s">
        <v>232</v>
      </c>
      <c r="G32" t="s">
        <v>233</v>
      </c>
      <c r="H32" t="s">
        <v>234</v>
      </c>
      <c r="I32" t="s">
        <v>235</v>
      </c>
      <c r="J32" t="s">
        <v>236</v>
      </c>
      <c r="K32" t="s">
        <v>237</v>
      </c>
      <c r="L32" t="s">
        <v>238</v>
      </c>
      <c r="M32" t="s">
        <v>239</v>
      </c>
      <c r="N32">
        <v>1582661445</v>
      </c>
      <c r="O32">
        <f t="shared" si="0"/>
        <v>2.6847852687458939E-3</v>
      </c>
      <c r="P32">
        <f t="shared" si="1"/>
        <v>17.343564335523372</v>
      </c>
      <c r="Q32">
        <f t="shared" si="2"/>
        <v>980.08970967741902</v>
      </c>
      <c r="R32">
        <f t="shared" si="3"/>
        <v>815.57179723855029</v>
      </c>
      <c r="S32">
        <f t="shared" si="4"/>
        <v>81.246014958068557</v>
      </c>
      <c r="T32">
        <f t="shared" si="5"/>
        <v>97.635037751813996</v>
      </c>
      <c r="U32">
        <f t="shared" si="6"/>
        <v>0.20021928065933597</v>
      </c>
      <c r="V32">
        <f t="shared" si="7"/>
        <v>2.2505873217430392</v>
      </c>
      <c r="W32">
        <f t="shared" si="8"/>
        <v>0.19082388123905544</v>
      </c>
      <c r="X32">
        <f t="shared" si="9"/>
        <v>0.1200723181044164</v>
      </c>
      <c r="Y32">
        <f t="shared" si="10"/>
        <v>289.50254660156673</v>
      </c>
      <c r="Z32">
        <f t="shared" si="11"/>
        <v>32.242272682950471</v>
      </c>
      <c r="AA32">
        <f t="shared" si="12"/>
        <v>30.992774193548399</v>
      </c>
      <c r="AB32">
        <f t="shared" si="13"/>
        <v>4.5095199650064002</v>
      </c>
      <c r="AC32">
        <f t="shared" si="14"/>
        <v>70.247598585377929</v>
      </c>
      <c r="AD32">
        <f t="shared" si="15"/>
        <v>3.1619101748044054</v>
      </c>
      <c r="AE32">
        <f t="shared" si="16"/>
        <v>4.5010936152663854</v>
      </c>
      <c r="AF32">
        <f t="shared" si="17"/>
        <v>1.3476097902019948</v>
      </c>
      <c r="AG32">
        <f t="shared" si="18"/>
        <v>-118.39903035169392</v>
      </c>
      <c r="AH32">
        <f t="shared" si="19"/>
        <v>-3.9793527701168383</v>
      </c>
      <c r="AI32">
        <f t="shared" si="20"/>
        <v>-0.39696048767116393</v>
      </c>
      <c r="AJ32">
        <f t="shared" si="21"/>
        <v>166.72720299208484</v>
      </c>
      <c r="AK32">
        <v>-4.1199560737699099E-2</v>
      </c>
      <c r="AL32">
        <v>4.6250116207819499E-2</v>
      </c>
      <c r="AM32">
        <v>3.4562708110532898</v>
      </c>
      <c r="AN32">
        <v>113</v>
      </c>
      <c r="AO32">
        <v>19</v>
      </c>
      <c r="AP32">
        <f t="shared" si="22"/>
        <v>1</v>
      </c>
      <c r="AQ32">
        <f t="shared" si="23"/>
        <v>0</v>
      </c>
      <c r="AR32">
        <f t="shared" si="24"/>
        <v>51852.898368085982</v>
      </c>
      <c r="AS32" t="s">
        <v>240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240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1513.1847677419369</v>
      </c>
      <c r="BE32">
        <f t="shared" si="29"/>
        <v>17.343564335523372</v>
      </c>
      <c r="BF32" t="e">
        <f t="shared" si="30"/>
        <v>#DIV/0!</v>
      </c>
      <c r="BG32" t="e">
        <f t="shared" si="31"/>
        <v>#DIV/0!</v>
      </c>
      <c r="BH32">
        <f t="shared" si="32"/>
        <v>1.1461630268327678E-2</v>
      </c>
      <c r="BI32" t="e">
        <f t="shared" si="33"/>
        <v>#DIV/0!</v>
      </c>
      <c r="BJ32" t="s">
        <v>240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1799.9961290322599</v>
      </c>
      <c r="BR32">
        <f t="shared" si="40"/>
        <v>1513.1847677419369</v>
      </c>
      <c r="BS32">
        <f t="shared" si="41"/>
        <v>0.84066001217206909</v>
      </c>
      <c r="BT32">
        <f t="shared" si="42"/>
        <v>0.19132002434413836</v>
      </c>
      <c r="BU32">
        <v>6</v>
      </c>
      <c r="BV32">
        <v>0.5</v>
      </c>
      <c r="BW32" t="s">
        <v>241</v>
      </c>
      <c r="BX32">
        <v>1582661445</v>
      </c>
      <c r="BY32">
        <v>980.08970967741902</v>
      </c>
      <c r="BZ32">
        <v>1000.0638709677399</v>
      </c>
      <c r="CA32">
        <v>31.740200000000002</v>
      </c>
      <c r="CB32">
        <v>29.140725806451599</v>
      </c>
      <c r="CC32">
        <v>600.022032258065</v>
      </c>
      <c r="CD32">
        <v>99.418483870967705</v>
      </c>
      <c r="CE32">
        <v>0.19998654838709701</v>
      </c>
      <c r="CF32">
        <v>30.9599774193548</v>
      </c>
      <c r="CG32">
        <v>30.992774193548399</v>
      </c>
      <c r="CH32">
        <v>999.9</v>
      </c>
      <c r="CI32">
        <v>0</v>
      </c>
      <c r="CJ32">
        <v>0</v>
      </c>
      <c r="CK32">
        <v>9993.5887096774204</v>
      </c>
      <c r="CL32">
        <v>0</v>
      </c>
      <c r="CM32">
        <v>6.6855170967741904</v>
      </c>
      <c r="CN32">
        <v>1799.9961290322599</v>
      </c>
      <c r="CO32">
        <v>0.977999774193549</v>
      </c>
      <c r="CP32">
        <v>2.2000064516129E-2</v>
      </c>
      <c r="CQ32">
        <v>0</v>
      </c>
      <c r="CR32">
        <v>2.59453225806452</v>
      </c>
      <c r="CS32">
        <v>0</v>
      </c>
      <c r="CT32">
        <v>15503.706451612899</v>
      </c>
      <c r="CU32">
        <v>16724.6870967742</v>
      </c>
      <c r="CV32">
        <v>48.161000000000001</v>
      </c>
      <c r="CW32">
        <v>50.808</v>
      </c>
      <c r="CX32">
        <v>49.283935483870899</v>
      </c>
      <c r="CY32">
        <v>48.870935483871001</v>
      </c>
      <c r="CZ32">
        <v>47.637</v>
      </c>
      <c r="DA32">
        <v>1760.3954838709701</v>
      </c>
      <c r="DB32">
        <v>39.600645161290302</v>
      </c>
      <c r="DC32">
        <v>0</v>
      </c>
      <c r="DD32">
        <v>22271</v>
      </c>
      <c r="DE32">
        <v>2.6532403846153798</v>
      </c>
      <c r="DF32">
        <v>0.104452993619759</v>
      </c>
      <c r="DG32">
        <v>208.86837591975001</v>
      </c>
      <c r="DH32">
        <v>15504.2307692308</v>
      </c>
      <c r="DI32">
        <v>15</v>
      </c>
      <c r="DJ32">
        <v>100</v>
      </c>
      <c r="DK32">
        <v>100</v>
      </c>
      <c r="DL32">
        <v>3.585</v>
      </c>
      <c r="DM32">
        <v>0.31</v>
      </c>
      <c r="DN32">
        <v>2</v>
      </c>
      <c r="DO32">
        <v>492.84500000000003</v>
      </c>
      <c r="DP32">
        <v>319.28399999999999</v>
      </c>
      <c r="DQ32">
        <v>28.560400000000001</v>
      </c>
      <c r="DR32">
        <v>33.911900000000003</v>
      </c>
      <c r="DS32">
        <v>30</v>
      </c>
      <c r="DT32">
        <v>33.813000000000002</v>
      </c>
      <c r="DU32">
        <v>33.853499999999997</v>
      </c>
      <c r="DV32">
        <v>44.283900000000003</v>
      </c>
      <c r="DW32">
        <v>21.513100000000001</v>
      </c>
      <c r="DX32">
        <v>16.853899999999999</v>
      </c>
      <c r="DY32">
        <v>28.566099999999999</v>
      </c>
      <c r="DZ32">
        <v>1000</v>
      </c>
      <c r="EA32">
        <v>29.021799999999999</v>
      </c>
      <c r="EB32">
        <v>99.708600000000004</v>
      </c>
      <c r="EC32">
        <v>100.13500000000001</v>
      </c>
    </row>
    <row r="33" spans="1:133" x14ac:dyDescent="0.35">
      <c r="A33">
        <v>17</v>
      </c>
      <c r="B33">
        <v>1582661568</v>
      </c>
      <c r="C33">
        <v>1470</v>
      </c>
      <c r="D33" t="s">
        <v>272</v>
      </c>
      <c r="E33" t="s">
        <v>273</v>
      </c>
      <c r="F33" t="s">
        <v>232</v>
      </c>
      <c r="G33" t="s">
        <v>233</v>
      </c>
      <c r="H33" t="s">
        <v>234</v>
      </c>
      <c r="I33" t="s">
        <v>235</v>
      </c>
      <c r="J33" t="s">
        <v>236</v>
      </c>
      <c r="K33" t="s">
        <v>237</v>
      </c>
      <c r="L33" t="s">
        <v>238</v>
      </c>
      <c r="M33" t="s">
        <v>239</v>
      </c>
      <c r="N33">
        <v>1582661560</v>
      </c>
      <c r="O33">
        <f t="shared" si="0"/>
        <v>2.5000429717425901E-3</v>
      </c>
      <c r="P33">
        <f t="shared" si="1"/>
        <v>17.847482005650981</v>
      </c>
      <c r="Q33">
        <f t="shared" si="2"/>
        <v>1378.7083870967699</v>
      </c>
      <c r="R33">
        <f t="shared" si="3"/>
        <v>1189.7486104624843</v>
      </c>
      <c r="S33">
        <f t="shared" si="4"/>
        <v>118.52492341352423</v>
      </c>
      <c r="T33">
        <f t="shared" si="5"/>
        <v>137.34944050634883</v>
      </c>
      <c r="U33">
        <f t="shared" si="6"/>
        <v>0.18526421142591495</v>
      </c>
      <c r="V33">
        <f t="shared" si="7"/>
        <v>2.2520318689097492</v>
      </c>
      <c r="W33">
        <f t="shared" si="8"/>
        <v>0.17719446187981919</v>
      </c>
      <c r="X33">
        <f t="shared" si="9"/>
        <v>0.11144228053832103</v>
      </c>
      <c r="Y33">
        <f t="shared" si="10"/>
        <v>289.50359151231004</v>
      </c>
      <c r="Z33">
        <f t="shared" si="11"/>
        <v>32.315811979280873</v>
      </c>
      <c r="AA33">
        <f t="shared" si="12"/>
        <v>30.999116129032299</v>
      </c>
      <c r="AB33">
        <f t="shared" si="13"/>
        <v>4.5111509586327871</v>
      </c>
      <c r="AC33">
        <f t="shared" si="14"/>
        <v>70.145311414044443</v>
      </c>
      <c r="AD33">
        <f t="shared" si="15"/>
        <v>3.1596972708241879</v>
      </c>
      <c r="AE33">
        <f t="shared" si="16"/>
        <v>4.504502449456024</v>
      </c>
      <c r="AF33">
        <f t="shared" si="17"/>
        <v>1.3514536878085992</v>
      </c>
      <c r="AG33">
        <f t="shared" si="18"/>
        <v>-110.25189505384823</v>
      </c>
      <c r="AH33">
        <f t="shared" si="19"/>
        <v>-3.1402507893349698</v>
      </c>
      <c r="AI33">
        <f t="shared" si="20"/>
        <v>-0.31308520575602183</v>
      </c>
      <c r="AJ33">
        <f t="shared" si="21"/>
        <v>175.79836046337084</v>
      </c>
      <c r="AK33">
        <v>-4.1238470514793998E-2</v>
      </c>
      <c r="AL33">
        <v>4.6293795841292201E-2</v>
      </c>
      <c r="AM33">
        <v>3.45885403239458</v>
      </c>
      <c r="AN33">
        <v>113</v>
      </c>
      <c r="AO33">
        <v>19</v>
      </c>
      <c r="AP33">
        <f t="shared" si="22"/>
        <v>1</v>
      </c>
      <c r="AQ33">
        <f t="shared" si="23"/>
        <v>0</v>
      </c>
      <c r="AR33">
        <f t="shared" si="24"/>
        <v>51897.67363958183</v>
      </c>
      <c r="AS33" t="s">
        <v>240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240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1513.1904387096804</v>
      </c>
      <c r="BE33">
        <f t="shared" si="29"/>
        <v>17.847482005650981</v>
      </c>
      <c r="BF33" t="e">
        <f t="shared" si="30"/>
        <v>#DIV/0!</v>
      </c>
      <c r="BG33" t="e">
        <f t="shared" si="31"/>
        <v>#DIV/0!</v>
      </c>
      <c r="BH33">
        <f t="shared" si="32"/>
        <v>1.1794604002963295E-2</v>
      </c>
      <c r="BI33" t="e">
        <f t="shared" si="33"/>
        <v>#DIV/0!</v>
      </c>
      <c r="BJ33" t="s">
        <v>240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1800.0029032258101</v>
      </c>
      <c r="BR33">
        <f t="shared" si="40"/>
        <v>1513.1904387096804</v>
      </c>
      <c r="BS33">
        <f t="shared" si="41"/>
        <v>0.8406599989354856</v>
      </c>
      <c r="BT33">
        <f t="shared" si="42"/>
        <v>0.1913199978709712</v>
      </c>
      <c r="BU33">
        <v>6</v>
      </c>
      <c r="BV33">
        <v>0.5</v>
      </c>
      <c r="BW33" t="s">
        <v>241</v>
      </c>
      <c r="BX33">
        <v>1582661560</v>
      </c>
      <c r="BY33">
        <v>1378.7083870967699</v>
      </c>
      <c r="BZ33">
        <v>1400.0016129032299</v>
      </c>
      <c r="CA33">
        <v>31.716919354838701</v>
      </c>
      <c r="CB33">
        <v>29.296293548387101</v>
      </c>
      <c r="CC33">
        <v>600.03061290322603</v>
      </c>
      <c r="CD33">
        <v>99.421812903225799</v>
      </c>
      <c r="CE33">
        <v>0.20000835483870999</v>
      </c>
      <c r="CF33">
        <v>30.973251612903201</v>
      </c>
      <c r="CG33">
        <v>30.999116129032299</v>
      </c>
      <c r="CH33">
        <v>999.9</v>
      </c>
      <c r="CI33">
        <v>0</v>
      </c>
      <c r="CJ33">
        <v>0</v>
      </c>
      <c r="CK33">
        <v>10002.691935483899</v>
      </c>
      <c r="CL33">
        <v>0</v>
      </c>
      <c r="CM33">
        <v>10.2232438709677</v>
      </c>
      <c r="CN33">
        <v>1800.0029032258101</v>
      </c>
      <c r="CO33">
        <v>0.97799874193548397</v>
      </c>
      <c r="CP33">
        <v>2.2001051612903201E-2</v>
      </c>
      <c r="CQ33">
        <v>0</v>
      </c>
      <c r="CR33">
        <v>2.5992822580645201</v>
      </c>
      <c r="CS33">
        <v>0</v>
      </c>
      <c r="CT33">
        <v>15659.990322580599</v>
      </c>
      <c r="CU33">
        <v>16724.751612903201</v>
      </c>
      <c r="CV33">
        <v>48.094516129032201</v>
      </c>
      <c r="CW33">
        <v>50.75</v>
      </c>
      <c r="CX33">
        <v>49.205354838709702</v>
      </c>
      <c r="CY33">
        <v>48.783999999999999</v>
      </c>
      <c r="CZ33">
        <v>47.602645161290297</v>
      </c>
      <c r="DA33">
        <v>1760.40290322581</v>
      </c>
      <c r="DB33">
        <v>39.6</v>
      </c>
      <c r="DC33">
        <v>0</v>
      </c>
      <c r="DD33">
        <v>22386.200000047698</v>
      </c>
      <c r="DE33">
        <v>2.5943269230769199</v>
      </c>
      <c r="DF33">
        <v>0.29251282988858601</v>
      </c>
      <c r="DG33">
        <v>145.87008530502899</v>
      </c>
      <c r="DH33">
        <v>15660.0346153846</v>
      </c>
      <c r="DI33">
        <v>15</v>
      </c>
      <c r="DJ33">
        <v>100</v>
      </c>
      <c r="DK33">
        <v>100</v>
      </c>
      <c r="DL33">
        <v>4.1559999999999997</v>
      </c>
      <c r="DM33">
        <v>0.316</v>
      </c>
      <c r="DN33">
        <v>2</v>
      </c>
      <c r="DO33">
        <v>492.71100000000001</v>
      </c>
      <c r="DP33">
        <v>320.45499999999998</v>
      </c>
      <c r="DQ33">
        <v>28.517900000000001</v>
      </c>
      <c r="DR33">
        <v>33.859099999999998</v>
      </c>
      <c r="DS33">
        <v>29.9999</v>
      </c>
      <c r="DT33">
        <v>33.776299999999999</v>
      </c>
      <c r="DU33">
        <v>33.818800000000003</v>
      </c>
      <c r="DV33">
        <v>58.286200000000001</v>
      </c>
      <c r="DW33">
        <v>20.372699999999998</v>
      </c>
      <c r="DX33">
        <v>16.8247</v>
      </c>
      <c r="DY33">
        <v>28.481100000000001</v>
      </c>
      <c r="DZ33">
        <v>1400</v>
      </c>
      <c r="EA33">
        <v>29.2254</v>
      </c>
      <c r="EB33">
        <v>99.718599999999995</v>
      </c>
      <c r="EC33">
        <v>100.148</v>
      </c>
    </row>
    <row r="34" spans="1:133" x14ac:dyDescent="0.35">
      <c r="A34">
        <v>18</v>
      </c>
      <c r="B34">
        <v>1582661672</v>
      </c>
      <c r="C34">
        <v>1574</v>
      </c>
      <c r="D34" t="s">
        <v>274</v>
      </c>
      <c r="E34" t="s">
        <v>275</v>
      </c>
      <c r="F34" t="s">
        <v>232</v>
      </c>
      <c r="G34" t="s">
        <v>233</v>
      </c>
      <c r="H34" t="s">
        <v>234</v>
      </c>
      <c r="I34" t="s">
        <v>235</v>
      </c>
      <c r="J34" t="s">
        <v>236</v>
      </c>
      <c r="K34" t="s">
        <v>237</v>
      </c>
      <c r="L34" t="s">
        <v>238</v>
      </c>
      <c r="M34" t="s">
        <v>239</v>
      </c>
      <c r="N34">
        <v>1582661664</v>
      </c>
      <c r="O34">
        <f t="shared" si="0"/>
        <v>2.4154018535064397E-3</v>
      </c>
      <c r="P34">
        <f t="shared" si="1"/>
        <v>17.905389589201185</v>
      </c>
      <c r="Q34">
        <f t="shared" si="2"/>
        <v>1777.8777419354799</v>
      </c>
      <c r="R34">
        <f t="shared" si="3"/>
        <v>1573.3634330805351</v>
      </c>
      <c r="S34">
        <f t="shared" si="4"/>
        <v>156.73608313124518</v>
      </c>
      <c r="T34">
        <f t="shared" si="5"/>
        <v>177.10948894471116</v>
      </c>
      <c r="U34">
        <f t="shared" si="6"/>
        <v>0.17819121559293899</v>
      </c>
      <c r="V34">
        <f t="shared" si="7"/>
        <v>2.2517401277961446</v>
      </c>
      <c r="W34">
        <f t="shared" si="8"/>
        <v>0.17071158024381275</v>
      </c>
      <c r="X34">
        <f t="shared" si="9"/>
        <v>0.10734059042104424</v>
      </c>
      <c r="Y34">
        <f t="shared" si="10"/>
        <v>289.50127475076175</v>
      </c>
      <c r="Z34">
        <f t="shared" si="11"/>
        <v>32.355083246269807</v>
      </c>
      <c r="AA34">
        <f t="shared" si="12"/>
        <v>31.012851612903201</v>
      </c>
      <c r="AB34">
        <f t="shared" si="13"/>
        <v>4.5146851570946822</v>
      </c>
      <c r="AC34">
        <f t="shared" si="14"/>
        <v>70.095589603651689</v>
      </c>
      <c r="AD34">
        <f t="shared" si="15"/>
        <v>3.1594719445299275</v>
      </c>
      <c r="AE34">
        <f t="shared" si="16"/>
        <v>4.5073762306513681</v>
      </c>
      <c r="AF34">
        <f t="shared" si="17"/>
        <v>1.3552132125647547</v>
      </c>
      <c r="AG34">
        <f t="shared" si="18"/>
        <v>-106.51922173963399</v>
      </c>
      <c r="AH34">
        <f t="shared" si="19"/>
        <v>-3.449599108050236</v>
      </c>
      <c r="AI34">
        <f t="shared" si="20"/>
        <v>-0.34401430783308184</v>
      </c>
      <c r="AJ34">
        <f t="shared" si="21"/>
        <v>179.18843959524443</v>
      </c>
      <c r="AK34">
        <v>-4.1230610463818602E-2</v>
      </c>
      <c r="AL34">
        <v>4.6284972245494098E-2</v>
      </c>
      <c r="AM34">
        <v>3.4583322710206499</v>
      </c>
      <c r="AN34">
        <v>112</v>
      </c>
      <c r="AO34">
        <v>19</v>
      </c>
      <c r="AP34">
        <f t="shared" si="22"/>
        <v>1</v>
      </c>
      <c r="AQ34">
        <f t="shared" si="23"/>
        <v>0</v>
      </c>
      <c r="AR34">
        <f t="shared" si="24"/>
        <v>51886.205729854737</v>
      </c>
      <c r="AS34" t="s">
        <v>240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240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1513.1782451612869</v>
      </c>
      <c r="BE34">
        <f t="shared" si="29"/>
        <v>17.905389589201185</v>
      </c>
      <c r="BF34" t="e">
        <f t="shared" si="30"/>
        <v>#DIV/0!</v>
      </c>
      <c r="BG34" t="e">
        <f t="shared" si="31"/>
        <v>#DIV/0!</v>
      </c>
      <c r="BH34">
        <f t="shared" si="32"/>
        <v>1.1832967891560377E-2</v>
      </c>
      <c r="BI34" t="e">
        <f t="shared" si="33"/>
        <v>#DIV/0!</v>
      </c>
      <c r="BJ34" t="s">
        <v>240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1799.9883870967701</v>
      </c>
      <c r="BR34">
        <f t="shared" si="40"/>
        <v>1513.1782451612869</v>
      </c>
      <c r="BS34">
        <f t="shared" si="41"/>
        <v>0.84066000425809195</v>
      </c>
      <c r="BT34">
        <f t="shared" si="42"/>
        <v>0.191320008516184</v>
      </c>
      <c r="BU34">
        <v>6</v>
      </c>
      <c r="BV34">
        <v>0.5</v>
      </c>
      <c r="BW34" t="s">
        <v>241</v>
      </c>
      <c r="BX34">
        <v>1582661664</v>
      </c>
      <c r="BY34">
        <v>1777.8777419354799</v>
      </c>
      <c r="BZ34">
        <v>1800.0764516129</v>
      </c>
      <c r="CA34">
        <v>31.715719354838701</v>
      </c>
      <c r="CB34">
        <v>29.377025806451599</v>
      </c>
      <c r="CC34">
        <v>600.02619354838703</v>
      </c>
      <c r="CD34">
        <v>99.418445161290293</v>
      </c>
      <c r="CE34">
        <v>0.20004083870967701</v>
      </c>
      <c r="CF34">
        <v>30.984435483871</v>
      </c>
      <c r="CG34">
        <v>31.012851612903201</v>
      </c>
      <c r="CH34">
        <v>999.9</v>
      </c>
      <c r="CI34">
        <v>0</v>
      </c>
      <c r="CJ34">
        <v>0</v>
      </c>
      <c r="CK34">
        <v>10001.124193548399</v>
      </c>
      <c r="CL34">
        <v>0</v>
      </c>
      <c r="CM34">
        <v>10.679399999999999</v>
      </c>
      <c r="CN34">
        <v>1799.9883870967701</v>
      </c>
      <c r="CO34">
        <v>0.97799835483871</v>
      </c>
      <c r="CP34">
        <v>2.2001429032258098E-2</v>
      </c>
      <c r="CQ34">
        <v>0</v>
      </c>
      <c r="CR34">
        <v>2.7522016129032298</v>
      </c>
      <c r="CS34">
        <v>0</v>
      </c>
      <c r="CT34">
        <v>15636.0741935484</v>
      </c>
      <c r="CU34">
        <v>16724.622580645198</v>
      </c>
      <c r="CV34">
        <v>48.061999999999998</v>
      </c>
      <c r="CW34">
        <v>50.691064516129003</v>
      </c>
      <c r="CX34">
        <v>49.163064516128998</v>
      </c>
      <c r="CY34">
        <v>48.741870967741903</v>
      </c>
      <c r="CZ34">
        <v>47.562064516128999</v>
      </c>
      <c r="DA34">
        <v>1760.38838709677</v>
      </c>
      <c r="DB34">
        <v>39.6</v>
      </c>
      <c r="DC34">
        <v>0</v>
      </c>
      <c r="DD34">
        <v>22490</v>
      </c>
      <c r="DE34">
        <v>2.7299903846153799</v>
      </c>
      <c r="DF34">
        <v>0.53682905553313798</v>
      </c>
      <c r="DG34">
        <v>-81.087179509759693</v>
      </c>
      <c r="DH34">
        <v>15635.5846153846</v>
      </c>
      <c r="DI34">
        <v>15</v>
      </c>
      <c r="DJ34">
        <v>100</v>
      </c>
      <c r="DK34">
        <v>100</v>
      </c>
      <c r="DL34">
        <v>4.7910000000000004</v>
      </c>
      <c r="DM34">
        <v>0.32100000000000001</v>
      </c>
      <c r="DN34">
        <v>2</v>
      </c>
      <c r="DO34">
        <v>493.62700000000001</v>
      </c>
      <c r="DP34">
        <v>321.452</v>
      </c>
      <c r="DQ34">
        <v>28.409800000000001</v>
      </c>
      <c r="DR34">
        <v>33.795200000000001</v>
      </c>
      <c r="DS34">
        <v>30</v>
      </c>
      <c r="DT34">
        <v>33.724400000000003</v>
      </c>
      <c r="DU34">
        <v>33.770099999999999</v>
      </c>
      <c r="DV34">
        <v>71.367000000000004</v>
      </c>
      <c r="DW34">
        <v>20.266400000000001</v>
      </c>
      <c r="DX34">
        <v>16.7027</v>
      </c>
      <c r="DY34">
        <v>28.406700000000001</v>
      </c>
      <c r="DZ34">
        <v>1800</v>
      </c>
      <c r="EA34">
        <v>29.340800000000002</v>
      </c>
      <c r="EB34">
        <v>99.734399999999994</v>
      </c>
      <c r="EC34">
        <v>100.161</v>
      </c>
    </row>
    <row r="35" spans="1:133" x14ac:dyDescent="0.35">
      <c r="A35">
        <v>19</v>
      </c>
      <c r="B35">
        <v>1582661774.0999999</v>
      </c>
      <c r="C35">
        <v>1676.0999999046301</v>
      </c>
      <c r="D35" t="s">
        <v>276</v>
      </c>
      <c r="E35" t="s">
        <v>277</v>
      </c>
      <c r="F35" t="s">
        <v>232</v>
      </c>
      <c r="G35" t="s">
        <v>233</v>
      </c>
      <c r="H35" t="s">
        <v>234</v>
      </c>
      <c r="I35" t="s">
        <v>235</v>
      </c>
      <c r="J35" t="s">
        <v>236</v>
      </c>
      <c r="K35" t="s">
        <v>237</v>
      </c>
      <c r="L35" t="s">
        <v>238</v>
      </c>
      <c r="M35" t="s">
        <v>239</v>
      </c>
      <c r="N35">
        <v>1582661766.0999999</v>
      </c>
      <c r="O35">
        <f t="shared" si="0"/>
        <v>2.3848161136047637E-3</v>
      </c>
      <c r="P35">
        <f t="shared" si="1"/>
        <v>8.1834287669737051</v>
      </c>
      <c r="Q35">
        <f t="shared" si="2"/>
        <v>390.88164516129001</v>
      </c>
      <c r="R35">
        <f t="shared" si="3"/>
        <v>306.01561861420129</v>
      </c>
      <c r="S35">
        <f t="shared" si="4"/>
        <v>30.485373515714645</v>
      </c>
      <c r="T35">
        <f t="shared" si="5"/>
        <v>38.939754144385248</v>
      </c>
      <c r="U35">
        <f t="shared" si="6"/>
        <v>0.1762657799853718</v>
      </c>
      <c r="V35">
        <f t="shared" si="7"/>
        <v>2.2500924536488105</v>
      </c>
      <c r="W35">
        <f t="shared" si="8"/>
        <v>0.16893821969487857</v>
      </c>
      <c r="X35">
        <f t="shared" si="9"/>
        <v>0.10621935591695697</v>
      </c>
      <c r="Y35">
        <f t="shared" si="10"/>
        <v>289.49645341563269</v>
      </c>
      <c r="Z35">
        <f t="shared" si="11"/>
        <v>32.297999489801747</v>
      </c>
      <c r="AA35">
        <f t="shared" si="12"/>
        <v>30.977954838709699</v>
      </c>
      <c r="AB35">
        <f t="shared" si="13"/>
        <v>4.5057107847890752</v>
      </c>
      <c r="AC35">
        <f t="shared" si="14"/>
        <v>70.235184878027553</v>
      </c>
      <c r="AD35">
        <f t="shared" si="15"/>
        <v>3.1534811948816119</v>
      </c>
      <c r="AE35">
        <f t="shared" si="16"/>
        <v>4.4898880815335476</v>
      </c>
      <c r="AF35">
        <f t="shared" si="17"/>
        <v>1.3522295899074632</v>
      </c>
      <c r="AG35">
        <f t="shared" si="18"/>
        <v>-105.17039060997008</v>
      </c>
      <c r="AH35">
        <f t="shared" si="19"/>
        <v>-7.4815104322599542</v>
      </c>
      <c r="AI35">
        <f t="shared" si="20"/>
        <v>-0.74626697559261068</v>
      </c>
      <c r="AJ35">
        <f t="shared" si="21"/>
        <v>176.09828539781003</v>
      </c>
      <c r="AK35">
        <v>-4.11862363549097E-2</v>
      </c>
      <c r="AL35">
        <v>4.6235158420858298E-2</v>
      </c>
      <c r="AM35">
        <v>3.4553860119004098</v>
      </c>
      <c r="AN35">
        <v>112</v>
      </c>
      <c r="AO35">
        <v>19</v>
      </c>
      <c r="AP35">
        <f t="shared" si="22"/>
        <v>1</v>
      </c>
      <c r="AQ35">
        <f t="shared" si="23"/>
        <v>0</v>
      </c>
      <c r="AR35">
        <f t="shared" si="24"/>
        <v>51844.301574426674</v>
      </c>
      <c r="AS35" t="s">
        <v>240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240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1513.1527838709685</v>
      </c>
      <c r="BE35">
        <f t="shared" si="29"/>
        <v>8.1834287669737051</v>
      </c>
      <c r="BF35" t="e">
        <f t="shared" si="30"/>
        <v>#DIV/0!</v>
      </c>
      <c r="BG35" t="e">
        <f t="shared" si="31"/>
        <v>#DIV/0!</v>
      </c>
      <c r="BH35">
        <f t="shared" si="32"/>
        <v>5.4081972780294823E-3</v>
      </c>
      <c r="BI35" t="e">
        <f t="shared" si="33"/>
        <v>#DIV/0!</v>
      </c>
      <c r="BJ35" t="s">
        <v>240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1799.95806451613</v>
      </c>
      <c r="BR35">
        <f t="shared" si="40"/>
        <v>1513.1527838709685</v>
      </c>
      <c r="BS35">
        <f t="shared" si="41"/>
        <v>0.8406600207531717</v>
      </c>
      <c r="BT35">
        <f t="shared" si="42"/>
        <v>0.19132004150634335</v>
      </c>
      <c r="BU35">
        <v>6</v>
      </c>
      <c r="BV35">
        <v>0.5</v>
      </c>
      <c r="BW35" t="s">
        <v>241</v>
      </c>
      <c r="BX35">
        <v>1582661766.0999999</v>
      </c>
      <c r="BY35">
        <v>390.88164516129001</v>
      </c>
      <c r="BZ35">
        <v>399.99683870967698</v>
      </c>
      <c r="CA35">
        <v>31.655000000000001</v>
      </c>
      <c r="CB35">
        <v>29.345780645161302</v>
      </c>
      <c r="CC35">
        <v>600.02738709677396</v>
      </c>
      <c r="CD35">
        <v>99.420270967741899</v>
      </c>
      <c r="CE35">
        <v>0.20004793548387101</v>
      </c>
      <c r="CF35">
        <v>30.916280645161301</v>
      </c>
      <c r="CG35">
        <v>30.977954838709699</v>
      </c>
      <c r="CH35">
        <v>999.9</v>
      </c>
      <c r="CI35">
        <v>0</v>
      </c>
      <c r="CJ35">
        <v>0</v>
      </c>
      <c r="CK35">
        <v>9990.1770967741904</v>
      </c>
      <c r="CL35">
        <v>0</v>
      </c>
      <c r="CM35">
        <v>10.5673903225806</v>
      </c>
      <c r="CN35">
        <v>1799.95806451613</v>
      </c>
      <c r="CO35">
        <v>0.97799719354838699</v>
      </c>
      <c r="CP35">
        <v>2.20025612903226E-2</v>
      </c>
      <c r="CQ35">
        <v>0</v>
      </c>
      <c r="CR35">
        <v>2.7941532258064501</v>
      </c>
      <c r="CS35">
        <v>0</v>
      </c>
      <c r="CT35">
        <v>15589.1935483871</v>
      </c>
      <c r="CU35">
        <v>16724.322580645199</v>
      </c>
      <c r="CV35">
        <v>48.052</v>
      </c>
      <c r="CW35">
        <v>50.703258064516099</v>
      </c>
      <c r="CX35">
        <v>49.191258064516099</v>
      </c>
      <c r="CY35">
        <v>48.77</v>
      </c>
      <c r="CZ35">
        <v>47.564064516129001</v>
      </c>
      <c r="DA35">
        <v>1760.3577419354799</v>
      </c>
      <c r="DB35">
        <v>39.600322580645098</v>
      </c>
      <c r="DC35">
        <v>0</v>
      </c>
      <c r="DD35">
        <v>22592.5999999046</v>
      </c>
      <c r="DE35">
        <v>2.7482500000000001</v>
      </c>
      <c r="DF35">
        <v>-0.714991467583311</v>
      </c>
      <c r="DG35">
        <v>-178.58461510333001</v>
      </c>
      <c r="DH35">
        <v>15587.1769230769</v>
      </c>
      <c r="DI35">
        <v>15</v>
      </c>
      <c r="DJ35">
        <v>100</v>
      </c>
      <c r="DK35">
        <v>100</v>
      </c>
      <c r="DL35">
        <v>2.1579999999999999</v>
      </c>
      <c r="DM35">
        <v>0.32</v>
      </c>
      <c r="DN35">
        <v>2</v>
      </c>
      <c r="DO35">
        <v>494.17599999999999</v>
      </c>
      <c r="DP35">
        <v>318.911</v>
      </c>
      <c r="DQ35">
        <v>28.524999999999999</v>
      </c>
      <c r="DR35">
        <v>33.768700000000003</v>
      </c>
      <c r="DS35">
        <v>29.9999</v>
      </c>
      <c r="DT35">
        <v>33.695399999999999</v>
      </c>
      <c r="DU35">
        <v>33.740499999999997</v>
      </c>
      <c r="DV35">
        <v>21.054600000000001</v>
      </c>
      <c r="DW35">
        <v>20.438700000000001</v>
      </c>
      <c r="DX35">
        <v>17.0245</v>
      </c>
      <c r="DY35">
        <v>28.5351</v>
      </c>
      <c r="DZ35">
        <v>400</v>
      </c>
      <c r="EA35">
        <v>29.3367</v>
      </c>
      <c r="EB35">
        <v>99.729900000000001</v>
      </c>
      <c r="EC35">
        <v>100.16500000000001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19</v>
      </c>
    </row>
    <row r="12" spans="1:2" x14ac:dyDescent="0.35">
      <c r="A12" t="s">
        <v>21</v>
      </c>
      <c r="B12" t="s">
        <v>17</v>
      </c>
    </row>
    <row r="13" spans="1:2" x14ac:dyDescent="0.35">
      <c r="A13" t="s">
        <v>22</v>
      </c>
      <c r="B13" t="s">
        <v>11</v>
      </c>
    </row>
    <row r="14" spans="1:2" x14ac:dyDescent="0.3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2020-02-25T15:24:49Z</dcterms:created>
  <dcterms:modified xsi:type="dcterms:W3CDTF">2020-04-06T15:12:26Z</dcterms:modified>
</cp:coreProperties>
</file>