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amour\Google Drive\2020\GasEx\Aci_curves\Raw_files\Week_10\"/>
    </mc:Choice>
  </mc:AlternateContent>
  <xr:revisionPtr revIDLastSave="0" documentId="13_ncr:1_{E900D834-A24B-40E9-A7F2-6AD25D31C3FA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Measurements" sheetId="1" r:id="rId1"/>
    <sheet name="Remarks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T35" i="1" l="1"/>
  <c r="BS35" i="1"/>
  <c r="BQ35" i="1"/>
  <c r="BR35" i="1"/>
  <c r="BP35" i="1"/>
  <c r="BO35" i="1"/>
  <c r="BN35" i="1"/>
  <c r="BM35" i="1"/>
  <c r="BL35" i="1"/>
  <c r="BG35" i="1"/>
  <c r="BI35" i="1"/>
  <c r="BB35" i="1"/>
  <c r="AV35" i="1"/>
  <c r="AW35" i="1"/>
  <c r="AR35" i="1"/>
  <c r="AP35" i="1"/>
  <c r="O35" i="1"/>
  <c r="AE35" i="1"/>
  <c r="AD35" i="1"/>
  <c r="AC35" i="1"/>
  <c r="V35" i="1"/>
  <c r="Q35" i="1"/>
  <c r="P35" i="1"/>
  <c r="BE35" i="1"/>
  <c r="BT34" i="1"/>
  <c r="BS34" i="1"/>
  <c r="BQ34" i="1"/>
  <c r="BR34" i="1"/>
  <c r="BP34" i="1"/>
  <c r="BO34" i="1"/>
  <c r="BN34" i="1"/>
  <c r="BM34" i="1"/>
  <c r="BL34" i="1"/>
  <c r="BG34" i="1"/>
  <c r="BI34" i="1"/>
  <c r="BB34" i="1"/>
  <c r="AV34" i="1"/>
  <c r="AW34" i="1"/>
  <c r="AR34" i="1"/>
  <c r="AP34" i="1"/>
  <c r="T34" i="1"/>
  <c r="AE34" i="1"/>
  <c r="AD34" i="1"/>
  <c r="AC34" i="1"/>
  <c r="V34" i="1"/>
  <c r="BT33" i="1"/>
  <c r="BS33" i="1"/>
  <c r="BQ33" i="1"/>
  <c r="BR33" i="1"/>
  <c r="BP33" i="1"/>
  <c r="BO33" i="1"/>
  <c r="BN33" i="1"/>
  <c r="BM33" i="1"/>
  <c r="BL33" i="1"/>
  <c r="BI33" i="1"/>
  <c r="BG33" i="1"/>
  <c r="BB33" i="1"/>
  <c r="AV33" i="1"/>
  <c r="AW33" i="1"/>
  <c r="AR33" i="1"/>
  <c r="AP33" i="1"/>
  <c r="AE33" i="1"/>
  <c r="AD33" i="1"/>
  <c r="AC33" i="1"/>
  <c r="V33" i="1"/>
  <c r="BT32" i="1"/>
  <c r="BS32" i="1"/>
  <c r="BQ32" i="1"/>
  <c r="BR32" i="1"/>
  <c r="BP32" i="1"/>
  <c r="BO32" i="1"/>
  <c r="BN32" i="1"/>
  <c r="BM32" i="1"/>
  <c r="BL32" i="1"/>
  <c r="BG32" i="1"/>
  <c r="BI32" i="1"/>
  <c r="BB32" i="1"/>
  <c r="AW32" i="1"/>
  <c r="AV32" i="1"/>
  <c r="AR32" i="1"/>
  <c r="AP32" i="1"/>
  <c r="AE32" i="1"/>
  <c r="AD32" i="1"/>
  <c r="AC32" i="1"/>
  <c r="V32" i="1"/>
  <c r="BT31" i="1"/>
  <c r="BS31" i="1"/>
  <c r="BQ31" i="1"/>
  <c r="BR31" i="1"/>
  <c r="BP31" i="1"/>
  <c r="BO31" i="1"/>
  <c r="BN31" i="1"/>
  <c r="BM31" i="1"/>
  <c r="BL31" i="1"/>
  <c r="BI31" i="1"/>
  <c r="BG31" i="1"/>
  <c r="BB31" i="1"/>
  <c r="AW31" i="1"/>
  <c r="AV31" i="1"/>
  <c r="AR31" i="1"/>
  <c r="AQ31" i="1"/>
  <c r="AP31" i="1"/>
  <c r="P31" i="1"/>
  <c r="BE31" i="1"/>
  <c r="AE31" i="1"/>
  <c r="AD31" i="1"/>
  <c r="AC31" i="1"/>
  <c r="V31" i="1"/>
  <c r="T31" i="1"/>
  <c r="Q31" i="1"/>
  <c r="BT30" i="1"/>
  <c r="Y30" i="1"/>
  <c r="BS30" i="1"/>
  <c r="BR30" i="1"/>
  <c r="BD30" i="1"/>
  <c r="BF30" i="1"/>
  <c r="BQ30" i="1"/>
  <c r="BP30" i="1"/>
  <c r="BO30" i="1"/>
  <c r="BN30" i="1"/>
  <c r="BM30" i="1"/>
  <c r="BL30" i="1"/>
  <c r="BG30" i="1"/>
  <c r="BI30" i="1"/>
  <c r="BB30" i="1"/>
  <c r="AW30" i="1"/>
  <c r="AV30" i="1"/>
  <c r="AR30" i="1"/>
  <c r="AP30" i="1"/>
  <c r="AE30" i="1"/>
  <c r="AC30" i="1"/>
  <c r="AD30" i="1"/>
  <c r="V30" i="1"/>
  <c r="BT29" i="1"/>
  <c r="BS29" i="1"/>
  <c r="BR29" i="1"/>
  <c r="BD29" i="1"/>
  <c r="BQ29" i="1"/>
  <c r="BP29" i="1"/>
  <c r="BO29" i="1"/>
  <c r="BN29" i="1"/>
  <c r="BM29" i="1"/>
  <c r="BL29" i="1"/>
  <c r="BG29" i="1"/>
  <c r="BI29" i="1"/>
  <c r="BB29" i="1"/>
  <c r="BF29" i="1"/>
  <c r="AV29" i="1"/>
  <c r="AW29" i="1"/>
  <c r="AR29" i="1"/>
  <c r="AP29" i="1"/>
  <c r="AE29" i="1"/>
  <c r="AD29" i="1"/>
  <c r="AC29" i="1"/>
  <c r="V29" i="1"/>
  <c r="BT28" i="1"/>
  <c r="BS28" i="1"/>
  <c r="BR28" i="1"/>
  <c r="BD28" i="1"/>
  <c r="BF28" i="1"/>
  <c r="BQ28" i="1"/>
  <c r="BP28" i="1"/>
  <c r="BO28" i="1"/>
  <c r="BN28" i="1"/>
  <c r="BM28" i="1"/>
  <c r="BL28" i="1"/>
  <c r="BI28" i="1"/>
  <c r="BG28" i="1"/>
  <c r="BB28" i="1"/>
  <c r="AW28" i="1"/>
  <c r="AV28" i="1"/>
  <c r="AR28" i="1"/>
  <c r="AP28" i="1"/>
  <c r="AE28" i="1"/>
  <c r="AC28" i="1"/>
  <c r="AD28" i="1"/>
  <c r="V28" i="1"/>
  <c r="BT27" i="1"/>
  <c r="BS27" i="1"/>
  <c r="BQ27" i="1"/>
  <c r="BR27" i="1"/>
  <c r="BP27" i="1"/>
  <c r="BO27" i="1"/>
  <c r="BN27" i="1"/>
  <c r="BM27" i="1"/>
  <c r="BL27" i="1"/>
  <c r="BG27" i="1"/>
  <c r="BI27" i="1"/>
  <c r="BB27" i="1"/>
  <c r="AV27" i="1"/>
  <c r="AW27" i="1"/>
  <c r="AR27" i="1"/>
  <c r="AP27" i="1"/>
  <c r="O27" i="1"/>
  <c r="AE27" i="1"/>
  <c r="AD27" i="1"/>
  <c r="AC27" i="1"/>
  <c r="V27" i="1"/>
  <c r="Q27" i="1"/>
  <c r="P27" i="1"/>
  <c r="BE27" i="1"/>
  <c r="BT26" i="1"/>
  <c r="BS26" i="1"/>
  <c r="BR26" i="1"/>
  <c r="BQ26" i="1"/>
  <c r="BP26" i="1"/>
  <c r="BO26" i="1"/>
  <c r="BN26" i="1"/>
  <c r="BM26" i="1"/>
  <c r="BL26" i="1"/>
  <c r="BG26" i="1"/>
  <c r="BI26" i="1"/>
  <c r="BB26" i="1"/>
  <c r="AV26" i="1"/>
  <c r="AW26" i="1"/>
  <c r="AR26" i="1"/>
  <c r="AP26" i="1"/>
  <c r="T26" i="1"/>
  <c r="AE26" i="1"/>
  <c r="AD26" i="1"/>
  <c r="AC26" i="1"/>
  <c r="V26" i="1"/>
  <c r="BT25" i="1"/>
  <c r="BS25" i="1"/>
  <c r="BQ25" i="1"/>
  <c r="BR25" i="1"/>
  <c r="BP25" i="1"/>
  <c r="BO25" i="1"/>
  <c r="BN25" i="1"/>
  <c r="BM25" i="1"/>
  <c r="BL25" i="1"/>
  <c r="BI25" i="1"/>
  <c r="BG25" i="1"/>
  <c r="BB25" i="1"/>
  <c r="AV25" i="1"/>
  <c r="AW25" i="1"/>
  <c r="AR25" i="1"/>
  <c r="AP25" i="1"/>
  <c r="AE25" i="1"/>
  <c r="AD25" i="1"/>
  <c r="AC25" i="1"/>
  <c r="V25" i="1"/>
  <c r="BT24" i="1"/>
  <c r="BS24" i="1"/>
  <c r="BQ24" i="1"/>
  <c r="BR24" i="1"/>
  <c r="BP24" i="1"/>
  <c r="BO24" i="1"/>
  <c r="BN24" i="1"/>
  <c r="BM24" i="1"/>
  <c r="BL24" i="1"/>
  <c r="BG24" i="1"/>
  <c r="BI24" i="1"/>
  <c r="BB24" i="1"/>
  <c r="AW24" i="1"/>
  <c r="AV24" i="1"/>
  <c r="AR24" i="1"/>
  <c r="AP24" i="1"/>
  <c r="AE24" i="1"/>
  <c r="AD24" i="1"/>
  <c r="AC24" i="1"/>
  <c r="V24" i="1"/>
  <c r="BT23" i="1"/>
  <c r="BS23" i="1"/>
  <c r="BQ23" i="1"/>
  <c r="BR23" i="1"/>
  <c r="BP23" i="1"/>
  <c r="BO23" i="1"/>
  <c r="BN23" i="1"/>
  <c r="BM23" i="1"/>
  <c r="BL23" i="1"/>
  <c r="BI23" i="1"/>
  <c r="BG23" i="1"/>
  <c r="BB23" i="1"/>
  <c r="AW23" i="1"/>
  <c r="AV23" i="1"/>
  <c r="AR23" i="1"/>
  <c r="AQ23" i="1"/>
  <c r="AP23" i="1"/>
  <c r="P23" i="1"/>
  <c r="BE23" i="1"/>
  <c r="AE23" i="1"/>
  <c r="AD23" i="1"/>
  <c r="AC23" i="1"/>
  <c r="V23" i="1"/>
  <c r="T23" i="1"/>
  <c r="Q23" i="1"/>
  <c r="BT22" i="1"/>
  <c r="Y22" i="1"/>
  <c r="BS22" i="1"/>
  <c r="BR22" i="1"/>
  <c r="BD22" i="1"/>
  <c r="BF22" i="1"/>
  <c r="BQ22" i="1"/>
  <c r="BP22" i="1"/>
  <c r="BO22" i="1"/>
  <c r="BN22" i="1"/>
  <c r="BM22" i="1"/>
  <c r="BL22" i="1"/>
  <c r="BG22" i="1"/>
  <c r="BI22" i="1"/>
  <c r="BB22" i="1"/>
  <c r="AW22" i="1"/>
  <c r="AV22" i="1"/>
  <c r="AR22" i="1"/>
  <c r="AP22" i="1"/>
  <c r="AE22" i="1"/>
  <c r="AC22" i="1"/>
  <c r="AD22" i="1"/>
  <c r="V22" i="1"/>
  <c r="Q22" i="1"/>
  <c r="BT21" i="1"/>
  <c r="BS21" i="1"/>
  <c r="BR21" i="1"/>
  <c r="Y21" i="1"/>
  <c r="BQ21" i="1"/>
  <c r="BP21" i="1"/>
  <c r="BO21" i="1"/>
  <c r="BN21" i="1"/>
  <c r="BM21" i="1"/>
  <c r="BL21" i="1"/>
  <c r="BG21" i="1"/>
  <c r="BI21" i="1"/>
  <c r="BD21" i="1"/>
  <c r="BB21" i="1"/>
  <c r="BF21" i="1"/>
  <c r="AV21" i="1"/>
  <c r="AW21" i="1"/>
  <c r="AR21" i="1"/>
  <c r="AP21" i="1"/>
  <c r="AE21" i="1"/>
  <c r="AD21" i="1"/>
  <c r="AC21" i="1"/>
  <c r="V21" i="1"/>
  <c r="BT20" i="1"/>
  <c r="BS20" i="1"/>
  <c r="BR20" i="1"/>
  <c r="BQ20" i="1"/>
  <c r="BP20" i="1"/>
  <c r="BO20" i="1"/>
  <c r="BN20" i="1"/>
  <c r="BM20" i="1"/>
  <c r="BL20" i="1"/>
  <c r="BI20" i="1"/>
  <c r="BG20" i="1"/>
  <c r="BB20" i="1"/>
  <c r="AW20" i="1"/>
  <c r="AV20" i="1"/>
  <c r="AR20" i="1"/>
  <c r="AP20" i="1"/>
  <c r="AE20" i="1"/>
  <c r="AC20" i="1"/>
  <c r="AD20" i="1"/>
  <c r="V20" i="1"/>
  <c r="BT19" i="1"/>
  <c r="BS19" i="1"/>
  <c r="BQ19" i="1"/>
  <c r="BR19" i="1"/>
  <c r="BP19" i="1"/>
  <c r="BO19" i="1"/>
  <c r="BN19" i="1"/>
  <c r="BM19" i="1"/>
  <c r="BL19" i="1"/>
  <c r="BG19" i="1"/>
  <c r="BI19" i="1"/>
  <c r="BB19" i="1"/>
  <c r="AV19" i="1"/>
  <c r="AW19" i="1"/>
  <c r="AR19" i="1"/>
  <c r="AP19" i="1"/>
  <c r="O19" i="1"/>
  <c r="AE19" i="1"/>
  <c r="AD19" i="1"/>
  <c r="AC19" i="1"/>
  <c r="V19" i="1"/>
  <c r="Q19" i="1"/>
  <c r="P19" i="1"/>
  <c r="BE19" i="1"/>
  <c r="BT18" i="1"/>
  <c r="BS18" i="1"/>
  <c r="BR18" i="1"/>
  <c r="Y18" i="1"/>
  <c r="BQ18" i="1"/>
  <c r="BP18" i="1"/>
  <c r="BO18" i="1"/>
  <c r="BN18" i="1"/>
  <c r="BM18" i="1"/>
  <c r="BL18" i="1"/>
  <c r="BG18" i="1"/>
  <c r="BI18" i="1"/>
  <c r="BB18" i="1"/>
  <c r="AV18" i="1"/>
  <c r="AW18" i="1"/>
  <c r="AR18" i="1"/>
  <c r="AP18" i="1"/>
  <c r="AE18" i="1"/>
  <c r="AD18" i="1"/>
  <c r="AC18" i="1"/>
  <c r="V18" i="1"/>
  <c r="T18" i="1"/>
  <c r="BT17" i="1"/>
  <c r="BS17" i="1"/>
  <c r="BR17" i="1"/>
  <c r="BQ17" i="1"/>
  <c r="BP17" i="1"/>
  <c r="BO17" i="1"/>
  <c r="BN17" i="1"/>
  <c r="BM17" i="1"/>
  <c r="BL17" i="1"/>
  <c r="BI17" i="1"/>
  <c r="BG17" i="1"/>
  <c r="BB17" i="1"/>
  <c r="AV17" i="1"/>
  <c r="AW17" i="1"/>
  <c r="AR17" i="1"/>
  <c r="AP17" i="1"/>
  <c r="AQ17" i="1"/>
  <c r="AE17" i="1"/>
  <c r="AD17" i="1"/>
  <c r="V17" i="1"/>
  <c r="P17" i="1"/>
  <c r="BE17" i="1"/>
  <c r="O17" i="1"/>
  <c r="AG17" i="1"/>
  <c r="Z22" i="1"/>
  <c r="AA22" i="1"/>
  <c r="AH22" i="1"/>
  <c r="BD17" i="1"/>
  <c r="BF17" i="1"/>
  <c r="Y17" i="1"/>
  <c r="AG19" i="1"/>
  <c r="Q21" i="1"/>
  <c r="P21" i="1"/>
  <c r="BE21" i="1"/>
  <c r="BH21" i="1"/>
  <c r="O21" i="1"/>
  <c r="Z21" i="1"/>
  <c r="AA21" i="1"/>
  <c r="AQ21" i="1"/>
  <c r="BD18" i="1"/>
  <c r="BF18" i="1"/>
  <c r="BH27" i="1"/>
  <c r="Y27" i="1"/>
  <c r="BD27" i="1"/>
  <c r="Q29" i="1"/>
  <c r="P29" i="1"/>
  <c r="BE29" i="1"/>
  <c r="BH29" i="1"/>
  <c r="O29" i="1"/>
  <c r="AQ29" i="1"/>
  <c r="T29" i="1"/>
  <c r="P30" i="1"/>
  <c r="BE30" i="1"/>
  <c r="BH30" i="1"/>
  <c r="O30" i="1"/>
  <c r="AQ30" i="1"/>
  <c r="T30" i="1"/>
  <c r="Q30" i="1"/>
  <c r="BD31" i="1"/>
  <c r="BF31" i="1"/>
  <c r="Y31" i="1"/>
  <c r="Y32" i="1"/>
  <c r="BD32" i="1"/>
  <c r="BD33" i="1"/>
  <c r="BF33" i="1"/>
  <c r="Y33" i="1"/>
  <c r="T17" i="1"/>
  <c r="Q17" i="1"/>
  <c r="Z18" i="1"/>
  <c r="AA18" i="1"/>
  <c r="BF19" i="1"/>
  <c r="Q24" i="1"/>
  <c r="P24" i="1"/>
  <c r="BE24" i="1"/>
  <c r="O24" i="1"/>
  <c r="AQ24" i="1"/>
  <c r="T24" i="1"/>
  <c r="O25" i="1"/>
  <c r="AQ25" i="1"/>
  <c r="T25" i="1"/>
  <c r="P25" i="1"/>
  <c r="BE25" i="1"/>
  <c r="BH25" i="1"/>
  <c r="Q25" i="1"/>
  <c r="AG35" i="1"/>
  <c r="AQ20" i="1"/>
  <c r="T20" i="1"/>
  <c r="Q20" i="1"/>
  <c r="P20" i="1"/>
  <c r="BE20" i="1"/>
  <c r="BF27" i="1"/>
  <c r="BF32" i="1"/>
  <c r="Y19" i="1"/>
  <c r="BD19" i="1"/>
  <c r="T21" i="1"/>
  <c r="BD34" i="1"/>
  <c r="BF34" i="1"/>
  <c r="Y34" i="1"/>
  <c r="Q18" i="1"/>
  <c r="P18" i="1"/>
  <c r="BE18" i="1"/>
  <c r="BH18" i="1"/>
  <c r="O18" i="1"/>
  <c r="AQ18" i="1"/>
  <c r="BH19" i="1"/>
  <c r="O20" i="1"/>
  <c r="P22" i="1"/>
  <c r="BE22" i="1"/>
  <c r="BH22" i="1"/>
  <c r="O22" i="1"/>
  <c r="AQ22" i="1"/>
  <c r="T22" i="1"/>
  <c r="BD23" i="1"/>
  <c r="BF23" i="1"/>
  <c r="Y23" i="1"/>
  <c r="Y24" i="1"/>
  <c r="BD24" i="1"/>
  <c r="BD25" i="1"/>
  <c r="BF25" i="1"/>
  <c r="Y25" i="1"/>
  <c r="Y35" i="1"/>
  <c r="BD35" i="1"/>
  <c r="BF35" i="1"/>
  <c r="AC17" i="1"/>
  <c r="BF24" i="1"/>
  <c r="BD20" i="1"/>
  <c r="BF20" i="1"/>
  <c r="Y20" i="1"/>
  <c r="BD26" i="1"/>
  <c r="BF26" i="1"/>
  <c r="Y26" i="1"/>
  <c r="AG27" i="1"/>
  <c r="AQ28" i="1"/>
  <c r="T28" i="1"/>
  <c r="Q28" i="1"/>
  <c r="O28" i="1"/>
  <c r="P28" i="1"/>
  <c r="BE28" i="1"/>
  <c r="BH28" i="1"/>
  <c r="Q32" i="1"/>
  <c r="P32" i="1"/>
  <c r="BE32" i="1"/>
  <c r="BH32" i="1"/>
  <c r="O32" i="1"/>
  <c r="AQ32" i="1"/>
  <c r="T32" i="1"/>
  <c r="O33" i="1"/>
  <c r="AQ33" i="1"/>
  <c r="T33" i="1"/>
  <c r="Q33" i="1"/>
  <c r="P33" i="1"/>
  <c r="BE33" i="1"/>
  <c r="O23" i="1"/>
  <c r="AQ26" i="1"/>
  <c r="O31" i="1"/>
  <c r="AQ34" i="1"/>
  <c r="T19" i="1"/>
  <c r="O26" i="1"/>
  <c r="T27" i="1"/>
  <c r="Y28" i="1"/>
  <c r="O34" i="1"/>
  <c r="T35" i="1"/>
  <c r="P26" i="1"/>
  <c r="BE26" i="1"/>
  <c r="P34" i="1"/>
  <c r="BE34" i="1"/>
  <c r="BH34" i="1"/>
  <c r="AQ19" i="1"/>
  <c r="Q26" i="1"/>
  <c r="AQ27" i="1"/>
  <c r="Q34" i="1"/>
  <c r="AQ35" i="1"/>
  <c r="Y29" i="1"/>
  <c r="AI21" i="1"/>
  <c r="AH21" i="1"/>
  <c r="AB21" i="1"/>
  <c r="AF21" i="1"/>
  <c r="AG30" i="1"/>
  <c r="AH18" i="1"/>
  <c r="AB18" i="1"/>
  <c r="AF18" i="1"/>
  <c r="AI18" i="1"/>
  <c r="AG34" i="1"/>
  <c r="W34" i="1"/>
  <c r="U34" i="1"/>
  <c r="X34" i="1"/>
  <c r="R34" i="1"/>
  <c r="S34" i="1"/>
  <c r="AG23" i="1"/>
  <c r="AG32" i="1"/>
  <c r="Z25" i="1"/>
  <c r="AA25" i="1"/>
  <c r="BH31" i="1"/>
  <c r="W25" i="1"/>
  <c r="U25" i="1"/>
  <c r="X25" i="1"/>
  <c r="R25" i="1"/>
  <c r="S25" i="1"/>
  <c r="AG25" i="1"/>
  <c r="AG33" i="1"/>
  <c r="Z32" i="1"/>
  <c r="AA32" i="1"/>
  <c r="Z27" i="1"/>
  <c r="AA27" i="1"/>
  <c r="Z29" i="1"/>
  <c r="AA29" i="1"/>
  <c r="Z30" i="1"/>
  <c r="AA30" i="1"/>
  <c r="BH35" i="1"/>
  <c r="Z28" i="1"/>
  <c r="AA28" i="1"/>
  <c r="BH33" i="1"/>
  <c r="W22" i="1"/>
  <c r="U22" i="1"/>
  <c r="X22" i="1"/>
  <c r="R22" i="1"/>
  <c r="S22" i="1"/>
  <c r="AG22" i="1"/>
  <c r="Z34" i="1"/>
  <c r="AA34" i="1"/>
  <c r="AG29" i="1"/>
  <c r="Z19" i="1"/>
  <c r="AA19" i="1"/>
  <c r="AG21" i="1"/>
  <c r="W21" i="1"/>
  <c r="U21" i="1"/>
  <c r="X21" i="1"/>
  <c r="R21" i="1"/>
  <c r="S21" i="1"/>
  <c r="Z26" i="1"/>
  <c r="AA26" i="1"/>
  <c r="Z33" i="1"/>
  <c r="AA33" i="1"/>
  <c r="BH23" i="1"/>
  <c r="Z17" i="1"/>
  <c r="AA17" i="1"/>
  <c r="AG26" i="1"/>
  <c r="Z24" i="1"/>
  <c r="AA24" i="1"/>
  <c r="AG20" i="1"/>
  <c r="AG24" i="1"/>
  <c r="W24" i="1"/>
  <c r="U24" i="1"/>
  <c r="X24" i="1"/>
  <c r="R24" i="1"/>
  <c r="S24" i="1"/>
  <c r="AG28" i="1"/>
  <c r="Z20" i="1"/>
  <c r="AA20" i="1"/>
  <c r="W20" i="1"/>
  <c r="U20" i="1"/>
  <c r="X20" i="1"/>
  <c r="R20" i="1"/>
  <c r="S20" i="1"/>
  <c r="Z23" i="1"/>
  <c r="AA23" i="1"/>
  <c r="BH24" i="1"/>
  <c r="BH17" i="1"/>
  <c r="AB22" i="1"/>
  <c r="AF22" i="1"/>
  <c r="AI22" i="1"/>
  <c r="BH26" i="1"/>
  <c r="AG31" i="1"/>
  <c r="W31" i="1"/>
  <c r="U31" i="1"/>
  <c r="X31" i="1"/>
  <c r="R31" i="1"/>
  <c r="S31" i="1"/>
  <c r="Z35" i="1"/>
  <c r="AA35" i="1"/>
  <c r="AG18" i="1"/>
  <c r="W18" i="1"/>
  <c r="U18" i="1"/>
  <c r="X18" i="1"/>
  <c r="R18" i="1"/>
  <c r="S18" i="1"/>
  <c r="BH20" i="1"/>
  <c r="Z31" i="1"/>
  <c r="AA31" i="1"/>
  <c r="AI29" i="1"/>
  <c r="AH29" i="1"/>
  <c r="AB29" i="1"/>
  <c r="AF29" i="1"/>
  <c r="AJ21" i="1"/>
  <c r="AB19" i="1"/>
  <c r="AF19" i="1"/>
  <c r="AI19" i="1"/>
  <c r="AJ19" i="1"/>
  <c r="AH19" i="1"/>
  <c r="W19" i="1"/>
  <c r="U19" i="1"/>
  <c r="X19" i="1"/>
  <c r="R19" i="1"/>
  <c r="S19" i="1"/>
  <c r="AB25" i="1"/>
  <c r="AF25" i="1"/>
  <c r="AI25" i="1"/>
  <c r="AJ25" i="1"/>
  <c r="AH25" i="1"/>
  <c r="AJ18" i="1"/>
  <c r="AB23" i="1"/>
  <c r="AF23" i="1"/>
  <c r="AI23" i="1"/>
  <c r="AJ23" i="1"/>
  <c r="AH23" i="1"/>
  <c r="AB28" i="1"/>
  <c r="AF28" i="1"/>
  <c r="AI28" i="1"/>
  <c r="AH28" i="1"/>
  <c r="AB27" i="1"/>
  <c r="AF27" i="1"/>
  <c r="AH27" i="1"/>
  <c r="AI27" i="1"/>
  <c r="W27" i="1"/>
  <c r="U27" i="1"/>
  <c r="X27" i="1"/>
  <c r="R27" i="1"/>
  <c r="S27" i="1"/>
  <c r="AB35" i="1"/>
  <c r="AF35" i="1"/>
  <c r="AH35" i="1"/>
  <c r="AI35" i="1"/>
  <c r="W35" i="1"/>
  <c r="U35" i="1"/>
  <c r="X35" i="1"/>
  <c r="R35" i="1"/>
  <c r="S35" i="1"/>
  <c r="AB33" i="1"/>
  <c r="AF33" i="1"/>
  <c r="AI33" i="1"/>
  <c r="AJ33" i="1"/>
  <c r="AH33" i="1"/>
  <c r="W29" i="1"/>
  <c r="U29" i="1"/>
  <c r="X29" i="1"/>
  <c r="R29" i="1"/>
  <c r="S29" i="1"/>
  <c r="AB20" i="1"/>
  <c r="AF20" i="1"/>
  <c r="AI20" i="1"/>
  <c r="AJ20" i="1"/>
  <c r="AH20" i="1"/>
  <c r="AB26" i="1"/>
  <c r="AF26" i="1"/>
  <c r="AI26" i="1"/>
  <c r="AH26" i="1"/>
  <c r="AB30" i="1"/>
  <c r="AF30" i="1"/>
  <c r="AI30" i="1"/>
  <c r="AJ30" i="1"/>
  <c r="AH30" i="1"/>
  <c r="W33" i="1"/>
  <c r="U33" i="1"/>
  <c r="X33" i="1"/>
  <c r="R33" i="1"/>
  <c r="S33" i="1"/>
  <c r="W23" i="1"/>
  <c r="U23" i="1"/>
  <c r="X23" i="1"/>
  <c r="R23" i="1"/>
  <c r="S23" i="1"/>
  <c r="W30" i="1"/>
  <c r="U30" i="1"/>
  <c r="X30" i="1"/>
  <c r="R30" i="1"/>
  <c r="S30" i="1"/>
  <c r="AB32" i="1"/>
  <c r="AF32" i="1"/>
  <c r="AI32" i="1"/>
  <c r="AJ32" i="1"/>
  <c r="AH32" i="1"/>
  <c r="W32" i="1"/>
  <c r="U32" i="1"/>
  <c r="X32" i="1"/>
  <c r="R32" i="1"/>
  <c r="S32" i="1"/>
  <c r="AB31" i="1"/>
  <c r="AF31" i="1"/>
  <c r="AI31" i="1"/>
  <c r="AJ31" i="1"/>
  <c r="AH31" i="1"/>
  <c r="AI24" i="1"/>
  <c r="AJ24" i="1"/>
  <c r="AB24" i="1"/>
  <c r="AF24" i="1"/>
  <c r="AH24" i="1"/>
  <c r="AB34" i="1"/>
  <c r="AF34" i="1"/>
  <c r="AI34" i="1"/>
  <c r="AJ34" i="1"/>
  <c r="AH34" i="1"/>
  <c r="AJ22" i="1"/>
  <c r="W28" i="1"/>
  <c r="U28" i="1"/>
  <c r="X28" i="1"/>
  <c r="R28" i="1"/>
  <c r="S28" i="1"/>
  <c r="W26" i="1"/>
  <c r="U26" i="1"/>
  <c r="X26" i="1"/>
  <c r="R26" i="1"/>
  <c r="S26" i="1"/>
  <c r="AB17" i="1"/>
  <c r="AF17" i="1"/>
  <c r="AI17" i="1"/>
  <c r="AJ17" i="1"/>
  <c r="AH17" i="1"/>
  <c r="W17" i="1"/>
  <c r="U17" i="1"/>
  <c r="X17" i="1"/>
  <c r="R17" i="1"/>
  <c r="S17" i="1"/>
  <c r="AJ27" i="1"/>
  <c r="AJ26" i="1"/>
  <c r="AJ35" i="1"/>
  <c r="AJ28" i="1"/>
  <c r="AJ29" i="1"/>
</calcChain>
</file>

<file path=xl/sharedStrings.xml><?xml version="1.0" encoding="utf-8"?>
<sst xmlns="http://schemas.openxmlformats.org/spreadsheetml/2006/main" count="676" uniqueCount="278">
  <si>
    <t>File opened</t>
  </si>
  <si>
    <t>2020-03-12 09:27:45</t>
  </si>
  <si>
    <t>Console s/n</t>
  </si>
  <si>
    <t>68C-811759</t>
  </si>
  <si>
    <t>Console ver</t>
  </si>
  <si>
    <t>Bluestem v.1.3.17</t>
  </si>
  <si>
    <t>Scripts ver</t>
  </si>
  <si>
    <t>2018.12  1.3.16, Nov 2018</t>
  </si>
  <si>
    <t>Head s/n</t>
  </si>
  <si>
    <t>68H-891759</t>
  </si>
  <si>
    <t>Head ver</t>
  </si>
  <si>
    <t>1.3.1</t>
  </si>
  <si>
    <t>Head cal</t>
  </si>
  <si>
    <t>{"oxygen": "21", "co2aspan2": "-0.0336155", "h2obspan2a": "0.0725379", "co2aspan2b": "0.293384", "co2bspan1": "1.00109", "h2obspan2": "0", "h2oaspan2a": "0.0719734", "h2obspan1": "1.00315", "co2bzero": "0.928899", "co2bspanconc1": "2488", "h2obspan2b": "0.0727663", "co2bspanconc2": "301.4", "h2obzero": "1.05718", "ssb_ref": "36084.5", "h2oaspan2b": "0.0723615", "chamberpressurezero": "2.65346", "h2oaspan2": "0", "flowazero": "0.30544", "co2azero": "0.926417", "h2oaspan1": "1.00539", "h2oaspanconc2": "0", "co2aspan2a": "0.295951", "co2aspanconc1": "2488", "co2bspan2b": "0.294103", "h2obspanconc1": "12.18", "h2oaspanconc1": "12.18", "tbzero": "-0.0746956", "co2aspanconc2": "301.4", "co2aspan1": "1.00127", "co2bspan2": "-0.0333406", "co2bspan2a": "0.296716", "tazero": "-0.144751", "flowmeterzero": "0.998881", "h2obspanconc2": "0", "flowbzero": "0.30558", "ssa_ref": "34010.6", "h2oazero": "1.04577"}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</si>
  <si>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</si>
  <si>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</si>
  <si>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</si>
  <si>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</si>
  <si>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</si>
  <si>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</si>
  <si>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</si>
  <si>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</si>
  <si>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</si>
  <si>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09:27:45</t>
  </si>
  <si>
    <t>Stability Definition:	Qamb_in (Meas): Std&lt;1 Per=20	CO2_r (Meas): Per=20	Tleaf (Meas): Std&lt;0.2 Per=20	A (GasEx): Std&lt;0.2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</si>
  <si>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</si>
  <si>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</si>
  <si>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</si>
  <si>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</si>
  <si>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</si>
  <si>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</si>
  <si>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</si>
  <si>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</si>
  <si>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</si>
  <si>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</si>
  <si>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</si>
  <si>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</si>
  <si>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</si>
  <si>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</si>
  <si>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</si>
  <si>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</si>
  <si>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</si>
  <si>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</si>
  <si>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</si>
  <si>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</si>
  <si>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</si>
  <si>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</si>
  <si>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</si>
  <si>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</si>
  <si>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</si>
  <si>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</si>
  <si>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</si>
  <si>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</si>
  <si>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</si>
  <si>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</si>
  <si>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</si>
  <si>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</si>
  <si>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</si>
  <si>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</si>
  <si>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</si>
  <si>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</si>
  <si>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</si>
  <si>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</si>
  <si>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</si>
  <si>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</si>
  <si>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</si>
  <si>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</si>
  <si>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</si>
  <si>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</si>
  <si>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4.0985 82.4218 390.529 639.528 868.537 1094.82 1268.44 1372.86</t>
  </si>
  <si>
    <t>Fs_true</t>
  </si>
  <si>
    <t>-0.275612 99.6043 402.087 601.147 800.199 1000.93 1199.98 1400.78</t>
  </si>
  <si>
    <t>leak_wt</t>
  </si>
  <si>
    <t>Sys</t>
  </si>
  <si>
    <t>UserDefVar</t>
  </si>
  <si>
    <t>GasEx</t>
  </si>
  <si>
    <t>Leak</t>
  </si>
  <si>
    <t>FLR</t>
  </si>
  <si>
    <t>LeafQ</t>
  </si>
  <si>
    <t>Meas</t>
  </si>
  <si>
    <t>FlrLS</t>
  </si>
  <si>
    <t>FlrStats</t>
  </si>
  <si>
    <t>Status</t>
  </si>
  <si>
    <t>obs</t>
  </si>
  <si>
    <t>time</t>
  </si>
  <si>
    <t>elapsed</t>
  </si>
  <si>
    <t>date</t>
  </si>
  <si>
    <t>hhmmss</t>
  </si>
  <si>
    <t>Machine</t>
  </si>
  <si>
    <t>Date</t>
  </si>
  <si>
    <t>User</t>
  </si>
  <si>
    <t>Species</t>
  </si>
  <si>
    <t>Barcode</t>
  </si>
  <si>
    <t>Pheno_Age</t>
  </si>
  <si>
    <t>Canopy</t>
  </si>
  <si>
    <t>SunVSShade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</si>
  <si>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</si>
  <si>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</si>
  <si>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</si>
  <si>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</si>
  <si>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</si>
  <si>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</si>
  <si>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</si>
  <si>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</si>
  <si>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</si>
  <si>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</si>
  <si>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</si>
  <si>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</si>
  <si>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</si>
  <si>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</si>
  <si>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</si>
  <si>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</si>
  <si>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</si>
  <si>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</si>
  <si>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</si>
  <si>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</si>
  <si>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</si>
  <si>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</si>
  <si>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</si>
  <si>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</si>
  <si>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</si>
  <si>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</si>
  <si>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</si>
  <si>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</si>
  <si>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</si>
  <si>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</si>
  <si>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</si>
  <si>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</si>
  <si>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</si>
  <si>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</si>
  <si>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</si>
  <si>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</si>
  <si>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</si>
  <si>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</si>
  <si>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</si>
  <si>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</si>
  <si>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</si>
  <si>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</si>
  <si>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</si>
  <si>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</si>
  <si>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</si>
  <si>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</si>
  <si>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</si>
  <si>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</si>
  <si>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</si>
  <si>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</si>
  <si>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</si>
  <si>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</si>
  <si>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</si>
  <si>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</si>
  <si>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</si>
  <si>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</si>
  <si>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</si>
  <si>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</si>
  <si>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</si>
  <si>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</si>
  <si>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</si>
  <si>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</si>
  <si>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</si>
  <si>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</si>
  <si>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</si>
  <si>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</si>
  <si>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</si>
  <si>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</si>
  <si>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</si>
  <si>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</si>
  <si>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</si>
  <si>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</si>
  <si>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</si>
  <si>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</si>
  <si>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</si>
  <si>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</si>
  <si>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</si>
  <si>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</si>
  <si>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</si>
  <si>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</si>
  <si>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</si>
  <si>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</si>
  <si>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</si>
  <si>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</si>
  <si>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</si>
  <si>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</si>
  <si>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</si>
  <si>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</si>
  <si>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</si>
  <si>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</si>
  <si>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</si>
  <si>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</si>
  <si>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</si>
  <si>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</si>
  <si>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</si>
  <si>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</si>
  <si>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</si>
  <si>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</si>
  <si>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</si>
  <si>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</si>
  <si>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</si>
  <si>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</si>
  <si>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</si>
  <si>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</si>
  <si>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</si>
  <si>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</si>
  <si>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</si>
  <si>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</si>
  <si>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</si>
  <si>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</si>
  <si>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</si>
  <si>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</si>
  <si>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</si>
  <si>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</si>
  <si>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</si>
  <si>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</si>
  <si>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</si>
  <si>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</si>
  <si>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</si>
  <si>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</si>
  <si>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</si>
  <si>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</si>
  <si>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</si>
  <si>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</si>
  <si>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</si>
  <si>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</si>
  <si>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</si>
  <si>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</si>
  <si>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</si>
  <si>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</si>
  <si>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</si>
  <si>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</si>
  <si>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</si>
  <si>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µmol/mol</t>
  </si>
  <si>
    <t>mmol/mol</t>
  </si>
  <si>
    <t>20200312 09:29:46</t>
  </si>
  <si>
    <t>09:29:46</t>
  </si>
  <si>
    <t>Lindsey</t>
  </si>
  <si>
    <t>jl</t>
  </si>
  <si>
    <t>UNKNOW</t>
  </si>
  <si>
    <t>Mature</t>
  </si>
  <si>
    <t>D09</t>
  </si>
  <si>
    <t>Shade</t>
  </si>
  <si>
    <t>-</t>
  </si>
  <si>
    <t>0: Broadleaf</t>
  </si>
  <si>
    <t>20200312 09:30:46</t>
  </si>
  <si>
    <t>09:30:46</t>
  </si>
  <si>
    <t>20200312 09:31:47</t>
  </si>
  <si>
    <t>09:31:47</t>
  </si>
  <si>
    <t>20200312 09:32:47</t>
  </si>
  <si>
    <t>09:32:47</t>
  </si>
  <si>
    <t>20200312 09:33:48</t>
  </si>
  <si>
    <t>09:33:48</t>
  </si>
  <si>
    <t>20200312 09:34:48</t>
  </si>
  <si>
    <t>09:34:48</t>
  </si>
  <si>
    <t>20200312 09:35:49</t>
  </si>
  <si>
    <t>09:35:49</t>
  </si>
  <si>
    <t>20200312 09:36:49</t>
  </si>
  <si>
    <t>09:36:49</t>
  </si>
  <si>
    <t>20200312 09:37:53</t>
  </si>
  <si>
    <t>09:37:53</t>
  </si>
  <si>
    <t>20200312 09:38:53</t>
  </si>
  <si>
    <t>09:38:53</t>
  </si>
  <si>
    <t>20200312 09:39:54</t>
  </si>
  <si>
    <t>09:39:54</t>
  </si>
  <si>
    <t>20200312 09:40:54</t>
  </si>
  <si>
    <t>09:40:54</t>
  </si>
  <si>
    <t>20200312 09:41:55</t>
  </si>
  <si>
    <t>09:41:55</t>
  </si>
  <si>
    <t>20200312 09:42:55</t>
  </si>
  <si>
    <t>09:42:55</t>
  </si>
  <si>
    <t>20200312 09:43:56</t>
  </si>
  <si>
    <t>09:43:56</t>
  </si>
  <si>
    <t>20200312 09:44:58</t>
  </si>
  <si>
    <t>09:44:58</t>
  </si>
  <si>
    <t>20200312 09:46:02</t>
  </si>
  <si>
    <t>09:46:02</t>
  </si>
  <si>
    <t>20200312 09:47:06</t>
  </si>
  <si>
    <t>09:47:06</t>
  </si>
  <si>
    <t>20200312 09:48:17</t>
  </si>
  <si>
    <t>09:48:17</t>
  </si>
  <si>
    <t>BNL18443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</si>
</sst>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C35"/>
  <sheetViews>
    <sheetView tabSelected="1" topLeftCell="A16" workbookViewId="0">
      <selection activeCell="G17" sqref="G17:G35"/>
    </sheetView>
  </sheetViews>
  <sheetFormatPr defaultRowHeight="14.5" x14ac:dyDescent="0.35"/>
  <sheetData>
    <row r="2" spans="1:133" x14ac:dyDescent="0.35">
      <c r="A2" t="s">
        <v>25</v>
      </c>
      <c r="B2" t="s">
        <v>26</v>
      </c>
      <c r="C2" t="s">
        <v>28</v>
      </c>
      <c r="D2" t="s">
        <v>29</v>
      </c>
    </row>
    <row r="3" spans="1:133" x14ac:dyDescent="0.35">
      <c r="B3" t="s">
        <v>27</v>
      </c>
      <c r="C3">
        <v>21</v>
      </c>
      <c r="D3" t="s">
        <v>30</v>
      </c>
    </row>
    <row r="4" spans="1:133" x14ac:dyDescent="0.35">
      <c r="A4" t="s">
        <v>31</v>
      </c>
      <c r="B4" t="s">
        <v>32</v>
      </c>
    </row>
    <row r="5" spans="1:133" x14ac:dyDescent="0.35">
      <c r="B5">
        <v>2</v>
      </c>
    </row>
    <row r="6" spans="1:133" x14ac:dyDescent="0.35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33" x14ac:dyDescent="0.35">
      <c r="B7">
        <v>0</v>
      </c>
      <c r="C7">
        <v>1</v>
      </c>
      <c r="D7">
        <v>0</v>
      </c>
      <c r="E7">
        <v>0</v>
      </c>
    </row>
    <row r="8" spans="1:133" x14ac:dyDescent="0.35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33" x14ac:dyDescent="0.35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33" x14ac:dyDescent="0.35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33" x14ac:dyDescent="0.35">
      <c r="B11">
        <v>0</v>
      </c>
      <c r="C11">
        <v>0</v>
      </c>
      <c r="D11">
        <v>0</v>
      </c>
      <c r="E11">
        <v>0</v>
      </c>
      <c r="F11">
        <v>1</v>
      </c>
    </row>
    <row r="12" spans="1:133" x14ac:dyDescent="0.35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33" x14ac:dyDescent="0.35">
      <c r="B13">
        <v>-6276</v>
      </c>
      <c r="C13">
        <v>6.6</v>
      </c>
      <c r="D13">
        <v>1.7090000000000001E-5</v>
      </c>
      <c r="E13">
        <v>3.11</v>
      </c>
      <c r="F13" t="s">
        <v>69</v>
      </c>
      <c r="G13" t="s">
        <v>71</v>
      </c>
      <c r="H13">
        <v>0</v>
      </c>
    </row>
    <row r="14" spans="1:133" x14ac:dyDescent="0.35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75</v>
      </c>
      <c r="AN14" t="s">
        <v>76</v>
      </c>
      <c r="AO14" t="s">
        <v>76</v>
      </c>
      <c r="AP14" t="s">
        <v>76</v>
      </c>
      <c r="AQ14" t="s">
        <v>76</v>
      </c>
      <c r="AR14" t="s">
        <v>76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77</v>
      </c>
      <c r="BK14" t="s">
        <v>77</v>
      </c>
      <c r="BL14" t="s">
        <v>77</v>
      </c>
      <c r="BM14" t="s">
        <v>77</v>
      </c>
      <c r="BN14" t="s">
        <v>77</v>
      </c>
      <c r="BO14" t="s">
        <v>77</v>
      </c>
      <c r="BP14" t="s">
        <v>77</v>
      </c>
      <c r="BQ14" t="s">
        <v>78</v>
      </c>
      <c r="BR14" t="s">
        <v>78</v>
      </c>
      <c r="BS14" t="s">
        <v>78</v>
      </c>
      <c r="BT14" t="s">
        <v>78</v>
      </c>
      <c r="BU14" t="s">
        <v>31</v>
      </c>
      <c r="BV14" t="s">
        <v>31</v>
      </c>
      <c r="BW14" t="s">
        <v>31</v>
      </c>
      <c r="BX14" t="s">
        <v>79</v>
      </c>
      <c r="BY14" t="s">
        <v>79</v>
      </c>
      <c r="BZ14" t="s">
        <v>79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79</v>
      </c>
      <c r="CG14" t="s">
        <v>79</v>
      </c>
      <c r="CH14" t="s">
        <v>79</v>
      </c>
      <c r="CI14" t="s">
        <v>79</v>
      </c>
      <c r="CJ14" t="s">
        <v>79</v>
      </c>
      <c r="CK14" t="s">
        <v>79</v>
      </c>
      <c r="CL14" t="s">
        <v>79</v>
      </c>
      <c r="CM14" t="s">
        <v>79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80</v>
      </c>
      <c r="CV14" t="s">
        <v>80</v>
      </c>
      <c r="CW14" t="s">
        <v>80</v>
      </c>
      <c r="CX14" t="s">
        <v>80</v>
      </c>
      <c r="CY14" t="s">
        <v>80</v>
      </c>
      <c r="CZ14" t="s">
        <v>80</v>
      </c>
      <c r="DA14" t="s">
        <v>80</v>
      </c>
      <c r="DB14" t="s">
        <v>80</v>
      </c>
      <c r="DC14" t="s">
        <v>80</v>
      </c>
      <c r="DD14" t="s">
        <v>80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82</v>
      </c>
      <c r="DX14" t="s">
        <v>82</v>
      </c>
      <c r="DY14" t="s">
        <v>82</v>
      </c>
      <c r="DZ14" t="s">
        <v>82</v>
      </c>
      <c r="EA14" t="s">
        <v>82</v>
      </c>
      <c r="EB14" t="s">
        <v>82</v>
      </c>
      <c r="EC14" t="s">
        <v>82</v>
      </c>
    </row>
    <row r="15" spans="1:133" x14ac:dyDescent="0.35">
      <c r="A15" t="s">
        <v>83</v>
      </c>
      <c r="B15" t="s">
        <v>84</v>
      </c>
      <c r="C15" t="s">
        <v>85</v>
      </c>
      <c r="D15" t="s">
        <v>86</v>
      </c>
      <c r="E15" t="s">
        <v>87</v>
      </c>
      <c r="F15" t="s">
        <v>88</v>
      </c>
      <c r="G15" t="s">
        <v>89</v>
      </c>
      <c r="H15" t="s">
        <v>90</v>
      </c>
      <c r="I15" t="s">
        <v>91</v>
      </c>
      <c r="J15" t="s">
        <v>92</v>
      </c>
      <c r="K15" t="s">
        <v>93</v>
      </c>
      <c r="L15" t="s">
        <v>94</v>
      </c>
      <c r="M15" t="s">
        <v>95</v>
      </c>
      <c r="N15" t="s">
        <v>96</v>
      </c>
      <c r="O15" t="s">
        <v>97</v>
      </c>
      <c r="P15" t="s">
        <v>98</v>
      </c>
      <c r="Q15" t="s">
        <v>99</v>
      </c>
      <c r="R15" t="s">
        <v>100</v>
      </c>
      <c r="S15" t="s">
        <v>101</v>
      </c>
      <c r="T15" t="s">
        <v>102</v>
      </c>
      <c r="U15" t="s">
        <v>103</v>
      </c>
      <c r="V15" t="s">
        <v>104</v>
      </c>
      <c r="W15" t="s">
        <v>105</v>
      </c>
      <c r="X15" t="s">
        <v>106</v>
      </c>
      <c r="Y15" t="s">
        <v>107</v>
      </c>
      <c r="Z15" t="s">
        <v>108</v>
      </c>
      <c r="AA15" t="s">
        <v>109</v>
      </c>
      <c r="AB15" t="s">
        <v>110</v>
      </c>
      <c r="AC15" t="s">
        <v>111</v>
      </c>
      <c r="AD15" t="s">
        <v>112</v>
      </c>
      <c r="AE15" t="s">
        <v>113</v>
      </c>
      <c r="AF15" t="s">
        <v>114</v>
      </c>
      <c r="AG15" t="s">
        <v>115</v>
      </c>
      <c r="AH15" t="s">
        <v>116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76</v>
      </c>
      <c r="AO15" t="s">
        <v>122</v>
      </c>
      <c r="AP15" t="s">
        <v>123</v>
      </c>
      <c r="AQ15" t="s">
        <v>124</v>
      </c>
      <c r="AR15" t="s">
        <v>125</v>
      </c>
      <c r="AS15" t="s">
        <v>126</v>
      </c>
      <c r="AT15" t="s">
        <v>127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96</v>
      </c>
      <c r="BY15" t="s">
        <v>157</v>
      </c>
      <c r="BZ15" t="s">
        <v>158</v>
      </c>
      <c r="CA15" t="s">
        <v>159</v>
      </c>
      <c r="CB15" t="s">
        <v>160</v>
      </c>
      <c r="CC15" t="s">
        <v>161</v>
      </c>
      <c r="CD15" t="s">
        <v>162</v>
      </c>
      <c r="CE15" t="s">
        <v>163</v>
      </c>
      <c r="CF15" t="s">
        <v>164</v>
      </c>
      <c r="CG15" t="s">
        <v>165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</row>
    <row r="16" spans="1:133" x14ac:dyDescent="0.35">
      <c r="B16" t="s">
        <v>214</v>
      </c>
      <c r="C16" t="s">
        <v>214</v>
      </c>
      <c r="N16" t="s">
        <v>214</v>
      </c>
      <c r="O16" t="s">
        <v>215</v>
      </c>
      <c r="P16" t="s">
        <v>216</v>
      </c>
      <c r="Q16" t="s">
        <v>217</v>
      </c>
      <c r="R16" t="s">
        <v>217</v>
      </c>
      <c r="S16" t="s">
        <v>162</v>
      </c>
      <c r="T16" t="s">
        <v>162</v>
      </c>
      <c r="U16" t="s">
        <v>215</v>
      </c>
      <c r="V16" t="s">
        <v>215</v>
      </c>
      <c r="W16" t="s">
        <v>215</v>
      </c>
      <c r="X16" t="s">
        <v>215</v>
      </c>
      <c r="Y16" t="s">
        <v>218</v>
      </c>
      <c r="Z16" t="s">
        <v>219</v>
      </c>
      <c r="AA16" t="s">
        <v>219</v>
      </c>
      <c r="AB16" t="s">
        <v>220</v>
      </c>
      <c r="AC16" t="s">
        <v>221</v>
      </c>
      <c r="AD16" t="s">
        <v>220</v>
      </c>
      <c r="AE16" t="s">
        <v>220</v>
      </c>
      <c r="AF16" t="s">
        <v>220</v>
      </c>
      <c r="AG16" t="s">
        <v>218</v>
      </c>
      <c r="AH16" t="s">
        <v>218</v>
      </c>
      <c r="AI16" t="s">
        <v>218</v>
      </c>
      <c r="AJ16" t="s">
        <v>218</v>
      </c>
      <c r="AN16" t="s">
        <v>222</v>
      </c>
      <c r="AO16" t="s">
        <v>221</v>
      </c>
      <c r="AQ16" t="s">
        <v>221</v>
      </c>
      <c r="AR16" t="s">
        <v>222</v>
      </c>
      <c r="AX16" t="s">
        <v>216</v>
      </c>
      <c r="BD16" t="s">
        <v>216</v>
      </c>
      <c r="BE16" t="s">
        <v>216</v>
      </c>
      <c r="BF16" t="s">
        <v>216</v>
      </c>
      <c r="BH16" t="s">
        <v>223</v>
      </c>
      <c r="BQ16" t="s">
        <v>216</v>
      </c>
      <c r="BR16" t="s">
        <v>216</v>
      </c>
      <c r="BT16" t="s">
        <v>224</v>
      </c>
      <c r="BU16" t="s">
        <v>225</v>
      </c>
      <c r="BX16" t="s">
        <v>214</v>
      </c>
      <c r="BY16" t="s">
        <v>217</v>
      </c>
      <c r="BZ16" t="s">
        <v>217</v>
      </c>
      <c r="CA16" t="s">
        <v>226</v>
      </c>
      <c r="CB16" t="s">
        <v>226</v>
      </c>
      <c r="CC16" t="s">
        <v>222</v>
      </c>
      <c r="CD16" t="s">
        <v>220</v>
      </c>
      <c r="CE16" t="s">
        <v>220</v>
      </c>
      <c r="CF16" t="s">
        <v>219</v>
      </c>
      <c r="CG16" t="s">
        <v>219</v>
      </c>
      <c r="CH16" t="s">
        <v>219</v>
      </c>
      <c r="CI16" t="s">
        <v>219</v>
      </c>
      <c r="CJ16" t="s">
        <v>219</v>
      </c>
      <c r="CK16" t="s">
        <v>227</v>
      </c>
      <c r="CL16" t="s">
        <v>216</v>
      </c>
      <c r="CM16" t="s">
        <v>216</v>
      </c>
      <c r="CN16" t="s">
        <v>216</v>
      </c>
      <c r="CS16" t="s">
        <v>216</v>
      </c>
      <c r="CV16" t="s">
        <v>219</v>
      </c>
      <c r="CW16" t="s">
        <v>219</v>
      </c>
      <c r="CX16" t="s">
        <v>219</v>
      </c>
      <c r="CY16" t="s">
        <v>219</v>
      </c>
      <c r="CZ16" t="s">
        <v>219</v>
      </c>
      <c r="DA16" t="s">
        <v>216</v>
      </c>
      <c r="DB16" t="s">
        <v>216</v>
      </c>
      <c r="DC16" t="s">
        <v>216</v>
      </c>
      <c r="DD16" t="s">
        <v>214</v>
      </c>
      <c r="DF16" t="s">
        <v>228</v>
      </c>
      <c r="DG16" t="s">
        <v>228</v>
      </c>
      <c r="DI16" t="s">
        <v>214</v>
      </c>
      <c r="DJ16" t="s">
        <v>221</v>
      </c>
      <c r="DK16" t="s">
        <v>221</v>
      </c>
      <c r="DL16" t="s">
        <v>229</v>
      </c>
      <c r="DM16" t="s">
        <v>230</v>
      </c>
      <c r="DO16" t="s">
        <v>222</v>
      </c>
      <c r="DP16" t="s">
        <v>222</v>
      </c>
      <c r="DQ16" t="s">
        <v>219</v>
      </c>
      <c r="DR16" t="s">
        <v>219</v>
      </c>
      <c r="DS16" t="s">
        <v>219</v>
      </c>
      <c r="DT16" t="s">
        <v>219</v>
      </c>
      <c r="DU16" t="s">
        <v>219</v>
      </c>
      <c r="DV16" t="s">
        <v>221</v>
      </c>
      <c r="DW16" t="s">
        <v>221</v>
      </c>
      <c r="DX16" t="s">
        <v>221</v>
      </c>
      <c r="DY16" t="s">
        <v>219</v>
      </c>
      <c r="DZ16" t="s">
        <v>217</v>
      </c>
      <c r="EA16" t="s">
        <v>226</v>
      </c>
      <c r="EB16" t="s">
        <v>221</v>
      </c>
      <c r="EC16" t="s">
        <v>221</v>
      </c>
    </row>
    <row r="17" spans="1:133" x14ac:dyDescent="0.35">
      <c r="A17">
        <v>1</v>
      </c>
      <c r="B17">
        <v>1584023386.0999999</v>
      </c>
      <c r="C17">
        <v>0</v>
      </c>
      <c r="D17" t="s">
        <v>231</v>
      </c>
      <c r="E17" t="s">
        <v>232</v>
      </c>
      <c r="F17" t="s">
        <v>233</v>
      </c>
      <c r="G17">
        <v>20200312</v>
      </c>
      <c r="H17" t="s">
        <v>234</v>
      </c>
      <c r="I17" t="s">
        <v>235</v>
      </c>
      <c r="J17" t="s">
        <v>277</v>
      </c>
      <c r="K17" t="s">
        <v>236</v>
      </c>
      <c r="L17" t="s">
        <v>237</v>
      </c>
      <c r="M17" t="s">
        <v>238</v>
      </c>
      <c r="N17">
        <v>1584023378.0999999</v>
      </c>
      <c r="O17">
        <f t="shared" ref="O17:O35" si="0">CC17*AP17*(CA17-CB17)/(100*BU17*(1000-AP17*CA17))</f>
        <v>3.1448282110761966E-4</v>
      </c>
      <c r="P17">
        <f t="shared" ref="P17:P35" si="1">CC17*AP17*(BZ17-BY17*(1000-AP17*CB17)/(1000-AP17*CA17))/(100*BU17)</f>
        <v>2.4895330744027415</v>
      </c>
      <c r="Q17">
        <f t="shared" ref="Q17:Q35" si="2">BY17 - IF(AP17&gt;1, P17*BU17*100/(AR17*CK17), 0)</f>
        <v>397.40712903225801</v>
      </c>
      <c r="R17">
        <f t="shared" ref="R17:R35" si="3">((X17-O17/2)*Q17-P17)/(X17+O17/2)</f>
        <v>272.28417775687581</v>
      </c>
      <c r="S17">
        <f t="shared" ref="S17:S35" si="4">R17*(CD17+CE17)/1000</f>
        <v>27.141994645917141</v>
      </c>
      <c r="T17">
        <f t="shared" ref="T17:T35" si="5">(BY17 - IF(AP17&gt;1, P17*BU17*100/(AR17*CK17), 0))*(CD17+CE17)/1000</f>
        <v>39.61457568817719</v>
      </c>
      <c r="U17">
        <f t="shared" ref="U17:U35" si="6">2/((1/W17-1/V17)+SIGN(W17)*SQRT((1/W17-1/V17)*(1/W17-1/V17) + 4*BV17/((BV17+1)*(BV17+1))*(2*1/W17*1/V17-1/V17*1/V17)))</f>
        <v>3.3415212735463572E-2</v>
      </c>
      <c r="V17">
        <f t="shared" ref="V17:V35" si="7">AM17+AL17*BU17+AK17*BU17*BU17</f>
        <v>2.2532338267128824</v>
      </c>
      <c r="W17">
        <f t="shared" ref="W17:W35" si="8">O17*(1000-(1000*0.61365*EXP(17.502*AA17/(240.97+AA17))/(CD17+CE17)+CA17)/2)/(1000*0.61365*EXP(17.502*AA17/(240.97+AA17))/(CD17+CE17)-CA17)</f>
        <v>3.3142337493857921E-2</v>
      </c>
      <c r="X17">
        <f t="shared" ref="X17:X35" si="9">1/((BV17+1)/(U17/1.6)+1/(V17/1.37)) + BV17/((BV17+1)/(U17/1.6) + BV17/(V17/1.37))</f>
        <v>2.0738291845489906E-2</v>
      </c>
      <c r="Y17">
        <f t="shared" ref="Y17:Y35" si="10">(BR17*BT17)</f>
        <v>49.569044814704711</v>
      </c>
      <c r="Z17">
        <f t="shared" ref="Z17:Z35" si="11">(CF17+(Y17+2*0.95*0.0000000567*(((CF17+$B$7)+273)^4-(CF17+273)^4)-44100*O17)/(1.84*29.3*V17+8*0.95*0.0000000567*(CF17+273)^3))</f>
        <v>27.806144163087751</v>
      </c>
      <c r="AA17">
        <f t="shared" ref="AA17:AA35" si="12">($C$7*CG17+$D$7*CH17+$E$7*Z17)</f>
        <v>27.505145161290301</v>
      </c>
      <c r="AB17">
        <f t="shared" ref="AB17:AB35" si="13">0.61365*EXP(17.502*AA17/(240.97+AA17))</f>
        <v>3.686732829264296</v>
      </c>
      <c r="AC17">
        <f t="shared" ref="AC17:AC35" si="14">(AD17/AE17*100)</f>
        <v>75.030284491928583</v>
      </c>
      <c r="AD17">
        <f t="shared" ref="AD17:AD35" si="15">CA17*(CD17+CE17)/1000</f>
        <v>2.7714997526616529</v>
      </c>
      <c r="AE17">
        <f t="shared" ref="AE17:AE35" si="16">0.61365*EXP(17.502*CF17/(240.97+CF17))</f>
        <v>3.6938414553923198</v>
      </c>
      <c r="AF17">
        <f t="shared" ref="AF17:AF35" si="17">(AB17-CA17*(CD17+CE17)/1000)</f>
        <v>0.91523307660264308</v>
      </c>
      <c r="AG17">
        <f t="shared" ref="AG17:AG35" si="18">(-O17*44100)</f>
        <v>-13.868692410846027</v>
      </c>
      <c r="AH17">
        <f t="shared" ref="AH17:AH35" si="19">2*29.3*V17*0.92*(CF17-AA17)</f>
        <v>3.99970652730478</v>
      </c>
      <c r="AI17">
        <f t="shared" ref="AI17:AI35" si="20">2*0.95*0.0000000567*(((CF17+$B$7)+273)^4-(AA17+273)^4)</f>
        <v>0.38508817740433904</v>
      </c>
      <c r="AJ17">
        <f t="shared" ref="AJ17:AJ35" si="21">Y17+AI17+AG17+AH17</f>
        <v>40.08514710856781</v>
      </c>
      <c r="AK17">
        <v>-4.1270863244168697E-2</v>
      </c>
      <c r="AL17">
        <v>4.6330159517774201E-2</v>
      </c>
      <c r="AM17">
        <v>3.46100394639631</v>
      </c>
      <c r="AN17">
        <v>0</v>
      </c>
      <c r="AO17">
        <v>0</v>
      </c>
      <c r="AP17">
        <f t="shared" ref="AP17:AP35" si="22">IF(AN17*$H$13&gt;=AR17,1,(AR17/(AR17-AN17*$H$13)))</f>
        <v>1</v>
      </c>
      <c r="AQ17">
        <f t="shared" ref="AQ17:AQ35" si="23">(AP17-1)*100</f>
        <v>0</v>
      </c>
      <c r="AR17">
        <f t="shared" ref="AR17:AR35" si="24">MAX(0,($B$13+$C$13*CK17)/(1+$D$13*CK17)*CD17/(CF17+273)*$E$13)</f>
        <v>52531.72646024487</v>
      </c>
      <c r="AS17" t="s">
        <v>239</v>
      </c>
      <c r="AT17">
        <v>0</v>
      </c>
      <c r="AU17">
        <v>0</v>
      </c>
      <c r="AV17">
        <f t="shared" ref="AV17:AV35" si="25">AU17-AT17</f>
        <v>0</v>
      </c>
      <c r="AW17" t="e">
        <f t="shared" ref="AW17:AW35" si="26">AV17/AU17</f>
        <v>#DIV/0!</v>
      </c>
      <c r="AX17">
        <v>0</v>
      </c>
      <c r="AY17" t="s">
        <v>239</v>
      </c>
      <c r="AZ17">
        <v>0</v>
      </c>
      <c r="BA17">
        <v>0</v>
      </c>
      <c r="BB17" t="e">
        <f t="shared" ref="BB17:BB35" si="27">1-AZ17/BA17</f>
        <v>#DIV/0!</v>
      </c>
      <c r="BC17">
        <v>0.5</v>
      </c>
      <c r="BD17">
        <f t="shared" ref="BD17:BD35" si="28">BR17</f>
        <v>252.9023159026294</v>
      </c>
      <c r="BE17">
        <f t="shared" ref="BE17:BE35" si="29">P17</f>
        <v>2.4895330744027415</v>
      </c>
      <c r="BF17" t="e">
        <f t="shared" ref="BF17:BF35" si="30">BB17*BC17*BD17</f>
        <v>#DIV/0!</v>
      </c>
      <c r="BG17" t="e">
        <f t="shared" ref="BG17:BG35" si="31">BL17/BA17</f>
        <v>#DIV/0!</v>
      </c>
      <c r="BH17">
        <f t="shared" ref="BH17:BH35" si="32">(BE17-AX17)/BD17</f>
        <v>9.8438524199250255E-3</v>
      </c>
      <c r="BI17" t="e">
        <f t="shared" ref="BI17:BI35" si="33">(AU17-BA17)/BA17</f>
        <v>#DIV/0!</v>
      </c>
      <c r="BJ17" t="s">
        <v>239</v>
      </c>
      <c r="BK17">
        <v>0</v>
      </c>
      <c r="BL17">
        <f t="shared" ref="BL17:BL35" si="34">BA17-BK17</f>
        <v>0</v>
      </c>
      <c r="BM17" t="e">
        <f t="shared" ref="BM17:BM35" si="35">(BA17-AZ17)/(BA17-BK17)</f>
        <v>#DIV/0!</v>
      </c>
      <c r="BN17" t="e">
        <f t="shared" ref="BN17:BN35" si="36">(AU17-BA17)/(AU17-BK17)</f>
        <v>#DIV/0!</v>
      </c>
      <c r="BO17" t="e">
        <f t="shared" ref="BO17:BO35" si="37">(BA17-AZ17)/(BA17-AT17)</f>
        <v>#DIV/0!</v>
      </c>
      <c r="BP17" t="e">
        <f t="shared" ref="BP17:BP35" si="38">(AU17-BA17)/(AU17-AT17)</f>
        <v>#DIV/0!</v>
      </c>
      <c r="BQ17">
        <f t="shared" ref="BQ17:BQ35" si="39">$B$11*CL17+$C$11*CM17+$F$11*CN17</f>
        <v>300.00261290322601</v>
      </c>
      <c r="BR17">
        <f t="shared" ref="BR17:BR35" si="40">BQ17*BS17</f>
        <v>252.9023159026294</v>
      </c>
      <c r="BS17">
        <f t="shared" ref="BS17:BS35" si="41">($B$11*$D$9+$C$11*$D$9+$F$11*((DA17+CS17)/MAX(DA17+CS17+DB17, 0.1)*$I$9+DB17/MAX(DA17+CS17+DB17, 0.1)*$J$9))/($B$11+$C$11+$F$11)</f>
        <v>0.84300037741407907</v>
      </c>
      <c r="BT17">
        <f t="shared" ref="BT17:BT35" si="42">($B$11*$K$9+$C$11*$K$9+$F$11*((DA17+CS17)/MAX(DA17+CS17+DB17, 0.1)*$P$9+DB17/MAX(DA17+CS17+DB17, 0.1)*$Q$9))/($B$11+$C$11+$F$11)</f>
        <v>0.19600075482815832</v>
      </c>
      <c r="BU17">
        <v>6</v>
      </c>
      <c r="BV17">
        <v>0.5</v>
      </c>
      <c r="BW17" t="s">
        <v>240</v>
      </c>
      <c r="BX17">
        <v>1584023378.0999999</v>
      </c>
      <c r="BY17">
        <v>397.40712903225801</v>
      </c>
      <c r="BZ17">
        <v>400.02158064516101</v>
      </c>
      <c r="CA17">
        <v>27.803245161290299</v>
      </c>
      <c r="CB17">
        <v>27.4975129032258</v>
      </c>
      <c r="CC17">
        <v>600.01358064516103</v>
      </c>
      <c r="CD17">
        <v>99.482600000000005</v>
      </c>
      <c r="CE17">
        <v>0.199999516129032</v>
      </c>
      <c r="CF17">
        <v>27.538070967741898</v>
      </c>
      <c r="CG17">
        <v>27.505145161290301</v>
      </c>
      <c r="CH17">
        <v>999.9</v>
      </c>
      <c r="CI17">
        <v>0</v>
      </c>
      <c r="CJ17">
        <v>0</v>
      </c>
      <c r="CK17">
        <v>10004.4322580645</v>
      </c>
      <c r="CL17">
        <v>0</v>
      </c>
      <c r="CM17">
        <v>8.4444793548387107</v>
      </c>
      <c r="CN17">
        <v>300.00261290322601</v>
      </c>
      <c r="CO17">
        <v>0.89999074193548401</v>
      </c>
      <c r="CP17">
        <v>0.100009277419355</v>
      </c>
      <c r="CQ17">
        <v>0</v>
      </c>
      <c r="CR17">
        <v>2.7498306451612899</v>
      </c>
      <c r="CS17">
        <v>0</v>
      </c>
      <c r="CT17">
        <v>3614.1403225806498</v>
      </c>
      <c r="CU17">
        <v>2739.9529032258101</v>
      </c>
      <c r="CV17">
        <v>37.561999999999998</v>
      </c>
      <c r="CW17">
        <v>42.375</v>
      </c>
      <c r="CX17">
        <v>40.066064516129003</v>
      </c>
      <c r="CY17">
        <v>40.753999999999998</v>
      </c>
      <c r="CZ17">
        <v>38.370935483871001</v>
      </c>
      <c r="DA17">
        <v>270</v>
      </c>
      <c r="DB17">
        <v>30.0041935483871</v>
      </c>
      <c r="DC17">
        <v>0</v>
      </c>
      <c r="DD17">
        <v>6387.6000001430502</v>
      </c>
      <c r="DE17">
        <v>2.7279903846153801</v>
      </c>
      <c r="DF17">
        <v>0.20764957474618201</v>
      </c>
      <c r="DG17">
        <v>-2217.0294010437801</v>
      </c>
      <c r="DH17">
        <v>3600.45346153846</v>
      </c>
      <c r="DI17">
        <v>15</v>
      </c>
      <c r="DJ17">
        <v>100</v>
      </c>
      <c r="DK17">
        <v>100</v>
      </c>
      <c r="DL17">
        <v>2.1659999999999999</v>
      </c>
      <c r="DM17">
        <v>0.34799999999999998</v>
      </c>
      <c r="DN17">
        <v>2</v>
      </c>
      <c r="DO17">
        <v>655.01700000000005</v>
      </c>
      <c r="DP17">
        <v>344.45</v>
      </c>
      <c r="DQ17">
        <v>26.099900000000002</v>
      </c>
      <c r="DR17">
        <v>30.373100000000001</v>
      </c>
      <c r="DS17">
        <v>30.000299999999999</v>
      </c>
      <c r="DT17">
        <v>30.343800000000002</v>
      </c>
      <c r="DU17">
        <v>30.404499999999999</v>
      </c>
      <c r="DV17">
        <v>20.8748</v>
      </c>
      <c r="DW17">
        <v>28.186199999999999</v>
      </c>
      <c r="DX17">
        <v>81.288200000000003</v>
      </c>
      <c r="DY17">
        <v>26.102</v>
      </c>
      <c r="DZ17">
        <v>400</v>
      </c>
      <c r="EA17">
        <v>27.454000000000001</v>
      </c>
      <c r="EB17">
        <v>100.35599999999999</v>
      </c>
      <c r="EC17">
        <v>100.84099999999999</v>
      </c>
    </row>
    <row r="18" spans="1:133" x14ac:dyDescent="0.35">
      <c r="A18">
        <v>2</v>
      </c>
      <c r="B18">
        <v>1584023446.5999999</v>
      </c>
      <c r="C18">
        <v>60.5</v>
      </c>
      <c r="D18" t="s">
        <v>241</v>
      </c>
      <c r="E18" t="s">
        <v>242</v>
      </c>
      <c r="F18" t="s">
        <v>233</v>
      </c>
      <c r="G18">
        <v>20200312</v>
      </c>
      <c r="H18" t="s">
        <v>234</v>
      </c>
      <c r="I18" t="s">
        <v>235</v>
      </c>
      <c r="J18" t="s">
        <v>277</v>
      </c>
      <c r="K18" t="s">
        <v>236</v>
      </c>
      <c r="L18" t="s">
        <v>237</v>
      </c>
      <c r="M18" t="s">
        <v>238</v>
      </c>
      <c r="N18">
        <v>1584023438.5999999</v>
      </c>
      <c r="O18">
        <f t="shared" si="0"/>
        <v>3.5955866073805878E-4</v>
      </c>
      <c r="P18">
        <f t="shared" si="1"/>
        <v>2.4621837910915083</v>
      </c>
      <c r="Q18">
        <f t="shared" si="2"/>
        <v>397.392612903226</v>
      </c>
      <c r="R18">
        <f t="shared" si="3"/>
        <v>289.75370437553852</v>
      </c>
      <c r="S18">
        <f t="shared" si="4"/>
        <v>28.881866786295355</v>
      </c>
      <c r="T18">
        <f t="shared" si="5"/>
        <v>39.611022514671092</v>
      </c>
      <c r="U18">
        <f t="shared" si="6"/>
        <v>3.8749825055670623E-2</v>
      </c>
      <c r="V18">
        <f t="shared" si="7"/>
        <v>2.2521396309231152</v>
      </c>
      <c r="W18">
        <f t="shared" si="8"/>
        <v>3.8383207312723364E-2</v>
      </c>
      <c r="X18">
        <f t="shared" si="9"/>
        <v>2.4022154546581229E-2</v>
      </c>
      <c r="Y18">
        <f t="shared" si="10"/>
        <v>49.566596497638507</v>
      </c>
      <c r="Z18">
        <f t="shared" si="11"/>
        <v>27.776082395963851</v>
      </c>
      <c r="AA18">
        <f t="shared" si="12"/>
        <v>27.463561290322598</v>
      </c>
      <c r="AB18">
        <f t="shared" si="13"/>
        <v>3.6777720038858357</v>
      </c>
      <c r="AC18">
        <f t="shared" si="14"/>
        <v>75.171819859021625</v>
      </c>
      <c r="AD18">
        <f t="shared" si="15"/>
        <v>2.7742546134744193</v>
      </c>
      <c r="AE18">
        <f t="shared" si="16"/>
        <v>3.6905513511277213</v>
      </c>
      <c r="AF18">
        <f t="shared" si="17"/>
        <v>0.90351739041141643</v>
      </c>
      <c r="AG18">
        <f t="shared" si="18"/>
        <v>-15.856536938548393</v>
      </c>
      <c r="AH18">
        <f t="shared" si="19"/>
        <v>7.1973072785506504</v>
      </c>
      <c r="AI18">
        <f t="shared" si="20"/>
        <v>0.69309040969365898</v>
      </c>
      <c r="AJ18">
        <f t="shared" si="21"/>
        <v>41.600457247334425</v>
      </c>
      <c r="AK18">
        <v>-4.1241374058318001E-2</v>
      </c>
      <c r="AL18">
        <v>4.6297055323262198E-2</v>
      </c>
      <c r="AM18">
        <v>3.4590467650829901</v>
      </c>
      <c r="AN18">
        <v>0</v>
      </c>
      <c r="AO18">
        <v>0</v>
      </c>
      <c r="AP18">
        <f t="shared" si="22"/>
        <v>1</v>
      </c>
      <c r="AQ18">
        <f t="shared" si="23"/>
        <v>0</v>
      </c>
      <c r="AR18">
        <f t="shared" si="24"/>
        <v>52498.272131474856</v>
      </c>
      <c r="AS18" t="s">
        <v>239</v>
      </c>
      <c r="AT18">
        <v>0</v>
      </c>
      <c r="AU18">
        <v>0</v>
      </c>
      <c r="AV18">
        <f t="shared" si="25"/>
        <v>0</v>
      </c>
      <c r="AW18" t="e">
        <f t="shared" si="26"/>
        <v>#DIV/0!</v>
      </c>
      <c r="AX18">
        <v>0</v>
      </c>
      <c r="AY18" t="s">
        <v>239</v>
      </c>
      <c r="AZ18">
        <v>0</v>
      </c>
      <c r="BA18">
        <v>0</v>
      </c>
      <c r="BB18" t="e">
        <f t="shared" si="27"/>
        <v>#DIV/0!</v>
      </c>
      <c r="BC18">
        <v>0.5</v>
      </c>
      <c r="BD18">
        <f t="shared" si="28"/>
        <v>252.89183070885136</v>
      </c>
      <c r="BE18">
        <f t="shared" si="29"/>
        <v>2.4621837910915083</v>
      </c>
      <c r="BF18" t="e">
        <f t="shared" si="30"/>
        <v>#DIV/0!</v>
      </c>
      <c r="BG18" t="e">
        <f t="shared" si="31"/>
        <v>#DIV/0!</v>
      </c>
      <c r="BH18">
        <f t="shared" si="32"/>
        <v>9.7361143860995834E-3</v>
      </c>
      <c r="BI18" t="e">
        <f t="shared" si="33"/>
        <v>#DIV/0!</v>
      </c>
      <c r="BJ18" t="s">
        <v>239</v>
      </c>
      <c r="BK18">
        <v>0</v>
      </c>
      <c r="BL18">
        <f t="shared" si="34"/>
        <v>0</v>
      </c>
      <c r="BM18" t="e">
        <f t="shared" si="35"/>
        <v>#DIV/0!</v>
      </c>
      <c r="BN18" t="e">
        <f t="shared" si="36"/>
        <v>#DIV/0!</v>
      </c>
      <c r="BO18" t="e">
        <f t="shared" si="37"/>
        <v>#DIV/0!</v>
      </c>
      <c r="BP18" t="e">
        <f t="shared" si="38"/>
        <v>#DIV/0!</v>
      </c>
      <c r="BQ18">
        <f t="shared" si="39"/>
        <v>299.99045161290297</v>
      </c>
      <c r="BR18">
        <f t="shared" si="40"/>
        <v>252.89183070885136</v>
      </c>
      <c r="BS18">
        <f t="shared" si="41"/>
        <v>0.84299959998451546</v>
      </c>
      <c r="BT18">
        <f t="shared" si="42"/>
        <v>0.19599919996903106</v>
      </c>
      <c r="BU18">
        <v>6</v>
      </c>
      <c r="BV18">
        <v>0.5</v>
      </c>
      <c r="BW18" t="s">
        <v>240</v>
      </c>
      <c r="BX18">
        <v>1584023438.5999999</v>
      </c>
      <c r="BY18">
        <v>397.392612903226</v>
      </c>
      <c r="BZ18">
        <v>399.99761290322601</v>
      </c>
      <c r="CA18">
        <v>27.832361290322599</v>
      </c>
      <c r="CB18">
        <v>27.4828193548387</v>
      </c>
      <c r="CC18">
        <v>600.01606451612895</v>
      </c>
      <c r="CD18">
        <v>99.4773</v>
      </c>
      <c r="CE18">
        <v>0.19999954838709699</v>
      </c>
      <c r="CF18">
        <v>27.522838709677401</v>
      </c>
      <c r="CG18">
        <v>27.463561290322598</v>
      </c>
      <c r="CH18">
        <v>999.9</v>
      </c>
      <c r="CI18">
        <v>0</v>
      </c>
      <c r="CJ18">
        <v>0</v>
      </c>
      <c r="CK18">
        <v>9997.8164516129109</v>
      </c>
      <c r="CL18">
        <v>0</v>
      </c>
      <c r="CM18">
        <v>5.4952803225806504</v>
      </c>
      <c r="CN18">
        <v>299.99045161290297</v>
      </c>
      <c r="CO18">
        <v>0.90000877419354897</v>
      </c>
      <c r="CP18">
        <v>9.9991277419354804E-2</v>
      </c>
      <c r="CQ18">
        <v>0</v>
      </c>
      <c r="CR18">
        <v>2.5907419354838699</v>
      </c>
      <c r="CS18">
        <v>0</v>
      </c>
      <c r="CT18">
        <v>3357.6132258064499</v>
      </c>
      <c r="CU18">
        <v>2739.85193548387</v>
      </c>
      <c r="CV18">
        <v>37.622967741935497</v>
      </c>
      <c r="CW18">
        <v>42.436999999999998</v>
      </c>
      <c r="CX18">
        <v>40.125</v>
      </c>
      <c r="CY18">
        <v>40.832322580645098</v>
      </c>
      <c r="CZ18">
        <v>38.417000000000002</v>
      </c>
      <c r="DA18">
        <v>269.99354838709701</v>
      </c>
      <c r="DB18">
        <v>29.994838709677399</v>
      </c>
      <c r="DC18">
        <v>0</v>
      </c>
      <c r="DD18">
        <v>6448.2000000476801</v>
      </c>
      <c r="DE18">
        <v>2.6070192307692301</v>
      </c>
      <c r="DF18">
        <v>0.63189742030762597</v>
      </c>
      <c r="DG18">
        <v>-1105.11487053771</v>
      </c>
      <c r="DH18">
        <v>3341.3065384615402</v>
      </c>
      <c r="DI18">
        <v>15</v>
      </c>
      <c r="DJ18">
        <v>100</v>
      </c>
      <c r="DK18">
        <v>100</v>
      </c>
      <c r="DL18">
        <v>2.1659999999999999</v>
      </c>
      <c r="DM18">
        <v>0.34799999999999998</v>
      </c>
      <c r="DN18">
        <v>2</v>
      </c>
      <c r="DO18">
        <v>654.98199999999997</v>
      </c>
      <c r="DP18">
        <v>344.19099999999997</v>
      </c>
      <c r="DQ18">
        <v>26.377300000000002</v>
      </c>
      <c r="DR18">
        <v>30.418199999999999</v>
      </c>
      <c r="DS18">
        <v>30.000399999999999</v>
      </c>
      <c r="DT18">
        <v>30.385200000000001</v>
      </c>
      <c r="DU18">
        <v>30.445900000000002</v>
      </c>
      <c r="DV18">
        <v>20.876300000000001</v>
      </c>
      <c r="DW18">
        <v>28.456399999999999</v>
      </c>
      <c r="DX18">
        <v>80.536000000000001</v>
      </c>
      <c r="DY18">
        <v>26.383700000000001</v>
      </c>
      <c r="DZ18">
        <v>400</v>
      </c>
      <c r="EA18">
        <v>27.421199999999999</v>
      </c>
      <c r="EB18">
        <v>100.35</v>
      </c>
      <c r="EC18">
        <v>100.83199999999999</v>
      </c>
    </row>
    <row r="19" spans="1:133" x14ac:dyDescent="0.35">
      <c r="A19">
        <v>3</v>
      </c>
      <c r="B19">
        <v>1584023507.0999999</v>
      </c>
      <c r="C19">
        <v>121</v>
      </c>
      <c r="D19" t="s">
        <v>243</v>
      </c>
      <c r="E19" t="s">
        <v>244</v>
      </c>
      <c r="F19" t="s">
        <v>233</v>
      </c>
      <c r="G19">
        <v>20200312</v>
      </c>
      <c r="H19" t="s">
        <v>234</v>
      </c>
      <c r="I19" t="s">
        <v>235</v>
      </c>
      <c r="J19" t="s">
        <v>277</v>
      </c>
      <c r="K19" t="s">
        <v>236</v>
      </c>
      <c r="L19" t="s">
        <v>237</v>
      </c>
      <c r="M19" t="s">
        <v>238</v>
      </c>
      <c r="N19">
        <v>1584023499.0999999</v>
      </c>
      <c r="O19">
        <f t="shared" si="0"/>
        <v>3.7191167119111267E-4</v>
      </c>
      <c r="P19">
        <f t="shared" si="1"/>
        <v>1.485354097223345</v>
      </c>
      <c r="Q19">
        <f t="shared" si="2"/>
        <v>298.38409677419401</v>
      </c>
      <c r="R19">
        <f t="shared" si="3"/>
        <v>233.54882320975051</v>
      </c>
      <c r="S19">
        <f t="shared" si="4"/>
        <v>23.279918558016831</v>
      </c>
      <c r="T19">
        <f t="shared" si="5"/>
        <v>29.742635293315594</v>
      </c>
      <c r="U19">
        <f t="shared" si="6"/>
        <v>3.9421630586167787E-2</v>
      </c>
      <c r="V19">
        <f t="shared" si="7"/>
        <v>2.2534814635755982</v>
      </c>
      <c r="W19">
        <f t="shared" si="8"/>
        <v>3.9042481238923302E-2</v>
      </c>
      <c r="X19">
        <f t="shared" si="9"/>
        <v>2.4435311840938653E-2</v>
      </c>
      <c r="Y19">
        <f t="shared" si="10"/>
        <v>49.570816599913904</v>
      </c>
      <c r="Z19">
        <f t="shared" si="11"/>
        <v>27.839813335824967</v>
      </c>
      <c r="AA19">
        <f t="shared" si="12"/>
        <v>27.495412903225802</v>
      </c>
      <c r="AB19">
        <f t="shared" si="13"/>
        <v>3.6846339383950459</v>
      </c>
      <c r="AC19">
        <f t="shared" si="14"/>
        <v>74.646385855243551</v>
      </c>
      <c r="AD19">
        <f t="shared" si="15"/>
        <v>2.7658324410846453</v>
      </c>
      <c r="AE19">
        <f t="shared" si="16"/>
        <v>3.7052462880764621</v>
      </c>
      <c r="AF19">
        <f t="shared" si="17"/>
        <v>0.91880149731040062</v>
      </c>
      <c r="AG19">
        <f t="shared" si="18"/>
        <v>-16.401304699528069</v>
      </c>
      <c r="AH19">
        <f t="shared" si="19"/>
        <v>11.586197657830683</v>
      </c>
      <c r="AI19">
        <f t="shared" si="20"/>
        <v>1.1156255014104897</v>
      </c>
      <c r="AJ19">
        <f t="shared" si="21"/>
        <v>45.871335059627008</v>
      </c>
      <c r="AK19">
        <v>-4.1277538999408198E-2</v>
      </c>
      <c r="AL19">
        <v>4.6337653637858897E-2</v>
      </c>
      <c r="AM19">
        <v>3.4614469457271402</v>
      </c>
      <c r="AN19">
        <v>0</v>
      </c>
      <c r="AO19">
        <v>0</v>
      </c>
      <c r="AP19">
        <f t="shared" si="22"/>
        <v>1</v>
      </c>
      <c r="AQ19">
        <f t="shared" si="23"/>
        <v>0</v>
      </c>
      <c r="AR19">
        <f t="shared" si="24"/>
        <v>52530.585945571365</v>
      </c>
      <c r="AS19" t="s">
        <v>239</v>
      </c>
      <c r="AT19">
        <v>0</v>
      </c>
      <c r="AU19">
        <v>0</v>
      </c>
      <c r="AV19">
        <f t="shared" si="25"/>
        <v>0</v>
      </c>
      <c r="AW19" t="e">
        <f t="shared" si="26"/>
        <v>#DIV/0!</v>
      </c>
      <c r="AX19">
        <v>0</v>
      </c>
      <c r="AY19" t="s">
        <v>239</v>
      </c>
      <c r="AZ19">
        <v>0</v>
      </c>
      <c r="BA19">
        <v>0</v>
      </c>
      <c r="BB19" t="e">
        <f t="shared" si="27"/>
        <v>#DIV/0!</v>
      </c>
      <c r="BC19">
        <v>0.5</v>
      </c>
      <c r="BD19">
        <f t="shared" si="28"/>
        <v>252.91358661141092</v>
      </c>
      <c r="BE19">
        <f t="shared" si="29"/>
        <v>1.485354097223345</v>
      </c>
      <c r="BF19" t="e">
        <f t="shared" si="30"/>
        <v>#DIV/0!</v>
      </c>
      <c r="BG19" t="e">
        <f t="shared" si="31"/>
        <v>#DIV/0!</v>
      </c>
      <c r="BH19">
        <f t="shared" si="32"/>
        <v>5.8729707530719467E-3</v>
      </c>
      <c r="BI19" t="e">
        <f t="shared" si="33"/>
        <v>#DIV/0!</v>
      </c>
      <c r="BJ19" t="s">
        <v>239</v>
      </c>
      <c r="BK19">
        <v>0</v>
      </c>
      <c r="BL19">
        <f t="shared" si="34"/>
        <v>0</v>
      </c>
      <c r="BM19" t="e">
        <f t="shared" si="35"/>
        <v>#DIV/0!</v>
      </c>
      <c r="BN19" t="e">
        <f t="shared" si="36"/>
        <v>#DIV/0!</v>
      </c>
      <c r="BO19" t="e">
        <f t="shared" si="37"/>
        <v>#DIV/0!</v>
      </c>
      <c r="BP19" t="e">
        <f t="shared" si="38"/>
        <v>#DIV/0!</v>
      </c>
      <c r="BQ19">
        <f t="shared" si="39"/>
        <v>300.01629032258103</v>
      </c>
      <c r="BR19">
        <f t="shared" si="40"/>
        <v>252.91358661141092</v>
      </c>
      <c r="BS19">
        <f t="shared" si="41"/>
        <v>0.8429995129246991</v>
      </c>
      <c r="BT19">
        <f t="shared" si="42"/>
        <v>0.19599902584939807</v>
      </c>
      <c r="BU19">
        <v>6</v>
      </c>
      <c r="BV19">
        <v>0.5</v>
      </c>
      <c r="BW19" t="s">
        <v>240</v>
      </c>
      <c r="BX19">
        <v>1584023499.0999999</v>
      </c>
      <c r="BY19">
        <v>298.38409677419401</v>
      </c>
      <c r="BZ19">
        <v>299.980387096774</v>
      </c>
      <c r="CA19">
        <v>27.747387096774201</v>
      </c>
      <c r="CB19">
        <v>27.385803225806502</v>
      </c>
      <c r="CC19">
        <v>600.01364516129001</v>
      </c>
      <c r="CD19">
        <v>99.479077419354894</v>
      </c>
      <c r="CE19">
        <v>0.19994574193548401</v>
      </c>
      <c r="CF19">
        <v>27.590780645161299</v>
      </c>
      <c r="CG19">
        <v>27.495412903225802</v>
      </c>
      <c r="CH19">
        <v>999.9</v>
      </c>
      <c r="CI19">
        <v>0</v>
      </c>
      <c r="CJ19">
        <v>0</v>
      </c>
      <c r="CK19">
        <v>10006.404838709699</v>
      </c>
      <c r="CL19">
        <v>0</v>
      </c>
      <c r="CM19">
        <v>4.1161364516129</v>
      </c>
      <c r="CN19">
        <v>300.01629032258103</v>
      </c>
      <c r="CO19">
        <v>0.90001138709677397</v>
      </c>
      <c r="CP19">
        <v>9.9988670967741999E-2</v>
      </c>
      <c r="CQ19">
        <v>0</v>
      </c>
      <c r="CR19">
        <v>2.8359516129032301</v>
      </c>
      <c r="CS19">
        <v>0</v>
      </c>
      <c r="CT19">
        <v>3271.87387096774</v>
      </c>
      <c r="CU19">
        <v>2740.09064516129</v>
      </c>
      <c r="CV19">
        <v>37.625</v>
      </c>
      <c r="CW19">
        <v>42.441064516129003</v>
      </c>
      <c r="CX19">
        <v>40.125</v>
      </c>
      <c r="CY19">
        <v>40.866870967741903</v>
      </c>
      <c r="CZ19">
        <v>38.436999999999998</v>
      </c>
      <c r="DA19">
        <v>270.01677419354797</v>
      </c>
      <c r="DB19">
        <v>29.996451612903201</v>
      </c>
      <c r="DC19">
        <v>0</v>
      </c>
      <c r="DD19">
        <v>6508.7999999523199</v>
      </c>
      <c r="DE19">
        <v>2.8541923076923101</v>
      </c>
      <c r="DF19">
        <v>1.0516068244950501</v>
      </c>
      <c r="DG19">
        <v>-54.1449572633652</v>
      </c>
      <c r="DH19">
        <v>3271.43</v>
      </c>
      <c r="DI19">
        <v>15</v>
      </c>
      <c r="DJ19">
        <v>100</v>
      </c>
      <c r="DK19">
        <v>100</v>
      </c>
      <c r="DL19">
        <v>2.1659999999999999</v>
      </c>
      <c r="DM19">
        <v>0.34799999999999998</v>
      </c>
      <c r="DN19">
        <v>2</v>
      </c>
      <c r="DO19">
        <v>655.02</v>
      </c>
      <c r="DP19">
        <v>343.74400000000003</v>
      </c>
      <c r="DQ19">
        <v>26.4815</v>
      </c>
      <c r="DR19">
        <v>30.450199999999999</v>
      </c>
      <c r="DS19">
        <v>30.001300000000001</v>
      </c>
      <c r="DT19">
        <v>30.4207</v>
      </c>
      <c r="DU19">
        <v>30.480599999999999</v>
      </c>
      <c r="DV19">
        <v>16.5688</v>
      </c>
      <c r="DW19">
        <v>28.456399999999999</v>
      </c>
      <c r="DX19">
        <v>79.412000000000006</v>
      </c>
      <c r="DY19">
        <v>26.437000000000001</v>
      </c>
      <c r="DZ19">
        <v>300</v>
      </c>
      <c r="EA19">
        <v>27.468299999999999</v>
      </c>
      <c r="EB19">
        <v>100.346</v>
      </c>
      <c r="EC19">
        <v>100.822</v>
      </c>
    </row>
    <row r="20" spans="1:133" x14ac:dyDescent="0.35">
      <c r="A20">
        <v>4</v>
      </c>
      <c r="B20">
        <v>1584023567.5999999</v>
      </c>
      <c r="C20">
        <v>181.5</v>
      </c>
      <c r="D20" t="s">
        <v>245</v>
      </c>
      <c r="E20" t="s">
        <v>246</v>
      </c>
      <c r="F20" t="s">
        <v>233</v>
      </c>
      <c r="G20">
        <v>20200312</v>
      </c>
      <c r="H20" t="s">
        <v>234</v>
      </c>
      <c r="I20" t="s">
        <v>235</v>
      </c>
      <c r="J20" t="s">
        <v>277</v>
      </c>
      <c r="K20" t="s">
        <v>236</v>
      </c>
      <c r="L20" t="s">
        <v>237</v>
      </c>
      <c r="M20" t="s">
        <v>238</v>
      </c>
      <c r="N20">
        <v>1584023559.5999999</v>
      </c>
      <c r="O20">
        <f t="shared" si="0"/>
        <v>2.6864606419939351E-4</v>
      </c>
      <c r="P20">
        <f t="shared" si="1"/>
        <v>0.73718864783008164</v>
      </c>
      <c r="Q20">
        <f t="shared" si="2"/>
        <v>224.17583870967701</v>
      </c>
      <c r="R20">
        <f t="shared" si="3"/>
        <v>179.83459199488951</v>
      </c>
      <c r="S20">
        <f t="shared" si="4"/>
        <v>17.92607747925625</v>
      </c>
      <c r="T20">
        <f t="shared" si="5"/>
        <v>22.346053721417078</v>
      </c>
      <c r="U20">
        <f t="shared" si="6"/>
        <v>2.8732005114483341E-2</v>
      </c>
      <c r="V20">
        <f t="shared" si="7"/>
        <v>2.2518109199306151</v>
      </c>
      <c r="W20">
        <f t="shared" si="8"/>
        <v>2.8529881750985968E-2</v>
      </c>
      <c r="X20">
        <f t="shared" si="9"/>
        <v>1.7849217433443924E-2</v>
      </c>
      <c r="Y20">
        <f t="shared" si="10"/>
        <v>49.567754857052606</v>
      </c>
      <c r="Z20">
        <f t="shared" si="11"/>
        <v>27.891994326910204</v>
      </c>
      <c r="AA20">
        <f t="shared" si="12"/>
        <v>27.4793032258065</v>
      </c>
      <c r="AB20">
        <f t="shared" si="13"/>
        <v>3.6811619638618884</v>
      </c>
      <c r="AC20">
        <f t="shared" si="14"/>
        <v>74.759785757411606</v>
      </c>
      <c r="AD20">
        <f t="shared" si="15"/>
        <v>2.772922852650904</v>
      </c>
      <c r="AE20">
        <f t="shared" si="16"/>
        <v>3.7091102182245077</v>
      </c>
      <c r="AF20">
        <f t="shared" si="17"/>
        <v>0.90823911121098444</v>
      </c>
      <c r="AG20">
        <f t="shared" si="18"/>
        <v>-11.847291431193254</v>
      </c>
      <c r="AH20">
        <f t="shared" si="19"/>
        <v>15.697363811472574</v>
      </c>
      <c r="AI20">
        <f t="shared" si="20"/>
        <v>1.5126206387988583</v>
      </c>
      <c r="AJ20">
        <f t="shared" si="21"/>
        <v>54.930447876130785</v>
      </c>
      <c r="AK20">
        <v>-4.1232517651457502E-2</v>
      </c>
      <c r="AL20">
        <v>4.6287113230697598E-2</v>
      </c>
      <c r="AM20">
        <v>3.4584588759988999</v>
      </c>
      <c r="AN20">
        <v>0</v>
      </c>
      <c r="AO20">
        <v>0</v>
      </c>
      <c r="AP20">
        <f t="shared" si="22"/>
        <v>1</v>
      </c>
      <c r="AQ20">
        <f t="shared" si="23"/>
        <v>0</v>
      </c>
      <c r="AR20">
        <f t="shared" si="24"/>
        <v>52472.560230760508</v>
      </c>
      <c r="AS20" t="s">
        <v>239</v>
      </c>
      <c r="AT20">
        <v>0</v>
      </c>
      <c r="AU20">
        <v>0</v>
      </c>
      <c r="AV20">
        <f t="shared" si="25"/>
        <v>0</v>
      </c>
      <c r="AW20" t="e">
        <f t="shared" si="26"/>
        <v>#DIV/0!</v>
      </c>
      <c r="AX20">
        <v>0</v>
      </c>
      <c r="AY20" t="s">
        <v>239</v>
      </c>
      <c r="AZ20">
        <v>0</v>
      </c>
      <c r="BA20">
        <v>0</v>
      </c>
      <c r="BB20" t="e">
        <f t="shared" si="27"/>
        <v>#DIV/0!</v>
      </c>
      <c r="BC20">
        <v>0.5</v>
      </c>
      <c r="BD20">
        <f t="shared" si="28"/>
        <v>252.89973028756552</v>
      </c>
      <c r="BE20">
        <f t="shared" si="29"/>
        <v>0.73718864783008164</v>
      </c>
      <c r="BF20" t="e">
        <f t="shared" si="30"/>
        <v>#DIV/0!</v>
      </c>
      <c r="BG20" t="e">
        <f t="shared" si="31"/>
        <v>#DIV/0!</v>
      </c>
      <c r="BH20">
        <f t="shared" si="32"/>
        <v>2.9149443812844095E-3</v>
      </c>
      <c r="BI20" t="e">
        <f t="shared" si="33"/>
        <v>#DIV/0!</v>
      </c>
      <c r="BJ20" t="s">
        <v>239</v>
      </c>
      <c r="BK20">
        <v>0</v>
      </c>
      <c r="BL20">
        <f t="shared" si="34"/>
        <v>0</v>
      </c>
      <c r="BM20" t="e">
        <f t="shared" si="35"/>
        <v>#DIV/0!</v>
      </c>
      <c r="BN20" t="e">
        <f t="shared" si="36"/>
        <v>#DIV/0!</v>
      </c>
      <c r="BO20" t="e">
        <f t="shared" si="37"/>
        <v>#DIV/0!</v>
      </c>
      <c r="BP20" t="e">
        <f t="shared" si="38"/>
        <v>#DIV/0!</v>
      </c>
      <c r="BQ20">
        <f t="shared" si="39"/>
        <v>300.00009677419399</v>
      </c>
      <c r="BR20">
        <f t="shared" si="40"/>
        <v>252.89973028756552</v>
      </c>
      <c r="BS20">
        <f t="shared" si="41"/>
        <v>0.84299882902344436</v>
      </c>
      <c r="BT20">
        <f t="shared" si="42"/>
        <v>0.19599765804688854</v>
      </c>
      <c r="BU20">
        <v>6</v>
      </c>
      <c r="BV20">
        <v>0.5</v>
      </c>
      <c r="BW20" t="s">
        <v>240</v>
      </c>
      <c r="BX20">
        <v>1584023559.5999999</v>
      </c>
      <c r="BY20">
        <v>224.17583870967701</v>
      </c>
      <c r="BZ20">
        <v>224.97322580645201</v>
      </c>
      <c r="CA20">
        <v>27.817990322580599</v>
      </c>
      <c r="CB20">
        <v>27.556825806451599</v>
      </c>
      <c r="CC20">
        <v>600.01919354838697</v>
      </c>
      <c r="CD20">
        <v>99.480900000000005</v>
      </c>
      <c r="CE20">
        <v>0.20001945161290299</v>
      </c>
      <c r="CF20">
        <v>27.6086064516129</v>
      </c>
      <c r="CG20">
        <v>27.4793032258065</v>
      </c>
      <c r="CH20">
        <v>999.9</v>
      </c>
      <c r="CI20">
        <v>0</v>
      </c>
      <c r="CJ20">
        <v>0</v>
      </c>
      <c r="CK20">
        <v>9995.3077419354795</v>
      </c>
      <c r="CL20">
        <v>0</v>
      </c>
      <c r="CM20">
        <v>2.2024045161290302</v>
      </c>
      <c r="CN20">
        <v>300.00009677419399</v>
      </c>
      <c r="CO20">
        <v>0.90003319354838696</v>
      </c>
      <c r="CP20">
        <v>9.9966877419354894E-2</v>
      </c>
      <c r="CQ20">
        <v>0</v>
      </c>
      <c r="CR20">
        <v>2.83975</v>
      </c>
      <c r="CS20">
        <v>0</v>
      </c>
      <c r="CT20">
        <v>3234.4264516129001</v>
      </c>
      <c r="CU20">
        <v>2739.9545161290298</v>
      </c>
      <c r="CV20">
        <v>37.625</v>
      </c>
      <c r="CW20">
        <v>42.436999999999998</v>
      </c>
      <c r="CX20">
        <v>40.134999999999998</v>
      </c>
      <c r="CY20">
        <v>40.875</v>
      </c>
      <c r="CZ20">
        <v>38.436999999999998</v>
      </c>
      <c r="DA20">
        <v>270.009677419355</v>
      </c>
      <c r="DB20">
        <v>29.988064516129</v>
      </c>
      <c r="DC20">
        <v>0</v>
      </c>
      <c r="DD20">
        <v>6569.4000000953702</v>
      </c>
      <c r="DE20">
        <v>2.79727884615385</v>
      </c>
      <c r="DF20">
        <v>0.75629915760334798</v>
      </c>
      <c r="DG20">
        <v>44.031794774019403</v>
      </c>
      <c r="DH20">
        <v>3234.7411538461502</v>
      </c>
      <c r="DI20">
        <v>15</v>
      </c>
      <c r="DJ20">
        <v>100</v>
      </c>
      <c r="DK20">
        <v>100</v>
      </c>
      <c r="DL20">
        <v>2.1659999999999999</v>
      </c>
      <c r="DM20">
        <v>0.34799999999999998</v>
      </c>
      <c r="DN20">
        <v>2</v>
      </c>
      <c r="DO20">
        <v>655.20399999999995</v>
      </c>
      <c r="DP20">
        <v>343.762</v>
      </c>
      <c r="DQ20">
        <v>26.4815</v>
      </c>
      <c r="DR20">
        <v>30.475300000000001</v>
      </c>
      <c r="DS20">
        <v>30.0002</v>
      </c>
      <c r="DT20">
        <v>30.4499</v>
      </c>
      <c r="DU20">
        <v>30.5093</v>
      </c>
      <c r="DV20">
        <v>13.2232</v>
      </c>
      <c r="DW20">
        <v>27.6191</v>
      </c>
      <c r="DX20">
        <v>78.291700000000006</v>
      </c>
      <c r="DY20">
        <v>26.496099999999998</v>
      </c>
      <c r="DZ20">
        <v>225</v>
      </c>
      <c r="EA20">
        <v>27.4603</v>
      </c>
      <c r="EB20">
        <v>100.337</v>
      </c>
      <c r="EC20">
        <v>100.812</v>
      </c>
    </row>
    <row r="21" spans="1:133" x14ac:dyDescent="0.35">
      <c r="A21">
        <v>5</v>
      </c>
      <c r="B21">
        <v>1584023628.0999999</v>
      </c>
      <c r="C21">
        <v>242</v>
      </c>
      <c r="D21" t="s">
        <v>247</v>
      </c>
      <c r="E21" t="s">
        <v>248</v>
      </c>
      <c r="F21" t="s">
        <v>233</v>
      </c>
      <c r="G21">
        <v>20200312</v>
      </c>
      <c r="H21" t="s">
        <v>234</v>
      </c>
      <c r="I21" t="s">
        <v>235</v>
      </c>
      <c r="J21" t="s">
        <v>277</v>
      </c>
      <c r="K21" t="s">
        <v>236</v>
      </c>
      <c r="L21" t="s">
        <v>237</v>
      </c>
      <c r="M21" t="s">
        <v>238</v>
      </c>
      <c r="N21">
        <v>1584023620.0999999</v>
      </c>
      <c r="O21">
        <f t="shared" si="0"/>
        <v>2.7971327997882442E-4</v>
      </c>
      <c r="P21">
        <f t="shared" si="1"/>
        <v>1.1537421907631523E-2</v>
      </c>
      <c r="Q21">
        <f t="shared" si="2"/>
        <v>149.852838709677</v>
      </c>
      <c r="R21">
        <f t="shared" si="3"/>
        <v>146.98573800324343</v>
      </c>
      <c r="S21">
        <f t="shared" si="4"/>
        <v>14.651056786729376</v>
      </c>
      <c r="T21">
        <f t="shared" si="5"/>
        <v>14.936839991507401</v>
      </c>
      <c r="U21">
        <f t="shared" si="6"/>
        <v>2.9792294058252653E-2</v>
      </c>
      <c r="V21">
        <f t="shared" si="7"/>
        <v>2.2521418079221478</v>
      </c>
      <c r="W21">
        <f t="shared" si="8"/>
        <v>2.9575070173967544E-2</v>
      </c>
      <c r="X21">
        <f t="shared" si="9"/>
        <v>1.8503803423051909E-2</v>
      </c>
      <c r="Y21">
        <f t="shared" si="10"/>
        <v>49.567883879652868</v>
      </c>
      <c r="Z21">
        <f t="shared" si="11"/>
        <v>27.917558071697751</v>
      </c>
      <c r="AA21">
        <f t="shared" si="12"/>
        <v>27.493893548387099</v>
      </c>
      <c r="AB21">
        <f t="shared" si="13"/>
        <v>3.6843063634432154</v>
      </c>
      <c r="AC21">
        <f t="shared" si="14"/>
        <v>74.610387177409308</v>
      </c>
      <c r="AD21">
        <f t="shared" si="15"/>
        <v>2.7721215797326764</v>
      </c>
      <c r="AE21">
        <f t="shared" si="16"/>
        <v>3.7154633350730353</v>
      </c>
      <c r="AF21">
        <f t="shared" si="17"/>
        <v>0.91218478371053902</v>
      </c>
      <c r="AG21">
        <f t="shared" si="18"/>
        <v>-12.335355647066157</v>
      </c>
      <c r="AH21">
        <f t="shared" si="19"/>
        <v>17.48254888039218</v>
      </c>
      <c r="AI21">
        <f t="shared" si="20"/>
        <v>1.6847649420374711</v>
      </c>
      <c r="AJ21">
        <f t="shared" si="21"/>
        <v>56.399842055016357</v>
      </c>
      <c r="AK21">
        <v>-4.12414327167554E-2</v>
      </c>
      <c r="AL21">
        <v>4.6297121172496999E-2</v>
      </c>
      <c r="AM21">
        <v>3.45905065869036</v>
      </c>
      <c r="AN21">
        <v>0</v>
      </c>
      <c r="AO21">
        <v>0</v>
      </c>
      <c r="AP21">
        <f t="shared" si="22"/>
        <v>1</v>
      </c>
      <c r="AQ21">
        <f t="shared" si="23"/>
        <v>0</v>
      </c>
      <c r="AR21">
        <f t="shared" si="24"/>
        <v>52478.24212075134</v>
      </c>
      <c r="AS21" t="s">
        <v>239</v>
      </c>
      <c r="AT21">
        <v>0</v>
      </c>
      <c r="AU21">
        <v>0</v>
      </c>
      <c r="AV21">
        <f t="shared" si="25"/>
        <v>0</v>
      </c>
      <c r="AW21" t="e">
        <f t="shared" si="26"/>
        <v>#DIV/0!</v>
      </c>
      <c r="AX21">
        <v>0</v>
      </c>
      <c r="AY21" t="s">
        <v>239</v>
      </c>
      <c r="AZ21">
        <v>0</v>
      </c>
      <c r="BA21">
        <v>0</v>
      </c>
      <c r="BB21" t="e">
        <f t="shared" si="27"/>
        <v>#DIV/0!</v>
      </c>
      <c r="BC21">
        <v>0.5</v>
      </c>
      <c r="BD21">
        <f t="shared" si="28"/>
        <v>252.89918980672533</v>
      </c>
      <c r="BE21">
        <f t="shared" si="29"/>
        <v>1.1537421907631523E-2</v>
      </c>
      <c r="BF21" t="e">
        <f t="shared" si="30"/>
        <v>#DIV/0!</v>
      </c>
      <c r="BG21" t="e">
        <f t="shared" si="31"/>
        <v>#DIV/0!</v>
      </c>
      <c r="BH21">
        <f t="shared" si="32"/>
        <v>4.5620636097920424E-5</v>
      </c>
      <c r="BI21" t="e">
        <f t="shared" si="33"/>
        <v>#DIV/0!</v>
      </c>
      <c r="BJ21" t="s">
        <v>239</v>
      </c>
      <c r="BK21">
        <v>0</v>
      </c>
      <c r="BL21">
        <f t="shared" si="34"/>
        <v>0</v>
      </c>
      <c r="BM21" t="e">
        <f t="shared" si="35"/>
        <v>#DIV/0!</v>
      </c>
      <c r="BN21" t="e">
        <f t="shared" si="36"/>
        <v>#DIV/0!</v>
      </c>
      <c r="BO21" t="e">
        <f t="shared" si="37"/>
        <v>#DIV/0!</v>
      </c>
      <c r="BP21" t="e">
        <f t="shared" si="38"/>
        <v>#DIV/0!</v>
      </c>
      <c r="BQ21">
        <f t="shared" si="39"/>
        <v>299.99929032258098</v>
      </c>
      <c r="BR21">
        <f t="shared" si="40"/>
        <v>252.89918980672533</v>
      </c>
      <c r="BS21">
        <f t="shared" si="41"/>
        <v>0.84299929354762737</v>
      </c>
      <c r="BT21">
        <f t="shared" si="42"/>
        <v>0.19599858709525494</v>
      </c>
      <c r="BU21">
        <v>6</v>
      </c>
      <c r="BV21">
        <v>0.5</v>
      </c>
      <c r="BW21" t="s">
        <v>240</v>
      </c>
      <c r="BX21">
        <v>1584023620.0999999</v>
      </c>
      <c r="BY21">
        <v>149.852838709677</v>
      </c>
      <c r="BZ21">
        <v>149.90629032258099</v>
      </c>
      <c r="CA21">
        <v>27.8111225806452</v>
      </c>
      <c r="CB21">
        <v>27.539196774193499</v>
      </c>
      <c r="CC21">
        <v>600.01838709677395</v>
      </c>
      <c r="CD21">
        <v>99.476712903225803</v>
      </c>
      <c r="CE21">
        <v>0.20001074193548399</v>
      </c>
      <c r="CF21">
        <v>27.637880645161299</v>
      </c>
      <c r="CG21">
        <v>27.493893548387099</v>
      </c>
      <c r="CH21">
        <v>999.9</v>
      </c>
      <c r="CI21">
        <v>0</v>
      </c>
      <c r="CJ21">
        <v>0</v>
      </c>
      <c r="CK21">
        <v>9997.8896774193508</v>
      </c>
      <c r="CL21">
        <v>0</v>
      </c>
      <c r="CM21">
        <v>5.8313183870967702</v>
      </c>
      <c r="CN21">
        <v>299.99929032258098</v>
      </c>
      <c r="CO21">
        <v>0.90002380645161295</v>
      </c>
      <c r="CP21">
        <v>9.9976258064516099E-2</v>
      </c>
      <c r="CQ21">
        <v>0</v>
      </c>
      <c r="CR21">
        <v>2.6213145161290301</v>
      </c>
      <c r="CS21">
        <v>0</v>
      </c>
      <c r="CT21">
        <v>3567.00903225806</v>
      </c>
      <c r="CU21">
        <v>2739.94258064516</v>
      </c>
      <c r="CV21">
        <v>37.625</v>
      </c>
      <c r="CW21">
        <v>42.406999999999996</v>
      </c>
      <c r="CX21">
        <v>40.125</v>
      </c>
      <c r="CY21">
        <v>40.875</v>
      </c>
      <c r="CZ21">
        <v>38.436999999999998</v>
      </c>
      <c r="DA21">
        <v>270.00677419354798</v>
      </c>
      <c r="DB21">
        <v>29.992903225806501</v>
      </c>
      <c r="DC21">
        <v>0</v>
      </c>
      <c r="DD21">
        <v>6629.4000000953702</v>
      </c>
      <c r="DE21">
        <v>2.6194230769230802</v>
      </c>
      <c r="DF21">
        <v>-0.76403419469065104</v>
      </c>
      <c r="DG21">
        <v>1822.3347012997699</v>
      </c>
      <c r="DH21">
        <v>3570.105</v>
      </c>
      <c r="DI21">
        <v>15</v>
      </c>
      <c r="DJ21">
        <v>100</v>
      </c>
      <c r="DK21">
        <v>100</v>
      </c>
      <c r="DL21">
        <v>2.1659999999999999</v>
      </c>
      <c r="DM21">
        <v>0.34799999999999998</v>
      </c>
      <c r="DN21">
        <v>2</v>
      </c>
      <c r="DO21">
        <v>655.221</v>
      </c>
      <c r="DP21">
        <v>343.46699999999998</v>
      </c>
      <c r="DQ21">
        <v>26.619199999999999</v>
      </c>
      <c r="DR21">
        <v>30.491199999999999</v>
      </c>
      <c r="DS21">
        <v>30.0001</v>
      </c>
      <c r="DT21">
        <v>30.4712</v>
      </c>
      <c r="DU21">
        <v>30.5306</v>
      </c>
      <c r="DV21">
        <v>9.7674299999999992</v>
      </c>
      <c r="DW21">
        <v>27.069700000000001</v>
      </c>
      <c r="DX21">
        <v>77.544600000000003</v>
      </c>
      <c r="DY21">
        <v>26.621200000000002</v>
      </c>
      <c r="DZ21">
        <v>150</v>
      </c>
      <c r="EA21">
        <v>27.655899999999999</v>
      </c>
      <c r="EB21">
        <v>100.333</v>
      </c>
      <c r="EC21">
        <v>100.81100000000001</v>
      </c>
    </row>
    <row r="22" spans="1:133" x14ac:dyDescent="0.35">
      <c r="A22">
        <v>6</v>
      </c>
      <c r="B22">
        <v>1584023688.5999999</v>
      </c>
      <c r="C22">
        <v>302.5</v>
      </c>
      <c r="D22" t="s">
        <v>249</v>
      </c>
      <c r="E22" t="s">
        <v>250</v>
      </c>
      <c r="F22" t="s">
        <v>233</v>
      </c>
      <c r="G22">
        <v>20200312</v>
      </c>
      <c r="H22" t="s">
        <v>234</v>
      </c>
      <c r="I22" t="s">
        <v>235</v>
      </c>
      <c r="J22" t="s">
        <v>277</v>
      </c>
      <c r="K22" t="s">
        <v>236</v>
      </c>
      <c r="L22" t="s">
        <v>237</v>
      </c>
      <c r="M22" t="s">
        <v>238</v>
      </c>
      <c r="N22">
        <v>1584023680.5999999</v>
      </c>
      <c r="O22">
        <f t="shared" si="0"/>
        <v>3.5396188317029137E-4</v>
      </c>
      <c r="P22">
        <f t="shared" si="1"/>
        <v>-0.53826748221043608</v>
      </c>
      <c r="Q22">
        <f t="shared" si="2"/>
        <v>100.46367741935499</v>
      </c>
      <c r="R22">
        <f t="shared" si="3"/>
        <v>121.52336913688548</v>
      </c>
      <c r="S22">
        <f t="shared" si="4"/>
        <v>12.112409383690146</v>
      </c>
      <c r="T22">
        <f t="shared" si="5"/>
        <v>10.013359551639256</v>
      </c>
      <c r="U22">
        <f t="shared" si="6"/>
        <v>3.8215514897383569E-2</v>
      </c>
      <c r="V22">
        <f t="shared" si="7"/>
        <v>2.2525630333184297</v>
      </c>
      <c r="W22">
        <f t="shared" si="8"/>
        <v>3.7858953984923796E-2</v>
      </c>
      <c r="X22">
        <f t="shared" si="9"/>
        <v>2.3693604464107468E-2</v>
      </c>
      <c r="Y22">
        <f t="shared" si="10"/>
        <v>49.569368925757068</v>
      </c>
      <c r="Z22">
        <f t="shared" si="11"/>
        <v>27.912573863159501</v>
      </c>
      <c r="AA22">
        <f t="shared" si="12"/>
        <v>27.518361290322598</v>
      </c>
      <c r="AB22">
        <f t="shared" si="13"/>
        <v>3.6895847336789478</v>
      </c>
      <c r="AC22">
        <f t="shared" si="14"/>
        <v>74.951315980399571</v>
      </c>
      <c r="AD22">
        <f t="shared" si="15"/>
        <v>2.7879886641408316</v>
      </c>
      <c r="AE22">
        <f t="shared" si="16"/>
        <v>3.7197327727640102</v>
      </c>
      <c r="AF22">
        <f t="shared" si="17"/>
        <v>0.90159606953811622</v>
      </c>
      <c r="AG22">
        <f t="shared" si="18"/>
        <v>-15.609719047809849</v>
      </c>
      <c r="AH22">
        <f t="shared" si="19"/>
        <v>16.900555387612322</v>
      </c>
      <c r="AI22">
        <f t="shared" si="20"/>
        <v>1.6287331426506861</v>
      </c>
      <c r="AJ22">
        <f t="shared" si="21"/>
        <v>52.488938408210231</v>
      </c>
      <c r="AK22">
        <v>-4.1252783447382098E-2</v>
      </c>
      <c r="AL22">
        <v>4.6309863362004197E-2</v>
      </c>
      <c r="AM22">
        <v>3.45980405725216</v>
      </c>
      <c r="AN22">
        <v>0</v>
      </c>
      <c r="AO22">
        <v>0</v>
      </c>
      <c r="AP22">
        <f t="shared" si="22"/>
        <v>1</v>
      </c>
      <c r="AQ22">
        <f t="shared" si="23"/>
        <v>0</v>
      </c>
      <c r="AR22">
        <f t="shared" si="24"/>
        <v>52488.551253465317</v>
      </c>
      <c r="AS22" t="s">
        <v>239</v>
      </c>
      <c r="AT22">
        <v>0</v>
      </c>
      <c r="AU22">
        <v>0</v>
      </c>
      <c r="AV22">
        <f t="shared" si="25"/>
        <v>0</v>
      </c>
      <c r="AW22" t="e">
        <f t="shared" si="26"/>
        <v>#DIV/0!</v>
      </c>
      <c r="AX22">
        <v>0</v>
      </c>
      <c r="AY22" t="s">
        <v>239</v>
      </c>
      <c r="AZ22">
        <v>0</v>
      </c>
      <c r="BA22">
        <v>0</v>
      </c>
      <c r="BB22" t="e">
        <f t="shared" si="27"/>
        <v>#DIV/0!</v>
      </c>
      <c r="BC22">
        <v>0.5</v>
      </c>
      <c r="BD22">
        <f t="shared" si="28"/>
        <v>252.907141163158</v>
      </c>
      <c r="BE22">
        <f t="shared" si="29"/>
        <v>-0.53826748221043608</v>
      </c>
      <c r="BF22" t="e">
        <f t="shared" si="30"/>
        <v>#DIV/0!</v>
      </c>
      <c r="BG22" t="e">
        <f t="shared" si="31"/>
        <v>#DIV/0!</v>
      </c>
      <c r="BH22">
        <f t="shared" si="32"/>
        <v>-2.1283206149690474E-3</v>
      </c>
      <c r="BI22" t="e">
        <f t="shared" si="33"/>
        <v>#DIV/0!</v>
      </c>
      <c r="BJ22" t="s">
        <v>239</v>
      </c>
      <c r="BK22">
        <v>0</v>
      </c>
      <c r="BL22">
        <f t="shared" si="34"/>
        <v>0</v>
      </c>
      <c r="BM22" t="e">
        <f t="shared" si="35"/>
        <v>#DIV/0!</v>
      </c>
      <c r="BN22" t="e">
        <f t="shared" si="36"/>
        <v>#DIV/0!</v>
      </c>
      <c r="BO22" t="e">
        <f t="shared" si="37"/>
        <v>#DIV/0!</v>
      </c>
      <c r="BP22" t="e">
        <f t="shared" si="38"/>
        <v>#DIV/0!</v>
      </c>
      <c r="BQ22">
        <f t="shared" si="39"/>
        <v>300.00877419354799</v>
      </c>
      <c r="BR22">
        <f t="shared" si="40"/>
        <v>252.907141163158</v>
      </c>
      <c r="BS22">
        <f t="shared" si="41"/>
        <v>0.84299914841822998</v>
      </c>
      <c r="BT22">
        <f t="shared" si="42"/>
        <v>0.19599829683645975</v>
      </c>
      <c r="BU22">
        <v>6</v>
      </c>
      <c r="BV22">
        <v>0.5</v>
      </c>
      <c r="BW22" t="s">
        <v>240</v>
      </c>
      <c r="BX22">
        <v>1584023680.5999999</v>
      </c>
      <c r="BY22">
        <v>100.46367741935499</v>
      </c>
      <c r="BZ22">
        <v>99.960983870967695</v>
      </c>
      <c r="CA22">
        <v>27.971790322580599</v>
      </c>
      <c r="CB22">
        <v>27.627738709677399</v>
      </c>
      <c r="CC22">
        <v>600.01625806451602</v>
      </c>
      <c r="CD22">
        <v>99.471445161290305</v>
      </c>
      <c r="CE22">
        <v>0.199996387096774</v>
      </c>
      <c r="CF22">
        <v>27.6575290322581</v>
      </c>
      <c r="CG22">
        <v>27.518361290322598</v>
      </c>
      <c r="CH22">
        <v>999.9</v>
      </c>
      <c r="CI22">
        <v>0</v>
      </c>
      <c r="CJ22">
        <v>0</v>
      </c>
      <c r="CK22">
        <v>10001.1709677419</v>
      </c>
      <c r="CL22">
        <v>0</v>
      </c>
      <c r="CM22">
        <v>9.5838087096774203</v>
      </c>
      <c r="CN22">
        <v>300.00877419354799</v>
      </c>
      <c r="CO22">
        <v>0.90003341935483905</v>
      </c>
      <c r="CP22">
        <v>9.9966658064516101E-2</v>
      </c>
      <c r="CQ22">
        <v>0</v>
      </c>
      <c r="CR22">
        <v>2.6648951612903198</v>
      </c>
      <c r="CS22">
        <v>0</v>
      </c>
      <c r="CT22">
        <v>4353.1519354838701</v>
      </c>
      <c r="CU22">
        <v>2740.0348387096801</v>
      </c>
      <c r="CV22">
        <v>37.625</v>
      </c>
      <c r="CW22">
        <v>42.375</v>
      </c>
      <c r="CX22">
        <v>40.125</v>
      </c>
      <c r="CY22">
        <v>40.870935483871001</v>
      </c>
      <c r="CZ22">
        <v>38.436999999999998</v>
      </c>
      <c r="DA22">
        <v>270.01838709677401</v>
      </c>
      <c r="DB22">
        <v>29.992580645161301</v>
      </c>
      <c r="DC22">
        <v>0</v>
      </c>
      <c r="DD22">
        <v>6690</v>
      </c>
      <c r="DE22">
        <v>2.6695288461538502</v>
      </c>
      <c r="DF22">
        <v>1.0450341769871301</v>
      </c>
      <c r="DG22">
        <v>506.16752056651097</v>
      </c>
      <c r="DH22">
        <v>4352.3384615384603</v>
      </c>
      <c r="DI22">
        <v>15</v>
      </c>
      <c r="DJ22">
        <v>100</v>
      </c>
      <c r="DK22">
        <v>100</v>
      </c>
      <c r="DL22">
        <v>2.1659999999999999</v>
      </c>
      <c r="DM22">
        <v>0.34799999999999998</v>
      </c>
      <c r="DN22">
        <v>2</v>
      </c>
      <c r="DO22">
        <v>655.14700000000005</v>
      </c>
      <c r="DP22">
        <v>343.19099999999997</v>
      </c>
      <c r="DQ22">
        <v>26.444400000000002</v>
      </c>
      <c r="DR22">
        <v>30.499199999999998</v>
      </c>
      <c r="DS22">
        <v>30.000299999999999</v>
      </c>
      <c r="DT22">
        <v>30.484100000000002</v>
      </c>
      <c r="DU22">
        <v>30.541399999999999</v>
      </c>
      <c r="DV22">
        <v>7.4293199999999997</v>
      </c>
      <c r="DW22">
        <v>27.340900000000001</v>
      </c>
      <c r="DX22">
        <v>76.424800000000005</v>
      </c>
      <c r="DY22">
        <v>26.418199999999999</v>
      </c>
      <c r="DZ22">
        <v>100</v>
      </c>
      <c r="EA22">
        <v>27.587800000000001</v>
      </c>
      <c r="EB22">
        <v>100.33199999999999</v>
      </c>
      <c r="EC22">
        <v>100.81</v>
      </c>
    </row>
    <row r="23" spans="1:133" x14ac:dyDescent="0.35">
      <c r="A23">
        <v>7</v>
      </c>
      <c r="B23">
        <v>1584023749.0999999</v>
      </c>
      <c r="C23">
        <v>363</v>
      </c>
      <c r="D23" t="s">
        <v>251</v>
      </c>
      <c r="E23" t="s">
        <v>252</v>
      </c>
      <c r="F23" t="s">
        <v>233</v>
      </c>
      <c r="G23">
        <v>20200312</v>
      </c>
      <c r="H23" t="s">
        <v>234</v>
      </c>
      <c r="I23" t="s">
        <v>235</v>
      </c>
      <c r="J23" t="s">
        <v>277</v>
      </c>
      <c r="K23" t="s">
        <v>236</v>
      </c>
      <c r="L23" t="s">
        <v>237</v>
      </c>
      <c r="M23" t="s">
        <v>238</v>
      </c>
      <c r="N23">
        <v>1584023741.0999999</v>
      </c>
      <c r="O23">
        <f t="shared" si="0"/>
        <v>3.3637897695339695E-4</v>
      </c>
      <c r="P23">
        <f t="shared" si="1"/>
        <v>-0.67426627596718836</v>
      </c>
      <c r="Q23">
        <f t="shared" si="2"/>
        <v>75.638038709677403</v>
      </c>
      <c r="R23">
        <f t="shared" si="3"/>
        <v>104.05267163360995</v>
      </c>
      <c r="S23">
        <f t="shared" si="4"/>
        <v>10.371875593654755</v>
      </c>
      <c r="T23">
        <f t="shared" si="5"/>
        <v>7.5395308484459278</v>
      </c>
      <c r="U23">
        <f t="shared" si="6"/>
        <v>3.6545125014292398E-2</v>
      </c>
      <c r="V23">
        <f t="shared" si="7"/>
        <v>2.2531976353174397</v>
      </c>
      <c r="W23">
        <f t="shared" si="8"/>
        <v>3.6219000691882962E-2</v>
      </c>
      <c r="X23">
        <f t="shared" si="9"/>
        <v>2.2665933747399666E-2</v>
      </c>
      <c r="Y23">
        <f t="shared" si="10"/>
        <v>49.564981395254627</v>
      </c>
      <c r="Z23">
        <f t="shared" si="11"/>
        <v>27.860184879351003</v>
      </c>
      <c r="AA23">
        <f t="shared" si="12"/>
        <v>27.4701967741935</v>
      </c>
      <c r="AB23">
        <f t="shared" si="13"/>
        <v>3.6792005952837554</v>
      </c>
      <c r="AC23">
        <f t="shared" si="14"/>
        <v>75.084139228845871</v>
      </c>
      <c r="AD23">
        <f t="shared" si="15"/>
        <v>2.7834553007717941</v>
      </c>
      <c r="AE23">
        <f t="shared" si="16"/>
        <v>3.7071148838614434</v>
      </c>
      <c r="AF23">
        <f t="shared" si="17"/>
        <v>0.89574529451196128</v>
      </c>
      <c r="AG23">
        <f t="shared" si="18"/>
        <v>-14.834312883644806</v>
      </c>
      <c r="AH23">
        <f t="shared" si="19"/>
        <v>15.695275011995861</v>
      </c>
      <c r="AI23">
        <f t="shared" si="20"/>
        <v>1.5113504309173491</v>
      </c>
      <c r="AJ23">
        <f t="shared" si="21"/>
        <v>51.937293954523028</v>
      </c>
      <c r="AK23">
        <v>-4.1269887658062998E-2</v>
      </c>
      <c r="AL23">
        <v>4.6329064336904598E-2</v>
      </c>
      <c r="AM23">
        <v>3.4609392049862802</v>
      </c>
      <c r="AN23">
        <v>0</v>
      </c>
      <c r="AO23">
        <v>0</v>
      </c>
      <c r="AP23">
        <f t="shared" si="22"/>
        <v>1</v>
      </c>
      <c r="AQ23">
        <f t="shared" si="23"/>
        <v>0</v>
      </c>
      <c r="AR23">
        <f t="shared" si="24"/>
        <v>52519.742083785917</v>
      </c>
      <c r="AS23" t="s">
        <v>239</v>
      </c>
      <c r="AT23">
        <v>0</v>
      </c>
      <c r="AU23">
        <v>0</v>
      </c>
      <c r="AV23">
        <f t="shared" si="25"/>
        <v>0</v>
      </c>
      <c r="AW23" t="e">
        <f t="shared" si="26"/>
        <v>#DIV/0!</v>
      </c>
      <c r="AX23">
        <v>0</v>
      </c>
      <c r="AY23" t="s">
        <v>239</v>
      </c>
      <c r="AZ23">
        <v>0</v>
      </c>
      <c r="BA23">
        <v>0</v>
      </c>
      <c r="BB23" t="e">
        <f t="shared" si="27"/>
        <v>#DIV/0!</v>
      </c>
      <c r="BC23">
        <v>0.5</v>
      </c>
      <c r="BD23">
        <f t="shared" si="28"/>
        <v>252.88195877384862</v>
      </c>
      <c r="BE23">
        <f t="shared" si="29"/>
        <v>-0.67426627596718836</v>
      </c>
      <c r="BF23" t="e">
        <f t="shared" si="30"/>
        <v>#DIV/0!</v>
      </c>
      <c r="BG23" t="e">
        <f t="shared" si="31"/>
        <v>#DIV/0!</v>
      </c>
      <c r="BH23">
        <f t="shared" si="32"/>
        <v>-2.6663281130710559E-3</v>
      </c>
      <c r="BI23" t="e">
        <f t="shared" si="33"/>
        <v>#DIV/0!</v>
      </c>
      <c r="BJ23" t="s">
        <v>239</v>
      </c>
      <c r="BK23">
        <v>0</v>
      </c>
      <c r="BL23">
        <f t="shared" si="34"/>
        <v>0</v>
      </c>
      <c r="BM23" t="e">
        <f t="shared" si="35"/>
        <v>#DIV/0!</v>
      </c>
      <c r="BN23" t="e">
        <f t="shared" si="36"/>
        <v>#DIV/0!</v>
      </c>
      <c r="BO23" t="e">
        <f t="shared" si="37"/>
        <v>#DIV/0!</v>
      </c>
      <c r="BP23" t="e">
        <f t="shared" si="38"/>
        <v>#DIV/0!</v>
      </c>
      <c r="BQ23">
        <f t="shared" si="39"/>
        <v>299.97851612903202</v>
      </c>
      <c r="BR23">
        <f t="shared" si="40"/>
        <v>252.88195877384862</v>
      </c>
      <c r="BS23">
        <f t="shared" si="41"/>
        <v>0.84300023227354925</v>
      </c>
      <c r="BT23">
        <f t="shared" si="42"/>
        <v>0.19600046454709882</v>
      </c>
      <c r="BU23">
        <v>6</v>
      </c>
      <c r="BV23">
        <v>0.5</v>
      </c>
      <c r="BW23" t="s">
        <v>240</v>
      </c>
      <c r="BX23">
        <v>1584023741.0999999</v>
      </c>
      <c r="BY23">
        <v>75.638038709677403</v>
      </c>
      <c r="BZ23">
        <v>74.989232258064504</v>
      </c>
      <c r="CA23">
        <v>27.924164516129</v>
      </c>
      <c r="CB23">
        <v>27.597187096774199</v>
      </c>
      <c r="CC23">
        <v>600.01551612903199</v>
      </c>
      <c r="CD23">
        <v>99.479109677419402</v>
      </c>
      <c r="CE23">
        <v>0.19998006451612901</v>
      </c>
      <c r="CF23">
        <v>27.599403225806402</v>
      </c>
      <c r="CG23">
        <v>27.4701967741935</v>
      </c>
      <c r="CH23">
        <v>999.9</v>
      </c>
      <c r="CI23">
        <v>0</v>
      </c>
      <c r="CJ23">
        <v>0</v>
      </c>
      <c r="CK23">
        <v>10004.546774193501</v>
      </c>
      <c r="CL23">
        <v>0</v>
      </c>
      <c r="CM23">
        <v>6.4423322580645204</v>
      </c>
      <c r="CN23">
        <v>299.97851612903202</v>
      </c>
      <c r="CO23">
        <v>0.89999832258064505</v>
      </c>
      <c r="CP23">
        <v>0.10000169354838701</v>
      </c>
      <c r="CQ23">
        <v>0</v>
      </c>
      <c r="CR23">
        <v>2.6096935483871002</v>
      </c>
      <c r="CS23">
        <v>0</v>
      </c>
      <c r="CT23">
        <v>3469.8680645161298</v>
      </c>
      <c r="CU23">
        <v>2739.7380645161302</v>
      </c>
      <c r="CV23">
        <v>37.590451612903202</v>
      </c>
      <c r="CW23">
        <v>42.308</v>
      </c>
      <c r="CX23">
        <v>40.0741935483871</v>
      </c>
      <c r="CY23">
        <v>40.811999999999998</v>
      </c>
      <c r="CZ23">
        <v>38.406999999999996</v>
      </c>
      <c r="DA23">
        <v>269.97967741935503</v>
      </c>
      <c r="DB23">
        <v>30.0003225806452</v>
      </c>
      <c r="DC23">
        <v>0</v>
      </c>
      <c r="DD23">
        <v>6750.6000001430502</v>
      </c>
      <c r="DE23">
        <v>2.6154615384615401</v>
      </c>
      <c r="DF23">
        <v>-1.2184102554577201</v>
      </c>
      <c r="DG23">
        <v>-54.582905573148103</v>
      </c>
      <c r="DH23">
        <v>3470.2611538461501</v>
      </c>
      <c r="DI23">
        <v>15</v>
      </c>
      <c r="DJ23">
        <v>100</v>
      </c>
      <c r="DK23">
        <v>100</v>
      </c>
      <c r="DL23">
        <v>2.1659999999999999</v>
      </c>
      <c r="DM23">
        <v>0.34799999999999998</v>
      </c>
      <c r="DN23">
        <v>2</v>
      </c>
      <c r="DO23">
        <v>655.24900000000002</v>
      </c>
      <c r="DP23">
        <v>343.06099999999998</v>
      </c>
      <c r="DQ23">
        <v>26.429200000000002</v>
      </c>
      <c r="DR23">
        <v>30.499199999999998</v>
      </c>
      <c r="DS23">
        <v>30</v>
      </c>
      <c r="DT23">
        <v>30.489799999999999</v>
      </c>
      <c r="DU23">
        <v>30.549199999999999</v>
      </c>
      <c r="DV23">
        <v>6.2681699999999996</v>
      </c>
      <c r="DW23">
        <v>27.340900000000001</v>
      </c>
      <c r="DX23">
        <v>75.307400000000001</v>
      </c>
      <c r="DY23">
        <v>26.447299999999998</v>
      </c>
      <c r="DZ23">
        <v>75</v>
      </c>
      <c r="EA23">
        <v>27.5884</v>
      </c>
      <c r="EB23">
        <v>100.33499999999999</v>
      </c>
      <c r="EC23">
        <v>100.813</v>
      </c>
    </row>
    <row r="24" spans="1:133" x14ac:dyDescent="0.35">
      <c r="A24">
        <v>8</v>
      </c>
      <c r="B24">
        <v>1584023809.5999999</v>
      </c>
      <c r="C24">
        <v>423.5</v>
      </c>
      <c r="D24" t="s">
        <v>253</v>
      </c>
      <c r="E24" t="s">
        <v>254</v>
      </c>
      <c r="F24" t="s">
        <v>233</v>
      </c>
      <c r="G24">
        <v>20200312</v>
      </c>
      <c r="H24" t="s">
        <v>234</v>
      </c>
      <c r="I24" t="s">
        <v>235</v>
      </c>
      <c r="J24" t="s">
        <v>277</v>
      </c>
      <c r="K24" t="s">
        <v>236</v>
      </c>
      <c r="L24" t="s">
        <v>237</v>
      </c>
      <c r="M24" t="s">
        <v>238</v>
      </c>
      <c r="N24">
        <v>1584023801.5999999</v>
      </c>
      <c r="O24">
        <f t="shared" si="0"/>
        <v>3.5578505285462715E-4</v>
      </c>
      <c r="P24">
        <f t="shared" si="1"/>
        <v>-0.85720858227983177</v>
      </c>
      <c r="Q24">
        <f t="shared" si="2"/>
        <v>50.812832258064503</v>
      </c>
      <c r="R24">
        <f t="shared" si="3"/>
        <v>86.115431994471521</v>
      </c>
      <c r="S24">
        <f t="shared" si="4"/>
        <v>8.584052214518163</v>
      </c>
      <c r="T24">
        <f t="shared" si="5"/>
        <v>5.0650620355568865</v>
      </c>
      <c r="U24">
        <f t="shared" si="6"/>
        <v>3.8049887070057249E-2</v>
      </c>
      <c r="V24">
        <f t="shared" si="7"/>
        <v>2.252755769400641</v>
      </c>
      <c r="W24">
        <f t="shared" si="8"/>
        <v>3.7696424680766658E-2</v>
      </c>
      <c r="X24">
        <f t="shared" si="9"/>
        <v>2.3591748869240817E-2</v>
      </c>
      <c r="Y24">
        <f t="shared" si="10"/>
        <v>49.571788446368267</v>
      </c>
      <c r="Z24">
        <f t="shared" si="11"/>
        <v>27.904663522384137</v>
      </c>
      <c r="AA24">
        <f t="shared" si="12"/>
        <v>27.535483870967699</v>
      </c>
      <c r="AB24">
        <f t="shared" si="13"/>
        <v>3.6932824728873972</v>
      </c>
      <c r="AC24">
        <f t="shared" si="14"/>
        <v>74.850270572669189</v>
      </c>
      <c r="AD24">
        <f t="shared" si="15"/>
        <v>2.7830413228956368</v>
      </c>
      <c r="AE24">
        <f t="shared" si="16"/>
        <v>3.7181446394287798</v>
      </c>
      <c r="AF24">
        <f t="shared" si="17"/>
        <v>0.91024114999176042</v>
      </c>
      <c r="AG24">
        <f t="shared" si="18"/>
        <v>-15.690120830889057</v>
      </c>
      <c r="AH24">
        <f t="shared" si="19"/>
        <v>13.93508158123938</v>
      </c>
      <c r="AI24">
        <f t="shared" si="20"/>
        <v>1.3428966204953645</v>
      </c>
      <c r="AJ24">
        <f t="shared" si="21"/>
        <v>49.159645817213956</v>
      </c>
      <c r="AK24">
        <v>-4.1257977734836603E-2</v>
      </c>
      <c r="AL24">
        <v>4.6315694404716397E-2</v>
      </c>
      <c r="AM24">
        <v>3.4601488014264601</v>
      </c>
      <c r="AN24">
        <v>0</v>
      </c>
      <c r="AO24">
        <v>0</v>
      </c>
      <c r="AP24">
        <f t="shared" si="22"/>
        <v>1</v>
      </c>
      <c r="AQ24">
        <f t="shared" si="23"/>
        <v>0</v>
      </c>
      <c r="AR24">
        <f t="shared" si="24"/>
        <v>52496.366762986712</v>
      </c>
      <c r="AS24" t="s">
        <v>239</v>
      </c>
      <c r="AT24">
        <v>0</v>
      </c>
      <c r="AU24">
        <v>0</v>
      </c>
      <c r="AV24">
        <f t="shared" si="25"/>
        <v>0</v>
      </c>
      <c r="AW24" t="e">
        <f t="shared" si="26"/>
        <v>#DIV/0!</v>
      </c>
      <c r="AX24">
        <v>0</v>
      </c>
      <c r="AY24" t="s">
        <v>239</v>
      </c>
      <c r="AZ24">
        <v>0</v>
      </c>
      <c r="BA24">
        <v>0</v>
      </c>
      <c r="BB24" t="e">
        <f t="shared" si="27"/>
        <v>#DIV/0!</v>
      </c>
      <c r="BC24">
        <v>0.5</v>
      </c>
      <c r="BD24">
        <f t="shared" si="28"/>
        <v>252.91622245124032</v>
      </c>
      <c r="BE24">
        <f t="shared" si="29"/>
        <v>-0.85720858227983177</v>
      </c>
      <c r="BF24" t="e">
        <f t="shared" si="30"/>
        <v>#DIV/0!</v>
      </c>
      <c r="BG24" t="e">
        <f t="shared" si="31"/>
        <v>#DIV/0!</v>
      </c>
      <c r="BH24">
        <f t="shared" si="32"/>
        <v>-3.3892985351902166E-3</v>
      </c>
      <c r="BI24" t="e">
        <f t="shared" si="33"/>
        <v>#DIV/0!</v>
      </c>
      <c r="BJ24" t="s">
        <v>239</v>
      </c>
      <c r="BK24">
        <v>0</v>
      </c>
      <c r="BL24">
        <f t="shared" si="34"/>
        <v>0</v>
      </c>
      <c r="BM24" t="e">
        <f t="shared" si="35"/>
        <v>#DIV/0!</v>
      </c>
      <c r="BN24" t="e">
        <f t="shared" si="36"/>
        <v>#DIV/0!</v>
      </c>
      <c r="BO24" t="e">
        <f t="shared" si="37"/>
        <v>#DIV/0!</v>
      </c>
      <c r="BP24" t="e">
        <f t="shared" si="38"/>
        <v>#DIV/0!</v>
      </c>
      <c r="BQ24">
        <f t="shared" si="39"/>
        <v>300.019096774194</v>
      </c>
      <c r="BR24">
        <f t="shared" si="40"/>
        <v>252.91622245124032</v>
      </c>
      <c r="BS24">
        <f t="shared" si="41"/>
        <v>0.8430004128757006</v>
      </c>
      <c r="BT24">
        <f t="shared" si="42"/>
        <v>0.19600082575140154</v>
      </c>
      <c r="BU24">
        <v>6</v>
      </c>
      <c r="BV24">
        <v>0.5</v>
      </c>
      <c r="BW24" t="s">
        <v>240</v>
      </c>
      <c r="BX24">
        <v>1584023801.5999999</v>
      </c>
      <c r="BY24">
        <v>50.812832258064503</v>
      </c>
      <c r="BZ24">
        <v>49.973725806451597</v>
      </c>
      <c r="CA24">
        <v>27.919541935483899</v>
      </c>
      <c r="CB24">
        <v>27.573699999999999</v>
      </c>
      <c r="CC24">
        <v>600.01693548387095</v>
      </c>
      <c r="CD24">
        <v>99.480761290322604</v>
      </c>
      <c r="CE24">
        <v>0.200004580645161</v>
      </c>
      <c r="CF24">
        <v>27.650222580645199</v>
      </c>
      <c r="CG24">
        <v>27.535483870967699</v>
      </c>
      <c r="CH24">
        <v>999.9</v>
      </c>
      <c r="CI24">
        <v>0</v>
      </c>
      <c r="CJ24">
        <v>0</v>
      </c>
      <c r="CK24">
        <v>10001.4935483871</v>
      </c>
      <c r="CL24">
        <v>0</v>
      </c>
      <c r="CM24">
        <v>9.1276522580645203</v>
      </c>
      <c r="CN24">
        <v>300.019096774194</v>
      </c>
      <c r="CO24">
        <v>0.899989451612903</v>
      </c>
      <c r="CP24">
        <v>0.100010574193548</v>
      </c>
      <c r="CQ24">
        <v>0</v>
      </c>
      <c r="CR24">
        <v>2.7093225806451602</v>
      </c>
      <c r="CS24">
        <v>0</v>
      </c>
      <c r="CT24">
        <v>4187.5919354838697</v>
      </c>
      <c r="CU24">
        <v>2740.10193548387</v>
      </c>
      <c r="CV24">
        <v>37.561999999999998</v>
      </c>
      <c r="CW24">
        <v>42.25</v>
      </c>
      <c r="CX24">
        <v>40.061999999999998</v>
      </c>
      <c r="CY24">
        <v>40.75</v>
      </c>
      <c r="CZ24">
        <v>38.375</v>
      </c>
      <c r="DA24">
        <v>270.01387096774198</v>
      </c>
      <c r="DB24">
        <v>30.006129032258102</v>
      </c>
      <c r="DC24">
        <v>0</v>
      </c>
      <c r="DD24">
        <v>6811.2000000476801</v>
      </c>
      <c r="DE24">
        <v>2.71896153846154</v>
      </c>
      <c r="DF24">
        <v>-0.90570939400776995</v>
      </c>
      <c r="DG24">
        <v>2062.5340145406499</v>
      </c>
      <c r="DH24">
        <v>4207.5</v>
      </c>
      <c r="DI24">
        <v>15</v>
      </c>
      <c r="DJ24">
        <v>100</v>
      </c>
      <c r="DK24">
        <v>100</v>
      </c>
      <c r="DL24">
        <v>2.1659999999999999</v>
      </c>
      <c r="DM24">
        <v>0.34799999999999998</v>
      </c>
      <c r="DN24">
        <v>2</v>
      </c>
      <c r="DO24">
        <v>655.39599999999996</v>
      </c>
      <c r="DP24">
        <v>343.05</v>
      </c>
      <c r="DQ24">
        <v>26.438400000000001</v>
      </c>
      <c r="DR24">
        <v>30.4909</v>
      </c>
      <c r="DS24">
        <v>30</v>
      </c>
      <c r="DT24">
        <v>30.487100000000002</v>
      </c>
      <c r="DU24">
        <v>30.5472</v>
      </c>
      <c r="DV24">
        <v>5.1210500000000003</v>
      </c>
      <c r="DW24">
        <v>27.340900000000001</v>
      </c>
      <c r="DX24">
        <v>74.551599999999993</v>
      </c>
      <c r="DY24">
        <v>26.415700000000001</v>
      </c>
      <c r="DZ24">
        <v>50</v>
      </c>
      <c r="EA24">
        <v>27.5884</v>
      </c>
      <c r="EB24">
        <v>100.336</v>
      </c>
      <c r="EC24">
        <v>100.812</v>
      </c>
    </row>
    <row r="25" spans="1:133" x14ac:dyDescent="0.35">
      <c r="A25">
        <v>9</v>
      </c>
      <c r="B25">
        <v>1584023873</v>
      </c>
      <c r="C25">
        <v>486.90000009536698</v>
      </c>
      <c r="D25" t="s">
        <v>255</v>
      </c>
      <c r="E25" t="s">
        <v>256</v>
      </c>
      <c r="F25" t="s">
        <v>233</v>
      </c>
      <c r="G25">
        <v>20200312</v>
      </c>
      <c r="H25" t="s">
        <v>234</v>
      </c>
      <c r="I25" t="s">
        <v>235</v>
      </c>
      <c r="J25" t="s">
        <v>277</v>
      </c>
      <c r="K25" t="s">
        <v>236</v>
      </c>
      <c r="L25" t="s">
        <v>237</v>
      </c>
      <c r="M25" t="s">
        <v>238</v>
      </c>
      <c r="N25">
        <v>1584023865.01613</v>
      </c>
      <c r="O25">
        <f t="shared" si="0"/>
        <v>3.2952057548903075E-4</v>
      </c>
      <c r="P25">
        <f t="shared" si="1"/>
        <v>2.4527199236121544</v>
      </c>
      <c r="Q25">
        <f t="shared" si="2"/>
        <v>397.51006451612898</v>
      </c>
      <c r="R25">
        <f t="shared" si="3"/>
        <v>281.84400096550428</v>
      </c>
      <c r="S25">
        <f t="shared" si="4"/>
        <v>28.094753347833144</v>
      </c>
      <c r="T25">
        <f t="shared" si="5"/>
        <v>39.624569540611802</v>
      </c>
      <c r="U25">
        <f t="shared" si="6"/>
        <v>3.5744052805301088E-2</v>
      </c>
      <c r="V25">
        <f t="shared" si="7"/>
        <v>2.2542192093263957</v>
      </c>
      <c r="W25">
        <f t="shared" si="8"/>
        <v>3.5432143350639468E-2</v>
      </c>
      <c r="X25">
        <f t="shared" si="9"/>
        <v>2.2172886464652777E-2</v>
      </c>
      <c r="Y25">
        <f t="shared" si="10"/>
        <v>49.563918219769661</v>
      </c>
      <c r="Z25">
        <f t="shared" si="11"/>
        <v>27.847636143039349</v>
      </c>
      <c r="AA25">
        <f t="shared" si="12"/>
        <v>27.465041935483899</v>
      </c>
      <c r="AB25">
        <f t="shared" si="13"/>
        <v>3.6780907385132715</v>
      </c>
      <c r="AC25">
        <f t="shared" si="14"/>
        <v>75.08459177791093</v>
      </c>
      <c r="AD25">
        <f t="shared" si="15"/>
        <v>2.7810794810367803</v>
      </c>
      <c r="AE25">
        <f t="shared" si="16"/>
        <v>3.7039283495910857</v>
      </c>
      <c r="AF25">
        <f t="shared" si="17"/>
        <v>0.89701125747649124</v>
      </c>
      <c r="AG25">
        <f t="shared" si="18"/>
        <v>-14.531857379066256</v>
      </c>
      <c r="AH25">
        <f t="shared" si="19"/>
        <v>14.541588654273836</v>
      </c>
      <c r="AI25">
        <f t="shared" si="20"/>
        <v>1.3994847976289408</v>
      </c>
      <c r="AJ25">
        <f t="shared" si="21"/>
        <v>50.97313429260619</v>
      </c>
      <c r="AK25">
        <v>-4.1297430982030897E-2</v>
      </c>
      <c r="AL25">
        <v>4.6359984130986298E-2</v>
      </c>
      <c r="AM25">
        <v>3.4627668198935901</v>
      </c>
      <c r="AN25">
        <v>0</v>
      </c>
      <c r="AO25">
        <v>0</v>
      </c>
      <c r="AP25">
        <f t="shared" si="22"/>
        <v>1</v>
      </c>
      <c r="AQ25">
        <f t="shared" si="23"/>
        <v>0</v>
      </c>
      <c r="AR25">
        <f t="shared" si="24"/>
        <v>52555.987589040895</v>
      </c>
      <c r="AS25" t="s">
        <v>239</v>
      </c>
      <c r="AT25">
        <v>0</v>
      </c>
      <c r="AU25">
        <v>0</v>
      </c>
      <c r="AV25">
        <f t="shared" si="25"/>
        <v>0</v>
      </c>
      <c r="AW25" t="e">
        <f t="shared" si="26"/>
        <v>#DIV/0!</v>
      </c>
      <c r="AX25">
        <v>0</v>
      </c>
      <c r="AY25" t="s">
        <v>239</v>
      </c>
      <c r="AZ25">
        <v>0</v>
      </c>
      <c r="BA25">
        <v>0</v>
      </c>
      <c r="BB25" t="e">
        <f t="shared" si="27"/>
        <v>#DIV/0!</v>
      </c>
      <c r="BC25">
        <v>0.5</v>
      </c>
      <c r="BD25">
        <f t="shared" si="28"/>
        <v>252.87766654811375</v>
      </c>
      <c r="BE25">
        <f t="shared" si="29"/>
        <v>2.4527199236121544</v>
      </c>
      <c r="BF25" t="e">
        <f t="shared" si="30"/>
        <v>#DIV/0!</v>
      </c>
      <c r="BG25" t="e">
        <f t="shared" si="31"/>
        <v>#DIV/0!</v>
      </c>
      <c r="BH25">
        <f t="shared" si="32"/>
        <v>9.6992350376085418E-3</v>
      </c>
      <c r="BI25" t="e">
        <f t="shared" si="33"/>
        <v>#DIV/0!</v>
      </c>
      <c r="BJ25" t="s">
        <v>239</v>
      </c>
      <c r="BK25">
        <v>0</v>
      </c>
      <c r="BL25">
        <f t="shared" si="34"/>
        <v>0</v>
      </c>
      <c r="BM25" t="e">
        <f t="shared" si="35"/>
        <v>#DIV/0!</v>
      </c>
      <c r="BN25" t="e">
        <f t="shared" si="36"/>
        <v>#DIV/0!</v>
      </c>
      <c r="BO25" t="e">
        <f t="shared" si="37"/>
        <v>#DIV/0!</v>
      </c>
      <c r="BP25" t="e">
        <f t="shared" si="38"/>
        <v>#DIV/0!</v>
      </c>
      <c r="BQ25">
        <f t="shared" si="39"/>
        <v>299.97358064516101</v>
      </c>
      <c r="BR25">
        <f t="shared" si="40"/>
        <v>252.87766654811375</v>
      </c>
      <c r="BS25">
        <f t="shared" si="41"/>
        <v>0.84299979352929399</v>
      </c>
      <c r="BT25">
        <f t="shared" si="42"/>
        <v>0.19599958705858822</v>
      </c>
      <c r="BU25">
        <v>6</v>
      </c>
      <c r="BV25">
        <v>0.5</v>
      </c>
      <c r="BW25" t="s">
        <v>240</v>
      </c>
      <c r="BX25">
        <v>1584023865.01613</v>
      </c>
      <c r="BY25">
        <v>397.51006451612898</v>
      </c>
      <c r="BZ25">
        <v>400.09370967741899</v>
      </c>
      <c r="CA25">
        <v>27.899535483870999</v>
      </c>
      <c r="CB25">
        <v>27.5792161290323</v>
      </c>
      <c r="CC25">
        <v>600.01451612903202</v>
      </c>
      <c r="CD25">
        <v>99.4819903225807</v>
      </c>
      <c r="CE25">
        <v>0.19993745161290299</v>
      </c>
      <c r="CF25">
        <v>27.5846967741935</v>
      </c>
      <c r="CG25">
        <v>27.465041935483899</v>
      </c>
      <c r="CH25">
        <v>999.9</v>
      </c>
      <c r="CI25">
        <v>0</v>
      </c>
      <c r="CJ25">
        <v>0</v>
      </c>
      <c r="CK25">
        <v>10010.933870967699</v>
      </c>
      <c r="CL25">
        <v>0</v>
      </c>
      <c r="CM25">
        <v>7.84298096774193</v>
      </c>
      <c r="CN25">
        <v>299.97358064516101</v>
      </c>
      <c r="CO25">
        <v>0.90000267741935502</v>
      </c>
      <c r="CP25">
        <v>9.9997329032258095E-2</v>
      </c>
      <c r="CQ25">
        <v>0</v>
      </c>
      <c r="CR25">
        <v>2.6822338709677398</v>
      </c>
      <c r="CS25">
        <v>0</v>
      </c>
      <c r="CT25">
        <v>3682.3787096774199</v>
      </c>
      <c r="CU25">
        <v>2739.69483870968</v>
      </c>
      <c r="CV25">
        <v>37.508000000000003</v>
      </c>
      <c r="CW25">
        <v>42.203258064516099</v>
      </c>
      <c r="CX25">
        <v>40.015999999999998</v>
      </c>
      <c r="CY25">
        <v>40.691064516129003</v>
      </c>
      <c r="CZ25">
        <v>38.311999999999998</v>
      </c>
      <c r="DA25">
        <v>269.97709677419402</v>
      </c>
      <c r="DB25">
        <v>29.995161290322599</v>
      </c>
      <c r="DC25">
        <v>0</v>
      </c>
      <c r="DD25">
        <v>6874.7999999523199</v>
      </c>
      <c r="DE25">
        <v>2.7141538461538501</v>
      </c>
      <c r="DF25">
        <v>0.94962391992422401</v>
      </c>
      <c r="DG25">
        <v>1755.24136896244</v>
      </c>
      <c r="DH25">
        <v>3693.5342307692299</v>
      </c>
      <c r="DI25">
        <v>15</v>
      </c>
      <c r="DJ25">
        <v>100</v>
      </c>
      <c r="DK25">
        <v>100</v>
      </c>
      <c r="DL25">
        <v>2.1659999999999999</v>
      </c>
      <c r="DM25">
        <v>0.34799999999999998</v>
      </c>
      <c r="DN25">
        <v>2</v>
      </c>
      <c r="DO25">
        <v>655.44500000000005</v>
      </c>
      <c r="DP25">
        <v>343.726</v>
      </c>
      <c r="DQ25">
        <v>26.394600000000001</v>
      </c>
      <c r="DR25">
        <v>30.488600000000002</v>
      </c>
      <c r="DS25">
        <v>29.9998</v>
      </c>
      <c r="DT25">
        <v>30.489799999999999</v>
      </c>
      <c r="DU25">
        <v>30.5519</v>
      </c>
      <c r="DV25">
        <v>20.892600000000002</v>
      </c>
      <c r="DW25">
        <v>27.340900000000001</v>
      </c>
      <c r="DX25">
        <v>73.429199999999994</v>
      </c>
      <c r="DY25">
        <v>26.413699999999999</v>
      </c>
      <c r="DZ25">
        <v>400</v>
      </c>
      <c r="EA25">
        <v>27.595800000000001</v>
      </c>
      <c r="EB25">
        <v>100.34099999999999</v>
      </c>
      <c r="EC25">
        <v>100.82</v>
      </c>
    </row>
    <row r="26" spans="1:133" x14ac:dyDescent="0.35">
      <c r="A26">
        <v>10</v>
      </c>
      <c r="B26">
        <v>1584023933.5</v>
      </c>
      <c r="C26">
        <v>547.40000009536698</v>
      </c>
      <c r="D26" t="s">
        <v>257</v>
      </c>
      <c r="E26" t="s">
        <v>258</v>
      </c>
      <c r="F26" t="s">
        <v>233</v>
      </c>
      <c r="G26">
        <v>20200312</v>
      </c>
      <c r="H26" t="s">
        <v>234</v>
      </c>
      <c r="I26" t="s">
        <v>235</v>
      </c>
      <c r="J26" t="s">
        <v>277</v>
      </c>
      <c r="K26" t="s">
        <v>236</v>
      </c>
      <c r="L26" t="s">
        <v>237</v>
      </c>
      <c r="M26" t="s">
        <v>238</v>
      </c>
      <c r="N26">
        <v>1584023925.5</v>
      </c>
      <c r="O26">
        <f t="shared" si="0"/>
        <v>3.7846513376495303E-4</v>
      </c>
      <c r="P26">
        <f t="shared" si="1"/>
        <v>2.3619276258856496</v>
      </c>
      <c r="Q26">
        <f t="shared" si="2"/>
        <v>397.47554838709698</v>
      </c>
      <c r="R26">
        <f t="shared" si="3"/>
        <v>299.07316845458968</v>
      </c>
      <c r="S26">
        <f t="shared" si="4"/>
        <v>29.812298569592325</v>
      </c>
      <c r="T26">
        <f t="shared" si="5"/>
        <v>39.621273228419994</v>
      </c>
      <c r="U26">
        <f t="shared" si="6"/>
        <v>4.0897476892038279E-2</v>
      </c>
      <c r="V26">
        <f t="shared" si="7"/>
        <v>2.2530384042042084</v>
      </c>
      <c r="W26">
        <f t="shared" si="8"/>
        <v>4.0489486461114416E-2</v>
      </c>
      <c r="X26">
        <f t="shared" si="9"/>
        <v>2.5342246084319439E-2</v>
      </c>
      <c r="Y26">
        <f t="shared" si="10"/>
        <v>49.568255368258853</v>
      </c>
      <c r="Z26">
        <f t="shared" si="11"/>
        <v>27.861708501024349</v>
      </c>
      <c r="AA26">
        <f t="shared" si="12"/>
        <v>27.485425806451602</v>
      </c>
      <c r="AB26">
        <f t="shared" si="13"/>
        <v>3.6824811723505726</v>
      </c>
      <c r="AC26">
        <f t="shared" si="14"/>
        <v>74.948513421550743</v>
      </c>
      <c r="AD26">
        <f t="shared" si="15"/>
        <v>2.7809339782720417</v>
      </c>
      <c r="AE26">
        <f t="shared" si="16"/>
        <v>3.710459155648056</v>
      </c>
      <c r="AF26">
        <f t="shared" si="17"/>
        <v>0.9015471940785309</v>
      </c>
      <c r="AG26">
        <f t="shared" si="18"/>
        <v>-16.690312399034429</v>
      </c>
      <c r="AH26">
        <f t="shared" si="19"/>
        <v>15.717675354300592</v>
      </c>
      <c r="AI26">
        <f t="shared" si="20"/>
        <v>1.5138459730345271</v>
      </c>
      <c r="AJ26">
        <f t="shared" si="21"/>
        <v>50.109464296559551</v>
      </c>
      <c r="AK26">
        <v>-4.1265595545406E-2</v>
      </c>
      <c r="AL26">
        <v>4.6324246064437399E-2</v>
      </c>
      <c r="AM26">
        <v>3.4606543674522001</v>
      </c>
      <c r="AN26">
        <v>0</v>
      </c>
      <c r="AO26">
        <v>0</v>
      </c>
      <c r="AP26">
        <f t="shared" si="22"/>
        <v>1</v>
      </c>
      <c r="AQ26">
        <f t="shared" si="23"/>
        <v>0</v>
      </c>
      <c r="AR26">
        <f t="shared" si="24"/>
        <v>52511.878604736106</v>
      </c>
      <c r="AS26" t="s">
        <v>239</v>
      </c>
      <c r="AT26">
        <v>0</v>
      </c>
      <c r="AU26">
        <v>0</v>
      </c>
      <c r="AV26">
        <f t="shared" si="25"/>
        <v>0</v>
      </c>
      <c r="AW26" t="e">
        <f t="shared" si="26"/>
        <v>#DIV/0!</v>
      </c>
      <c r="AX26">
        <v>0</v>
      </c>
      <c r="AY26" t="s">
        <v>239</v>
      </c>
      <c r="AZ26">
        <v>0</v>
      </c>
      <c r="BA26">
        <v>0</v>
      </c>
      <c r="BB26" t="e">
        <f t="shared" si="27"/>
        <v>#DIV/0!</v>
      </c>
      <c r="BC26">
        <v>0.5</v>
      </c>
      <c r="BD26">
        <f t="shared" si="28"/>
        <v>252.89807167673507</v>
      </c>
      <c r="BE26">
        <f t="shared" si="29"/>
        <v>2.3619276258856496</v>
      </c>
      <c r="BF26" t="e">
        <f t="shared" si="30"/>
        <v>#DIV/0!</v>
      </c>
      <c r="BG26" t="e">
        <f t="shared" si="31"/>
        <v>#DIV/0!</v>
      </c>
      <c r="BH26">
        <f t="shared" si="32"/>
        <v>9.3394449796547468E-3</v>
      </c>
      <c r="BI26" t="e">
        <f t="shared" si="33"/>
        <v>#DIV/0!</v>
      </c>
      <c r="BJ26" t="s">
        <v>239</v>
      </c>
      <c r="BK26">
        <v>0</v>
      </c>
      <c r="BL26">
        <f t="shared" si="34"/>
        <v>0</v>
      </c>
      <c r="BM26" t="e">
        <f t="shared" si="35"/>
        <v>#DIV/0!</v>
      </c>
      <c r="BN26" t="e">
        <f t="shared" si="36"/>
        <v>#DIV/0!</v>
      </c>
      <c r="BO26" t="e">
        <f t="shared" si="37"/>
        <v>#DIV/0!</v>
      </c>
      <c r="BP26" t="e">
        <f t="shared" si="38"/>
        <v>#DIV/0!</v>
      </c>
      <c r="BQ26">
        <f t="shared" si="39"/>
        <v>299.99754838709703</v>
      </c>
      <c r="BR26">
        <f t="shared" si="40"/>
        <v>252.89807167673507</v>
      </c>
      <c r="BS26">
        <f t="shared" si="41"/>
        <v>0.84300046129181061</v>
      </c>
      <c r="BT26">
        <f t="shared" si="42"/>
        <v>0.19600092258362126</v>
      </c>
      <c r="BU26">
        <v>6</v>
      </c>
      <c r="BV26">
        <v>0.5</v>
      </c>
      <c r="BW26" t="s">
        <v>240</v>
      </c>
      <c r="BX26">
        <v>1584023925.5</v>
      </c>
      <c r="BY26">
        <v>397.47554838709698</v>
      </c>
      <c r="BZ26">
        <v>399.98783870967702</v>
      </c>
      <c r="CA26">
        <v>27.8979741935484</v>
      </c>
      <c r="CB26">
        <v>27.5300774193548</v>
      </c>
      <c r="CC26">
        <v>600.01622580645198</v>
      </c>
      <c r="CD26">
        <v>99.482303225806405</v>
      </c>
      <c r="CE26">
        <v>0.19998764516129</v>
      </c>
      <c r="CF26">
        <v>27.614825806451599</v>
      </c>
      <c r="CG26">
        <v>27.485425806451602</v>
      </c>
      <c r="CH26">
        <v>999.9</v>
      </c>
      <c r="CI26">
        <v>0</v>
      </c>
      <c r="CJ26">
        <v>0</v>
      </c>
      <c r="CK26">
        <v>10003.185161290299</v>
      </c>
      <c r="CL26">
        <v>0</v>
      </c>
      <c r="CM26">
        <v>6.26272677419355</v>
      </c>
      <c r="CN26">
        <v>299.99754838709703</v>
      </c>
      <c r="CO26">
        <v>0.89999096774193599</v>
      </c>
      <c r="CP26">
        <v>0.10000904516129</v>
      </c>
      <c r="CQ26">
        <v>0</v>
      </c>
      <c r="CR26">
        <v>2.64562096774194</v>
      </c>
      <c r="CS26">
        <v>0</v>
      </c>
      <c r="CT26">
        <v>3330.9416129032302</v>
      </c>
      <c r="CU26">
        <v>2739.9096774193599</v>
      </c>
      <c r="CV26">
        <v>37.5</v>
      </c>
      <c r="CW26">
        <v>42.186999999999998</v>
      </c>
      <c r="CX26">
        <v>40</v>
      </c>
      <c r="CY26">
        <v>40.625</v>
      </c>
      <c r="CZ26">
        <v>38.311999999999998</v>
      </c>
      <c r="DA26">
        <v>269.99451612903198</v>
      </c>
      <c r="DB26">
        <v>30.0045161290323</v>
      </c>
      <c r="DC26">
        <v>0</v>
      </c>
      <c r="DD26">
        <v>6935.4000000953702</v>
      </c>
      <c r="DE26">
        <v>2.6510384615384601</v>
      </c>
      <c r="DF26">
        <v>-0.177914519316105</v>
      </c>
      <c r="DG26">
        <v>-266.20000003924201</v>
      </c>
      <c r="DH26">
        <v>3327.6350000000002</v>
      </c>
      <c r="DI26">
        <v>15</v>
      </c>
      <c r="DJ26">
        <v>100</v>
      </c>
      <c r="DK26">
        <v>100</v>
      </c>
      <c r="DL26">
        <v>2.1659999999999999</v>
      </c>
      <c r="DM26">
        <v>0.34799999999999998</v>
      </c>
      <c r="DN26">
        <v>2</v>
      </c>
      <c r="DO26">
        <v>655.41600000000005</v>
      </c>
      <c r="DP26">
        <v>343.63299999999998</v>
      </c>
      <c r="DQ26">
        <v>26.703800000000001</v>
      </c>
      <c r="DR26">
        <v>30.4846</v>
      </c>
      <c r="DS26">
        <v>30.0002</v>
      </c>
      <c r="DT26">
        <v>30.4925</v>
      </c>
      <c r="DU26">
        <v>30.554500000000001</v>
      </c>
      <c r="DV26">
        <v>20.897400000000001</v>
      </c>
      <c r="DW26">
        <v>27.068899999999999</v>
      </c>
      <c r="DX26">
        <v>72.307400000000001</v>
      </c>
      <c r="DY26">
        <v>26.7042</v>
      </c>
      <c r="DZ26">
        <v>400</v>
      </c>
      <c r="EA26">
        <v>27.610600000000002</v>
      </c>
      <c r="EB26">
        <v>100.34099999999999</v>
      </c>
      <c r="EC26">
        <v>100.812</v>
      </c>
    </row>
    <row r="27" spans="1:133" x14ac:dyDescent="0.35">
      <c r="A27">
        <v>11</v>
      </c>
      <c r="B27">
        <v>1584023994</v>
      </c>
      <c r="C27">
        <v>607.90000009536698</v>
      </c>
      <c r="D27" t="s">
        <v>259</v>
      </c>
      <c r="E27" t="s">
        <v>260</v>
      </c>
      <c r="F27" t="s">
        <v>233</v>
      </c>
      <c r="G27">
        <v>20200312</v>
      </c>
      <c r="H27" t="s">
        <v>234</v>
      </c>
      <c r="I27" t="s">
        <v>235</v>
      </c>
      <c r="J27" t="s">
        <v>277</v>
      </c>
      <c r="K27" t="s">
        <v>236</v>
      </c>
      <c r="L27" t="s">
        <v>237</v>
      </c>
      <c r="M27" t="s">
        <v>238</v>
      </c>
      <c r="N27">
        <v>1584023986</v>
      </c>
      <c r="O27">
        <f t="shared" si="0"/>
        <v>3.4061687864235106E-4</v>
      </c>
      <c r="P27">
        <f t="shared" si="1"/>
        <v>2.4004003296160383</v>
      </c>
      <c r="Q27">
        <f t="shared" si="2"/>
        <v>397.49632258064503</v>
      </c>
      <c r="R27">
        <f t="shared" si="3"/>
        <v>287.27141954691632</v>
      </c>
      <c r="S27">
        <f t="shared" si="4"/>
        <v>28.636149918703111</v>
      </c>
      <c r="T27">
        <f t="shared" si="5"/>
        <v>39.623726939162232</v>
      </c>
      <c r="U27">
        <f t="shared" si="6"/>
        <v>3.6820485122467307E-2</v>
      </c>
      <c r="V27">
        <f t="shared" si="7"/>
        <v>2.2522880959500244</v>
      </c>
      <c r="W27">
        <f t="shared" si="8"/>
        <v>3.6489319356296061E-2</v>
      </c>
      <c r="X27">
        <f t="shared" si="9"/>
        <v>2.2835330182191783E-2</v>
      </c>
      <c r="Y27">
        <f t="shared" si="10"/>
        <v>49.569139146303527</v>
      </c>
      <c r="Z27">
        <f t="shared" si="11"/>
        <v>27.900140880099219</v>
      </c>
      <c r="AA27">
        <f t="shared" si="12"/>
        <v>27.4901225806451</v>
      </c>
      <c r="AB27">
        <f t="shared" si="13"/>
        <v>3.6834934475290964</v>
      </c>
      <c r="AC27">
        <f t="shared" si="14"/>
        <v>74.895437896412872</v>
      </c>
      <c r="AD27">
        <f t="shared" si="15"/>
        <v>2.7831622433424954</v>
      </c>
      <c r="AE27">
        <f t="shared" si="16"/>
        <v>3.7160637837405517</v>
      </c>
      <c r="AF27">
        <f t="shared" si="17"/>
        <v>0.90033120418660095</v>
      </c>
      <c r="AG27">
        <f t="shared" si="18"/>
        <v>-15.021204348127682</v>
      </c>
      <c r="AH27">
        <f t="shared" si="19"/>
        <v>18.277257915121552</v>
      </c>
      <c r="AI27">
        <f t="shared" si="20"/>
        <v>1.7612265274921874</v>
      </c>
      <c r="AJ27">
        <f t="shared" si="21"/>
        <v>54.586419240789581</v>
      </c>
      <c r="AK27">
        <v>-4.1245374511600597E-2</v>
      </c>
      <c r="AL27">
        <v>4.6301546182531003E-2</v>
      </c>
      <c r="AM27">
        <v>3.45931230127246</v>
      </c>
      <c r="AN27">
        <v>0</v>
      </c>
      <c r="AO27">
        <v>0</v>
      </c>
      <c r="AP27">
        <f t="shared" si="22"/>
        <v>1</v>
      </c>
      <c r="AQ27">
        <f t="shared" si="23"/>
        <v>0</v>
      </c>
      <c r="AR27">
        <f t="shared" si="24"/>
        <v>52482.71156912842</v>
      </c>
      <c r="AS27" t="s">
        <v>239</v>
      </c>
      <c r="AT27">
        <v>0</v>
      </c>
      <c r="AU27">
        <v>0</v>
      </c>
      <c r="AV27">
        <f t="shared" si="25"/>
        <v>0</v>
      </c>
      <c r="AW27" t="e">
        <f t="shared" si="26"/>
        <v>#DIV/0!</v>
      </c>
      <c r="AX27">
        <v>0</v>
      </c>
      <c r="AY27" t="s">
        <v>239</v>
      </c>
      <c r="AZ27">
        <v>0</v>
      </c>
      <c r="BA27">
        <v>0</v>
      </c>
      <c r="BB27" t="e">
        <f t="shared" si="27"/>
        <v>#DIV/0!</v>
      </c>
      <c r="BC27">
        <v>0.5</v>
      </c>
      <c r="BD27">
        <f t="shared" si="28"/>
        <v>252.90475345162486</v>
      </c>
      <c r="BE27">
        <f t="shared" si="29"/>
        <v>2.4004003296160383</v>
      </c>
      <c r="BF27" t="e">
        <f t="shared" si="30"/>
        <v>#DIV/0!</v>
      </c>
      <c r="BG27" t="e">
        <f t="shared" si="31"/>
        <v>#DIV/0!</v>
      </c>
      <c r="BH27">
        <f t="shared" si="32"/>
        <v>9.4913215226505518E-3</v>
      </c>
      <c r="BI27" t="e">
        <f t="shared" si="33"/>
        <v>#DIV/0!</v>
      </c>
      <c r="BJ27" t="s">
        <v>239</v>
      </c>
      <c r="BK27">
        <v>0</v>
      </c>
      <c r="BL27">
        <f t="shared" si="34"/>
        <v>0</v>
      </c>
      <c r="BM27" t="e">
        <f t="shared" si="35"/>
        <v>#DIV/0!</v>
      </c>
      <c r="BN27" t="e">
        <f t="shared" si="36"/>
        <v>#DIV/0!</v>
      </c>
      <c r="BO27" t="e">
        <f t="shared" si="37"/>
        <v>#DIV/0!</v>
      </c>
      <c r="BP27" t="e">
        <f t="shared" si="38"/>
        <v>#DIV/0!</v>
      </c>
      <c r="BQ27">
        <f t="shared" si="39"/>
        <v>300.00577419354801</v>
      </c>
      <c r="BR27">
        <f t="shared" si="40"/>
        <v>252.90475345162486</v>
      </c>
      <c r="BS27">
        <f t="shared" si="41"/>
        <v>0.84299961936220591</v>
      </c>
      <c r="BT27">
        <f t="shared" si="42"/>
        <v>0.1959992387244118</v>
      </c>
      <c r="BU27">
        <v>6</v>
      </c>
      <c r="BV27">
        <v>0.5</v>
      </c>
      <c r="BW27" t="s">
        <v>240</v>
      </c>
      <c r="BX27">
        <v>1584023986</v>
      </c>
      <c r="BY27">
        <v>397.49632258064503</v>
      </c>
      <c r="BZ27">
        <v>400.03206451612903</v>
      </c>
      <c r="CA27">
        <v>27.920058064516098</v>
      </c>
      <c r="CB27">
        <v>27.588958064516099</v>
      </c>
      <c r="CC27">
        <v>600.01238709677398</v>
      </c>
      <c r="CD27">
        <v>99.483261290322602</v>
      </c>
      <c r="CE27">
        <v>0.19999283870967699</v>
      </c>
      <c r="CF27">
        <v>27.640645161290301</v>
      </c>
      <c r="CG27">
        <v>27.4901225806451</v>
      </c>
      <c r="CH27">
        <v>999.9</v>
      </c>
      <c r="CI27">
        <v>0</v>
      </c>
      <c r="CJ27">
        <v>0</v>
      </c>
      <c r="CK27">
        <v>9998.1870967741906</v>
      </c>
      <c r="CL27">
        <v>0</v>
      </c>
      <c r="CM27">
        <v>3.57834870967742</v>
      </c>
      <c r="CN27">
        <v>300.00577419354801</v>
      </c>
      <c r="CO27">
        <v>0.90001567741935495</v>
      </c>
      <c r="CP27">
        <v>9.9984354838709696E-2</v>
      </c>
      <c r="CQ27">
        <v>0</v>
      </c>
      <c r="CR27">
        <v>2.7561370967741898</v>
      </c>
      <c r="CS27">
        <v>0</v>
      </c>
      <c r="CT27">
        <v>3250.3448387096801</v>
      </c>
      <c r="CU27">
        <v>2739.9967741935502</v>
      </c>
      <c r="CV27">
        <v>37.5</v>
      </c>
      <c r="CW27">
        <v>42.186999999999998</v>
      </c>
      <c r="CX27">
        <v>40</v>
      </c>
      <c r="CY27">
        <v>40.625</v>
      </c>
      <c r="CZ27">
        <v>38.308</v>
      </c>
      <c r="DA27">
        <v>270.009032258064</v>
      </c>
      <c r="DB27">
        <v>29.996774193548401</v>
      </c>
      <c r="DC27">
        <v>0</v>
      </c>
      <c r="DD27">
        <v>6995.4000000953702</v>
      </c>
      <c r="DE27">
        <v>2.7265000000000001</v>
      </c>
      <c r="DF27">
        <v>-0.28186323392330098</v>
      </c>
      <c r="DG27">
        <v>-24.028034152498499</v>
      </c>
      <c r="DH27">
        <v>3250.05307692308</v>
      </c>
      <c r="DI27">
        <v>15</v>
      </c>
      <c r="DJ27">
        <v>100</v>
      </c>
      <c r="DK27">
        <v>100</v>
      </c>
      <c r="DL27">
        <v>2.1659999999999999</v>
      </c>
      <c r="DM27">
        <v>0.34799999999999998</v>
      </c>
      <c r="DN27">
        <v>2</v>
      </c>
      <c r="DO27">
        <v>655.601</v>
      </c>
      <c r="DP27">
        <v>343.54</v>
      </c>
      <c r="DQ27">
        <v>26.551300000000001</v>
      </c>
      <c r="DR27">
        <v>30.4833</v>
      </c>
      <c r="DS27">
        <v>30.0001</v>
      </c>
      <c r="DT27">
        <v>30.495100000000001</v>
      </c>
      <c r="DU27">
        <v>30.557099999999998</v>
      </c>
      <c r="DV27">
        <v>20.8918</v>
      </c>
      <c r="DW27">
        <v>26.780799999999999</v>
      </c>
      <c r="DX27">
        <v>71.183300000000003</v>
      </c>
      <c r="DY27">
        <v>26.558900000000001</v>
      </c>
      <c r="DZ27">
        <v>400</v>
      </c>
      <c r="EA27">
        <v>27.634799999999998</v>
      </c>
      <c r="EB27">
        <v>100.33799999999999</v>
      </c>
      <c r="EC27">
        <v>100.813</v>
      </c>
    </row>
    <row r="28" spans="1:133" x14ac:dyDescent="0.35">
      <c r="A28">
        <v>12</v>
      </c>
      <c r="B28">
        <v>1584024054.5</v>
      </c>
      <c r="C28">
        <v>668.40000009536698</v>
      </c>
      <c r="D28" t="s">
        <v>261</v>
      </c>
      <c r="E28" t="s">
        <v>262</v>
      </c>
      <c r="F28" t="s">
        <v>233</v>
      </c>
      <c r="G28">
        <v>20200312</v>
      </c>
      <c r="H28" t="s">
        <v>234</v>
      </c>
      <c r="I28" t="s">
        <v>235</v>
      </c>
      <c r="J28" t="s">
        <v>277</v>
      </c>
      <c r="K28" t="s">
        <v>236</v>
      </c>
      <c r="L28" t="s">
        <v>237</v>
      </c>
      <c r="M28" t="s">
        <v>238</v>
      </c>
      <c r="N28">
        <v>1584024046.5</v>
      </c>
      <c r="O28">
        <f t="shared" si="0"/>
        <v>3.3093925060114773E-4</v>
      </c>
      <c r="P28">
        <f t="shared" si="1"/>
        <v>3.0145269495815863</v>
      </c>
      <c r="Q28">
        <f t="shared" si="2"/>
        <v>471.88858064516103</v>
      </c>
      <c r="R28">
        <f t="shared" si="3"/>
        <v>330.86062806691535</v>
      </c>
      <c r="S28">
        <f t="shared" si="4"/>
        <v>32.983487943260648</v>
      </c>
      <c r="T28">
        <f t="shared" si="5"/>
        <v>47.042561096523642</v>
      </c>
      <c r="U28">
        <f t="shared" si="6"/>
        <v>3.5978808163186153E-2</v>
      </c>
      <c r="V28">
        <f t="shared" si="7"/>
        <v>2.2521506615316915</v>
      </c>
      <c r="W28">
        <f t="shared" si="8"/>
        <v>3.5662520268831752E-2</v>
      </c>
      <c r="X28">
        <f t="shared" si="9"/>
        <v>2.2317260534653771E-2</v>
      </c>
      <c r="Y28">
        <f t="shared" si="10"/>
        <v>49.566130170130101</v>
      </c>
      <c r="Z28">
        <f t="shared" si="11"/>
        <v>27.917912603456333</v>
      </c>
      <c r="AA28">
        <f t="shared" si="12"/>
        <v>27.494932258064502</v>
      </c>
      <c r="AB28">
        <f t="shared" si="13"/>
        <v>3.6845303079018104</v>
      </c>
      <c r="AC28">
        <f t="shared" si="14"/>
        <v>75.001272813779025</v>
      </c>
      <c r="AD28">
        <f t="shared" si="15"/>
        <v>2.7894708720650856</v>
      </c>
      <c r="AE28">
        <f t="shared" si="16"/>
        <v>3.7192313775675174</v>
      </c>
      <c r="AF28">
        <f t="shared" si="17"/>
        <v>0.89505943583672476</v>
      </c>
      <c r="AG28">
        <f t="shared" si="18"/>
        <v>-14.594420951510616</v>
      </c>
      <c r="AH28">
        <f t="shared" si="19"/>
        <v>19.462121805880287</v>
      </c>
      <c r="AI28">
        <f t="shared" si="20"/>
        <v>1.8756978814405567</v>
      </c>
      <c r="AJ28">
        <f t="shared" si="21"/>
        <v>56.309528905940333</v>
      </c>
      <c r="AK28">
        <v>-4.1241671274534299E-2</v>
      </c>
      <c r="AL28">
        <v>4.6297388974502703E-2</v>
      </c>
      <c r="AM28">
        <v>3.4590664935679101</v>
      </c>
      <c r="AN28">
        <v>0</v>
      </c>
      <c r="AO28">
        <v>0</v>
      </c>
      <c r="AP28">
        <f t="shared" si="22"/>
        <v>1</v>
      </c>
      <c r="AQ28">
        <f t="shared" si="23"/>
        <v>0</v>
      </c>
      <c r="AR28">
        <f t="shared" si="24"/>
        <v>52475.792512078078</v>
      </c>
      <c r="AS28" t="s">
        <v>239</v>
      </c>
      <c r="AT28">
        <v>0</v>
      </c>
      <c r="AU28">
        <v>0</v>
      </c>
      <c r="AV28">
        <f t="shared" si="25"/>
        <v>0</v>
      </c>
      <c r="AW28" t="e">
        <f t="shared" si="26"/>
        <v>#DIV/0!</v>
      </c>
      <c r="AX28">
        <v>0</v>
      </c>
      <c r="AY28" t="s">
        <v>239</v>
      </c>
      <c r="AZ28">
        <v>0</v>
      </c>
      <c r="BA28">
        <v>0</v>
      </c>
      <c r="BB28" t="e">
        <f t="shared" si="27"/>
        <v>#DIV/0!</v>
      </c>
      <c r="BC28">
        <v>0.5</v>
      </c>
      <c r="BD28">
        <f t="shared" si="28"/>
        <v>252.88960964526512</v>
      </c>
      <c r="BE28">
        <f t="shared" si="29"/>
        <v>3.0145269495815863</v>
      </c>
      <c r="BF28" t="e">
        <f t="shared" si="30"/>
        <v>#DIV/0!</v>
      </c>
      <c r="BG28" t="e">
        <f t="shared" si="31"/>
        <v>#DIV/0!</v>
      </c>
      <c r="BH28">
        <f t="shared" si="32"/>
        <v>1.1920327425907859E-2</v>
      </c>
      <c r="BI28" t="e">
        <f t="shared" si="33"/>
        <v>#DIV/0!</v>
      </c>
      <c r="BJ28" t="s">
        <v>239</v>
      </c>
      <c r="BK28">
        <v>0</v>
      </c>
      <c r="BL28">
        <f t="shared" si="34"/>
        <v>0</v>
      </c>
      <c r="BM28" t="e">
        <f t="shared" si="35"/>
        <v>#DIV/0!</v>
      </c>
      <c r="BN28" t="e">
        <f t="shared" si="36"/>
        <v>#DIV/0!</v>
      </c>
      <c r="BO28" t="e">
        <f t="shared" si="37"/>
        <v>#DIV/0!</v>
      </c>
      <c r="BP28" t="e">
        <f t="shared" si="38"/>
        <v>#DIV/0!</v>
      </c>
      <c r="BQ28">
        <f t="shared" si="39"/>
        <v>299.98783870967702</v>
      </c>
      <c r="BR28">
        <f t="shared" si="40"/>
        <v>252.88960964526512</v>
      </c>
      <c r="BS28">
        <f t="shared" si="41"/>
        <v>0.84299953869132427</v>
      </c>
      <c r="BT28">
        <f t="shared" si="42"/>
        <v>0.19599907738264855</v>
      </c>
      <c r="BU28">
        <v>6</v>
      </c>
      <c r="BV28">
        <v>0.5</v>
      </c>
      <c r="BW28" t="s">
        <v>240</v>
      </c>
      <c r="BX28">
        <v>1584024046.5</v>
      </c>
      <c r="BY28">
        <v>471.88858064516103</v>
      </c>
      <c r="BZ28">
        <v>475.05922580645199</v>
      </c>
      <c r="CA28">
        <v>27.981458064516101</v>
      </c>
      <c r="CB28">
        <v>27.659783870967701</v>
      </c>
      <c r="CC28">
        <v>600.00912903225799</v>
      </c>
      <c r="CD28">
        <v>99.490009677419394</v>
      </c>
      <c r="CE28">
        <v>0.19996593548387101</v>
      </c>
      <c r="CF28">
        <v>27.655222580645201</v>
      </c>
      <c r="CG28">
        <v>27.494932258064502</v>
      </c>
      <c r="CH28">
        <v>999.9</v>
      </c>
      <c r="CI28">
        <v>0</v>
      </c>
      <c r="CJ28">
        <v>0</v>
      </c>
      <c r="CK28">
        <v>9996.6112903225803</v>
      </c>
      <c r="CL28">
        <v>0</v>
      </c>
      <c r="CM28">
        <v>9.5719922580645207</v>
      </c>
      <c r="CN28">
        <v>299.98783870967702</v>
      </c>
      <c r="CO28">
        <v>0.900015064516129</v>
      </c>
      <c r="CP28">
        <v>9.9984964516128996E-2</v>
      </c>
      <c r="CQ28">
        <v>0</v>
      </c>
      <c r="CR28">
        <v>2.7434435483870998</v>
      </c>
      <c r="CS28">
        <v>0</v>
      </c>
      <c r="CT28">
        <v>4176.6177419354799</v>
      </c>
      <c r="CU28">
        <v>2739.83419354839</v>
      </c>
      <c r="CV28">
        <v>37.411000000000001</v>
      </c>
      <c r="CW28">
        <v>42.140999999999998</v>
      </c>
      <c r="CX28">
        <v>39.810290322580599</v>
      </c>
      <c r="CY28">
        <v>40.600612903225802</v>
      </c>
      <c r="CZ28">
        <v>38.245935483871001</v>
      </c>
      <c r="DA28">
        <v>269.993870967742</v>
      </c>
      <c r="DB28">
        <v>29.994193548387099</v>
      </c>
      <c r="DC28">
        <v>0</v>
      </c>
      <c r="DD28">
        <v>7056</v>
      </c>
      <c r="DE28">
        <v>2.7542019230769199</v>
      </c>
      <c r="DF28">
        <v>-0.205957251873986</v>
      </c>
      <c r="DG28">
        <v>1416.7316248510699</v>
      </c>
      <c r="DH28">
        <v>4195.2392307692298</v>
      </c>
      <c r="DI28">
        <v>15</v>
      </c>
      <c r="DJ28">
        <v>100</v>
      </c>
      <c r="DK28">
        <v>100</v>
      </c>
      <c r="DL28">
        <v>2.1659999999999999</v>
      </c>
      <c r="DM28">
        <v>0.34799999999999998</v>
      </c>
      <c r="DN28">
        <v>2</v>
      </c>
      <c r="DO28">
        <v>655.66</v>
      </c>
      <c r="DP28">
        <v>344.041</v>
      </c>
      <c r="DQ28">
        <v>26.627300000000002</v>
      </c>
      <c r="DR28">
        <v>30.480599999999999</v>
      </c>
      <c r="DS28">
        <v>30.0001</v>
      </c>
      <c r="DT28">
        <v>30.495100000000001</v>
      </c>
      <c r="DU28">
        <v>30.557099999999998</v>
      </c>
      <c r="DV28">
        <v>24.0092</v>
      </c>
      <c r="DW28">
        <v>26.4939</v>
      </c>
      <c r="DX28">
        <v>70.434700000000007</v>
      </c>
      <c r="DY28">
        <v>26.626799999999999</v>
      </c>
      <c r="DZ28">
        <v>475</v>
      </c>
      <c r="EA28">
        <v>27.581900000000001</v>
      </c>
      <c r="EB28">
        <v>100.339</v>
      </c>
      <c r="EC28">
        <v>100.81100000000001</v>
      </c>
    </row>
    <row r="29" spans="1:133" x14ac:dyDescent="0.35">
      <c r="A29">
        <v>13</v>
      </c>
      <c r="B29">
        <v>1584024115</v>
      </c>
      <c r="C29">
        <v>728.90000009536698</v>
      </c>
      <c r="D29" t="s">
        <v>263</v>
      </c>
      <c r="E29" t="s">
        <v>264</v>
      </c>
      <c r="F29" t="s">
        <v>233</v>
      </c>
      <c r="G29">
        <v>20200312</v>
      </c>
      <c r="H29" t="s">
        <v>234</v>
      </c>
      <c r="I29" t="s">
        <v>235</v>
      </c>
      <c r="J29" t="s">
        <v>277</v>
      </c>
      <c r="K29" t="s">
        <v>236</v>
      </c>
      <c r="L29" t="s">
        <v>237</v>
      </c>
      <c r="M29" t="s">
        <v>238</v>
      </c>
      <c r="N29">
        <v>1584024107</v>
      </c>
      <c r="O29">
        <f t="shared" si="0"/>
        <v>3.5094081310114517E-4</v>
      </c>
      <c r="P29">
        <f t="shared" si="1"/>
        <v>3.5494254605051236</v>
      </c>
      <c r="Q29">
        <f t="shared" si="2"/>
        <v>571.27354838709698</v>
      </c>
      <c r="R29">
        <f t="shared" si="3"/>
        <v>411.57556646860667</v>
      </c>
      <c r="S29">
        <f t="shared" si="4"/>
        <v>41.030262975744137</v>
      </c>
      <c r="T29">
        <f t="shared" si="5"/>
        <v>56.950669162711229</v>
      </c>
      <c r="U29">
        <f t="shared" si="6"/>
        <v>3.7585023618833063E-2</v>
      </c>
      <c r="V29">
        <f t="shared" si="7"/>
        <v>2.2526587996403995</v>
      </c>
      <c r="W29">
        <f t="shared" si="8"/>
        <v>3.7240088183816411E-2</v>
      </c>
      <c r="X29">
        <f t="shared" si="9"/>
        <v>2.3305782261959763E-2</v>
      </c>
      <c r="Y29">
        <f t="shared" si="10"/>
        <v>49.568225317700929</v>
      </c>
      <c r="Z29">
        <f t="shared" si="11"/>
        <v>27.925237174656466</v>
      </c>
      <c r="AA29">
        <f t="shared" si="12"/>
        <v>27.528074193548399</v>
      </c>
      <c r="AB29">
        <f t="shared" si="13"/>
        <v>3.6916819052708996</v>
      </c>
      <c r="AC29">
        <f t="shared" si="14"/>
        <v>74.75886073806582</v>
      </c>
      <c r="AD29">
        <f t="shared" si="15"/>
        <v>2.7827293473034347</v>
      </c>
      <c r="AE29">
        <f t="shared" si="16"/>
        <v>3.7222736138975439</v>
      </c>
      <c r="AF29">
        <f t="shared" si="17"/>
        <v>0.90895255796746488</v>
      </c>
      <c r="AG29">
        <f t="shared" si="18"/>
        <v>-15.476489857760502</v>
      </c>
      <c r="AH29">
        <f t="shared" si="19"/>
        <v>17.140638754176855</v>
      </c>
      <c r="AI29">
        <f t="shared" si="20"/>
        <v>1.6519765086960321</v>
      </c>
      <c r="AJ29">
        <f t="shared" si="21"/>
        <v>52.884350722813316</v>
      </c>
      <c r="AK29">
        <v>-4.1255364324226898E-2</v>
      </c>
      <c r="AL29">
        <v>4.63127606223597E-2</v>
      </c>
      <c r="AM29">
        <v>3.45997535157841</v>
      </c>
      <c r="AN29">
        <v>0</v>
      </c>
      <c r="AO29">
        <v>0</v>
      </c>
      <c r="AP29">
        <f t="shared" si="22"/>
        <v>1</v>
      </c>
      <c r="AQ29">
        <f t="shared" si="23"/>
        <v>0</v>
      </c>
      <c r="AR29">
        <f t="shared" si="24"/>
        <v>52490.076793077962</v>
      </c>
      <c r="AS29" t="s">
        <v>239</v>
      </c>
      <c r="AT29">
        <v>0</v>
      </c>
      <c r="AU29">
        <v>0</v>
      </c>
      <c r="AV29">
        <f t="shared" si="25"/>
        <v>0</v>
      </c>
      <c r="AW29" t="e">
        <f t="shared" si="26"/>
        <v>#DIV/0!</v>
      </c>
      <c r="AX29">
        <v>0</v>
      </c>
      <c r="AY29" t="s">
        <v>239</v>
      </c>
      <c r="AZ29">
        <v>0</v>
      </c>
      <c r="BA29">
        <v>0</v>
      </c>
      <c r="BB29" t="e">
        <f t="shared" si="27"/>
        <v>#DIV/0!</v>
      </c>
      <c r="BC29">
        <v>0.5</v>
      </c>
      <c r="BD29">
        <f t="shared" si="28"/>
        <v>252.8988840000784</v>
      </c>
      <c r="BE29">
        <f t="shared" si="29"/>
        <v>3.5494254605051236</v>
      </c>
      <c r="BF29" t="e">
        <f t="shared" si="30"/>
        <v>#DIV/0!</v>
      </c>
      <c r="BG29" t="e">
        <f t="shared" si="31"/>
        <v>#DIV/0!</v>
      </c>
      <c r="BH29">
        <f t="shared" si="32"/>
        <v>1.4034958970020696E-2</v>
      </c>
      <c r="BI29" t="e">
        <f t="shared" si="33"/>
        <v>#DIV/0!</v>
      </c>
      <c r="BJ29" t="s">
        <v>239</v>
      </c>
      <c r="BK29">
        <v>0</v>
      </c>
      <c r="BL29">
        <f t="shared" si="34"/>
        <v>0</v>
      </c>
      <c r="BM29" t="e">
        <f t="shared" si="35"/>
        <v>#DIV/0!</v>
      </c>
      <c r="BN29" t="e">
        <f t="shared" si="36"/>
        <v>#DIV/0!</v>
      </c>
      <c r="BO29" t="e">
        <f t="shared" si="37"/>
        <v>#DIV/0!</v>
      </c>
      <c r="BP29" t="e">
        <f t="shared" si="38"/>
        <v>#DIV/0!</v>
      </c>
      <c r="BQ29">
        <f t="shared" si="39"/>
        <v>299.99864516129003</v>
      </c>
      <c r="BR29">
        <f t="shared" si="40"/>
        <v>252.8988840000784</v>
      </c>
      <c r="BS29">
        <f t="shared" si="41"/>
        <v>0.84300008709742968</v>
      </c>
      <c r="BT29">
        <f t="shared" si="42"/>
        <v>0.19600017419485949</v>
      </c>
      <c r="BU29">
        <v>6</v>
      </c>
      <c r="BV29">
        <v>0.5</v>
      </c>
      <c r="BW29" t="s">
        <v>240</v>
      </c>
      <c r="BX29">
        <v>1584024107</v>
      </c>
      <c r="BY29">
        <v>571.27354838709698</v>
      </c>
      <c r="BZ29">
        <v>575.02335483871002</v>
      </c>
      <c r="CA29">
        <v>27.913625806451599</v>
      </c>
      <c r="CB29">
        <v>27.572490322580599</v>
      </c>
      <c r="CC29">
        <v>600.01635483870996</v>
      </c>
      <c r="CD29">
        <v>99.490719354838703</v>
      </c>
      <c r="CE29">
        <v>0.199996806451613</v>
      </c>
      <c r="CF29">
        <v>27.669212903225802</v>
      </c>
      <c r="CG29">
        <v>27.528074193548399</v>
      </c>
      <c r="CH29">
        <v>999.9</v>
      </c>
      <c r="CI29">
        <v>0</v>
      </c>
      <c r="CJ29">
        <v>0</v>
      </c>
      <c r="CK29">
        <v>9999.8590322580603</v>
      </c>
      <c r="CL29">
        <v>0</v>
      </c>
      <c r="CM29">
        <v>8.6004019354838697</v>
      </c>
      <c r="CN29">
        <v>299.99864516129003</v>
      </c>
      <c r="CO29">
        <v>0.89999229032258099</v>
      </c>
      <c r="CP29">
        <v>0.10000772903225801</v>
      </c>
      <c r="CQ29">
        <v>0</v>
      </c>
      <c r="CR29">
        <v>2.79861290322581</v>
      </c>
      <c r="CS29">
        <v>0</v>
      </c>
      <c r="CT29">
        <v>3631.0661290322601</v>
      </c>
      <c r="CU29">
        <v>2739.9183870967699</v>
      </c>
      <c r="CV29">
        <v>37.370935483871001</v>
      </c>
      <c r="CW29">
        <v>42.137</v>
      </c>
      <c r="CX29">
        <v>39.793999999999997</v>
      </c>
      <c r="CY29">
        <v>40.578258064516099</v>
      </c>
      <c r="CZ29">
        <v>38.235774193548401</v>
      </c>
      <c r="DA29">
        <v>269.99709677419401</v>
      </c>
      <c r="DB29">
        <v>30.000645161290301</v>
      </c>
      <c r="DC29">
        <v>0</v>
      </c>
      <c r="DD29">
        <v>7116.6000001430502</v>
      </c>
      <c r="DE29">
        <v>2.8238653846153801</v>
      </c>
      <c r="DF29">
        <v>-0.18782906097739599</v>
      </c>
      <c r="DG29">
        <v>513.16034288364096</v>
      </c>
      <c r="DH29">
        <v>3636.97</v>
      </c>
      <c r="DI29">
        <v>15</v>
      </c>
      <c r="DJ29">
        <v>100</v>
      </c>
      <c r="DK29">
        <v>100</v>
      </c>
      <c r="DL29">
        <v>2.1659999999999999</v>
      </c>
      <c r="DM29">
        <v>0.34799999999999998</v>
      </c>
      <c r="DN29">
        <v>2</v>
      </c>
      <c r="DO29">
        <v>655.41600000000005</v>
      </c>
      <c r="DP29">
        <v>344</v>
      </c>
      <c r="DQ29">
        <v>26.3383</v>
      </c>
      <c r="DR29">
        <v>30.472100000000001</v>
      </c>
      <c r="DS29">
        <v>30</v>
      </c>
      <c r="DT29">
        <v>30.487100000000002</v>
      </c>
      <c r="DU29">
        <v>30.55</v>
      </c>
      <c r="DV29">
        <v>28.017199999999999</v>
      </c>
      <c r="DW29">
        <v>26.764900000000001</v>
      </c>
      <c r="DX29">
        <v>69.303100000000001</v>
      </c>
      <c r="DY29">
        <v>26.323</v>
      </c>
      <c r="DZ29">
        <v>575</v>
      </c>
      <c r="EA29">
        <v>27.5687</v>
      </c>
      <c r="EB29">
        <v>100.34</v>
      </c>
      <c r="EC29">
        <v>100.819</v>
      </c>
    </row>
    <row r="30" spans="1:133" x14ac:dyDescent="0.35">
      <c r="A30">
        <v>14</v>
      </c>
      <c r="B30">
        <v>1584024175.5</v>
      </c>
      <c r="C30">
        <v>789.40000009536698</v>
      </c>
      <c r="D30" t="s">
        <v>265</v>
      </c>
      <c r="E30" t="s">
        <v>266</v>
      </c>
      <c r="F30" t="s">
        <v>233</v>
      </c>
      <c r="G30">
        <v>20200312</v>
      </c>
      <c r="H30" t="s">
        <v>234</v>
      </c>
      <c r="I30" t="s">
        <v>235</v>
      </c>
      <c r="J30" t="s">
        <v>277</v>
      </c>
      <c r="K30" t="s">
        <v>236</v>
      </c>
      <c r="L30" t="s">
        <v>237</v>
      </c>
      <c r="M30" t="s">
        <v>238</v>
      </c>
      <c r="N30">
        <v>1584024167.5</v>
      </c>
      <c r="O30">
        <f t="shared" si="0"/>
        <v>3.3162049625342103E-4</v>
      </c>
      <c r="P30">
        <f t="shared" si="1"/>
        <v>3.4676129204838131</v>
      </c>
      <c r="Q30">
        <f t="shared" si="2"/>
        <v>671.35293548387097</v>
      </c>
      <c r="R30">
        <f t="shared" si="3"/>
        <v>507.28084824600472</v>
      </c>
      <c r="S30">
        <f t="shared" si="4"/>
        <v>50.570576952174498</v>
      </c>
      <c r="T30">
        <f t="shared" si="5"/>
        <v>66.926842208501853</v>
      </c>
      <c r="U30">
        <f t="shared" si="6"/>
        <v>3.5992612171588882E-2</v>
      </c>
      <c r="V30">
        <f t="shared" si="7"/>
        <v>2.2528596289323159</v>
      </c>
      <c r="W30">
        <f t="shared" si="8"/>
        <v>3.5676181347782519E-2</v>
      </c>
      <c r="X30">
        <f t="shared" si="9"/>
        <v>2.2325811430094312E-2</v>
      </c>
      <c r="Y30">
        <f t="shared" si="10"/>
        <v>49.557756815052379</v>
      </c>
      <c r="Z30">
        <f t="shared" si="11"/>
        <v>27.869137289480442</v>
      </c>
      <c r="AA30">
        <f t="shared" si="12"/>
        <v>27.463148387096801</v>
      </c>
      <c r="AB30">
        <f t="shared" si="13"/>
        <v>3.6776831235822525</v>
      </c>
      <c r="AC30">
        <f t="shared" si="14"/>
        <v>74.987036139837841</v>
      </c>
      <c r="AD30">
        <f t="shared" si="15"/>
        <v>2.7810580750843736</v>
      </c>
      <c r="AE30">
        <f t="shared" si="16"/>
        <v>3.7087184908844537</v>
      </c>
      <c r="AF30">
        <f t="shared" si="17"/>
        <v>0.89662504849787883</v>
      </c>
      <c r="AG30">
        <f t="shared" si="18"/>
        <v>-14.624463884775867</v>
      </c>
      <c r="AH30">
        <f t="shared" si="19"/>
        <v>17.447374475491976</v>
      </c>
      <c r="AI30">
        <f t="shared" si="20"/>
        <v>1.6803209455633246</v>
      </c>
      <c r="AJ30">
        <f t="shared" si="21"/>
        <v>54.060988351331808</v>
      </c>
      <c r="AK30">
        <v>-4.1260776943361097E-2</v>
      </c>
      <c r="AL30">
        <v>4.6318836761509302E-2</v>
      </c>
      <c r="AM30">
        <v>3.4603345783242601</v>
      </c>
      <c r="AN30">
        <v>0</v>
      </c>
      <c r="AO30">
        <v>0</v>
      </c>
      <c r="AP30">
        <f t="shared" si="22"/>
        <v>1</v>
      </c>
      <c r="AQ30">
        <f t="shared" si="23"/>
        <v>0</v>
      </c>
      <c r="AR30">
        <f t="shared" si="24"/>
        <v>52507.555841840229</v>
      </c>
      <c r="AS30" t="s">
        <v>239</v>
      </c>
      <c r="AT30">
        <v>0</v>
      </c>
      <c r="AU30">
        <v>0</v>
      </c>
      <c r="AV30">
        <f t="shared" si="25"/>
        <v>0</v>
      </c>
      <c r="AW30" t="e">
        <f t="shared" si="26"/>
        <v>#DIV/0!</v>
      </c>
      <c r="AX30">
        <v>0</v>
      </c>
      <c r="AY30" t="s">
        <v>239</v>
      </c>
      <c r="AZ30">
        <v>0</v>
      </c>
      <c r="BA30">
        <v>0</v>
      </c>
      <c r="BB30" t="e">
        <f t="shared" si="27"/>
        <v>#DIV/0!</v>
      </c>
      <c r="BC30">
        <v>0.5</v>
      </c>
      <c r="BD30">
        <f t="shared" si="28"/>
        <v>252.8462308065518</v>
      </c>
      <c r="BE30">
        <f t="shared" si="29"/>
        <v>3.4676129204838131</v>
      </c>
      <c r="BF30" t="e">
        <f t="shared" si="30"/>
        <v>#DIV/0!</v>
      </c>
      <c r="BG30" t="e">
        <f t="shared" si="31"/>
        <v>#DIV/0!</v>
      </c>
      <c r="BH30">
        <f t="shared" si="32"/>
        <v>1.3714315255649678E-2</v>
      </c>
      <c r="BI30" t="e">
        <f t="shared" si="33"/>
        <v>#DIV/0!</v>
      </c>
      <c r="BJ30" t="s">
        <v>239</v>
      </c>
      <c r="BK30">
        <v>0</v>
      </c>
      <c r="BL30">
        <f t="shared" si="34"/>
        <v>0</v>
      </c>
      <c r="BM30" t="e">
        <f t="shared" si="35"/>
        <v>#DIV/0!</v>
      </c>
      <c r="BN30" t="e">
        <f t="shared" si="36"/>
        <v>#DIV/0!</v>
      </c>
      <c r="BO30" t="e">
        <f t="shared" si="37"/>
        <v>#DIV/0!</v>
      </c>
      <c r="BP30" t="e">
        <f t="shared" si="38"/>
        <v>#DIV/0!</v>
      </c>
      <c r="BQ30">
        <f t="shared" si="39"/>
        <v>299.93629032258099</v>
      </c>
      <c r="BR30">
        <f t="shared" si="40"/>
        <v>252.8462308065518</v>
      </c>
      <c r="BS30">
        <f t="shared" si="41"/>
        <v>0.84299979350486764</v>
      </c>
      <c r="BT30">
        <f t="shared" si="42"/>
        <v>0.19599958700973535</v>
      </c>
      <c r="BU30">
        <v>6</v>
      </c>
      <c r="BV30">
        <v>0.5</v>
      </c>
      <c r="BW30" t="s">
        <v>240</v>
      </c>
      <c r="BX30">
        <v>1584024167.5</v>
      </c>
      <c r="BY30">
        <v>671.35293548387097</v>
      </c>
      <c r="BZ30">
        <v>675.04312903225798</v>
      </c>
      <c r="CA30">
        <v>27.897200000000002</v>
      </c>
      <c r="CB30">
        <v>27.574835483870999</v>
      </c>
      <c r="CC30">
        <v>600.00874193548395</v>
      </c>
      <c r="CD30">
        <v>99.489538709677404</v>
      </c>
      <c r="CE30">
        <v>0.19996687096774199</v>
      </c>
      <c r="CF30">
        <v>27.6068</v>
      </c>
      <c r="CG30">
        <v>27.463148387096801</v>
      </c>
      <c r="CH30">
        <v>999.9</v>
      </c>
      <c r="CI30">
        <v>0</v>
      </c>
      <c r="CJ30">
        <v>0</v>
      </c>
      <c r="CK30">
        <v>10001.2896774194</v>
      </c>
      <c r="CL30">
        <v>0</v>
      </c>
      <c r="CM30">
        <v>3.98863451612903</v>
      </c>
      <c r="CN30">
        <v>299.93629032258099</v>
      </c>
      <c r="CO30">
        <v>0.90001032258064495</v>
      </c>
      <c r="CP30">
        <v>9.9989716129032194E-2</v>
      </c>
      <c r="CQ30">
        <v>0</v>
      </c>
      <c r="CR30">
        <v>2.70411290322581</v>
      </c>
      <c r="CS30">
        <v>0</v>
      </c>
      <c r="CT30">
        <v>3383.4883870967701</v>
      </c>
      <c r="CU30">
        <v>2739.3596774193602</v>
      </c>
      <c r="CV30">
        <v>37.436999999999998</v>
      </c>
      <c r="CW30">
        <v>42.137</v>
      </c>
      <c r="CX30">
        <v>39.936999999999998</v>
      </c>
      <c r="CY30">
        <v>40.625</v>
      </c>
      <c r="CZ30">
        <v>38.25</v>
      </c>
      <c r="DA30">
        <v>269.94516129032297</v>
      </c>
      <c r="DB30">
        <v>29.9916129032258</v>
      </c>
      <c r="DC30">
        <v>0</v>
      </c>
      <c r="DD30">
        <v>7177.2000000476801</v>
      </c>
      <c r="DE30">
        <v>2.6872307692307702</v>
      </c>
      <c r="DF30">
        <v>0.33442735358382097</v>
      </c>
      <c r="DG30">
        <v>-195.216410022014</v>
      </c>
      <c r="DH30">
        <v>3381.8315384615398</v>
      </c>
      <c r="DI30">
        <v>15</v>
      </c>
      <c r="DJ30">
        <v>100</v>
      </c>
      <c r="DK30">
        <v>100</v>
      </c>
      <c r="DL30">
        <v>2.1659999999999999</v>
      </c>
      <c r="DM30">
        <v>0.34799999999999998</v>
      </c>
      <c r="DN30">
        <v>2</v>
      </c>
      <c r="DO30">
        <v>655.50400000000002</v>
      </c>
      <c r="DP30">
        <v>344.16899999999998</v>
      </c>
      <c r="DQ30">
        <v>26.5684</v>
      </c>
      <c r="DR30">
        <v>30.467400000000001</v>
      </c>
      <c r="DS30">
        <v>30</v>
      </c>
      <c r="DT30">
        <v>30.484400000000001</v>
      </c>
      <c r="DU30">
        <v>30.546600000000002</v>
      </c>
      <c r="DV30">
        <v>31.9194</v>
      </c>
      <c r="DW30">
        <v>26.488900000000001</v>
      </c>
      <c r="DX30">
        <v>68.544700000000006</v>
      </c>
      <c r="DY30">
        <v>26.582899999999999</v>
      </c>
      <c r="DZ30">
        <v>675</v>
      </c>
      <c r="EA30">
        <v>27.6191</v>
      </c>
      <c r="EB30">
        <v>100.345</v>
      </c>
      <c r="EC30">
        <v>100.818</v>
      </c>
    </row>
    <row r="31" spans="1:133" x14ac:dyDescent="0.35">
      <c r="A31">
        <v>15</v>
      </c>
      <c r="B31">
        <v>1584024236</v>
      </c>
      <c r="C31">
        <v>849.90000009536698</v>
      </c>
      <c r="D31" t="s">
        <v>267</v>
      </c>
      <c r="E31" t="s">
        <v>268</v>
      </c>
      <c r="F31" t="s">
        <v>233</v>
      </c>
      <c r="G31">
        <v>20200312</v>
      </c>
      <c r="H31" t="s">
        <v>234</v>
      </c>
      <c r="I31" t="s">
        <v>235</v>
      </c>
      <c r="J31" t="s">
        <v>277</v>
      </c>
      <c r="K31" t="s">
        <v>236</v>
      </c>
      <c r="L31" t="s">
        <v>237</v>
      </c>
      <c r="M31" t="s">
        <v>238</v>
      </c>
      <c r="N31">
        <v>1584024228</v>
      </c>
      <c r="O31">
        <f t="shared" si="0"/>
        <v>3.4405799967235953E-4</v>
      </c>
      <c r="P31">
        <f t="shared" si="1"/>
        <v>3.602468503542219</v>
      </c>
      <c r="Q31">
        <f t="shared" si="2"/>
        <v>796.15796774193495</v>
      </c>
      <c r="R31">
        <f t="shared" si="3"/>
        <v>627.97683289504221</v>
      </c>
      <c r="S31">
        <f t="shared" si="4"/>
        <v>62.603308638758506</v>
      </c>
      <c r="T31">
        <f t="shared" si="5"/>
        <v>79.369365825133116</v>
      </c>
      <c r="U31">
        <f t="shared" si="6"/>
        <v>3.6887853086673694E-2</v>
      </c>
      <c r="V31">
        <f t="shared" si="7"/>
        <v>2.2535659969981205</v>
      </c>
      <c r="W31">
        <f t="shared" si="8"/>
        <v>3.6555666932954298E-2</v>
      </c>
      <c r="X31">
        <f t="shared" si="9"/>
        <v>2.2876888019755105E-2</v>
      </c>
      <c r="Y31">
        <f t="shared" si="10"/>
        <v>49.565409960291504</v>
      </c>
      <c r="Z31">
        <f t="shared" si="11"/>
        <v>27.930509657071845</v>
      </c>
      <c r="AA31">
        <f t="shared" si="12"/>
        <v>27.526561290322601</v>
      </c>
      <c r="AB31">
        <f t="shared" si="13"/>
        <v>3.6913551768176416</v>
      </c>
      <c r="AC31">
        <f t="shared" si="14"/>
        <v>74.76731172739467</v>
      </c>
      <c r="AD31">
        <f t="shared" si="15"/>
        <v>2.7835497195735042</v>
      </c>
      <c r="AE31">
        <f t="shared" si="16"/>
        <v>3.7229501171881969</v>
      </c>
      <c r="AF31">
        <f t="shared" si="17"/>
        <v>0.90780545724413741</v>
      </c>
      <c r="AG31">
        <f t="shared" si="18"/>
        <v>-15.172957785551056</v>
      </c>
      <c r="AH31">
        <f t="shared" si="19"/>
        <v>17.709158651173098</v>
      </c>
      <c r="AI31">
        <f t="shared" si="20"/>
        <v>1.7060957094654732</v>
      </c>
      <c r="AJ31">
        <f t="shared" si="21"/>
        <v>53.807706535379019</v>
      </c>
      <c r="AK31">
        <v>-4.1279817990518101E-2</v>
      </c>
      <c r="AL31">
        <v>4.6340212005030398E-2</v>
      </c>
      <c r="AM31">
        <v>3.4615981726265899</v>
      </c>
      <c r="AN31">
        <v>0</v>
      </c>
      <c r="AO31">
        <v>0</v>
      </c>
      <c r="AP31">
        <f t="shared" si="22"/>
        <v>1</v>
      </c>
      <c r="AQ31">
        <f t="shared" si="23"/>
        <v>0</v>
      </c>
      <c r="AR31">
        <f t="shared" si="24"/>
        <v>52519.368124201465</v>
      </c>
      <c r="AS31" t="s">
        <v>239</v>
      </c>
      <c r="AT31">
        <v>0</v>
      </c>
      <c r="AU31">
        <v>0</v>
      </c>
      <c r="AV31">
        <f t="shared" si="25"/>
        <v>0</v>
      </c>
      <c r="AW31" t="e">
        <f t="shared" si="26"/>
        <v>#DIV/0!</v>
      </c>
      <c r="AX31">
        <v>0</v>
      </c>
      <c r="AY31" t="s">
        <v>239</v>
      </c>
      <c r="AZ31">
        <v>0</v>
      </c>
      <c r="BA31">
        <v>0</v>
      </c>
      <c r="BB31" t="e">
        <f t="shared" si="27"/>
        <v>#DIV/0!</v>
      </c>
      <c r="BC31">
        <v>0.5</v>
      </c>
      <c r="BD31">
        <f t="shared" si="28"/>
        <v>252.88440338724592</v>
      </c>
      <c r="BE31">
        <f t="shared" si="29"/>
        <v>3.602468503542219</v>
      </c>
      <c r="BF31" t="e">
        <f t="shared" si="30"/>
        <v>#DIV/0!</v>
      </c>
      <c r="BG31" t="e">
        <f t="shared" si="31"/>
        <v>#DIV/0!</v>
      </c>
      <c r="BH31">
        <f t="shared" si="32"/>
        <v>1.424551476994689E-2</v>
      </c>
      <c r="BI31" t="e">
        <f t="shared" si="33"/>
        <v>#DIV/0!</v>
      </c>
      <c r="BJ31" t="s">
        <v>239</v>
      </c>
      <c r="BK31">
        <v>0</v>
      </c>
      <c r="BL31">
        <f t="shared" si="34"/>
        <v>0</v>
      </c>
      <c r="BM31" t="e">
        <f t="shared" si="35"/>
        <v>#DIV/0!</v>
      </c>
      <c r="BN31" t="e">
        <f t="shared" si="36"/>
        <v>#DIV/0!</v>
      </c>
      <c r="BO31" t="e">
        <f t="shared" si="37"/>
        <v>#DIV/0!</v>
      </c>
      <c r="BP31" t="e">
        <f t="shared" si="38"/>
        <v>#DIV/0!</v>
      </c>
      <c r="BQ31">
        <f t="shared" si="39"/>
        <v>299.98145161290302</v>
      </c>
      <c r="BR31">
        <f t="shared" si="40"/>
        <v>252.88440338724592</v>
      </c>
      <c r="BS31">
        <f t="shared" si="41"/>
        <v>0.84300013226674009</v>
      </c>
      <c r="BT31">
        <f t="shared" si="42"/>
        <v>0.19600026453348016</v>
      </c>
      <c r="BU31">
        <v>6</v>
      </c>
      <c r="BV31">
        <v>0.5</v>
      </c>
      <c r="BW31" t="s">
        <v>240</v>
      </c>
      <c r="BX31">
        <v>1584024228</v>
      </c>
      <c r="BY31">
        <v>796.15796774193495</v>
      </c>
      <c r="BZ31">
        <v>800.034290322581</v>
      </c>
      <c r="CA31">
        <v>27.921922580645202</v>
      </c>
      <c r="CB31">
        <v>27.587477419354801</v>
      </c>
      <c r="CC31">
        <v>600.01090322580706</v>
      </c>
      <c r="CD31">
        <v>99.490522580645205</v>
      </c>
      <c r="CE31">
        <v>0.199952225806452</v>
      </c>
      <c r="CF31">
        <v>27.672322580645201</v>
      </c>
      <c r="CG31">
        <v>27.526561290322601</v>
      </c>
      <c r="CH31">
        <v>999.9</v>
      </c>
      <c r="CI31">
        <v>0</v>
      </c>
      <c r="CJ31">
        <v>0</v>
      </c>
      <c r="CK31">
        <v>10005.8061290323</v>
      </c>
      <c r="CL31">
        <v>0</v>
      </c>
      <c r="CM31">
        <v>8.3225300000000004</v>
      </c>
      <c r="CN31">
        <v>299.98145161290302</v>
      </c>
      <c r="CO31">
        <v>0.89999319354838703</v>
      </c>
      <c r="CP31">
        <v>0.100006825806452</v>
      </c>
      <c r="CQ31">
        <v>0</v>
      </c>
      <c r="CR31">
        <v>2.6218387096774198</v>
      </c>
      <c r="CS31">
        <v>0</v>
      </c>
      <c r="CT31">
        <v>3841.16129032258</v>
      </c>
      <c r="CU31">
        <v>2739.76129032258</v>
      </c>
      <c r="CV31">
        <v>37.433</v>
      </c>
      <c r="CW31">
        <v>42.125</v>
      </c>
      <c r="CX31">
        <v>39.936999999999998</v>
      </c>
      <c r="CY31">
        <v>40.625</v>
      </c>
      <c r="CZ31">
        <v>38.25</v>
      </c>
      <c r="DA31">
        <v>269.98096774193601</v>
      </c>
      <c r="DB31">
        <v>29.999354838709699</v>
      </c>
      <c r="DC31">
        <v>0</v>
      </c>
      <c r="DD31">
        <v>7237.7999999523199</v>
      </c>
      <c r="DE31">
        <v>2.67891346153846</v>
      </c>
      <c r="DF31">
        <v>0.167888900014179</v>
      </c>
      <c r="DG31">
        <v>-2025.9162434592899</v>
      </c>
      <c r="DH31">
        <v>3819.45346153846</v>
      </c>
      <c r="DI31">
        <v>15</v>
      </c>
      <c r="DJ31">
        <v>100</v>
      </c>
      <c r="DK31">
        <v>100</v>
      </c>
      <c r="DL31">
        <v>2.1659999999999999</v>
      </c>
      <c r="DM31">
        <v>0.34799999999999998</v>
      </c>
      <c r="DN31">
        <v>2</v>
      </c>
      <c r="DO31">
        <v>655.47500000000002</v>
      </c>
      <c r="DP31">
        <v>344.32900000000001</v>
      </c>
      <c r="DQ31">
        <v>26.503</v>
      </c>
      <c r="DR31">
        <v>30.4648</v>
      </c>
      <c r="DS31">
        <v>30</v>
      </c>
      <c r="DT31">
        <v>30.4818</v>
      </c>
      <c r="DU31">
        <v>30.543900000000001</v>
      </c>
      <c r="DV31">
        <v>36.660699999999999</v>
      </c>
      <c r="DW31">
        <v>26.210699999999999</v>
      </c>
      <c r="DX31">
        <v>67.423599999999993</v>
      </c>
      <c r="DY31">
        <v>26.496300000000002</v>
      </c>
      <c r="DZ31">
        <v>800</v>
      </c>
      <c r="EA31">
        <v>27.6191</v>
      </c>
      <c r="EB31">
        <v>100.342</v>
      </c>
      <c r="EC31">
        <v>100.82</v>
      </c>
    </row>
    <row r="32" spans="1:133" x14ac:dyDescent="0.35">
      <c r="A32">
        <v>16</v>
      </c>
      <c r="B32">
        <v>1584024298</v>
      </c>
      <c r="C32">
        <v>911.90000009536698</v>
      </c>
      <c r="D32" t="s">
        <v>269</v>
      </c>
      <c r="E32" t="s">
        <v>270</v>
      </c>
      <c r="F32" t="s">
        <v>233</v>
      </c>
      <c r="G32">
        <v>20200312</v>
      </c>
      <c r="H32" t="s">
        <v>234</v>
      </c>
      <c r="I32" t="s">
        <v>235</v>
      </c>
      <c r="J32" t="s">
        <v>277</v>
      </c>
      <c r="K32" t="s">
        <v>236</v>
      </c>
      <c r="L32" t="s">
        <v>237</v>
      </c>
      <c r="M32" t="s">
        <v>238</v>
      </c>
      <c r="N32">
        <v>1584024290</v>
      </c>
      <c r="O32">
        <f t="shared" si="0"/>
        <v>3.4815877087815276E-4</v>
      </c>
      <c r="P32">
        <f t="shared" si="1"/>
        <v>4.0419836815856938</v>
      </c>
      <c r="Q32">
        <f t="shared" si="2"/>
        <v>995.62358064516104</v>
      </c>
      <c r="R32">
        <f t="shared" si="3"/>
        <v>809.64763546074209</v>
      </c>
      <c r="S32">
        <f t="shared" si="4"/>
        <v>80.712050684678417</v>
      </c>
      <c r="T32">
        <f t="shared" si="5"/>
        <v>99.251597095276964</v>
      </c>
      <c r="U32">
        <f t="shared" si="6"/>
        <v>3.7776825539540836E-2</v>
      </c>
      <c r="V32">
        <f t="shared" si="7"/>
        <v>2.2517095579028417</v>
      </c>
      <c r="W32">
        <f t="shared" si="8"/>
        <v>3.7428232785576623E-2</v>
      </c>
      <c r="X32">
        <f t="shared" si="9"/>
        <v>2.3423696979286722E-2</v>
      </c>
      <c r="Y32">
        <f t="shared" si="10"/>
        <v>49.575613224823513</v>
      </c>
      <c r="Z32">
        <f t="shared" si="11"/>
        <v>27.868084046162615</v>
      </c>
      <c r="AA32">
        <f t="shared" si="12"/>
        <v>27.4652064516129</v>
      </c>
      <c r="AB32">
        <f t="shared" si="13"/>
        <v>3.6781261549599016</v>
      </c>
      <c r="AC32">
        <f t="shared" si="14"/>
        <v>74.963597290571911</v>
      </c>
      <c r="AD32">
        <f t="shared" si="15"/>
        <v>2.7808668586313665</v>
      </c>
      <c r="AE32">
        <f t="shared" si="16"/>
        <v>3.709623015891625</v>
      </c>
      <c r="AF32">
        <f t="shared" si="17"/>
        <v>0.89725929632853507</v>
      </c>
      <c r="AG32">
        <f t="shared" si="18"/>
        <v>-15.353801795726536</v>
      </c>
      <c r="AH32">
        <f t="shared" si="19"/>
        <v>17.694961822053457</v>
      </c>
      <c r="AI32">
        <f t="shared" si="20"/>
        <v>1.7050889993920151</v>
      </c>
      <c r="AJ32">
        <f t="shared" si="21"/>
        <v>53.621862250542449</v>
      </c>
      <c r="AK32">
        <v>-4.1229786907162801E-2</v>
      </c>
      <c r="AL32">
        <v>4.6284047731000401E-2</v>
      </c>
      <c r="AM32">
        <v>3.4582776001747</v>
      </c>
      <c r="AN32">
        <v>0</v>
      </c>
      <c r="AO32">
        <v>0</v>
      </c>
      <c r="AP32">
        <f t="shared" si="22"/>
        <v>1</v>
      </c>
      <c r="AQ32">
        <f t="shared" si="23"/>
        <v>0</v>
      </c>
      <c r="AR32">
        <f t="shared" si="24"/>
        <v>52468.962783556861</v>
      </c>
      <c r="AS32" t="s">
        <v>239</v>
      </c>
      <c r="AT32">
        <v>0</v>
      </c>
      <c r="AU32">
        <v>0</v>
      </c>
      <c r="AV32">
        <f t="shared" si="25"/>
        <v>0</v>
      </c>
      <c r="AW32" t="e">
        <f t="shared" si="26"/>
        <v>#DIV/0!</v>
      </c>
      <c r="AX32">
        <v>0</v>
      </c>
      <c r="AY32" t="s">
        <v>239</v>
      </c>
      <c r="AZ32">
        <v>0</v>
      </c>
      <c r="BA32">
        <v>0</v>
      </c>
      <c r="BB32" t="e">
        <f t="shared" si="27"/>
        <v>#DIV/0!</v>
      </c>
      <c r="BC32">
        <v>0.5</v>
      </c>
      <c r="BD32">
        <f t="shared" si="28"/>
        <v>252.93513725775216</v>
      </c>
      <c r="BE32">
        <f t="shared" si="29"/>
        <v>4.0419836815856938</v>
      </c>
      <c r="BF32" t="e">
        <f t="shared" si="30"/>
        <v>#DIV/0!</v>
      </c>
      <c r="BG32" t="e">
        <f t="shared" si="31"/>
        <v>#DIV/0!</v>
      </c>
      <c r="BH32">
        <f t="shared" si="32"/>
        <v>1.5980317030712631E-2</v>
      </c>
      <c r="BI32" t="e">
        <f t="shared" si="33"/>
        <v>#DIV/0!</v>
      </c>
      <c r="BJ32" t="s">
        <v>239</v>
      </c>
      <c r="BK32">
        <v>0</v>
      </c>
      <c r="BL32">
        <f t="shared" si="34"/>
        <v>0</v>
      </c>
      <c r="BM32" t="e">
        <f t="shared" si="35"/>
        <v>#DIV/0!</v>
      </c>
      <c r="BN32" t="e">
        <f t="shared" si="36"/>
        <v>#DIV/0!</v>
      </c>
      <c r="BO32" t="e">
        <f t="shared" si="37"/>
        <v>#DIV/0!</v>
      </c>
      <c r="BP32" t="e">
        <f t="shared" si="38"/>
        <v>#DIV/0!</v>
      </c>
      <c r="BQ32">
        <f t="shared" si="39"/>
        <v>300.04145161290302</v>
      </c>
      <c r="BR32">
        <f t="shared" si="40"/>
        <v>252.93513725775216</v>
      </c>
      <c r="BS32">
        <f t="shared" si="41"/>
        <v>0.84300064507111894</v>
      </c>
      <c r="BT32">
        <f t="shared" si="42"/>
        <v>0.19600129014223816</v>
      </c>
      <c r="BU32">
        <v>6</v>
      </c>
      <c r="BV32">
        <v>0.5</v>
      </c>
      <c r="BW32" t="s">
        <v>240</v>
      </c>
      <c r="BX32">
        <v>1584024290</v>
      </c>
      <c r="BY32">
        <v>995.62358064516104</v>
      </c>
      <c r="BZ32">
        <v>1000.01209677419</v>
      </c>
      <c r="CA32">
        <v>27.895738709677399</v>
      </c>
      <c r="CB32">
        <v>27.557300000000001</v>
      </c>
      <c r="CC32">
        <v>600.01403225806496</v>
      </c>
      <c r="CD32">
        <v>99.487825806451596</v>
      </c>
      <c r="CE32">
        <v>0.20004722580645201</v>
      </c>
      <c r="CF32">
        <v>27.610970967741899</v>
      </c>
      <c r="CG32">
        <v>27.4652064516129</v>
      </c>
      <c r="CH32">
        <v>999.9</v>
      </c>
      <c r="CI32">
        <v>0</v>
      </c>
      <c r="CJ32">
        <v>0</v>
      </c>
      <c r="CK32">
        <v>9993.9500000000007</v>
      </c>
      <c r="CL32">
        <v>0</v>
      </c>
      <c r="CM32">
        <v>5.33952903225806</v>
      </c>
      <c r="CN32">
        <v>300.04145161290302</v>
      </c>
      <c r="CO32">
        <v>0.899981419354839</v>
      </c>
      <c r="CP32">
        <v>0.100018625806452</v>
      </c>
      <c r="CQ32">
        <v>0</v>
      </c>
      <c r="CR32">
        <v>2.7250000000000001</v>
      </c>
      <c r="CS32">
        <v>0</v>
      </c>
      <c r="CT32">
        <v>3440.7209677419401</v>
      </c>
      <c r="CU32">
        <v>2740.3019354838698</v>
      </c>
      <c r="CV32">
        <v>37.436999999999998</v>
      </c>
      <c r="CW32">
        <v>42.125</v>
      </c>
      <c r="CX32">
        <v>39.924999999999997</v>
      </c>
      <c r="CY32">
        <v>40.625</v>
      </c>
      <c r="CZ32">
        <v>38.25</v>
      </c>
      <c r="DA32">
        <v>270.03129032258101</v>
      </c>
      <c r="DB32">
        <v>30.010645161290299</v>
      </c>
      <c r="DC32">
        <v>0</v>
      </c>
      <c r="DD32">
        <v>7299.6000001430502</v>
      </c>
      <c r="DE32">
        <v>2.7432500000000002</v>
      </c>
      <c r="DF32">
        <v>1.44029058716537</v>
      </c>
      <c r="DG32">
        <v>-394.13641025294999</v>
      </c>
      <c r="DH32">
        <v>3437.63192307692</v>
      </c>
      <c r="DI32">
        <v>15</v>
      </c>
      <c r="DJ32">
        <v>100</v>
      </c>
      <c r="DK32">
        <v>100</v>
      </c>
      <c r="DL32">
        <v>2.1659999999999999</v>
      </c>
      <c r="DM32">
        <v>0.34799999999999998</v>
      </c>
      <c r="DN32">
        <v>2</v>
      </c>
      <c r="DO32">
        <v>655.48500000000001</v>
      </c>
      <c r="DP32">
        <v>344.65300000000002</v>
      </c>
      <c r="DQ32">
        <v>26.5093</v>
      </c>
      <c r="DR32">
        <v>30.461400000000001</v>
      </c>
      <c r="DS32">
        <v>30</v>
      </c>
      <c r="DT32">
        <v>30.479199999999999</v>
      </c>
      <c r="DU32">
        <v>30.5412</v>
      </c>
      <c r="DV32">
        <v>44.015700000000002</v>
      </c>
      <c r="DW32">
        <v>25.9282</v>
      </c>
      <c r="DX32">
        <v>66.6708</v>
      </c>
      <c r="DY32">
        <v>26.537199999999999</v>
      </c>
      <c r="DZ32">
        <v>1000</v>
      </c>
      <c r="EA32">
        <v>27.6295</v>
      </c>
      <c r="EB32">
        <v>100.342</v>
      </c>
      <c r="EC32">
        <v>100.819</v>
      </c>
    </row>
    <row r="33" spans="1:133" x14ac:dyDescent="0.35">
      <c r="A33">
        <v>17</v>
      </c>
      <c r="B33">
        <v>1584024362</v>
      </c>
      <c r="C33">
        <v>975.90000009536698</v>
      </c>
      <c r="D33" t="s">
        <v>271</v>
      </c>
      <c r="E33" t="s">
        <v>272</v>
      </c>
      <c r="F33" t="s">
        <v>233</v>
      </c>
      <c r="G33">
        <v>20200312</v>
      </c>
      <c r="H33" t="s">
        <v>234</v>
      </c>
      <c r="I33" t="s">
        <v>235</v>
      </c>
      <c r="J33" t="s">
        <v>277</v>
      </c>
      <c r="K33" t="s">
        <v>236</v>
      </c>
      <c r="L33" t="s">
        <v>237</v>
      </c>
      <c r="M33" t="s">
        <v>238</v>
      </c>
      <c r="N33">
        <v>1584024354</v>
      </c>
      <c r="O33">
        <f t="shared" si="0"/>
        <v>3.8373349241562545E-4</v>
      </c>
      <c r="P33">
        <f t="shared" si="1"/>
        <v>4.625489884243164</v>
      </c>
      <c r="Q33">
        <f t="shared" si="2"/>
        <v>1394.91161290323</v>
      </c>
      <c r="R33">
        <f t="shared" si="3"/>
        <v>1196.3628948534442</v>
      </c>
      <c r="S33">
        <f t="shared" si="4"/>
        <v>119.26451141841312</v>
      </c>
      <c r="T33">
        <f t="shared" si="5"/>
        <v>139.05768283222631</v>
      </c>
      <c r="U33">
        <f t="shared" si="6"/>
        <v>4.1643713507690326E-2</v>
      </c>
      <c r="V33">
        <f t="shared" si="7"/>
        <v>2.252404312059495</v>
      </c>
      <c r="W33">
        <f t="shared" si="8"/>
        <v>4.1220663727533913E-2</v>
      </c>
      <c r="X33">
        <f t="shared" si="9"/>
        <v>2.5800565941167111E-2</v>
      </c>
      <c r="Y33">
        <f t="shared" si="10"/>
        <v>49.558296585003809</v>
      </c>
      <c r="Z33">
        <f t="shared" si="11"/>
        <v>27.907541787511292</v>
      </c>
      <c r="AA33">
        <f t="shared" si="12"/>
        <v>27.496832258064501</v>
      </c>
      <c r="AB33">
        <f t="shared" si="13"/>
        <v>3.6849399761745101</v>
      </c>
      <c r="AC33">
        <f t="shared" si="14"/>
        <v>74.904169095168015</v>
      </c>
      <c r="AD33">
        <f t="shared" si="15"/>
        <v>2.787032427781488</v>
      </c>
      <c r="AE33">
        <f t="shared" si="16"/>
        <v>3.7207974688838465</v>
      </c>
      <c r="AF33">
        <f t="shared" si="17"/>
        <v>0.89790754839302211</v>
      </c>
      <c r="AG33">
        <f t="shared" si="18"/>
        <v>-16.922647015529083</v>
      </c>
      <c r="AH33">
        <f t="shared" si="19"/>
        <v>20.108293052787843</v>
      </c>
      <c r="AI33">
        <f t="shared" si="20"/>
        <v>1.9378436265289896</v>
      </c>
      <c r="AJ33">
        <f t="shared" si="21"/>
        <v>54.681786248791553</v>
      </c>
      <c r="AK33">
        <v>-4.12485061709418E-2</v>
      </c>
      <c r="AL33">
        <v>4.6305061744489902E-2</v>
      </c>
      <c r="AM33">
        <v>3.4595201637464599</v>
      </c>
      <c r="AN33">
        <v>0</v>
      </c>
      <c r="AO33">
        <v>0</v>
      </c>
      <c r="AP33">
        <f t="shared" si="22"/>
        <v>1</v>
      </c>
      <c r="AQ33">
        <f t="shared" si="23"/>
        <v>0</v>
      </c>
      <c r="AR33">
        <f t="shared" si="24"/>
        <v>52482.860391560156</v>
      </c>
      <c r="AS33" t="s">
        <v>239</v>
      </c>
      <c r="AT33">
        <v>0</v>
      </c>
      <c r="AU33">
        <v>0</v>
      </c>
      <c r="AV33">
        <f t="shared" si="25"/>
        <v>0</v>
      </c>
      <c r="AW33" t="e">
        <f t="shared" si="26"/>
        <v>#DIV/0!</v>
      </c>
      <c r="AX33">
        <v>0</v>
      </c>
      <c r="AY33" t="s">
        <v>239</v>
      </c>
      <c r="AZ33">
        <v>0</v>
      </c>
      <c r="BA33">
        <v>0</v>
      </c>
      <c r="BB33" t="e">
        <f t="shared" si="27"/>
        <v>#DIV/0!</v>
      </c>
      <c r="BC33">
        <v>0.5</v>
      </c>
      <c r="BD33">
        <f t="shared" si="28"/>
        <v>252.84805238693673</v>
      </c>
      <c r="BE33">
        <f t="shared" si="29"/>
        <v>4.625489884243164</v>
      </c>
      <c r="BF33" t="e">
        <f t="shared" si="30"/>
        <v>#DIV/0!</v>
      </c>
      <c r="BG33" t="e">
        <f t="shared" si="31"/>
        <v>#DIV/0!</v>
      </c>
      <c r="BH33">
        <f t="shared" si="32"/>
        <v>1.8293555519125437E-2</v>
      </c>
      <c r="BI33" t="e">
        <f t="shared" si="33"/>
        <v>#DIV/0!</v>
      </c>
      <c r="BJ33" t="s">
        <v>239</v>
      </c>
      <c r="BK33">
        <v>0</v>
      </c>
      <c r="BL33">
        <f t="shared" si="34"/>
        <v>0</v>
      </c>
      <c r="BM33" t="e">
        <f t="shared" si="35"/>
        <v>#DIV/0!</v>
      </c>
      <c r="BN33" t="e">
        <f t="shared" si="36"/>
        <v>#DIV/0!</v>
      </c>
      <c r="BO33" t="e">
        <f t="shared" si="37"/>
        <v>#DIV/0!</v>
      </c>
      <c r="BP33" t="e">
        <f t="shared" si="38"/>
        <v>#DIV/0!</v>
      </c>
      <c r="BQ33">
        <f t="shared" si="39"/>
        <v>299.93832258064498</v>
      </c>
      <c r="BR33">
        <f t="shared" si="40"/>
        <v>252.84805238693673</v>
      </c>
      <c r="BS33">
        <f t="shared" si="41"/>
        <v>0.84300015487001667</v>
      </c>
      <c r="BT33">
        <f t="shared" si="42"/>
        <v>0.19600030974003346</v>
      </c>
      <c r="BU33">
        <v>6</v>
      </c>
      <c r="BV33">
        <v>0.5</v>
      </c>
      <c r="BW33" t="s">
        <v>240</v>
      </c>
      <c r="BX33">
        <v>1584024354</v>
      </c>
      <c r="BY33">
        <v>1394.91161290323</v>
      </c>
      <c r="BZ33">
        <v>1400.0722580645199</v>
      </c>
      <c r="CA33">
        <v>27.957203225806399</v>
      </c>
      <c r="CB33">
        <v>27.5842064516129</v>
      </c>
      <c r="CC33">
        <v>600.01383870967697</v>
      </c>
      <c r="CD33">
        <v>99.489245161290299</v>
      </c>
      <c r="CE33">
        <v>0.19999790322580599</v>
      </c>
      <c r="CF33">
        <v>27.662425806451601</v>
      </c>
      <c r="CG33">
        <v>27.496832258064501</v>
      </c>
      <c r="CH33">
        <v>999.9</v>
      </c>
      <c r="CI33">
        <v>0</v>
      </c>
      <c r="CJ33">
        <v>0</v>
      </c>
      <c r="CK33">
        <v>9998.3448387096796</v>
      </c>
      <c r="CL33">
        <v>0</v>
      </c>
      <c r="CM33">
        <v>2.22723838709677</v>
      </c>
      <c r="CN33">
        <v>299.93832258064498</v>
      </c>
      <c r="CO33">
        <v>0.89999912903225798</v>
      </c>
      <c r="CP33">
        <v>0.100000890322581</v>
      </c>
      <c r="CQ33">
        <v>0</v>
      </c>
      <c r="CR33">
        <v>2.8088709677419401</v>
      </c>
      <c r="CS33">
        <v>0</v>
      </c>
      <c r="CT33">
        <v>3323.82096774194</v>
      </c>
      <c r="CU33">
        <v>2739.3706451612902</v>
      </c>
      <c r="CV33">
        <v>37.375</v>
      </c>
      <c r="CW33">
        <v>42.066064516129003</v>
      </c>
      <c r="CX33">
        <v>39.878999999999998</v>
      </c>
      <c r="CY33">
        <v>40.561999999999998</v>
      </c>
      <c r="CZ33">
        <v>38.203258064516099</v>
      </c>
      <c r="DA33">
        <v>269.94387096774199</v>
      </c>
      <c r="DB33">
        <v>29.9954838709677</v>
      </c>
      <c r="DC33">
        <v>0</v>
      </c>
      <c r="DD33">
        <v>7363.7999999523199</v>
      </c>
      <c r="DE33">
        <v>2.8647211538461499</v>
      </c>
      <c r="DF33">
        <v>-0.13479489285549701</v>
      </c>
      <c r="DG33">
        <v>-124.06324783637299</v>
      </c>
      <c r="DH33">
        <v>3322.3711538461498</v>
      </c>
      <c r="DI33">
        <v>15</v>
      </c>
      <c r="DJ33">
        <v>100</v>
      </c>
      <c r="DK33">
        <v>100</v>
      </c>
      <c r="DL33">
        <v>2.1659999999999999</v>
      </c>
      <c r="DM33">
        <v>0.34799999999999998</v>
      </c>
      <c r="DN33">
        <v>2</v>
      </c>
      <c r="DO33">
        <v>655.59900000000005</v>
      </c>
      <c r="DP33">
        <v>345.64499999999998</v>
      </c>
      <c r="DQ33">
        <v>26.834199999999999</v>
      </c>
      <c r="DR33">
        <v>30.446300000000001</v>
      </c>
      <c r="DS33">
        <v>30</v>
      </c>
      <c r="DT33">
        <v>30.469799999999999</v>
      </c>
      <c r="DU33">
        <v>30.532</v>
      </c>
      <c r="DV33">
        <v>57.964399999999998</v>
      </c>
      <c r="DW33">
        <v>25.9282</v>
      </c>
      <c r="DX33">
        <v>65.538300000000007</v>
      </c>
      <c r="DY33">
        <v>26.644200000000001</v>
      </c>
      <c r="DZ33">
        <v>1400</v>
      </c>
      <c r="EA33">
        <v>27.573499999999999</v>
      </c>
      <c r="EB33">
        <v>100.34</v>
      </c>
      <c r="EC33">
        <v>100.822</v>
      </c>
    </row>
    <row r="34" spans="1:133" x14ac:dyDescent="0.35">
      <c r="A34">
        <v>18</v>
      </c>
      <c r="B34">
        <v>1584024426</v>
      </c>
      <c r="C34">
        <v>1039.9000000953699</v>
      </c>
      <c r="D34" t="s">
        <v>273</v>
      </c>
      <c r="E34" t="s">
        <v>274</v>
      </c>
      <c r="F34" t="s">
        <v>233</v>
      </c>
      <c r="G34">
        <v>20200312</v>
      </c>
      <c r="H34" t="s">
        <v>234</v>
      </c>
      <c r="I34" t="s">
        <v>235</v>
      </c>
      <c r="J34" t="s">
        <v>277</v>
      </c>
      <c r="K34" t="s">
        <v>236</v>
      </c>
      <c r="L34" t="s">
        <v>237</v>
      </c>
      <c r="M34" t="s">
        <v>238</v>
      </c>
      <c r="N34">
        <v>1584024418</v>
      </c>
      <c r="O34">
        <f t="shared" si="0"/>
        <v>3.3700533627722523E-4</v>
      </c>
      <c r="P34">
        <f t="shared" si="1"/>
        <v>5.4784583072444892</v>
      </c>
      <c r="Q34">
        <f t="shared" si="2"/>
        <v>1793.9541935483901</v>
      </c>
      <c r="R34">
        <f t="shared" si="3"/>
        <v>1526.3090791729376</v>
      </c>
      <c r="S34">
        <f t="shared" si="4"/>
        <v>152.1624332434601</v>
      </c>
      <c r="T34">
        <f t="shared" si="5"/>
        <v>178.84479555448104</v>
      </c>
      <c r="U34">
        <f t="shared" si="6"/>
        <v>3.637211922822807E-2</v>
      </c>
      <c r="V34">
        <f t="shared" si="7"/>
        <v>2.2534512972169356</v>
      </c>
      <c r="W34">
        <f t="shared" si="8"/>
        <v>3.6049096654073645E-2</v>
      </c>
      <c r="X34">
        <f t="shared" si="9"/>
        <v>2.2559468502573385E-2</v>
      </c>
      <c r="Y34">
        <f t="shared" si="10"/>
        <v>49.563421145336633</v>
      </c>
      <c r="Z34">
        <f t="shared" si="11"/>
        <v>27.933980142098005</v>
      </c>
      <c r="AA34">
        <f t="shared" si="12"/>
        <v>27.487761290322599</v>
      </c>
      <c r="AB34">
        <f t="shared" si="13"/>
        <v>3.6829844986143518</v>
      </c>
      <c r="AC34">
        <f t="shared" si="14"/>
        <v>74.699715331367074</v>
      </c>
      <c r="AD34">
        <f t="shared" si="15"/>
        <v>2.7812182084242898</v>
      </c>
      <c r="AE34">
        <f t="shared" si="16"/>
        <v>3.7231978677386359</v>
      </c>
      <c r="AF34">
        <f t="shared" si="17"/>
        <v>0.90176629019006205</v>
      </c>
      <c r="AG34">
        <f t="shared" si="18"/>
        <v>-14.861935329825632</v>
      </c>
      <c r="AH34">
        <f t="shared" si="19"/>
        <v>22.560333918513464</v>
      </c>
      <c r="AI34">
        <f t="shared" si="20"/>
        <v>2.1731589177824944</v>
      </c>
      <c r="AJ34">
        <f t="shared" si="21"/>
        <v>59.434978651806958</v>
      </c>
      <c r="AK34">
        <v>-4.1276725743866802E-2</v>
      </c>
      <c r="AL34">
        <v>4.63367406872685E-2</v>
      </c>
      <c r="AM34">
        <v>3.4613929798725298</v>
      </c>
      <c r="AN34">
        <v>0</v>
      </c>
      <c r="AO34">
        <v>0</v>
      </c>
      <c r="AP34">
        <f t="shared" si="22"/>
        <v>1</v>
      </c>
      <c r="AQ34">
        <f t="shared" si="23"/>
        <v>0</v>
      </c>
      <c r="AR34">
        <f t="shared" si="24"/>
        <v>52515.451909902578</v>
      </c>
      <c r="AS34" t="s">
        <v>239</v>
      </c>
      <c r="AT34">
        <v>0</v>
      </c>
      <c r="AU34">
        <v>0</v>
      </c>
      <c r="AV34">
        <f t="shared" si="25"/>
        <v>0</v>
      </c>
      <c r="AW34" t="e">
        <f t="shared" si="26"/>
        <v>#DIV/0!</v>
      </c>
      <c r="AX34">
        <v>0</v>
      </c>
      <c r="AY34" t="s">
        <v>239</v>
      </c>
      <c r="AZ34">
        <v>0</v>
      </c>
      <c r="BA34">
        <v>0</v>
      </c>
      <c r="BB34" t="e">
        <f t="shared" si="27"/>
        <v>#DIV/0!</v>
      </c>
      <c r="BC34">
        <v>0.5</v>
      </c>
      <c r="BD34">
        <f t="shared" si="28"/>
        <v>252.87406490378558</v>
      </c>
      <c r="BE34">
        <f t="shared" si="29"/>
        <v>5.4784583072444892</v>
      </c>
      <c r="BF34" t="e">
        <f t="shared" si="30"/>
        <v>#DIV/0!</v>
      </c>
      <c r="BG34" t="e">
        <f t="shared" si="31"/>
        <v>#DIV/0!</v>
      </c>
      <c r="BH34">
        <f t="shared" si="32"/>
        <v>2.1664769415277729E-2</v>
      </c>
      <c r="BI34" t="e">
        <f t="shared" si="33"/>
        <v>#DIV/0!</v>
      </c>
      <c r="BJ34" t="s">
        <v>239</v>
      </c>
      <c r="BK34">
        <v>0</v>
      </c>
      <c r="BL34">
        <f t="shared" si="34"/>
        <v>0</v>
      </c>
      <c r="BM34" t="e">
        <f t="shared" si="35"/>
        <v>#DIV/0!</v>
      </c>
      <c r="BN34" t="e">
        <f t="shared" si="36"/>
        <v>#DIV/0!</v>
      </c>
      <c r="BO34" t="e">
        <f t="shared" si="37"/>
        <v>#DIV/0!</v>
      </c>
      <c r="BP34" t="e">
        <f t="shared" si="38"/>
        <v>#DIV/0!</v>
      </c>
      <c r="BQ34">
        <f t="shared" si="39"/>
        <v>299.96916129032297</v>
      </c>
      <c r="BR34">
        <f t="shared" si="40"/>
        <v>252.87406490378558</v>
      </c>
      <c r="BS34">
        <f t="shared" si="41"/>
        <v>0.84300020647470242</v>
      </c>
      <c r="BT34">
        <f t="shared" si="42"/>
        <v>0.19600041294940507</v>
      </c>
      <c r="BU34">
        <v>6</v>
      </c>
      <c r="BV34">
        <v>0.5</v>
      </c>
      <c r="BW34" t="s">
        <v>240</v>
      </c>
      <c r="BX34">
        <v>1584024418</v>
      </c>
      <c r="BY34">
        <v>1793.9541935483901</v>
      </c>
      <c r="BZ34">
        <v>1800.0370967741901</v>
      </c>
      <c r="CA34">
        <v>27.897809677419399</v>
      </c>
      <c r="CB34">
        <v>27.570212903225801</v>
      </c>
      <c r="CC34">
        <v>600.01254838709701</v>
      </c>
      <c r="CD34">
        <v>99.493090322580599</v>
      </c>
      <c r="CE34">
        <v>0.19997664516128999</v>
      </c>
      <c r="CF34">
        <v>27.673461290322599</v>
      </c>
      <c r="CG34">
        <v>27.487761290322599</v>
      </c>
      <c r="CH34">
        <v>999.9</v>
      </c>
      <c r="CI34">
        <v>0</v>
      </c>
      <c r="CJ34">
        <v>0</v>
      </c>
      <c r="CK34">
        <v>10004.7983870968</v>
      </c>
      <c r="CL34">
        <v>0</v>
      </c>
      <c r="CM34">
        <v>4.08409032258065</v>
      </c>
      <c r="CN34">
        <v>299.96916129032297</v>
      </c>
      <c r="CO34">
        <v>0.89998880645161305</v>
      </c>
      <c r="CP34">
        <v>0.100011206451613</v>
      </c>
      <c r="CQ34">
        <v>0</v>
      </c>
      <c r="CR34">
        <v>2.5422903225806399</v>
      </c>
      <c r="CS34">
        <v>0</v>
      </c>
      <c r="CT34">
        <v>3642.3777419354801</v>
      </c>
      <c r="CU34">
        <v>2739.6470967741898</v>
      </c>
      <c r="CV34">
        <v>37.375</v>
      </c>
      <c r="CW34">
        <v>42.024000000000001</v>
      </c>
      <c r="CX34">
        <v>39.840451612903202</v>
      </c>
      <c r="CY34">
        <v>40.503999999999998</v>
      </c>
      <c r="CZ34">
        <v>38.186999999999998</v>
      </c>
      <c r="DA34">
        <v>269.96774193548401</v>
      </c>
      <c r="DB34">
        <v>29.998709677419399</v>
      </c>
      <c r="DC34">
        <v>0</v>
      </c>
      <c r="DD34">
        <v>7427.4000000953702</v>
      </c>
      <c r="DE34">
        <v>2.5949134615384599</v>
      </c>
      <c r="DF34">
        <v>0.49390595636501999</v>
      </c>
      <c r="DG34">
        <v>-129.31624252882199</v>
      </c>
      <c r="DH34">
        <v>3644.4984615384601</v>
      </c>
      <c r="DI34">
        <v>15</v>
      </c>
      <c r="DJ34">
        <v>100</v>
      </c>
      <c r="DK34">
        <v>100</v>
      </c>
      <c r="DL34">
        <v>2.1659999999999999</v>
      </c>
      <c r="DM34">
        <v>0.34799999999999998</v>
      </c>
      <c r="DN34">
        <v>2</v>
      </c>
      <c r="DO34">
        <v>655.57299999999998</v>
      </c>
      <c r="DP34">
        <v>346.41399999999999</v>
      </c>
      <c r="DQ34">
        <v>26.688400000000001</v>
      </c>
      <c r="DR34">
        <v>30.4238</v>
      </c>
      <c r="DS34">
        <v>29.9999</v>
      </c>
      <c r="DT34">
        <v>30.453199999999999</v>
      </c>
      <c r="DU34">
        <v>30.514800000000001</v>
      </c>
      <c r="DV34">
        <v>71.011600000000001</v>
      </c>
      <c r="DW34">
        <v>25.369599999999998</v>
      </c>
      <c r="DX34">
        <v>64.790300000000002</v>
      </c>
      <c r="DY34">
        <v>26.691199999999998</v>
      </c>
      <c r="DZ34">
        <v>1800</v>
      </c>
      <c r="EA34">
        <v>27.628399999999999</v>
      </c>
      <c r="EB34">
        <v>100.351</v>
      </c>
      <c r="EC34">
        <v>100.825</v>
      </c>
    </row>
    <row r="35" spans="1:133" x14ac:dyDescent="0.35">
      <c r="A35">
        <v>19</v>
      </c>
      <c r="B35">
        <v>1584024497</v>
      </c>
      <c r="C35">
        <v>1110.9000000953699</v>
      </c>
      <c r="D35" t="s">
        <v>275</v>
      </c>
      <c r="E35" t="s">
        <v>276</v>
      </c>
      <c r="F35" t="s">
        <v>233</v>
      </c>
      <c r="G35">
        <v>20200312</v>
      </c>
      <c r="H35" t="s">
        <v>234</v>
      </c>
      <c r="I35" t="s">
        <v>235</v>
      </c>
      <c r="J35" t="s">
        <v>277</v>
      </c>
      <c r="K35" t="s">
        <v>236</v>
      </c>
      <c r="L35" t="s">
        <v>237</v>
      </c>
      <c r="M35" t="s">
        <v>238</v>
      </c>
      <c r="N35">
        <v>1584024489</v>
      </c>
      <c r="O35">
        <f t="shared" si="0"/>
        <v>3.5271005589253707E-4</v>
      </c>
      <c r="P35">
        <f t="shared" si="1"/>
        <v>1.78974145413596</v>
      </c>
      <c r="Q35">
        <f t="shared" si="2"/>
        <v>397.98816129032298</v>
      </c>
      <c r="R35">
        <f t="shared" si="3"/>
        <v>317.29283863823332</v>
      </c>
      <c r="S35">
        <f t="shared" si="4"/>
        <v>31.632816800094254</v>
      </c>
      <c r="T35">
        <f t="shared" si="5"/>
        <v>39.677815133600483</v>
      </c>
      <c r="U35">
        <f t="shared" si="6"/>
        <v>3.8294474940514252E-2</v>
      </c>
      <c r="V35">
        <f t="shared" si="7"/>
        <v>2.2530023537241028</v>
      </c>
      <c r="W35">
        <f t="shared" si="8"/>
        <v>3.7936515625352364E-2</v>
      </c>
      <c r="X35">
        <f t="shared" si="9"/>
        <v>2.3742204528110683E-2</v>
      </c>
      <c r="Y35">
        <f t="shared" si="10"/>
        <v>49.56654108377591</v>
      </c>
      <c r="Z35">
        <f t="shared" si="11"/>
        <v>27.932443234041319</v>
      </c>
      <c r="AA35">
        <f t="shared" si="12"/>
        <v>27.498751612903199</v>
      </c>
      <c r="AB35">
        <f t="shared" si="13"/>
        <v>3.6853538579977321</v>
      </c>
      <c r="AC35">
        <f t="shared" si="14"/>
        <v>74.880589620006205</v>
      </c>
      <c r="AD35">
        <f t="shared" si="15"/>
        <v>2.7885380428715671</v>
      </c>
      <c r="AE35">
        <f t="shared" si="16"/>
        <v>3.7239798150928829</v>
      </c>
      <c r="AF35">
        <f t="shared" si="17"/>
        <v>0.89681581512616493</v>
      </c>
      <c r="AG35">
        <f t="shared" si="18"/>
        <v>-15.554513464860886</v>
      </c>
      <c r="AH35">
        <f t="shared" si="19"/>
        <v>21.657398572914222</v>
      </c>
      <c r="AI35">
        <f t="shared" si="20"/>
        <v>2.0867498294593609</v>
      </c>
      <c r="AJ35">
        <f t="shared" si="21"/>
        <v>57.756176021288596</v>
      </c>
      <c r="AK35">
        <v>-4.1264623834335303E-2</v>
      </c>
      <c r="AL35">
        <v>4.6323155233633999E-2</v>
      </c>
      <c r="AM35">
        <v>3.4605898803583699</v>
      </c>
      <c r="AN35">
        <v>0</v>
      </c>
      <c r="AO35">
        <v>0</v>
      </c>
      <c r="AP35">
        <f t="shared" si="22"/>
        <v>1</v>
      </c>
      <c r="AQ35">
        <f t="shared" si="23"/>
        <v>0</v>
      </c>
      <c r="AR35">
        <f t="shared" si="24"/>
        <v>52500.121017599144</v>
      </c>
      <c r="AS35" t="s">
        <v>239</v>
      </c>
      <c r="AT35">
        <v>0</v>
      </c>
      <c r="AU35">
        <v>0</v>
      </c>
      <c r="AV35">
        <f t="shared" si="25"/>
        <v>0</v>
      </c>
      <c r="AW35" t="e">
        <f t="shared" si="26"/>
        <v>#DIV/0!</v>
      </c>
      <c r="AX35">
        <v>0</v>
      </c>
      <c r="AY35" t="s">
        <v>239</v>
      </c>
      <c r="AZ35">
        <v>0</v>
      </c>
      <c r="BA35">
        <v>0</v>
      </c>
      <c r="BB35" t="e">
        <f t="shared" si="27"/>
        <v>#DIV/0!</v>
      </c>
      <c r="BC35">
        <v>0.5</v>
      </c>
      <c r="BD35">
        <f t="shared" si="28"/>
        <v>252.89094861263794</v>
      </c>
      <c r="BE35">
        <f t="shared" si="29"/>
        <v>1.78974145413596</v>
      </c>
      <c r="BF35" t="e">
        <f t="shared" si="30"/>
        <v>#DIV/0!</v>
      </c>
      <c r="BG35" t="e">
        <f t="shared" si="31"/>
        <v>#DIV/0!</v>
      </c>
      <c r="BH35">
        <f t="shared" si="32"/>
        <v>7.0771273703329361E-3</v>
      </c>
      <c r="BI35" t="e">
        <f t="shared" si="33"/>
        <v>#DIV/0!</v>
      </c>
      <c r="BJ35" t="s">
        <v>239</v>
      </c>
      <c r="BK35">
        <v>0</v>
      </c>
      <c r="BL35">
        <f t="shared" si="34"/>
        <v>0</v>
      </c>
      <c r="BM35" t="e">
        <f t="shared" si="35"/>
        <v>#DIV/0!</v>
      </c>
      <c r="BN35" t="e">
        <f t="shared" si="36"/>
        <v>#DIV/0!</v>
      </c>
      <c r="BO35" t="e">
        <f t="shared" si="37"/>
        <v>#DIV/0!</v>
      </c>
      <c r="BP35" t="e">
        <f t="shared" si="38"/>
        <v>#DIV/0!</v>
      </c>
      <c r="BQ35">
        <f t="shared" si="39"/>
        <v>299.98932258064502</v>
      </c>
      <c r="BR35">
        <f t="shared" si="40"/>
        <v>252.89094861263794</v>
      </c>
      <c r="BS35">
        <f t="shared" si="41"/>
        <v>0.84299983225121022</v>
      </c>
      <c r="BT35">
        <f t="shared" si="42"/>
        <v>0.19599966450242054</v>
      </c>
      <c r="BU35">
        <v>6</v>
      </c>
      <c r="BV35">
        <v>0.5</v>
      </c>
      <c r="BW35" t="s">
        <v>240</v>
      </c>
      <c r="BX35">
        <v>1584024489</v>
      </c>
      <c r="BY35">
        <v>397.98816129032298</v>
      </c>
      <c r="BZ35">
        <v>399.91822580645203</v>
      </c>
      <c r="CA35">
        <v>27.9704193548387</v>
      </c>
      <c r="CB35">
        <v>27.627583870967701</v>
      </c>
      <c r="CC35">
        <v>600.01596774193604</v>
      </c>
      <c r="CD35">
        <v>99.496012903225804</v>
      </c>
      <c r="CE35">
        <v>0.19995545161290301</v>
      </c>
      <c r="CF35">
        <v>27.677054838709701</v>
      </c>
      <c r="CG35">
        <v>27.498751612903199</v>
      </c>
      <c r="CH35">
        <v>999.9</v>
      </c>
      <c r="CI35">
        <v>0</v>
      </c>
      <c r="CJ35">
        <v>0</v>
      </c>
      <c r="CK35">
        <v>10001.571290322599</v>
      </c>
      <c r="CL35">
        <v>0</v>
      </c>
      <c r="CM35">
        <v>5.1552309677419403</v>
      </c>
      <c r="CN35">
        <v>299.98932258064502</v>
      </c>
      <c r="CO35">
        <v>0.90000329032258097</v>
      </c>
      <c r="CP35">
        <v>9.9996729032258105E-2</v>
      </c>
      <c r="CQ35">
        <v>0</v>
      </c>
      <c r="CR35">
        <v>2.55715322580645</v>
      </c>
      <c r="CS35">
        <v>0</v>
      </c>
      <c r="CT35">
        <v>3349.6806451612902</v>
      </c>
      <c r="CU35">
        <v>2739.8412903225799</v>
      </c>
      <c r="CV35">
        <v>37.311999999999998</v>
      </c>
      <c r="CW35">
        <v>41.987806451612897</v>
      </c>
      <c r="CX35">
        <v>39.811999999999998</v>
      </c>
      <c r="CY35">
        <v>40.483741935483899</v>
      </c>
      <c r="CZ35">
        <v>38.164999999999999</v>
      </c>
      <c r="DA35">
        <v>269.99064516128999</v>
      </c>
      <c r="DB35">
        <v>29.997096774193601</v>
      </c>
      <c r="DC35">
        <v>0</v>
      </c>
      <c r="DD35">
        <v>7498.7999999523199</v>
      </c>
      <c r="DE35">
        <v>2.5765673076923101</v>
      </c>
      <c r="DF35">
        <v>1.9577692101164299</v>
      </c>
      <c r="DG35">
        <v>-724.112479749572</v>
      </c>
      <c r="DH35">
        <v>3336.3303846153799</v>
      </c>
      <c r="DI35">
        <v>15</v>
      </c>
      <c r="DJ35">
        <v>100</v>
      </c>
      <c r="DK35">
        <v>100</v>
      </c>
      <c r="DL35">
        <v>2.1659999999999999</v>
      </c>
      <c r="DM35">
        <v>0.34799999999999998</v>
      </c>
      <c r="DN35">
        <v>2</v>
      </c>
      <c r="DO35">
        <v>655.55700000000002</v>
      </c>
      <c r="DP35">
        <v>343.72399999999999</v>
      </c>
      <c r="DQ35">
        <v>26.636800000000001</v>
      </c>
      <c r="DR35">
        <v>30.393599999999999</v>
      </c>
      <c r="DS35">
        <v>30</v>
      </c>
      <c r="DT35">
        <v>30.428599999999999</v>
      </c>
      <c r="DU35">
        <v>30.4909</v>
      </c>
      <c r="DV35">
        <v>20.869199999999999</v>
      </c>
      <c r="DW35">
        <v>25.0886</v>
      </c>
      <c r="DX35">
        <v>63.66</v>
      </c>
      <c r="DY35">
        <v>26.6373</v>
      </c>
      <c r="DZ35">
        <v>400</v>
      </c>
      <c r="EA35">
        <v>27.6126</v>
      </c>
      <c r="EB35">
        <v>100.352</v>
      </c>
      <c r="EC35">
        <v>100.82599999999999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t="s">
        <v>13</v>
      </c>
    </row>
    <row r="8" spans="1:2" x14ac:dyDescent="0.35">
      <c r="A8" t="s">
        <v>14</v>
      </c>
      <c r="B8" t="s">
        <v>15</v>
      </c>
    </row>
    <row r="9" spans="1:2" x14ac:dyDescent="0.35">
      <c r="A9" t="s">
        <v>16</v>
      </c>
      <c r="B9" t="s">
        <v>17</v>
      </c>
    </row>
    <row r="10" spans="1:2" x14ac:dyDescent="0.35">
      <c r="A10" t="s">
        <v>18</v>
      </c>
      <c r="B10" t="s">
        <v>19</v>
      </c>
    </row>
    <row r="11" spans="1:2" x14ac:dyDescent="0.35">
      <c r="A11" t="s">
        <v>20</v>
      </c>
      <c r="B11" t="s">
        <v>19</v>
      </c>
    </row>
    <row r="12" spans="1:2" x14ac:dyDescent="0.35">
      <c r="A12" t="s">
        <v>21</v>
      </c>
      <c r="B12" t="s">
        <v>17</v>
      </c>
    </row>
    <row r="13" spans="1:2" x14ac:dyDescent="0.35">
      <c r="A13" t="s">
        <v>22</v>
      </c>
      <c r="B13" t="s">
        <v>11</v>
      </c>
    </row>
    <row r="14" spans="1:2" x14ac:dyDescent="0.3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Lamour, Julien</cp:lastModifiedBy>
  <dcterms:created xsi:type="dcterms:W3CDTF">2020-03-12T09:49:10Z</dcterms:created>
  <dcterms:modified xsi:type="dcterms:W3CDTF">2020-05-13T16:51:21Z</dcterms:modified>
</cp:coreProperties>
</file>