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amour\Google Drive\2020\GasEx\Aci_curves\Raw_files\Week_10\"/>
    </mc:Choice>
  </mc:AlternateContent>
  <xr:revisionPtr revIDLastSave="0" documentId="13_ncr:1_{FB7D2466-0E23-45FE-BC1A-A84AF4C66543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Measurements" sheetId="1" r:id="rId1"/>
    <sheet name="Remarks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T35" i="1" l="1"/>
  <c r="BS35" i="1"/>
  <c r="BQ35" i="1"/>
  <c r="BR35" i="1"/>
  <c r="BP35" i="1"/>
  <c r="BO35" i="1"/>
  <c r="BN35" i="1"/>
  <c r="BM35" i="1"/>
  <c r="BL35" i="1"/>
  <c r="BG35" i="1"/>
  <c r="BI35" i="1"/>
  <c r="BB35" i="1"/>
  <c r="AV35" i="1"/>
  <c r="AW35" i="1"/>
  <c r="AR35" i="1"/>
  <c r="AP35" i="1"/>
  <c r="Q35" i="1"/>
  <c r="AE35" i="1"/>
  <c r="AD35" i="1"/>
  <c r="AC35" i="1"/>
  <c r="V35" i="1"/>
  <c r="BT34" i="1"/>
  <c r="BS34" i="1"/>
  <c r="BQ34" i="1"/>
  <c r="BR34" i="1"/>
  <c r="BP34" i="1"/>
  <c r="BO34" i="1"/>
  <c r="BN34" i="1"/>
  <c r="BM34" i="1"/>
  <c r="BL34" i="1"/>
  <c r="BI34" i="1"/>
  <c r="BG34" i="1"/>
  <c r="BB34" i="1"/>
  <c r="AV34" i="1"/>
  <c r="AW34" i="1"/>
  <c r="AR34" i="1"/>
  <c r="AP34" i="1"/>
  <c r="T34" i="1"/>
  <c r="AE34" i="1"/>
  <c r="AD34" i="1"/>
  <c r="AC34" i="1"/>
  <c r="V34" i="1"/>
  <c r="P34" i="1"/>
  <c r="BE34" i="1"/>
  <c r="BT33" i="1"/>
  <c r="BS33" i="1"/>
  <c r="BR33" i="1"/>
  <c r="BQ33" i="1"/>
  <c r="BP33" i="1"/>
  <c r="BO33" i="1"/>
  <c r="BN33" i="1"/>
  <c r="BM33" i="1"/>
  <c r="BL33" i="1"/>
  <c r="BG33" i="1"/>
  <c r="BI33" i="1"/>
  <c r="BB33" i="1"/>
  <c r="AV33" i="1"/>
  <c r="AW33" i="1"/>
  <c r="AR33" i="1"/>
  <c r="AP33" i="1"/>
  <c r="O33" i="1"/>
  <c r="AE33" i="1"/>
  <c r="AD33" i="1"/>
  <c r="AC33" i="1"/>
  <c r="V33" i="1"/>
  <c r="BT32" i="1"/>
  <c r="BS32" i="1"/>
  <c r="BQ32" i="1"/>
  <c r="BR32" i="1"/>
  <c r="BP32" i="1"/>
  <c r="BO32" i="1"/>
  <c r="BN32" i="1"/>
  <c r="BM32" i="1"/>
  <c r="BL32" i="1"/>
  <c r="BI32" i="1"/>
  <c r="BG32" i="1"/>
  <c r="BB32" i="1"/>
  <c r="AV32" i="1"/>
  <c r="AW32" i="1"/>
  <c r="AR32" i="1"/>
  <c r="AP32" i="1"/>
  <c r="Q32" i="1"/>
  <c r="AE32" i="1"/>
  <c r="AD32" i="1"/>
  <c r="AC32" i="1"/>
  <c r="V32" i="1"/>
  <c r="BT31" i="1"/>
  <c r="BS31" i="1"/>
  <c r="BQ31" i="1"/>
  <c r="BP31" i="1"/>
  <c r="BO31" i="1"/>
  <c r="BN31" i="1"/>
  <c r="BM31" i="1"/>
  <c r="BL31" i="1"/>
  <c r="BG31" i="1"/>
  <c r="BI31" i="1"/>
  <c r="BB31" i="1"/>
  <c r="AV31" i="1"/>
  <c r="AW31" i="1"/>
  <c r="AR31" i="1"/>
  <c r="AQ31" i="1"/>
  <c r="AP31" i="1"/>
  <c r="T31" i="1"/>
  <c r="AE31" i="1"/>
  <c r="AD31" i="1"/>
  <c r="AC31" i="1"/>
  <c r="V31" i="1"/>
  <c r="Q31" i="1"/>
  <c r="P31" i="1"/>
  <c r="BE31" i="1"/>
  <c r="BT30" i="1"/>
  <c r="BS30" i="1"/>
  <c r="BQ30" i="1"/>
  <c r="BR30" i="1"/>
  <c r="Y30" i="1"/>
  <c r="BP30" i="1"/>
  <c r="BO30" i="1"/>
  <c r="BN30" i="1"/>
  <c r="BM30" i="1"/>
  <c r="BL30" i="1"/>
  <c r="BI30" i="1"/>
  <c r="BG30" i="1"/>
  <c r="BE30" i="1"/>
  <c r="BB30" i="1"/>
  <c r="AW30" i="1"/>
  <c r="AV30" i="1"/>
  <c r="AR30" i="1"/>
  <c r="AQ30" i="1"/>
  <c r="AP30" i="1"/>
  <c r="O30" i="1"/>
  <c r="AE30" i="1"/>
  <c r="AD30" i="1"/>
  <c r="AC30" i="1"/>
  <c r="V30" i="1"/>
  <c r="T30" i="1"/>
  <c r="Q30" i="1"/>
  <c r="P30" i="1"/>
  <c r="BT29" i="1"/>
  <c r="BS29" i="1"/>
  <c r="BQ29" i="1"/>
  <c r="BR29" i="1"/>
  <c r="BP29" i="1"/>
  <c r="BO29" i="1"/>
  <c r="BN29" i="1"/>
  <c r="BM29" i="1"/>
  <c r="BL29" i="1"/>
  <c r="BI29" i="1"/>
  <c r="BG29" i="1"/>
  <c r="BB29" i="1"/>
  <c r="AW29" i="1"/>
  <c r="AV29" i="1"/>
  <c r="AR29" i="1"/>
  <c r="AP29" i="1"/>
  <c r="AQ29" i="1"/>
  <c r="AE29" i="1"/>
  <c r="AD29" i="1"/>
  <c r="AC29" i="1"/>
  <c r="V29" i="1"/>
  <c r="BT28" i="1"/>
  <c r="Y28" i="1"/>
  <c r="BS28" i="1"/>
  <c r="BR28" i="1"/>
  <c r="BQ28" i="1"/>
  <c r="BP28" i="1"/>
  <c r="BO28" i="1"/>
  <c r="BN28" i="1"/>
  <c r="BM28" i="1"/>
  <c r="BL28" i="1"/>
  <c r="BG28" i="1"/>
  <c r="BI28" i="1"/>
  <c r="BD28" i="1"/>
  <c r="BB28" i="1"/>
  <c r="BF28" i="1"/>
  <c r="AW28" i="1"/>
  <c r="AV28" i="1"/>
  <c r="AR28" i="1"/>
  <c r="AP28" i="1"/>
  <c r="AE28" i="1"/>
  <c r="AD28" i="1"/>
  <c r="AC28" i="1"/>
  <c r="V28" i="1"/>
  <c r="Q28" i="1"/>
  <c r="BT27" i="1"/>
  <c r="BS27" i="1"/>
  <c r="BQ27" i="1"/>
  <c r="BR27" i="1"/>
  <c r="BP27" i="1"/>
  <c r="BO27" i="1"/>
  <c r="BN27" i="1"/>
  <c r="BM27" i="1"/>
  <c r="BL27" i="1"/>
  <c r="BI27" i="1"/>
  <c r="BG27" i="1"/>
  <c r="BB27" i="1"/>
  <c r="AW27" i="1"/>
  <c r="AV27" i="1"/>
  <c r="AR27" i="1"/>
  <c r="AQ27" i="1"/>
  <c r="AP27" i="1"/>
  <c r="Q27" i="1"/>
  <c r="AE27" i="1"/>
  <c r="AD27" i="1"/>
  <c r="AC27" i="1"/>
  <c r="V27" i="1"/>
  <c r="T27" i="1"/>
  <c r="O27" i="1"/>
  <c r="AG27" i="1"/>
  <c r="BT26" i="1"/>
  <c r="BS26" i="1"/>
  <c r="BR26" i="1"/>
  <c r="BD26" i="1"/>
  <c r="BQ26" i="1"/>
  <c r="BP26" i="1"/>
  <c r="BO26" i="1"/>
  <c r="BN26" i="1"/>
  <c r="BM26" i="1"/>
  <c r="BL26" i="1"/>
  <c r="BG26" i="1"/>
  <c r="BI26" i="1"/>
  <c r="BB26" i="1"/>
  <c r="BF26" i="1"/>
  <c r="AV26" i="1"/>
  <c r="AW26" i="1"/>
  <c r="AR26" i="1"/>
  <c r="AP26" i="1"/>
  <c r="P26" i="1"/>
  <c r="BE26" i="1"/>
  <c r="BH26" i="1"/>
  <c r="AE26" i="1"/>
  <c r="AC26" i="1"/>
  <c r="AD26" i="1"/>
  <c r="Y26" i="1"/>
  <c r="V26" i="1"/>
  <c r="Q26" i="1"/>
  <c r="O26" i="1"/>
  <c r="AG26" i="1"/>
  <c r="BT25" i="1"/>
  <c r="BS25" i="1"/>
  <c r="BR25" i="1"/>
  <c r="Y25" i="1"/>
  <c r="BQ25" i="1"/>
  <c r="BP25" i="1"/>
  <c r="BO25" i="1"/>
  <c r="BN25" i="1"/>
  <c r="BM25" i="1"/>
  <c r="BL25" i="1"/>
  <c r="BG25" i="1"/>
  <c r="BI25" i="1"/>
  <c r="BD25" i="1"/>
  <c r="BB25" i="1"/>
  <c r="BF25" i="1"/>
  <c r="AV25" i="1"/>
  <c r="AW25" i="1"/>
  <c r="AR25" i="1"/>
  <c r="AP25" i="1"/>
  <c r="AE25" i="1"/>
  <c r="AD25" i="1"/>
  <c r="AC25" i="1"/>
  <c r="V25" i="1"/>
  <c r="BT24" i="1"/>
  <c r="BS24" i="1"/>
  <c r="BR24" i="1"/>
  <c r="BQ24" i="1"/>
  <c r="BP24" i="1"/>
  <c r="BO24" i="1"/>
  <c r="BN24" i="1"/>
  <c r="BM24" i="1"/>
  <c r="BL24" i="1"/>
  <c r="BI24" i="1"/>
  <c r="BG24" i="1"/>
  <c r="BB24" i="1"/>
  <c r="AV24" i="1"/>
  <c r="AW24" i="1"/>
  <c r="AR24" i="1"/>
  <c r="AP24" i="1"/>
  <c r="O24" i="1"/>
  <c r="AE24" i="1"/>
  <c r="AD24" i="1"/>
  <c r="AC24" i="1"/>
  <c r="V24" i="1"/>
  <c r="P24" i="1"/>
  <c r="BE24" i="1"/>
  <c r="BT23" i="1"/>
  <c r="BS23" i="1"/>
  <c r="BQ23" i="1"/>
  <c r="BP23" i="1"/>
  <c r="BO23" i="1"/>
  <c r="BN23" i="1"/>
  <c r="BM23" i="1"/>
  <c r="BL23" i="1"/>
  <c r="BG23" i="1"/>
  <c r="BI23" i="1"/>
  <c r="BB23" i="1"/>
  <c r="AW23" i="1"/>
  <c r="AV23" i="1"/>
  <c r="AR23" i="1"/>
  <c r="AQ23" i="1"/>
  <c r="AP23" i="1"/>
  <c r="T23" i="1"/>
  <c r="AE23" i="1"/>
  <c r="AD23" i="1"/>
  <c r="AC23" i="1"/>
  <c r="V23" i="1"/>
  <c r="Q23" i="1"/>
  <c r="P23" i="1"/>
  <c r="BE23" i="1"/>
  <c r="BT22" i="1"/>
  <c r="BS22" i="1"/>
  <c r="BQ22" i="1"/>
  <c r="BR22" i="1"/>
  <c r="Y22" i="1"/>
  <c r="BP22" i="1"/>
  <c r="BO22" i="1"/>
  <c r="BN22" i="1"/>
  <c r="BM22" i="1"/>
  <c r="BL22" i="1"/>
  <c r="BI22" i="1"/>
  <c r="BG22" i="1"/>
  <c r="BD22" i="1"/>
  <c r="BF22" i="1"/>
  <c r="BB22" i="1"/>
  <c r="AV22" i="1"/>
  <c r="AW22" i="1"/>
  <c r="AR22" i="1"/>
  <c r="AP22" i="1"/>
  <c r="AE22" i="1"/>
  <c r="AD22" i="1"/>
  <c r="AC22" i="1"/>
  <c r="V22" i="1"/>
  <c r="BT21" i="1"/>
  <c r="BS21" i="1"/>
  <c r="BQ21" i="1"/>
  <c r="BR21" i="1"/>
  <c r="BP21" i="1"/>
  <c r="BO21" i="1"/>
  <c r="BN21" i="1"/>
  <c r="BM21" i="1"/>
  <c r="BL21" i="1"/>
  <c r="BI21" i="1"/>
  <c r="BG21" i="1"/>
  <c r="BB21" i="1"/>
  <c r="AV21" i="1"/>
  <c r="AW21" i="1"/>
  <c r="AR21" i="1"/>
  <c r="AP21" i="1"/>
  <c r="Q21" i="1"/>
  <c r="AE21" i="1"/>
  <c r="AD21" i="1"/>
  <c r="AC21" i="1"/>
  <c r="V21" i="1"/>
  <c r="BT20" i="1"/>
  <c r="BS20" i="1"/>
  <c r="BR20" i="1"/>
  <c r="BQ20" i="1"/>
  <c r="BP20" i="1"/>
  <c r="BO20" i="1"/>
  <c r="BN20" i="1"/>
  <c r="BM20" i="1"/>
  <c r="BL20" i="1"/>
  <c r="BG20" i="1"/>
  <c r="BI20" i="1"/>
  <c r="BE20" i="1"/>
  <c r="BH20" i="1"/>
  <c r="BD20" i="1"/>
  <c r="BB20" i="1"/>
  <c r="AW20" i="1"/>
  <c r="AV20" i="1"/>
  <c r="AR20" i="1"/>
  <c r="AP20" i="1"/>
  <c r="P20" i="1"/>
  <c r="AQ20" i="1"/>
  <c r="AE20" i="1"/>
  <c r="AD20" i="1"/>
  <c r="Y20" i="1"/>
  <c r="V20" i="1"/>
  <c r="T20" i="1"/>
  <c r="Q20" i="1"/>
  <c r="BT19" i="1"/>
  <c r="BS19" i="1"/>
  <c r="BQ19" i="1"/>
  <c r="BR19" i="1"/>
  <c r="BP19" i="1"/>
  <c r="BO19" i="1"/>
  <c r="BN19" i="1"/>
  <c r="BM19" i="1"/>
  <c r="BL19" i="1"/>
  <c r="BI19" i="1"/>
  <c r="BG19" i="1"/>
  <c r="BB19" i="1"/>
  <c r="AW19" i="1"/>
  <c r="AV19" i="1"/>
  <c r="AR19" i="1"/>
  <c r="AP19" i="1"/>
  <c r="P19" i="1"/>
  <c r="BE19" i="1"/>
  <c r="AE19" i="1"/>
  <c r="AD19" i="1"/>
  <c r="AC19" i="1"/>
  <c r="V19" i="1"/>
  <c r="BT18" i="1"/>
  <c r="BS18" i="1"/>
  <c r="BR18" i="1"/>
  <c r="BD18" i="1"/>
  <c r="BQ18" i="1"/>
  <c r="BP18" i="1"/>
  <c r="BO18" i="1"/>
  <c r="BN18" i="1"/>
  <c r="BM18" i="1"/>
  <c r="BL18" i="1"/>
  <c r="BG18" i="1"/>
  <c r="BI18" i="1"/>
  <c r="BB18" i="1"/>
  <c r="BF18" i="1"/>
  <c r="AV18" i="1"/>
  <c r="AW18" i="1"/>
  <c r="AR18" i="1"/>
  <c r="AP18" i="1"/>
  <c r="AE18" i="1"/>
  <c r="AD18" i="1"/>
  <c r="AC18" i="1"/>
  <c r="V18" i="1"/>
  <c r="BT17" i="1"/>
  <c r="BS17" i="1"/>
  <c r="BR17" i="1"/>
  <c r="Y17" i="1"/>
  <c r="BQ17" i="1"/>
  <c r="BP17" i="1"/>
  <c r="BO17" i="1"/>
  <c r="BN17" i="1"/>
  <c r="BM17" i="1"/>
  <c r="BL17" i="1"/>
  <c r="BG17" i="1"/>
  <c r="BI17" i="1"/>
  <c r="BB17" i="1"/>
  <c r="AV17" i="1"/>
  <c r="AW17" i="1"/>
  <c r="AR17" i="1"/>
  <c r="AP17" i="1"/>
  <c r="AE17" i="1"/>
  <c r="AD17" i="1"/>
  <c r="AC17" i="1"/>
  <c r="V17" i="1"/>
  <c r="AQ18" i="1"/>
  <c r="T18" i="1"/>
  <c r="O18" i="1"/>
  <c r="Q18" i="1"/>
  <c r="P18" i="1"/>
  <c r="BE18" i="1"/>
  <c r="BH18" i="1"/>
  <c r="BD21" i="1"/>
  <c r="BF21" i="1"/>
  <c r="Y21" i="1"/>
  <c r="Z17" i="1"/>
  <c r="AA17" i="1"/>
  <c r="BD19" i="1"/>
  <c r="BF19" i="1"/>
  <c r="Y19" i="1"/>
  <c r="AG24" i="1"/>
  <c r="AQ17" i="1"/>
  <c r="Q17" i="1"/>
  <c r="P17" i="1"/>
  <c r="BE17" i="1"/>
  <c r="BH17" i="1"/>
  <c r="O17" i="1"/>
  <c r="T17" i="1"/>
  <c r="O19" i="1"/>
  <c r="O21" i="1"/>
  <c r="O22" i="1"/>
  <c r="Q22" i="1"/>
  <c r="BH30" i="1"/>
  <c r="Z30" i="1"/>
  <c r="AA30" i="1"/>
  <c r="W30" i="1"/>
  <c r="U30" i="1"/>
  <c r="X30" i="1"/>
  <c r="R30" i="1"/>
  <c r="S30" i="1"/>
  <c r="BF32" i="1"/>
  <c r="Y32" i="1"/>
  <c r="BD32" i="1"/>
  <c r="Q19" i="1"/>
  <c r="AQ19" i="1"/>
  <c r="BF20" i="1"/>
  <c r="P21" i="1"/>
  <c r="BE21" i="1"/>
  <c r="BH21" i="1"/>
  <c r="AQ21" i="1"/>
  <c r="AQ22" i="1"/>
  <c r="AG30" i="1"/>
  <c r="Y24" i="1"/>
  <c r="BD24" i="1"/>
  <c r="BF24" i="1"/>
  <c r="Z26" i="1"/>
  <c r="AA26" i="1"/>
  <c r="Q24" i="1"/>
  <c r="T24" i="1"/>
  <c r="Y27" i="1"/>
  <c r="BD27" i="1"/>
  <c r="BF27" i="1"/>
  <c r="Y18" i="1"/>
  <c r="O20" i="1"/>
  <c r="T21" i="1"/>
  <c r="P22" i="1"/>
  <c r="BE22" i="1"/>
  <c r="BH22" i="1"/>
  <c r="AQ24" i="1"/>
  <c r="BD34" i="1"/>
  <c r="BF34" i="1"/>
  <c r="Y34" i="1"/>
  <c r="BD17" i="1"/>
  <c r="BF17" i="1"/>
  <c r="BD29" i="1"/>
  <c r="BF29" i="1"/>
  <c r="Y29" i="1"/>
  <c r="BR31" i="1"/>
  <c r="Y35" i="1"/>
  <c r="BD35" i="1"/>
  <c r="Q29" i="1"/>
  <c r="P29" i="1"/>
  <c r="BE29" i="1"/>
  <c r="BH29" i="1"/>
  <c r="O29" i="1"/>
  <c r="T29" i="1"/>
  <c r="BF33" i="1"/>
  <c r="T19" i="1"/>
  <c r="O25" i="1"/>
  <c r="AQ25" i="1"/>
  <c r="Q25" i="1"/>
  <c r="P25" i="1"/>
  <c r="BE25" i="1"/>
  <c r="BH25" i="1"/>
  <c r="T22" i="1"/>
  <c r="BR23" i="1"/>
  <c r="BF35" i="1"/>
  <c r="BD33" i="1"/>
  <c r="Y33" i="1"/>
  <c r="AC20" i="1"/>
  <c r="Z22" i="1"/>
  <c r="AA22" i="1"/>
  <c r="T25" i="1"/>
  <c r="T26" i="1"/>
  <c r="AQ26" i="1"/>
  <c r="AQ28" i="1"/>
  <c r="T28" i="1"/>
  <c r="P28" i="1"/>
  <c r="BE28" i="1"/>
  <c r="BH28" i="1"/>
  <c r="O28" i="1"/>
  <c r="BD30" i="1"/>
  <c r="BF30" i="1"/>
  <c r="AG33" i="1"/>
  <c r="P33" i="1"/>
  <c r="BE33" i="1"/>
  <c r="BH33" i="1"/>
  <c r="O23" i="1"/>
  <c r="O31" i="1"/>
  <c r="T32" i="1"/>
  <c r="Q33" i="1"/>
  <c r="AQ34" i="1"/>
  <c r="O34" i="1"/>
  <c r="T35" i="1"/>
  <c r="AQ32" i="1"/>
  <c r="O32" i="1"/>
  <c r="T33" i="1"/>
  <c r="Q34" i="1"/>
  <c r="AQ35" i="1"/>
  <c r="O35" i="1"/>
  <c r="P32" i="1"/>
  <c r="BE32" i="1"/>
  <c r="BH32" i="1"/>
  <c r="P27" i="1"/>
  <c r="BE27" i="1"/>
  <c r="BH27" i="1"/>
  <c r="AQ33" i="1"/>
  <c r="P35" i="1"/>
  <c r="BE35" i="1"/>
  <c r="Z35" i="1"/>
  <c r="AA35" i="1"/>
  <c r="AB22" i="1"/>
  <c r="AF22" i="1"/>
  <c r="AI22" i="1"/>
  <c r="Z29" i="1"/>
  <c r="AA29" i="1"/>
  <c r="BD23" i="1"/>
  <c r="Y23" i="1"/>
  <c r="BD31" i="1"/>
  <c r="Y31" i="1"/>
  <c r="BH34" i="1"/>
  <c r="Z18" i="1"/>
  <c r="AA18" i="1"/>
  <c r="AG34" i="1"/>
  <c r="AH30" i="1"/>
  <c r="Z24" i="1"/>
  <c r="AA24" i="1"/>
  <c r="AG17" i="1"/>
  <c r="W17" i="1"/>
  <c r="U17" i="1"/>
  <c r="X17" i="1"/>
  <c r="R17" i="1"/>
  <c r="S17" i="1"/>
  <c r="BH24" i="1"/>
  <c r="AG35" i="1"/>
  <c r="W35" i="1"/>
  <c r="U35" i="1"/>
  <c r="X35" i="1"/>
  <c r="R35" i="1"/>
  <c r="S35" i="1"/>
  <c r="W28" i="1"/>
  <c r="U28" i="1"/>
  <c r="X28" i="1"/>
  <c r="R28" i="1"/>
  <c r="S28" i="1"/>
  <c r="AG28" i="1"/>
  <c r="Z33" i="1"/>
  <c r="AA33" i="1"/>
  <c r="W22" i="1"/>
  <c r="U22" i="1"/>
  <c r="X22" i="1"/>
  <c r="R22" i="1"/>
  <c r="S22" i="1"/>
  <c r="AG22" i="1"/>
  <c r="BH19" i="1"/>
  <c r="AG20" i="1"/>
  <c r="AI17" i="1"/>
  <c r="AH17" i="1"/>
  <c r="AB17" i="1"/>
  <c r="AF17" i="1"/>
  <c r="Z21" i="1"/>
  <c r="AA21" i="1"/>
  <c r="AG29" i="1"/>
  <c r="W29" i="1"/>
  <c r="U29" i="1"/>
  <c r="X29" i="1"/>
  <c r="R29" i="1"/>
  <c r="S29" i="1"/>
  <c r="Z19" i="1"/>
  <c r="AA19" i="1"/>
  <c r="Z27" i="1"/>
  <c r="AA27" i="1"/>
  <c r="BH35" i="1"/>
  <c r="AG31" i="1"/>
  <c r="Z32" i="1"/>
  <c r="AA32" i="1"/>
  <c r="AH22" i="1"/>
  <c r="Z28" i="1"/>
  <c r="AA28" i="1"/>
  <c r="AG18" i="1"/>
  <c r="AG32" i="1"/>
  <c r="AG23" i="1"/>
  <c r="AG25" i="1"/>
  <c r="Z25" i="1"/>
  <c r="AA25" i="1"/>
  <c r="Z34" i="1"/>
  <c r="AA34" i="1"/>
  <c r="W34" i="1"/>
  <c r="U34" i="1"/>
  <c r="X34" i="1"/>
  <c r="R34" i="1"/>
  <c r="S34" i="1"/>
  <c r="Z20" i="1"/>
  <c r="AA20" i="1"/>
  <c r="W20" i="1"/>
  <c r="U20" i="1"/>
  <c r="X20" i="1"/>
  <c r="R20" i="1"/>
  <c r="S20" i="1"/>
  <c r="AB26" i="1"/>
  <c r="AF26" i="1"/>
  <c r="AI26" i="1"/>
  <c r="AJ26" i="1"/>
  <c r="AH26" i="1"/>
  <c r="W26" i="1"/>
  <c r="U26" i="1"/>
  <c r="X26" i="1"/>
  <c r="R26" i="1"/>
  <c r="S26" i="1"/>
  <c r="AG21" i="1"/>
  <c r="W21" i="1"/>
  <c r="U21" i="1"/>
  <c r="X21" i="1"/>
  <c r="R21" i="1"/>
  <c r="S21" i="1"/>
  <c r="AB30" i="1"/>
  <c r="AF30" i="1"/>
  <c r="AI30" i="1"/>
  <c r="W19" i="1"/>
  <c r="U19" i="1"/>
  <c r="X19" i="1"/>
  <c r="R19" i="1"/>
  <c r="S19" i="1"/>
  <c r="AG19" i="1"/>
  <c r="BH23" i="1"/>
  <c r="BF23" i="1"/>
  <c r="AB32" i="1"/>
  <c r="AF32" i="1"/>
  <c r="AI32" i="1"/>
  <c r="AH32" i="1"/>
  <c r="AB34" i="1"/>
  <c r="AF34" i="1"/>
  <c r="AI34" i="1"/>
  <c r="AH34" i="1"/>
  <c r="AJ22" i="1"/>
  <c r="AI20" i="1"/>
  <c r="AJ20" i="1"/>
  <c r="AB20" i="1"/>
  <c r="AF20" i="1"/>
  <c r="AH20" i="1"/>
  <c r="AI18" i="1"/>
  <c r="AB18" i="1"/>
  <c r="AF18" i="1"/>
  <c r="AH18" i="1"/>
  <c r="AI29" i="1"/>
  <c r="AJ29" i="1"/>
  <c r="AB29" i="1"/>
  <c r="AF29" i="1"/>
  <c r="AH29" i="1"/>
  <c r="AB25" i="1"/>
  <c r="AF25" i="1"/>
  <c r="AI25" i="1"/>
  <c r="AH25" i="1"/>
  <c r="W18" i="1"/>
  <c r="U18" i="1"/>
  <c r="X18" i="1"/>
  <c r="R18" i="1"/>
  <c r="S18" i="1"/>
  <c r="AB33" i="1"/>
  <c r="AF33" i="1"/>
  <c r="AI33" i="1"/>
  <c r="AJ33" i="1"/>
  <c r="AH33" i="1"/>
  <c r="W33" i="1"/>
  <c r="U33" i="1"/>
  <c r="X33" i="1"/>
  <c r="R33" i="1"/>
  <c r="S33" i="1"/>
  <c r="Z23" i="1"/>
  <c r="AA23" i="1"/>
  <c r="AJ30" i="1"/>
  <c r="W32" i="1"/>
  <c r="U32" i="1"/>
  <c r="X32" i="1"/>
  <c r="R32" i="1"/>
  <c r="S32" i="1"/>
  <c r="AI27" i="1"/>
  <c r="AJ27" i="1"/>
  <c r="AB27" i="1"/>
  <c r="AF27" i="1"/>
  <c r="AH27" i="1"/>
  <c r="W27" i="1"/>
  <c r="U27" i="1"/>
  <c r="X27" i="1"/>
  <c r="R27" i="1"/>
  <c r="S27" i="1"/>
  <c r="Z31" i="1"/>
  <c r="AA31" i="1"/>
  <c r="AB35" i="1"/>
  <c r="AF35" i="1"/>
  <c r="AI35" i="1"/>
  <c r="AH35" i="1"/>
  <c r="AI21" i="1"/>
  <c r="AJ21" i="1"/>
  <c r="AB21" i="1"/>
  <c r="AF21" i="1"/>
  <c r="AH21" i="1"/>
  <c r="AB28" i="1"/>
  <c r="AF28" i="1"/>
  <c r="AH28" i="1"/>
  <c r="AI28" i="1"/>
  <c r="AJ28" i="1"/>
  <c r="W25" i="1"/>
  <c r="U25" i="1"/>
  <c r="X25" i="1"/>
  <c r="R25" i="1"/>
  <c r="S25" i="1"/>
  <c r="AI19" i="1"/>
  <c r="AJ19" i="1"/>
  <c r="AB19" i="1"/>
  <c r="AF19" i="1"/>
  <c r="AH19" i="1"/>
  <c r="AJ17" i="1"/>
  <c r="AB24" i="1"/>
  <c r="AF24" i="1"/>
  <c r="AI24" i="1"/>
  <c r="W24" i="1"/>
  <c r="U24" i="1"/>
  <c r="X24" i="1"/>
  <c r="R24" i="1"/>
  <c r="S24" i="1"/>
  <c r="AH24" i="1"/>
  <c r="BF31" i="1"/>
  <c r="BH31" i="1"/>
  <c r="AJ34" i="1"/>
  <c r="AJ35" i="1"/>
  <c r="AJ18" i="1"/>
  <c r="AJ24" i="1"/>
  <c r="AB23" i="1"/>
  <c r="AF23" i="1"/>
  <c r="AH23" i="1"/>
  <c r="AI23" i="1"/>
  <c r="AJ23" i="1"/>
  <c r="W23" i="1"/>
  <c r="U23" i="1"/>
  <c r="X23" i="1"/>
  <c r="R23" i="1"/>
  <c r="S23" i="1"/>
  <c r="AJ25" i="1"/>
  <c r="AJ32" i="1"/>
  <c r="AB31" i="1"/>
  <c r="AF31" i="1"/>
  <c r="AI31" i="1"/>
  <c r="AH31" i="1"/>
  <c r="W31" i="1"/>
  <c r="U31" i="1"/>
  <c r="X31" i="1"/>
  <c r="R31" i="1"/>
  <c r="S31" i="1"/>
  <c r="AJ31" i="1"/>
</calcChain>
</file>

<file path=xl/sharedStrings.xml><?xml version="1.0" encoding="utf-8"?>
<sst xmlns="http://schemas.openxmlformats.org/spreadsheetml/2006/main" count="676" uniqueCount="278">
  <si>
    <t>File opened</t>
  </si>
  <si>
    <t>2020-03-12 10:49:15</t>
  </si>
  <si>
    <t>Console s/n</t>
  </si>
  <si>
    <t>68C-811759</t>
  </si>
  <si>
    <t>Console ver</t>
  </si>
  <si>
    <t>Bluestem v.1.3.17</t>
  </si>
  <si>
    <t>Scripts ver</t>
  </si>
  <si>
    <t>2018.12  1.3.16, Nov 2018</t>
  </si>
  <si>
    <t>Head s/n</t>
  </si>
  <si>
    <t>68H-891759</t>
  </si>
  <si>
    <t>Head ver</t>
  </si>
  <si>
    <t>1.3.1</t>
  </si>
  <si>
    <t>Head cal</t>
  </si>
  <si>
    <t>{"oxygen": "21", "co2aspan2": "-0.0336155", "h2obspan2a": "0.0725379", "co2aspan2b": "0.293384", "co2bspan1": "1.00109", "h2obspan2": "0", "h2oaspan2a": "0.0719734", "h2obspan1": "1.00315", "co2bzero": "0.928899", "co2bspanconc1": "2488", "h2obspan2b": "0.0727663", "co2bspanconc2": "301.4", "h2obzero": "1.05718", "ssb_ref": "36084.5", "h2oaspan2b": "0.0723615", "chamberpressurezero": "2.65346", "h2oaspan2": "0", "flowazero": "0.30544", "co2azero": "0.926417", "h2oaspan1": "1.00539", "h2oaspanconc2": "0", "co2aspan2a": "0.295951", "co2aspanconc1": "2488", "co2bspan2b": "0.294103", "h2obspanconc1": "12.18", "h2oaspanconc1": "12.18", "tbzero": "-0.0746956", "co2aspanconc2": "301.4", "co2aspan1": "1.00127", "co2bspan2": "-0.0333406", "co2bspan2a": "0.296716", "tazero": "-0.144751", "flowmeterzero": "0.998881", "h2obspanconc2": "0", "flowbzero": "0.30558", "ssa_ref": "34010.6", "h2oazero": "1.04577"}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</si>
  <si>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</si>
  <si>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</si>
  <si>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</si>
  <si>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</si>
  <si>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</si>
  <si>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</si>
  <si>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</si>
  <si>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</si>
  <si>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</si>
  <si>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10:49:15</t>
  </si>
  <si>
    <t>Stability Definition:	Qamb_in (Meas): Std&lt;1 Per=20	CO2_r (Meas): Per=20	Tleaf (Meas): Std&lt;0.2 Per=20	A (GasEx): Std&lt;0.2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</si>
  <si>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</si>
  <si>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</si>
  <si>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</si>
  <si>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</si>
  <si>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</si>
  <si>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</si>
  <si>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</si>
  <si>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</si>
  <si>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</si>
  <si>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</si>
  <si>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</si>
  <si>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</si>
  <si>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</si>
  <si>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</si>
  <si>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</si>
  <si>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</si>
  <si>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</si>
  <si>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</si>
  <si>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</si>
  <si>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</si>
  <si>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</si>
  <si>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</si>
  <si>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</si>
  <si>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</si>
  <si>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</si>
  <si>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</si>
  <si>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</si>
  <si>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</si>
  <si>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</si>
  <si>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</si>
  <si>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</si>
  <si>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</si>
  <si>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</si>
  <si>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</si>
  <si>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</si>
  <si>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</si>
  <si>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</si>
  <si>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</si>
  <si>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</si>
  <si>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</si>
  <si>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</si>
  <si>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</si>
  <si>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</si>
  <si>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</si>
  <si>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4.0985 82.4218 390.529 639.528 868.537 1094.82 1268.44 1372.86</t>
  </si>
  <si>
    <t>Fs_true</t>
  </si>
  <si>
    <t>-0.275612 99.6043 402.087 601.147 800.199 1000.93 1199.98 1400.78</t>
  </si>
  <si>
    <t>leak_wt</t>
  </si>
  <si>
    <t>Sys</t>
  </si>
  <si>
    <t>UserDefVar</t>
  </si>
  <si>
    <t>GasEx</t>
  </si>
  <si>
    <t>Leak</t>
  </si>
  <si>
    <t>FLR</t>
  </si>
  <si>
    <t>LeafQ</t>
  </si>
  <si>
    <t>Meas</t>
  </si>
  <si>
    <t>FlrLS</t>
  </si>
  <si>
    <t>FlrStats</t>
  </si>
  <si>
    <t>Status</t>
  </si>
  <si>
    <t>obs</t>
  </si>
  <si>
    <t>time</t>
  </si>
  <si>
    <t>elapsed</t>
  </si>
  <si>
    <t>date</t>
  </si>
  <si>
    <t>hhmmss</t>
  </si>
  <si>
    <t>Machine</t>
  </si>
  <si>
    <t>Date</t>
  </si>
  <si>
    <t>User</t>
  </si>
  <si>
    <t>Species</t>
  </si>
  <si>
    <t>Barcode</t>
  </si>
  <si>
    <t>Pheno_Age</t>
  </si>
  <si>
    <t>Canopy</t>
  </si>
  <si>
    <t>SunVSShade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</si>
  <si>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</si>
  <si>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</si>
  <si>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</si>
  <si>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</si>
  <si>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</si>
  <si>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</si>
  <si>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</si>
  <si>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</si>
  <si>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</si>
  <si>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</si>
  <si>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</si>
  <si>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</si>
  <si>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</si>
  <si>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</si>
  <si>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</si>
  <si>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</si>
  <si>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</si>
  <si>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</si>
  <si>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</si>
  <si>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</si>
  <si>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</si>
  <si>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</si>
  <si>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</si>
  <si>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</si>
  <si>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</si>
  <si>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</si>
  <si>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</si>
  <si>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</si>
  <si>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</si>
  <si>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</si>
  <si>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</si>
  <si>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</si>
  <si>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</si>
  <si>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</si>
  <si>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</si>
  <si>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</si>
  <si>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</si>
  <si>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</si>
  <si>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</si>
  <si>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</si>
  <si>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</si>
  <si>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</si>
  <si>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</si>
  <si>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</si>
  <si>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</si>
  <si>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</si>
  <si>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</si>
  <si>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</si>
  <si>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</si>
  <si>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</si>
  <si>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</si>
  <si>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</si>
  <si>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</si>
  <si>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</si>
  <si>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</si>
  <si>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</si>
  <si>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</si>
  <si>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</si>
  <si>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</si>
  <si>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</si>
  <si>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</si>
  <si>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</si>
  <si>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</si>
  <si>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</si>
  <si>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</si>
  <si>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</si>
  <si>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</si>
  <si>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</si>
  <si>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</si>
  <si>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</si>
  <si>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</si>
  <si>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</si>
  <si>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</si>
  <si>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</si>
  <si>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</si>
  <si>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</si>
  <si>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</si>
  <si>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</si>
  <si>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</si>
  <si>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</si>
  <si>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</si>
  <si>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</si>
  <si>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</si>
  <si>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</si>
  <si>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</si>
  <si>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</si>
  <si>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</si>
  <si>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</si>
  <si>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</si>
  <si>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</si>
  <si>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</si>
  <si>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</si>
  <si>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</si>
  <si>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</si>
  <si>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</si>
  <si>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</si>
  <si>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</si>
  <si>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</si>
  <si>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</si>
  <si>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</si>
  <si>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</si>
  <si>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</si>
  <si>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</si>
  <si>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</si>
  <si>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</si>
  <si>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</si>
  <si>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</si>
  <si>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</si>
  <si>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</si>
  <si>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</si>
  <si>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</si>
  <si>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</si>
  <si>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</si>
  <si>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</si>
  <si>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</si>
  <si>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</si>
  <si>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</si>
  <si>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</si>
  <si>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</si>
  <si>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</si>
  <si>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</si>
  <si>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</si>
  <si>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</si>
  <si>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</si>
  <si>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</si>
  <si>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</si>
  <si>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</si>
  <si>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</si>
  <si>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</si>
  <si>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</si>
  <si>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</si>
  <si>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</si>
  <si>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</si>
  <si>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µmol/mol</t>
  </si>
  <si>
    <t>mmol/mol</t>
  </si>
  <si>
    <t>20200312 10:50:42</t>
  </si>
  <si>
    <t>10:50:42</t>
  </si>
  <si>
    <t>Lindsey</t>
  </si>
  <si>
    <t>jl</t>
  </si>
  <si>
    <t>UNKNOW</t>
  </si>
  <si>
    <t>Mature</t>
  </si>
  <si>
    <t>D09</t>
  </si>
  <si>
    <t>Shade</t>
  </si>
  <si>
    <t>-</t>
  </si>
  <si>
    <t>0: Broadleaf</t>
  </si>
  <si>
    <t>20200312 10:51:43</t>
  </si>
  <si>
    <t>10:51:43</t>
  </si>
  <si>
    <t>20200312 10:52:43</t>
  </si>
  <si>
    <t>10:52:43</t>
  </si>
  <si>
    <t>20200312 10:53:44</t>
  </si>
  <si>
    <t>10:53:44</t>
  </si>
  <si>
    <t>20200312 10:54:44</t>
  </si>
  <si>
    <t>10:54:44</t>
  </si>
  <si>
    <t>20200312 10:55:45</t>
  </si>
  <si>
    <t>10:55:45</t>
  </si>
  <si>
    <t>20200312 10:56:45</t>
  </si>
  <si>
    <t>10:56:45</t>
  </si>
  <si>
    <t>20200312 10:57:46</t>
  </si>
  <si>
    <t>10:57:46</t>
  </si>
  <si>
    <t>20200312 10:58:50</t>
  </si>
  <si>
    <t>10:58:50</t>
  </si>
  <si>
    <t>20200312 10:59:51</t>
  </si>
  <si>
    <t>10:59:51</t>
  </si>
  <si>
    <t>20200312 11:00:51</t>
  </si>
  <si>
    <t>11:00:51</t>
  </si>
  <si>
    <t>20200312 11:01:52</t>
  </si>
  <si>
    <t>11:01:52</t>
  </si>
  <si>
    <t>20200312 11:02:52</t>
  </si>
  <si>
    <t>11:02:52</t>
  </si>
  <si>
    <t>20200312 11:03:53</t>
  </si>
  <si>
    <t>11:03:53</t>
  </si>
  <si>
    <t>20200312 11:04:54</t>
  </si>
  <si>
    <t>11:04:54</t>
  </si>
  <si>
    <t>20200312 11:05:55</t>
  </si>
  <si>
    <t>11:05:55</t>
  </si>
  <si>
    <t>20200312 11:07:01</t>
  </si>
  <si>
    <t>11:07:01</t>
  </si>
  <si>
    <t>20200312 11:08:06</t>
  </si>
  <si>
    <t>11:08:06</t>
  </si>
  <si>
    <t>20200312 11:09:18</t>
  </si>
  <si>
    <t>11:09:18</t>
  </si>
  <si>
    <t>BNL18450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</si>
</sst>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C35"/>
  <sheetViews>
    <sheetView tabSelected="1" topLeftCell="A16" workbookViewId="0">
      <selection activeCell="G17" sqref="G17:G35"/>
    </sheetView>
  </sheetViews>
  <sheetFormatPr defaultRowHeight="14.5" x14ac:dyDescent="0.35"/>
  <sheetData>
    <row r="2" spans="1:133" x14ac:dyDescent="0.35">
      <c r="A2" t="s">
        <v>25</v>
      </c>
      <c r="B2" t="s">
        <v>26</v>
      </c>
      <c r="C2" t="s">
        <v>28</v>
      </c>
      <c r="D2" t="s">
        <v>29</v>
      </c>
    </row>
    <row r="3" spans="1:133" x14ac:dyDescent="0.35">
      <c r="B3" t="s">
        <v>27</v>
      </c>
      <c r="C3">
        <v>21</v>
      </c>
      <c r="D3" t="s">
        <v>30</v>
      </c>
    </row>
    <row r="4" spans="1:133" x14ac:dyDescent="0.35">
      <c r="A4" t="s">
        <v>31</v>
      </c>
      <c r="B4" t="s">
        <v>32</v>
      </c>
    </row>
    <row r="5" spans="1:133" x14ac:dyDescent="0.35">
      <c r="B5">
        <v>2</v>
      </c>
    </row>
    <row r="6" spans="1:133" x14ac:dyDescent="0.35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33" x14ac:dyDescent="0.35">
      <c r="B7">
        <v>0</v>
      </c>
      <c r="C7">
        <v>1</v>
      </c>
      <c r="D7">
        <v>0</v>
      </c>
      <c r="E7">
        <v>0</v>
      </c>
    </row>
    <row r="8" spans="1:133" x14ac:dyDescent="0.35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33" x14ac:dyDescent="0.35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33" x14ac:dyDescent="0.35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33" x14ac:dyDescent="0.35">
      <c r="B11">
        <v>0</v>
      </c>
      <c r="C11">
        <v>0</v>
      </c>
      <c r="D11">
        <v>0</v>
      </c>
      <c r="E11">
        <v>0</v>
      </c>
      <c r="F11">
        <v>1</v>
      </c>
    </row>
    <row r="12" spans="1:133" x14ac:dyDescent="0.35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33" x14ac:dyDescent="0.35">
      <c r="B13">
        <v>-6276</v>
      </c>
      <c r="C13">
        <v>6.6</v>
      </c>
      <c r="D13">
        <v>1.7090000000000001E-5</v>
      </c>
      <c r="E13">
        <v>3.11</v>
      </c>
      <c r="F13" t="s">
        <v>69</v>
      </c>
      <c r="G13" t="s">
        <v>71</v>
      </c>
      <c r="H13">
        <v>0</v>
      </c>
    </row>
    <row r="14" spans="1:133" x14ac:dyDescent="0.35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75</v>
      </c>
      <c r="AN14" t="s">
        <v>76</v>
      </c>
      <c r="AO14" t="s">
        <v>76</v>
      </c>
      <c r="AP14" t="s">
        <v>76</v>
      </c>
      <c r="AQ14" t="s">
        <v>76</v>
      </c>
      <c r="AR14" t="s">
        <v>76</v>
      </c>
      <c r="AS14" t="s">
        <v>77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77</v>
      </c>
      <c r="BK14" t="s">
        <v>77</v>
      </c>
      <c r="BL14" t="s">
        <v>77</v>
      </c>
      <c r="BM14" t="s">
        <v>77</v>
      </c>
      <c r="BN14" t="s">
        <v>77</v>
      </c>
      <c r="BO14" t="s">
        <v>77</v>
      </c>
      <c r="BP14" t="s">
        <v>77</v>
      </c>
      <c r="BQ14" t="s">
        <v>78</v>
      </c>
      <c r="BR14" t="s">
        <v>78</v>
      </c>
      <c r="BS14" t="s">
        <v>78</v>
      </c>
      <c r="BT14" t="s">
        <v>78</v>
      </c>
      <c r="BU14" t="s">
        <v>31</v>
      </c>
      <c r="BV14" t="s">
        <v>31</v>
      </c>
      <c r="BW14" t="s">
        <v>31</v>
      </c>
      <c r="BX14" t="s">
        <v>79</v>
      </c>
      <c r="BY14" t="s">
        <v>79</v>
      </c>
      <c r="BZ14" t="s">
        <v>79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79</v>
      </c>
      <c r="CG14" t="s">
        <v>79</v>
      </c>
      <c r="CH14" t="s">
        <v>79</v>
      </c>
      <c r="CI14" t="s">
        <v>79</v>
      </c>
      <c r="CJ14" t="s">
        <v>79</v>
      </c>
      <c r="CK14" t="s">
        <v>79</v>
      </c>
      <c r="CL14" t="s">
        <v>79</v>
      </c>
      <c r="CM14" t="s">
        <v>79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80</v>
      </c>
      <c r="CU14" t="s">
        <v>80</v>
      </c>
      <c r="CV14" t="s">
        <v>80</v>
      </c>
      <c r="CW14" t="s">
        <v>80</v>
      </c>
      <c r="CX14" t="s">
        <v>80</v>
      </c>
      <c r="CY14" t="s">
        <v>80</v>
      </c>
      <c r="CZ14" t="s">
        <v>80</v>
      </c>
      <c r="DA14" t="s">
        <v>80</v>
      </c>
      <c r="DB14" t="s">
        <v>80</v>
      </c>
      <c r="DC14" t="s">
        <v>80</v>
      </c>
      <c r="DD14" t="s">
        <v>80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82</v>
      </c>
      <c r="DX14" t="s">
        <v>82</v>
      </c>
      <c r="DY14" t="s">
        <v>82</v>
      </c>
      <c r="DZ14" t="s">
        <v>82</v>
      </c>
      <c r="EA14" t="s">
        <v>82</v>
      </c>
      <c r="EB14" t="s">
        <v>82</v>
      </c>
      <c r="EC14" t="s">
        <v>82</v>
      </c>
    </row>
    <row r="15" spans="1:133" x14ac:dyDescent="0.35">
      <c r="A15" t="s">
        <v>83</v>
      </c>
      <c r="B15" t="s">
        <v>84</v>
      </c>
      <c r="C15" t="s">
        <v>85</v>
      </c>
      <c r="D15" t="s">
        <v>86</v>
      </c>
      <c r="E15" t="s">
        <v>87</v>
      </c>
      <c r="F15" t="s">
        <v>88</v>
      </c>
      <c r="G15" t="s">
        <v>89</v>
      </c>
      <c r="H15" t="s">
        <v>90</v>
      </c>
      <c r="I15" t="s">
        <v>91</v>
      </c>
      <c r="J15" t="s">
        <v>92</v>
      </c>
      <c r="K15" t="s">
        <v>93</v>
      </c>
      <c r="L15" t="s">
        <v>94</v>
      </c>
      <c r="M15" t="s">
        <v>95</v>
      </c>
      <c r="N15" t="s">
        <v>96</v>
      </c>
      <c r="O15" t="s">
        <v>97</v>
      </c>
      <c r="P15" t="s">
        <v>98</v>
      </c>
      <c r="Q15" t="s">
        <v>99</v>
      </c>
      <c r="R15" t="s">
        <v>100</v>
      </c>
      <c r="S15" t="s">
        <v>101</v>
      </c>
      <c r="T15" t="s">
        <v>102</v>
      </c>
      <c r="U15" t="s">
        <v>103</v>
      </c>
      <c r="V15" t="s">
        <v>104</v>
      </c>
      <c r="W15" t="s">
        <v>105</v>
      </c>
      <c r="X15" t="s">
        <v>106</v>
      </c>
      <c r="Y15" t="s">
        <v>107</v>
      </c>
      <c r="Z15" t="s">
        <v>108</v>
      </c>
      <c r="AA15" t="s">
        <v>109</v>
      </c>
      <c r="AB15" t="s">
        <v>110</v>
      </c>
      <c r="AC15" t="s">
        <v>111</v>
      </c>
      <c r="AD15" t="s">
        <v>112</v>
      </c>
      <c r="AE15" t="s">
        <v>113</v>
      </c>
      <c r="AF15" t="s">
        <v>114</v>
      </c>
      <c r="AG15" t="s">
        <v>115</v>
      </c>
      <c r="AH15" t="s">
        <v>116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76</v>
      </c>
      <c r="AO15" t="s">
        <v>122</v>
      </c>
      <c r="AP15" t="s">
        <v>123</v>
      </c>
      <c r="AQ15" t="s">
        <v>124</v>
      </c>
      <c r="AR15" t="s">
        <v>125</v>
      </c>
      <c r="AS15" t="s">
        <v>126</v>
      </c>
      <c r="AT15" t="s">
        <v>127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96</v>
      </c>
      <c r="BY15" t="s">
        <v>157</v>
      </c>
      <c r="BZ15" t="s">
        <v>158</v>
      </c>
      <c r="CA15" t="s">
        <v>159</v>
      </c>
      <c r="CB15" t="s">
        <v>160</v>
      </c>
      <c r="CC15" t="s">
        <v>161</v>
      </c>
      <c r="CD15" t="s">
        <v>162</v>
      </c>
      <c r="CE15" t="s">
        <v>163</v>
      </c>
      <c r="CF15" t="s">
        <v>164</v>
      </c>
      <c r="CG15" t="s">
        <v>165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</row>
    <row r="16" spans="1:133" x14ac:dyDescent="0.35">
      <c r="B16" t="s">
        <v>214</v>
      </c>
      <c r="C16" t="s">
        <v>214</v>
      </c>
      <c r="N16" t="s">
        <v>214</v>
      </c>
      <c r="O16" t="s">
        <v>215</v>
      </c>
      <c r="P16" t="s">
        <v>216</v>
      </c>
      <c r="Q16" t="s">
        <v>217</v>
      </c>
      <c r="R16" t="s">
        <v>217</v>
      </c>
      <c r="S16" t="s">
        <v>162</v>
      </c>
      <c r="T16" t="s">
        <v>162</v>
      </c>
      <c r="U16" t="s">
        <v>215</v>
      </c>
      <c r="V16" t="s">
        <v>215</v>
      </c>
      <c r="W16" t="s">
        <v>215</v>
      </c>
      <c r="X16" t="s">
        <v>215</v>
      </c>
      <c r="Y16" t="s">
        <v>218</v>
      </c>
      <c r="Z16" t="s">
        <v>219</v>
      </c>
      <c r="AA16" t="s">
        <v>219</v>
      </c>
      <c r="AB16" t="s">
        <v>220</v>
      </c>
      <c r="AC16" t="s">
        <v>221</v>
      </c>
      <c r="AD16" t="s">
        <v>220</v>
      </c>
      <c r="AE16" t="s">
        <v>220</v>
      </c>
      <c r="AF16" t="s">
        <v>220</v>
      </c>
      <c r="AG16" t="s">
        <v>218</v>
      </c>
      <c r="AH16" t="s">
        <v>218</v>
      </c>
      <c r="AI16" t="s">
        <v>218</v>
      </c>
      <c r="AJ16" t="s">
        <v>218</v>
      </c>
      <c r="AN16" t="s">
        <v>222</v>
      </c>
      <c r="AO16" t="s">
        <v>221</v>
      </c>
      <c r="AQ16" t="s">
        <v>221</v>
      </c>
      <c r="AR16" t="s">
        <v>222</v>
      </c>
      <c r="AX16" t="s">
        <v>216</v>
      </c>
      <c r="BD16" t="s">
        <v>216</v>
      </c>
      <c r="BE16" t="s">
        <v>216</v>
      </c>
      <c r="BF16" t="s">
        <v>216</v>
      </c>
      <c r="BH16" t="s">
        <v>223</v>
      </c>
      <c r="BQ16" t="s">
        <v>216</v>
      </c>
      <c r="BR16" t="s">
        <v>216</v>
      </c>
      <c r="BT16" t="s">
        <v>224</v>
      </c>
      <c r="BU16" t="s">
        <v>225</v>
      </c>
      <c r="BX16" t="s">
        <v>214</v>
      </c>
      <c r="BY16" t="s">
        <v>217</v>
      </c>
      <c r="BZ16" t="s">
        <v>217</v>
      </c>
      <c r="CA16" t="s">
        <v>226</v>
      </c>
      <c r="CB16" t="s">
        <v>226</v>
      </c>
      <c r="CC16" t="s">
        <v>222</v>
      </c>
      <c r="CD16" t="s">
        <v>220</v>
      </c>
      <c r="CE16" t="s">
        <v>220</v>
      </c>
      <c r="CF16" t="s">
        <v>219</v>
      </c>
      <c r="CG16" t="s">
        <v>219</v>
      </c>
      <c r="CH16" t="s">
        <v>219</v>
      </c>
      <c r="CI16" t="s">
        <v>219</v>
      </c>
      <c r="CJ16" t="s">
        <v>219</v>
      </c>
      <c r="CK16" t="s">
        <v>227</v>
      </c>
      <c r="CL16" t="s">
        <v>216</v>
      </c>
      <c r="CM16" t="s">
        <v>216</v>
      </c>
      <c r="CN16" t="s">
        <v>216</v>
      </c>
      <c r="CS16" t="s">
        <v>216</v>
      </c>
      <c r="CV16" t="s">
        <v>219</v>
      </c>
      <c r="CW16" t="s">
        <v>219</v>
      </c>
      <c r="CX16" t="s">
        <v>219</v>
      </c>
      <c r="CY16" t="s">
        <v>219</v>
      </c>
      <c r="CZ16" t="s">
        <v>219</v>
      </c>
      <c r="DA16" t="s">
        <v>216</v>
      </c>
      <c r="DB16" t="s">
        <v>216</v>
      </c>
      <c r="DC16" t="s">
        <v>216</v>
      </c>
      <c r="DD16" t="s">
        <v>214</v>
      </c>
      <c r="DF16" t="s">
        <v>228</v>
      </c>
      <c r="DG16" t="s">
        <v>228</v>
      </c>
      <c r="DI16" t="s">
        <v>214</v>
      </c>
      <c r="DJ16" t="s">
        <v>221</v>
      </c>
      <c r="DK16" t="s">
        <v>221</v>
      </c>
      <c r="DL16" t="s">
        <v>229</v>
      </c>
      <c r="DM16" t="s">
        <v>230</v>
      </c>
      <c r="DO16" t="s">
        <v>222</v>
      </c>
      <c r="DP16" t="s">
        <v>222</v>
      </c>
      <c r="DQ16" t="s">
        <v>219</v>
      </c>
      <c r="DR16" t="s">
        <v>219</v>
      </c>
      <c r="DS16" t="s">
        <v>219</v>
      </c>
      <c r="DT16" t="s">
        <v>219</v>
      </c>
      <c r="DU16" t="s">
        <v>219</v>
      </c>
      <c r="DV16" t="s">
        <v>221</v>
      </c>
      <c r="DW16" t="s">
        <v>221</v>
      </c>
      <c r="DX16" t="s">
        <v>221</v>
      </c>
      <c r="DY16" t="s">
        <v>219</v>
      </c>
      <c r="DZ16" t="s">
        <v>217</v>
      </c>
      <c r="EA16" t="s">
        <v>226</v>
      </c>
      <c r="EB16" t="s">
        <v>221</v>
      </c>
      <c r="EC16" t="s">
        <v>221</v>
      </c>
    </row>
    <row r="17" spans="1:133" x14ac:dyDescent="0.35">
      <c r="A17">
        <v>1</v>
      </c>
      <c r="B17">
        <v>1584028242.5</v>
      </c>
      <c r="C17">
        <v>0</v>
      </c>
      <c r="D17" t="s">
        <v>231</v>
      </c>
      <c r="E17" t="s">
        <v>232</v>
      </c>
      <c r="F17" t="s">
        <v>233</v>
      </c>
      <c r="G17">
        <v>20200312</v>
      </c>
      <c r="H17" t="s">
        <v>234</v>
      </c>
      <c r="I17" t="s">
        <v>235</v>
      </c>
      <c r="J17" t="s">
        <v>277</v>
      </c>
      <c r="K17" t="s">
        <v>236</v>
      </c>
      <c r="L17" t="s">
        <v>237</v>
      </c>
      <c r="M17" t="s">
        <v>238</v>
      </c>
      <c r="N17">
        <v>1584028234.5</v>
      </c>
      <c r="O17">
        <f t="shared" ref="O17:O35" si="0">CC17*AP17*(CA17-CB17)/(100*BU17*(1000-AP17*CA17))</f>
        <v>2.4919636489668825E-4</v>
      </c>
      <c r="P17">
        <f t="shared" ref="P17:P35" si="1">CC17*AP17*(BZ17-BY17*(1000-AP17*CB17)/(1000-AP17*CA17))/(100*BU17)</f>
        <v>1.9965411098935839</v>
      </c>
      <c r="Q17">
        <f t="shared" ref="Q17:Q35" si="2">BY17 - IF(AP17&gt;1, P17*BU17*100/(AR17*CK17), 0)</f>
        <v>397.92203225806497</v>
      </c>
      <c r="R17">
        <f t="shared" ref="R17:R35" si="3">((X17-O17/2)*Q17-P17)/(X17+O17/2)</f>
        <v>271.24061902138561</v>
      </c>
      <c r="S17">
        <f t="shared" ref="S17:S35" si="4">R17*(CD17+CE17)/1000</f>
        <v>27.042565076992865</v>
      </c>
      <c r="T17">
        <f t="shared" ref="T17:T35" si="5">(BY17 - IF(AP17&gt;1, P17*BU17*100/(AR17*CK17), 0))*(CD17+CE17)/1000</f>
        <v>39.67264376453717</v>
      </c>
      <c r="U17">
        <f t="shared" ref="U17:U35" si="6">2/((1/W17-1/V17)+SIGN(W17)*SQRT((1/W17-1/V17)*(1/W17-1/V17) + 4*BV17/((BV17+1)*(BV17+1))*(2*1/W17*1/V17-1/V17*1/V17)))</f>
        <v>2.6416065960013144E-2</v>
      </c>
      <c r="V17">
        <f t="shared" ref="V17:V35" si="7">AM17+AL17*BU17+AK17*BU17*BU17</f>
        <v>2.2525472694998689</v>
      </c>
      <c r="W17">
        <f t="shared" ref="W17:W35" si="8">O17*(1000-(1000*0.61365*EXP(17.502*AA17/(240.97+AA17))/(CD17+CE17)+CA17)/2)/(1000*0.61365*EXP(17.502*AA17/(240.97+AA17))/(CD17+CE17)-CA17)</f>
        <v>2.6245164497918878E-2</v>
      </c>
      <c r="X17">
        <f t="shared" ref="X17:X35" si="9">1/((BV17+1)/(U17/1.6)+1/(V17/1.37)) + BV17/((BV17+1)/(U17/1.6) + BV17/(V17/1.37))</f>
        <v>1.6418490344115445E-2</v>
      </c>
      <c r="Y17">
        <f t="shared" ref="Y17:Y35" si="10">(BR17*BT17)</f>
        <v>66.095370608395086</v>
      </c>
      <c r="Z17">
        <f t="shared" ref="Z17:Z35" si="11">(CF17+(Y17+2*0.95*0.0000000567*(((CF17+$B$7)+273)^4-(CF17+273)^4)-44100*O17)/(1.84*29.3*V17+8*0.95*0.0000000567*(CF17+273)^3))</f>
        <v>28.005519450289665</v>
      </c>
      <c r="AA17">
        <f t="shared" ref="AA17:AA35" si="12">($C$7*CG17+$D$7*CH17+$E$7*Z17)</f>
        <v>27.504935483871002</v>
      </c>
      <c r="AB17">
        <f t="shared" ref="AB17:AB35" si="13">0.61365*EXP(17.502*AA17/(240.97+AA17))</f>
        <v>3.6866875985455083</v>
      </c>
      <c r="AC17">
        <f t="shared" ref="AC17:AC35" si="14">(AD17/AE17*100)</f>
        <v>74.774080394677426</v>
      </c>
      <c r="AD17">
        <f t="shared" ref="AD17:AD35" si="15">CA17*(CD17+CE17)/1000</f>
        <v>2.7707023310969672</v>
      </c>
      <c r="AE17">
        <f t="shared" ref="AE17:AE35" si="16">0.61365*EXP(17.502*CF17/(240.97+CF17))</f>
        <v>3.7054315030990228</v>
      </c>
      <c r="AF17">
        <f t="shared" ref="AF17:AF35" si="17">(AB17-CA17*(CD17+CE17)/1000)</f>
        <v>0.91598526744854114</v>
      </c>
      <c r="AG17">
        <f t="shared" ref="AG17:AG35" si="18">(-O17*44100)</f>
        <v>-10.989559691943953</v>
      </c>
      <c r="AH17">
        <f t="shared" ref="AH17:AH35" si="19">2*29.3*V17*0.92*(CF17-AA17)</f>
        <v>10.528789771696733</v>
      </c>
      <c r="AI17">
        <f t="shared" ref="AI17:AI35" si="20">2*0.95*0.0000000567*(((CF17+$B$7)+273)^4-(AA17+273)^4)</f>
        <v>1.0142815418441746</v>
      </c>
      <c r="AJ17">
        <f t="shared" ref="AJ17:AJ35" si="21">Y17+AI17+AG17+AH17</f>
        <v>66.64888222999204</v>
      </c>
      <c r="AK17">
        <v>-4.1252358626214902E-2</v>
      </c>
      <c r="AL17">
        <v>4.6309386463027603E-2</v>
      </c>
      <c r="AM17">
        <v>3.4597758612654399</v>
      </c>
      <c r="AN17">
        <v>0</v>
      </c>
      <c r="AO17">
        <v>0</v>
      </c>
      <c r="AP17">
        <f t="shared" ref="AP17:AP35" si="22">IF(AN17*$H$13&gt;=AR17,1,(AR17/(AR17-AN17*$H$13)))</f>
        <v>1</v>
      </c>
      <c r="AQ17">
        <f t="shared" ref="AQ17:AQ35" si="23">(AP17-1)*100</f>
        <v>0</v>
      </c>
      <c r="AR17">
        <f t="shared" ref="AR17:AR35" si="24">MAX(0,($B$13+$C$13*CK17)/(1+$D$13*CK17)*CD17/(CF17+273)*$E$13)</f>
        <v>52500.144505681783</v>
      </c>
      <c r="AS17" t="s">
        <v>239</v>
      </c>
      <c r="AT17">
        <v>0</v>
      </c>
      <c r="AU17">
        <v>0</v>
      </c>
      <c r="AV17">
        <f t="shared" ref="AV17:AV35" si="25">AU17-AT17</f>
        <v>0</v>
      </c>
      <c r="AW17" t="e">
        <f t="shared" ref="AW17:AW35" si="26">AV17/AU17</f>
        <v>#DIV/0!</v>
      </c>
      <c r="AX17">
        <v>0</v>
      </c>
      <c r="AY17" t="s">
        <v>239</v>
      </c>
      <c r="AZ17">
        <v>0</v>
      </c>
      <c r="BA17">
        <v>0</v>
      </c>
      <c r="BB17" t="e">
        <f t="shared" ref="BB17:BB35" si="27">1-AZ17/BA17</f>
        <v>#DIV/0!</v>
      </c>
      <c r="BC17">
        <v>0.5</v>
      </c>
      <c r="BD17">
        <f t="shared" ref="BD17:BD35" si="28">BR17</f>
        <v>337.22211938783005</v>
      </c>
      <c r="BE17">
        <f t="shared" ref="BE17:BE35" si="29">P17</f>
        <v>1.9965411098935839</v>
      </c>
      <c r="BF17" t="e">
        <f t="shared" ref="BF17:BF35" si="30">BB17*BC17*BD17</f>
        <v>#DIV/0!</v>
      </c>
      <c r="BG17" t="e">
        <f t="shared" ref="BG17:BG35" si="31">BL17/BA17</f>
        <v>#DIV/0!</v>
      </c>
      <c r="BH17">
        <f t="shared" ref="BH17:BH35" si="32">(BE17-AX17)/BD17</f>
        <v>5.9205520489520914E-3</v>
      </c>
      <c r="BI17" t="e">
        <f t="shared" ref="BI17:BI35" si="33">(AU17-BA17)/BA17</f>
        <v>#DIV/0!</v>
      </c>
      <c r="BJ17" t="s">
        <v>239</v>
      </c>
      <c r="BK17">
        <v>0</v>
      </c>
      <c r="BL17">
        <f t="shared" ref="BL17:BL35" si="34">BA17-BK17</f>
        <v>0</v>
      </c>
      <c r="BM17" t="e">
        <f t="shared" ref="BM17:BM35" si="35">(BA17-AZ17)/(BA17-BK17)</f>
        <v>#DIV/0!</v>
      </c>
      <c r="BN17" t="e">
        <f t="shared" ref="BN17:BN35" si="36">(AU17-BA17)/(AU17-BK17)</f>
        <v>#DIV/0!</v>
      </c>
      <c r="BO17" t="e">
        <f t="shared" ref="BO17:BO35" si="37">(BA17-AZ17)/(BA17-AT17)</f>
        <v>#DIV/0!</v>
      </c>
      <c r="BP17" t="e">
        <f t="shared" ref="BP17:BP35" si="38">(AU17-BA17)/(AU17-AT17)</f>
        <v>#DIV/0!</v>
      </c>
      <c r="BQ17">
        <f t="shared" ref="BQ17:BQ35" si="39">$B$11*CL17+$C$11*CM17+$F$11*CN17</f>
        <v>400.02635483871001</v>
      </c>
      <c r="BR17">
        <f t="shared" ref="BR17:BR35" si="40">BQ17*BS17</f>
        <v>337.22211938783005</v>
      </c>
      <c r="BS17">
        <f t="shared" ref="BS17:BS35" si="41">($B$11*$D$9+$C$11*$D$9+$F$11*((DA17+CS17)/MAX(DA17+CS17+DB17, 0.1)*$I$9+DB17/MAX(DA17+CS17+DB17, 0.1)*$J$9))/($B$11+$C$11+$F$11)</f>
        <v>0.84299975566309249</v>
      </c>
      <c r="BT17">
        <f t="shared" ref="BT17:BT35" si="42">($B$11*$K$9+$C$11*$K$9+$F$11*((DA17+CS17)/MAX(DA17+CS17+DB17, 0.1)*$P$9+DB17/MAX(DA17+CS17+DB17, 0.1)*$Q$9))/($B$11+$C$11+$F$11)</f>
        <v>0.19599951132618493</v>
      </c>
      <c r="BU17">
        <v>6</v>
      </c>
      <c r="BV17">
        <v>0.5</v>
      </c>
      <c r="BW17" t="s">
        <v>240</v>
      </c>
      <c r="BX17">
        <v>1584028234.5</v>
      </c>
      <c r="BY17">
        <v>397.92203225806497</v>
      </c>
      <c r="BZ17">
        <v>400.01767741935498</v>
      </c>
      <c r="CA17">
        <v>27.790522580645199</v>
      </c>
      <c r="CB17">
        <v>27.548258064516101</v>
      </c>
      <c r="CC17">
        <v>600.01622580645198</v>
      </c>
      <c r="CD17">
        <v>99.499529032258096</v>
      </c>
      <c r="CE17">
        <v>0.20001145161290301</v>
      </c>
      <c r="CF17">
        <v>27.591635483870999</v>
      </c>
      <c r="CG17">
        <v>27.504935483871002</v>
      </c>
      <c r="CH17">
        <v>999.9</v>
      </c>
      <c r="CI17">
        <v>0</v>
      </c>
      <c r="CJ17">
        <v>0</v>
      </c>
      <c r="CK17">
        <v>9998.2451612903205</v>
      </c>
      <c r="CL17">
        <v>0</v>
      </c>
      <c r="CM17">
        <v>10.3772838709677</v>
      </c>
      <c r="CN17">
        <v>400.02635483871001</v>
      </c>
      <c r="CO17">
        <v>0.90001493548387101</v>
      </c>
      <c r="CP17">
        <v>9.9985064516128999E-2</v>
      </c>
      <c r="CQ17">
        <v>0</v>
      </c>
      <c r="CR17">
        <v>2.71662903225806</v>
      </c>
      <c r="CS17">
        <v>0</v>
      </c>
      <c r="CT17">
        <v>5387.3264516129002</v>
      </c>
      <c r="CU17">
        <v>3653.5009677419298</v>
      </c>
      <c r="CV17">
        <v>38.431064516128998</v>
      </c>
      <c r="CW17">
        <v>43.384967741935498</v>
      </c>
      <c r="CX17">
        <v>40.775870967741902</v>
      </c>
      <c r="CY17">
        <v>41.75</v>
      </c>
      <c r="CZ17">
        <v>39.156999999999996</v>
      </c>
      <c r="DA17">
        <v>360.02967741935498</v>
      </c>
      <c r="DB17">
        <v>39.999677419354803</v>
      </c>
      <c r="DC17">
        <v>0</v>
      </c>
      <c r="DD17">
        <v>11244</v>
      </c>
      <c r="DE17">
        <v>2.69070192307692</v>
      </c>
      <c r="DF17">
        <v>-0.37766666958914002</v>
      </c>
      <c r="DG17">
        <v>14.661880469440799</v>
      </c>
      <c r="DH17">
        <v>5388.1592307692299</v>
      </c>
      <c r="DI17">
        <v>15</v>
      </c>
      <c r="DJ17">
        <v>100</v>
      </c>
      <c r="DK17">
        <v>100</v>
      </c>
      <c r="DL17">
        <v>2.1</v>
      </c>
      <c r="DM17">
        <v>0.34399999999999997</v>
      </c>
      <c r="DN17">
        <v>2</v>
      </c>
      <c r="DO17">
        <v>654.31700000000001</v>
      </c>
      <c r="DP17">
        <v>338.88799999999998</v>
      </c>
      <c r="DQ17">
        <v>25.8552</v>
      </c>
      <c r="DR17">
        <v>31.5791</v>
      </c>
      <c r="DS17">
        <v>30.000499999999999</v>
      </c>
      <c r="DT17">
        <v>31.479399999999998</v>
      </c>
      <c r="DU17">
        <v>31.538699999999999</v>
      </c>
      <c r="DV17">
        <v>20.8977</v>
      </c>
      <c r="DW17">
        <v>26.1584</v>
      </c>
      <c r="DX17">
        <v>55.484000000000002</v>
      </c>
      <c r="DY17">
        <v>25.923400000000001</v>
      </c>
      <c r="DZ17">
        <v>400</v>
      </c>
      <c r="EA17">
        <v>27.5124</v>
      </c>
      <c r="EB17">
        <v>100.176</v>
      </c>
      <c r="EC17">
        <v>100.587</v>
      </c>
    </row>
    <row r="18" spans="1:133" x14ac:dyDescent="0.35">
      <c r="A18">
        <v>2</v>
      </c>
      <c r="B18">
        <v>1584028303</v>
      </c>
      <c r="C18">
        <v>60.5</v>
      </c>
      <c r="D18" t="s">
        <v>241</v>
      </c>
      <c r="E18" t="s">
        <v>242</v>
      </c>
      <c r="F18" t="s">
        <v>233</v>
      </c>
      <c r="G18">
        <v>20200312</v>
      </c>
      <c r="H18" t="s">
        <v>234</v>
      </c>
      <c r="I18" t="s">
        <v>235</v>
      </c>
      <c r="J18" t="s">
        <v>277</v>
      </c>
      <c r="K18" t="s">
        <v>236</v>
      </c>
      <c r="L18" t="s">
        <v>237</v>
      </c>
      <c r="M18" t="s">
        <v>238</v>
      </c>
      <c r="N18">
        <v>1584028295</v>
      </c>
      <c r="O18">
        <f t="shared" si="0"/>
        <v>2.6555395863273881E-4</v>
      </c>
      <c r="P18">
        <f t="shared" si="1"/>
        <v>1.9948930467560217</v>
      </c>
      <c r="Q18">
        <f t="shared" si="2"/>
        <v>397.91632258064499</v>
      </c>
      <c r="R18">
        <f t="shared" si="3"/>
        <v>279.60587784449359</v>
      </c>
      <c r="S18">
        <f t="shared" si="4"/>
        <v>27.876938815538171</v>
      </c>
      <c r="T18">
        <f t="shared" si="5"/>
        <v>39.672588658718873</v>
      </c>
      <c r="U18">
        <f t="shared" si="6"/>
        <v>2.8363765664042435E-2</v>
      </c>
      <c r="V18">
        <f t="shared" si="7"/>
        <v>2.2531567466543274</v>
      </c>
      <c r="W18">
        <f t="shared" si="8"/>
        <v>2.8166887685052447E-2</v>
      </c>
      <c r="X18">
        <f t="shared" si="9"/>
        <v>1.7621879476471917E-2</v>
      </c>
      <c r="Y18">
        <f t="shared" si="10"/>
        <v>66.090346649219711</v>
      </c>
      <c r="Z18">
        <f t="shared" si="11"/>
        <v>27.988605722319868</v>
      </c>
      <c r="AA18">
        <f t="shared" si="12"/>
        <v>27.482199999999999</v>
      </c>
      <c r="AB18">
        <f t="shared" si="13"/>
        <v>3.6817860690460367</v>
      </c>
      <c r="AC18">
        <f t="shared" si="14"/>
        <v>74.865374141254961</v>
      </c>
      <c r="AD18">
        <f t="shared" si="15"/>
        <v>2.7722427568667416</v>
      </c>
      <c r="AE18">
        <f t="shared" si="16"/>
        <v>3.7029705503589847</v>
      </c>
      <c r="AF18">
        <f t="shared" si="17"/>
        <v>0.90954331217929507</v>
      </c>
      <c r="AG18">
        <f t="shared" si="18"/>
        <v>-11.710929575703782</v>
      </c>
      <c r="AH18">
        <f t="shared" si="19"/>
        <v>11.913286732062119</v>
      </c>
      <c r="AI18">
        <f t="shared" si="20"/>
        <v>1.1471501484162996</v>
      </c>
      <c r="AJ18">
        <f t="shared" si="21"/>
        <v>67.439853953994344</v>
      </c>
      <c r="AK18">
        <v>-4.1268785468116603E-2</v>
      </c>
      <c r="AL18">
        <v>4.6327827032132597E-2</v>
      </c>
      <c r="AM18">
        <v>3.4608660613137299</v>
      </c>
      <c r="AN18">
        <v>0</v>
      </c>
      <c r="AO18">
        <v>0</v>
      </c>
      <c r="AP18">
        <f t="shared" si="22"/>
        <v>1</v>
      </c>
      <c r="AQ18">
        <f t="shared" si="23"/>
        <v>0</v>
      </c>
      <c r="AR18">
        <f t="shared" si="24"/>
        <v>52522.209222817102</v>
      </c>
      <c r="AS18" t="s">
        <v>239</v>
      </c>
      <c r="AT18">
        <v>0</v>
      </c>
      <c r="AU18">
        <v>0</v>
      </c>
      <c r="AV18">
        <f t="shared" si="25"/>
        <v>0</v>
      </c>
      <c r="AW18" t="e">
        <f t="shared" si="26"/>
        <v>#DIV/0!</v>
      </c>
      <c r="AX18">
        <v>0</v>
      </c>
      <c r="AY18" t="s">
        <v>239</v>
      </c>
      <c r="AZ18">
        <v>0</v>
      </c>
      <c r="BA18">
        <v>0</v>
      </c>
      <c r="BB18" t="e">
        <f t="shared" si="27"/>
        <v>#DIV/0!</v>
      </c>
      <c r="BC18">
        <v>0.5</v>
      </c>
      <c r="BD18">
        <f t="shared" si="28"/>
        <v>337.19840158211787</v>
      </c>
      <c r="BE18">
        <f t="shared" si="29"/>
        <v>1.9948930467560217</v>
      </c>
      <c r="BF18" t="e">
        <f t="shared" si="30"/>
        <v>#DIV/0!</v>
      </c>
      <c r="BG18" t="e">
        <f t="shared" si="31"/>
        <v>#DIV/0!</v>
      </c>
      <c r="BH18">
        <f t="shared" si="32"/>
        <v>5.916080970123477E-3</v>
      </c>
      <c r="BI18" t="e">
        <f t="shared" si="33"/>
        <v>#DIV/0!</v>
      </c>
      <c r="BJ18" t="s">
        <v>239</v>
      </c>
      <c r="BK18">
        <v>0</v>
      </c>
      <c r="BL18">
        <f t="shared" si="34"/>
        <v>0</v>
      </c>
      <c r="BM18" t="e">
        <f t="shared" si="35"/>
        <v>#DIV/0!</v>
      </c>
      <c r="BN18" t="e">
        <f t="shared" si="36"/>
        <v>#DIV/0!</v>
      </c>
      <c r="BO18" t="e">
        <f t="shared" si="37"/>
        <v>#DIV/0!</v>
      </c>
      <c r="BP18" t="e">
        <f t="shared" si="38"/>
        <v>#DIV/0!</v>
      </c>
      <c r="BQ18">
        <f t="shared" si="39"/>
        <v>399.99848387096802</v>
      </c>
      <c r="BR18">
        <f t="shared" si="40"/>
        <v>337.19840158211787</v>
      </c>
      <c r="BS18">
        <f t="shared" si="41"/>
        <v>0.84299919919419419</v>
      </c>
      <c r="BT18">
        <f t="shared" si="42"/>
        <v>0.1959983983883884</v>
      </c>
      <c r="BU18">
        <v>6</v>
      </c>
      <c r="BV18">
        <v>0.5</v>
      </c>
      <c r="BW18" t="s">
        <v>240</v>
      </c>
      <c r="BX18">
        <v>1584028295</v>
      </c>
      <c r="BY18">
        <v>397.91632258064499</v>
      </c>
      <c r="BZ18">
        <v>400.01683870967702</v>
      </c>
      <c r="CA18">
        <v>27.8056129032258</v>
      </c>
      <c r="CB18">
        <v>27.5474483870968</v>
      </c>
      <c r="CC18">
        <v>600.01290322580599</v>
      </c>
      <c r="CD18">
        <v>99.500851612903205</v>
      </c>
      <c r="CE18">
        <v>0.199980967741935</v>
      </c>
      <c r="CF18">
        <v>27.580274193548401</v>
      </c>
      <c r="CG18">
        <v>27.482199999999999</v>
      </c>
      <c r="CH18">
        <v>999.9</v>
      </c>
      <c r="CI18">
        <v>0</v>
      </c>
      <c r="CJ18">
        <v>0</v>
      </c>
      <c r="CK18">
        <v>10002.0935483871</v>
      </c>
      <c r="CL18">
        <v>0</v>
      </c>
      <c r="CM18">
        <v>4.6599419354838698</v>
      </c>
      <c r="CN18">
        <v>399.99848387096802</v>
      </c>
      <c r="CO18">
        <v>0.90003041935483896</v>
      </c>
      <c r="CP18">
        <v>9.9969580645161302E-2</v>
      </c>
      <c r="CQ18">
        <v>0</v>
      </c>
      <c r="CR18">
        <v>2.7109919354838699</v>
      </c>
      <c r="CS18">
        <v>0</v>
      </c>
      <c r="CT18">
        <v>4825.7767741935504</v>
      </c>
      <c r="CU18">
        <v>3653.2570967741899</v>
      </c>
      <c r="CV18">
        <v>38.508000000000003</v>
      </c>
      <c r="CW18">
        <v>43.453258064516099</v>
      </c>
      <c r="CX18">
        <v>40.912870967741902</v>
      </c>
      <c r="CY18">
        <v>41.808</v>
      </c>
      <c r="CZ18">
        <v>39.213419354838699</v>
      </c>
      <c r="DA18">
        <v>360.01096774193599</v>
      </c>
      <c r="DB18">
        <v>39.989354838709701</v>
      </c>
      <c r="DC18">
        <v>0</v>
      </c>
      <c r="DD18">
        <v>11304.6000001431</v>
      </c>
      <c r="DE18">
        <v>2.7709038461538502</v>
      </c>
      <c r="DF18">
        <v>-1.18928204467787</v>
      </c>
      <c r="DG18">
        <v>-1038.82666431802</v>
      </c>
      <c r="DH18">
        <v>4819.7653846153898</v>
      </c>
      <c r="DI18">
        <v>15</v>
      </c>
      <c r="DJ18">
        <v>100</v>
      </c>
      <c r="DK18">
        <v>100</v>
      </c>
      <c r="DL18">
        <v>2.1</v>
      </c>
      <c r="DM18">
        <v>0.34399999999999997</v>
      </c>
      <c r="DN18">
        <v>2</v>
      </c>
      <c r="DO18">
        <v>654.58100000000002</v>
      </c>
      <c r="DP18">
        <v>338.77100000000002</v>
      </c>
      <c r="DQ18">
        <v>25.9879</v>
      </c>
      <c r="DR18">
        <v>31.648399999999999</v>
      </c>
      <c r="DS18">
        <v>30.000399999999999</v>
      </c>
      <c r="DT18">
        <v>31.555099999999999</v>
      </c>
      <c r="DU18">
        <v>31.613800000000001</v>
      </c>
      <c r="DV18">
        <v>20.894400000000001</v>
      </c>
      <c r="DW18">
        <v>26.1584</v>
      </c>
      <c r="DX18">
        <v>55.109900000000003</v>
      </c>
      <c r="DY18">
        <v>26.001100000000001</v>
      </c>
      <c r="DZ18">
        <v>400</v>
      </c>
      <c r="EA18">
        <v>27.5124</v>
      </c>
      <c r="EB18">
        <v>100.16500000000001</v>
      </c>
      <c r="EC18">
        <v>100.574</v>
      </c>
    </row>
    <row r="19" spans="1:133" x14ac:dyDescent="0.35">
      <c r="A19">
        <v>3</v>
      </c>
      <c r="B19">
        <v>1584028363.5</v>
      </c>
      <c r="C19">
        <v>121</v>
      </c>
      <c r="D19" t="s">
        <v>243</v>
      </c>
      <c r="E19" t="s">
        <v>244</v>
      </c>
      <c r="F19" t="s">
        <v>233</v>
      </c>
      <c r="G19">
        <v>20200312</v>
      </c>
      <c r="H19" t="s">
        <v>234</v>
      </c>
      <c r="I19" t="s">
        <v>235</v>
      </c>
      <c r="J19" t="s">
        <v>277</v>
      </c>
      <c r="K19" t="s">
        <v>236</v>
      </c>
      <c r="L19" t="s">
        <v>237</v>
      </c>
      <c r="M19" t="s">
        <v>238</v>
      </c>
      <c r="N19">
        <v>1584028355.5</v>
      </c>
      <c r="O19">
        <f t="shared" si="0"/>
        <v>2.8675227102062265E-4</v>
      </c>
      <c r="P19">
        <f t="shared" si="1"/>
        <v>1.1311773272998693</v>
      </c>
      <c r="Q19">
        <f t="shared" si="2"/>
        <v>298.71699999999998</v>
      </c>
      <c r="R19">
        <f t="shared" si="3"/>
        <v>235.32232285688474</v>
      </c>
      <c r="S19">
        <f t="shared" si="4"/>
        <v>23.461165923430197</v>
      </c>
      <c r="T19">
        <f t="shared" si="5"/>
        <v>29.781488709048158</v>
      </c>
      <c r="U19">
        <f t="shared" si="6"/>
        <v>3.0679252866591972E-2</v>
      </c>
      <c r="V19">
        <f t="shared" si="7"/>
        <v>2.2534921965069112</v>
      </c>
      <c r="W19">
        <f t="shared" si="8"/>
        <v>3.0449093156832398E-2</v>
      </c>
      <c r="X19">
        <f t="shared" si="9"/>
        <v>1.905121811560162E-2</v>
      </c>
      <c r="Y19">
        <f t="shared" si="10"/>
        <v>66.091848090118788</v>
      </c>
      <c r="Z19">
        <f t="shared" si="11"/>
        <v>27.994486640976209</v>
      </c>
      <c r="AA19">
        <f t="shared" si="12"/>
        <v>27.469006451612898</v>
      </c>
      <c r="AB19">
        <f t="shared" si="13"/>
        <v>3.6789442882660639</v>
      </c>
      <c r="AC19">
        <f t="shared" si="14"/>
        <v>74.759341560508616</v>
      </c>
      <c r="AD19">
        <f t="shared" si="15"/>
        <v>2.7704132853373729</v>
      </c>
      <c r="AE19">
        <f t="shared" si="16"/>
        <v>3.705775395433438</v>
      </c>
      <c r="AF19">
        <f t="shared" si="17"/>
        <v>0.90853100292869104</v>
      </c>
      <c r="AG19">
        <f t="shared" si="18"/>
        <v>-12.645775152009458</v>
      </c>
      <c r="AH19">
        <f t="shared" si="19"/>
        <v>15.091051215731737</v>
      </c>
      <c r="AI19">
        <f t="shared" si="20"/>
        <v>1.4529242977139154</v>
      </c>
      <c r="AJ19">
        <f t="shared" si="21"/>
        <v>69.990048451554983</v>
      </c>
      <c r="AK19">
        <v>-4.1277828351129302E-2</v>
      </c>
      <c r="AL19">
        <v>4.6337978460514399E-2</v>
      </c>
      <c r="AM19">
        <v>3.4614661463844798</v>
      </c>
      <c r="AN19">
        <v>0</v>
      </c>
      <c r="AO19">
        <v>0</v>
      </c>
      <c r="AP19">
        <f t="shared" si="22"/>
        <v>1</v>
      </c>
      <c r="AQ19">
        <f t="shared" si="23"/>
        <v>0</v>
      </c>
      <c r="AR19">
        <f t="shared" si="24"/>
        <v>52530.922442958203</v>
      </c>
      <c r="AS19" t="s">
        <v>239</v>
      </c>
      <c r="AT19">
        <v>0</v>
      </c>
      <c r="AU19">
        <v>0</v>
      </c>
      <c r="AV19">
        <f t="shared" si="25"/>
        <v>0</v>
      </c>
      <c r="AW19" t="e">
        <f t="shared" si="26"/>
        <v>#DIV/0!</v>
      </c>
      <c r="AX19">
        <v>0</v>
      </c>
      <c r="AY19" t="s">
        <v>239</v>
      </c>
      <c r="AZ19">
        <v>0</v>
      </c>
      <c r="BA19">
        <v>0</v>
      </c>
      <c r="BB19" t="e">
        <f t="shared" si="27"/>
        <v>#DIV/0!</v>
      </c>
      <c r="BC19">
        <v>0.5</v>
      </c>
      <c r="BD19">
        <f t="shared" si="28"/>
        <v>337.19973532475677</v>
      </c>
      <c r="BE19">
        <f t="shared" si="29"/>
        <v>1.1311773272998693</v>
      </c>
      <c r="BF19" t="e">
        <f t="shared" si="30"/>
        <v>#DIV/0!</v>
      </c>
      <c r="BG19" t="e">
        <f t="shared" si="31"/>
        <v>#DIV/0!</v>
      </c>
      <c r="BH19">
        <f t="shared" si="32"/>
        <v>3.3546210414739305E-3</v>
      </c>
      <c r="BI19" t="e">
        <f t="shared" si="33"/>
        <v>#DIV/0!</v>
      </c>
      <c r="BJ19" t="s">
        <v>239</v>
      </c>
      <c r="BK19">
        <v>0</v>
      </c>
      <c r="BL19">
        <f t="shared" si="34"/>
        <v>0</v>
      </c>
      <c r="BM19" t="e">
        <f t="shared" si="35"/>
        <v>#DIV/0!</v>
      </c>
      <c r="BN19" t="e">
        <f t="shared" si="36"/>
        <v>#DIV/0!</v>
      </c>
      <c r="BO19" t="e">
        <f t="shared" si="37"/>
        <v>#DIV/0!</v>
      </c>
      <c r="BP19" t="e">
        <f t="shared" si="38"/>
        <v>#DIV/0!</v>
      </c>
      <c r="BQ19">
        <f t="shared" si="39"/>
        <v>399.99919354838698</v>
      </c>
      <c r="BR19">
        <f t="shared" si="40"/>
        <v>337.19973532475677</v>
      </c>
      <c r="BS19">
        <f t="shared" si="41"/>
        <v>0.84300103791075887</v>
      </c>
      <c r="BT19">
        <f t="shared" si="42"/>
        <v>0.19600207582151805</v>
      </c>
      <c r="BU19">
        <v>6</v>
      </c>
      <c r="BV19">
        <v>0.5</v>
      </c>
      <c r="BW19" t="s">
        <v>240</v>
      </c>
      <c r="BX19">
        <v>1584028355.5</v>
      </c>
      <c r="BY19">
        <v>298.71699999999998</v>
      </c>
      <c r="BZ19">
        <v>299.93380645161301</v>
      </c>
      <c r="CA19">
        <v>27.7880516129032</v>
      </c>
      <c r="CB19">
        <v>27.5092741935484</v>
      </c>
      <c r="CC19">
        <v>600.01412903225798</v>
      </c>
      <c r="CD19">
        <v>99.498019354838704</v>
      </c>
      <c r="CE19">
        <v>0.19998480645161301</v>
      </c>
      <c r="CF19">
        <v>27.5932225806452</v>
      </c>
      <c r="CG19">
        <v>27.469006451612898</v>
      </c>
      <c r="CH19">
        <v>999.9</v>
      </c>
      <c r="CI19">
        <v>0</v>
      </c>
      <c r="CJ19">
        <v>0</v>
      </c>
      <c r="CK19">
        <v>10004.57</v>
      </c>
      <c r="CL19">
        <v>0</v>
      </c>
      <c r="CM19">
        <v>2.19630193548387</v>
      </c>
      <c r="CN19">
        <v>399.99919354838698</v>
      </c>
      <c r="CO19">
        <v>0.89996100000000001</v>
      </c>
      <c r="CP19">
        <v>0.100039006451613</v>
      </c>
      <c r="CQ19">
        <v>0</v>
      </c>
      <c r="CR19">
        <v>2.7433064516129</v>
      </c>
      <c r="CS19">
        <v>0</v>
      </c>
      <c r="CT19">
        <v>4555.8551612903202</v>
      </c>
      <c r="CU19">
        <v>3653.20806451613</v>
      </c>
      <c r="CV19">
        <v>38.6046774193548</v>
      </c>
      <c r="CW19">
        <v>43.487806451612897</v>
      </c>
      <c r="CX19">
        <v>40.959483870967702</v>
      </c>
      <c r="CY19">
        <v>41.830290322580602</v>
      </c>
      <c r="CZ19">
        <v>39.277999999999999</v>
      </c>
      <c r="DA19">
        <v>359.98354838709702</v>
      </c>
      <c r="DB19">
        <v>40.013548387096797</v>
      </c>
      <c r="DC19">
        <v>0</v>
      </c>
      <c r="DD19">
        <v>11365.2000000477</v>
      </c>
      <c r="DE19">
        <v>2.7224711538461501</v>
      </c>
      <c r="DF19">
        <v>0.44920513889615299</v>
      </c>
      <c r="DG19">
        <v>-101.264273360199</v>
      </c>
      <c r="DH19">
        <v>4554.9046153846102</v>
      </c>
      <c r="DI19">
        <v>15</v>
      </c>
      <c r="DJ19">
        <v>100</v>
      </c>
      <c r="DK19">
        <v>100</v>
      </c>
      <c r="DL19">
        <v>2.1</v>
      </c>
      <c r="DM19">
        <v>0.34399999999999997</v>
      </c>
      <c r="DN19">
        <v>2</v>
      </c>
      <c r="DO19">
        <v>654.47699999999998</v>
      </c>
      <c r="DP19">
        <v>338.339</v>
      </c>
      <c r="DQ19">
        <v>26.172699999999999</v>
      </c>
      <c r="DR19">
        <v>31.705300000000001</v>
      </c>
      <c r="DS19">
        <v>30.000399999999999</v>
      </c>
      <c r="DT19">
        <v>31.620699999999999</v>
      </c>
      <c r="DU19">
        <v>31.678599999999999</v>
      </c>
      <c r="DV19">
        <v>16.581800000000001</v>
      </c>
      <c r="DW19">
        <v>26.1584</v>
      </c>
      <c r="DX19">
        <v>54.364100000000001</v>
      </c>
      <c r="DY19">
        <v>26.1922</v>
      </c>
      <c r="DZ19">
        <v>300</v>
      </c>
      <c r="EA19">
        <v>27.5124</v>
      </c>
      <c r="EB19">
        <v>100.152</v>
      </c>
      <c r="EC19">
        <v>100.559</v>
      </c>
    </row>
    <row r="20" spans="1:133" x14ac:dyDescent="0.35">
      <c r="A20">
        <v>4</v>
      </c>
      <c r="B20">
        <v>1584028424</v>
      </c>
      <c r="C20">
        <v>181.5</v>
      </c>
      <c r="D20" t="s">
        <v>245</v>
      </c>
      <c r="E20" t="s">
        <v>246</v>
      </c>
      <c r="F20" t="s">
        <v>233</v>
      </c>
      <c r="G20">
        <v>20200312</v>
      </c>
      <c r="H20" t="s">
        <v>234</v>
      </c>
      <c r="I20" t="s">
        <v>235</v>
      </c>
      <c r="J20" t="s">
        <v>277</v>
      </c>
      <c r="K20" t="s">
        <v>236</v>
      </c>
      <c r="L20" t="s">
        <v>237</v>
      </c>
      <c r="M20" t="s">
        <v>238</v>
      </c>
      <c r="N20">
        <v>1584028416</v>
      </c>
      <c r="O20">
        <f t="shared" si="0"/>
        <v>1.7265983418198217E-4</v>
      </c>
      <c r="P20">
        <f t="shared" si="1"/>
        <v>0.50440407618660266</v>
      </c>
      <c r="Q20">
        <f t="shared" si="2"/>
        <v>224.35841935483899</v>
      </c>
      <c r="R20">
        <f t="shared" si="3"/>
        <v>177.31123559428065</v>
      </c>
      <c r="S20">
        <f t="shared" si="4"/>
        <v>17.676969344883815</v>
      </c>
      <c r="T20">
        <f t="shared" si="5"/>
        <v>22.367318618640333</v>
      </c>
      <c r="U20">
        <f t="shared" si="6"/>
        <v>1.8404491014915154E-2</v>
      </c>
      <c r="V20">
        <f t="shared" si="7"/>
        <v>2.2526481369897122</v>
      </c>
      <c r="W20">
        <f t="shared" si="8"/>
        <v>1.8321360873964854E-2</v>
      </c>
      <c r="X20">
        <f t="shared" si="9"/>
        <v>1.1458288065443387E-2</v>
      </c>
      <c r="Y20">
        <f t="shared" si="10"/>
        <v>66.090752879857206</v>
      </c>
      <c r="Z20">
        <f t="shared" si="11"/>
        <v>28.097907715333243</v>
      </c>
      <c r="AA20">
        <f t="shared" si="12"/>
        <v>27.4969</v>
      </c>
      <c r="AB20">
        <f t="shared" si="13"/>
        <v>3.6849545830776886</v>
      </c>
      <c r="AC20">
        <f t="shared" si="14"/>
        <v>74.620454319056563</v>
      </c>
      <c r="AD20">
        <f t="shared" si="15"/>
        <v>2.7758798344910574</v>
      </c>
      <c r="AE20">
        <f t="shared" si="16"/>
        <v>3.7199985711989338</v>
      </c>
      <c r="AF20">
        <f t="shared" si="17"/>
        <v>0.90907474858663129</v>
      </c>
      <c r="AG20">
        <f t="shared" si="18"/>
        <v>-7.6142986874254142</v>
      </c>
      <c r="AH20">
        <f t="shared" si="19"/>
        <v>19.656031314243016</v>
      </c>
      <c r="AI20">
        <f t="shared" si="20"/>
        <v>1.894019868202423</v>
      </c>
      <c r="AJ20">
        <f t="shared" si="21"/>
        <v>80.026505374877217</v>
      </c>
      <c r="AK20">
        <v>-4.1255076963709301E-2</v>
      </c>
      <c r="AL20">
        <v>4.6312438035004497E-2</v>
      </c>
      <c r="AM20">
        <v>3.4599562794732202</v>
      </c>
      <c r="AN20">
        <v>0</v>
      </c>
      <c r="AO20">
        <v>0</v>
      </c>
      <c r="AP20">
        <f t="shared" si="22"/>
        <v>1</v>
      </c>
      <c r="AQ20">
        <f t="shared" si="23"/>
        <v>0</v>
      </c>
      <c r="AR20">
        <f t="shared" si="24"/>
        <v>52491.636001149047</v>
      </c>
      <c r="AS20" t="s">
        <v>239</v>
      </c>
      <c r="AT20">
        <v>0</v>
      </c>
      <c r="AU20">
        <v>0</v>
      </c>
      <c r="AV20">
        <f t="shared" si="25"/>
        <v>0</v>
      </c>
      <c r="AW20" t="e">
        <f t="shared" si="26"/>
        <v>#DIV/0!</v>
      </c>
      <c r="AX20">
        <v>0</v>
      </c>
      <c r="AY20" t="s">
        <v>239</v>
      </c>
      <c r="AZ20">
        <v>0</v>
      </c>
      <c r="BA20">
        <v>0</v>
      </c>
      <c r="BB20" t="e">
        <f t="shared" si="27"/>
        <v>#DIV/0!</v>
      </c>
      <c r="BC20">
        <v>0.5</v>
      </c>
      <c r="BD20">
        <f t="shared" si="28"/>
        <v>337.19230780614714</v>
      </c>
      <c r="BE20">
        <f t="shared" si="29"/>
        <v>0.50440407618660266</v>
      </c>
      <c r="BF20" t="e">
        <f t="shared" si="30"/>
        <v>#DIV/0!</v>
      </c>
      <c r="BG20" t="e">
        <f t="shared" si="31"/>
        <v>#DIV/0!</v>
      </c>
      <c r="BH20">
        <f t="shared" si="32"/>
        <v>1.4958943739505055E-3</v>
      </c>
      <c r="BI20" t="e">
        <f t="shared" si="33"/>
        <v>#DIV/0!</v>
      </c>
      <c r="BJ20" t="s">
        <v>239</v>
      </c>
      <c r="BK20">
        <v>0</v>
      </c>
      <c r="BL20">
        <f t="shared" si="34"/>
        <v>0</v>
      </c>
      <c r="BM20" t="e">
        <f t="shared" si="35"/>
        <v>#DIV/0!</v>
      </c>
      <c r="BN20" t="e">
        <f t="shared" si="36"/>
        <v>#DIV/0!</v>
      </c>
      <c r="BO20" t="e">
        <f t="shared" si="37"/>
        <v>#DIV/0!</v>
      </c>
      <c r="BP20" t="e">
        <f t="shared" si="38"/>
        <v>#DIV/0!</v>
      </c>
      <c r="BQ20">
        <f t="shared" si="39"/>
        <v>399.99012903225798</v>
      </c>
      <c r="BR20">
        <f t="shared" si="40"/>
        <v>337.19230780614714</v>
      </c>
      <c r="BS20">
        <f t="shared" si="41"/>
        <v>0.84300157261869235</v>
      </c>
      <c r="BT20">
        <f t="shared" si="42"/>
        <v>0.19600314523738477</v>
      </c>
      <c r="BU20">
        <v>6</v>
      </c>
      <c r="BV20">
        <v>0.5</v>
      </c>
      <c r="BW20" t="s">
        <v>240</v>
      </c>
      <c r="BX20">
        <v>1584028416</v>
      </c>
      <c r="BY20">
        <v>224.35841935483899</v>
      </c>
      <c r="BZ20">
        <v>224.90154838709699</v>
      </c>
      <c r="CA20">
        <v>27.843838709677399</v>
      </c>
      <c r="CB20">
        <v>27.675990322580599</v>
      </c>
      <c r="CC20">
        <v>600.014064516129</v>
      </c>
      <c r="CD20">
        <v>99.494593548387101</v>
      </c>
      <c r="CE20">
        <v>0.19998748387096801</v>
      </c>
      <c r="CF20">
        <v>27.658751612903199</v>
      </c>
      <c r="CG20">
        <v>27.4969</v>
      </c>
      <c r="CH20">
        <v>999.9</v>
      </c>
      <c r="CI20">
        <v>0</v>
      </c>
      <c r="CJ20">
        <v>0</v>
      </c>
      <c r="CK20">
        <v>9999.4</v>
      </c>
      <c r="CL20">
        <v>0</v>
      </c>
      <c r="CM20">
        <v>1.7584935483871</v>
      </c>
      <c r="CN20">
        <v>399.99012903225798</v>
      </c>
      <c r="CO20">
        <v>0.89994703225806505</v>
      </c>
      <c r="CP20">
        <v>0.10005296774193501</v>
      </c>
      <c r="CQ20">
        <v>0</v>
      </c>
      <c r="CR20">
        <v>2.66554032258064</v>
      </c>
      <c r="CS20">
        <v>0</v>
      </c>
      <c r="CT20">
        <v>4438.5774193548395</v>
      </c>
      <c r="CU20">
        <v>3653.1135483870999</v>
      </c>
      <c r="CV20">
        <v>38.628999999999998</v>
      </c>
      <c r="CW20">
        <v>43.441129032257997</v>
      </c>
      <c r="CX20">
        <v>41.013838709677401</v>
      </c>
      <c r="CY20">
        <v>41.860774193548401</v>
      </c>
      <c r="CZ20">
        <v>39.311999999999998</v>
      </c>
      <c r="DA20">
        <v>359.97032258064502</v>
      </c>
      <c r="DB20">
        <v>40.020000000000003</v>
      </c>
      <c r="DC20">
        <v>0</v>
      </c>
      <c r="DD20">
        <v>11425.7999999523</v>
      </c>
      <c r="DE20">
        <v>2.6579423076923101</v>
      </c>
      <c r="DF20">
        <v>-1.2064957138804899</v>
      </c>
      <c r="DG20">
        <v>-86.641709449627598</v>
      </c>
      <c r="DH20">
        <v>4437.5526923076904</v>
      </c>
      <c r="DI20">
        <v>15</v>
      </c>
      <c r="DJ20">
        <v>100</v>
      </c>
      <c r="DK20">
        <v>100</v>
      </c>
      <c r="DL20">
        <v>2.1</v>
      </c>
      <c r="DM20">
        <v>0.34399999999999997</v>
      </c>
      <c r="DN20">
        <v>2</v>
      </c>
      <c r="DO20">
        <v>654.60599999999999</v>
      </c>
      <c r="DP20">
        <v>338.38099999999997</v>
      </c>
      <c r="DQ20">
        <v>26.301600000000001</v>
      </c>
      <c r="DR20">
        <v>31.7363</v>
      </c>
      <c r="DS20">
        <v>30.000299999999999</v>
      </c>
      <c r="DT20">
        <v>31.665600000000001</v>
      </c>
      <c r="DU20">
        <v>31.722200000000001</v>
      </c>
      <c r="DV20">
        <v>13.235300000000001</v>
      </c>
      <c r="DW20">
        <v>25.053899999999999</v>
      </c>
      <c r="DX20">
        <v>53.618600000000001</v>
      </c>
      <c r="DY20">
        <v>26.3032</v>
      </c>
      <c r="DZ20">
        <v>225</v>
      </c>
      <c r="EA20">
        <v>27.758600000000001</v>
      </c>
      <c r="EB20">
        <v>100.148</v>
      </c>
      <c r="EC20">
        <v>100.553</v>
      </c>
    </row>
    <row r="21" spans="1:133" x14ac:dyDescent="0.35">
      <c r="A21">
        <v>5</v>
      </c>
      <c r="B21">
        <v>1584028484.5</v>
      </c>
      <c r="C21">
        <v>242</v>
      </c>
      <c r="D21" t="s">
        <v>247</v>
      </c>
      <c r="E21" t="s">
        <v>248</v>
      </c>
      <c r="F21" t="s">
        <v>233</v>
      </c>
      <c r="G21">
        <v>20200312</v>
      </c>
      <c r="H21" t="s">
        <v>234</v>
      </c>
      <c r="I21" t="s">
        <v>235</v>
      </c>
      <c r="J21" t="s">
        <v>277</v>
      </c>
      <c r="K21" t="s">
        <v>236</v>
      </c>
      <c r="L21" t="s">
        <v>237</v>
      </c>
      <c r="M21" t="s">
        <v>238</v>
      </c>
      <c r="N21">
        <v>1584028476.5</v>
      </c>
      <c r="O21">
        <f t="shared" si="0"/>
        <v>2.6927486807297159E-4</v>
      </c>
      <c r="P21">
        <f t="shared" si="1"/>
        <v>-8.8302222773062211E-2</v>
      </c>
      <c r="Q21">
        <f t="shared" si="2"/>
        <v>150.02567741935499</v>
      </c>
      <c r="R21">
        <f t="shared" si="3"/>
        <v>152.63861163313106</v>
      </c>
      <c r="S21">
        <f t="shared" si="4"/>
        <v>15.218367003543667</v>
      </c>
      <c r="T21">
        <f t="shared" si="5"/>
        <v>14.957852371001447</v>
      </c>
      <c r="U21">
        <f t="shared" si="6"/>
        <v>2.9298132582772668E-2</v>
      </c>
      <c r="V21">
        <f t="shared" si="7"/>
        <v>2.2528684091679354</v>
      </c>
      <c r="W21">
        <f t="shared" si="8"/>
        <v>2.9088094889430958E-2</v>
      </c>
      <c r="X21">
        <f t="shared" si="9"/>
        <v>1.8198804726827823E-2</v>
      </c>
      <c r="Y21">
        <f t="shared" si="10"/>
        <v>66.092082608190125</v>
      </c>
      <c r="Z21">
        <f t="shared" si="11"/>
        <v>28.100642057221183</v>
      </c>
      <c r="AA21">
        <f t="shared" si="12"/>
        <v>27.476003225806501</v>
      </c>
      <c r="AB21">
        <f t="shared" si="13"/>
        <v>3.6804510968467232</v>
      </c>
      <c r="AC21">
        <f t="shared" si="14"/>
        <v>74.778725440763083</v>
      </c>
      <c r="AD21">
        <f t="shared" si="15"/>
        <v>2.7874255886404375</v>
      </c>
      <c r="AE21">
        <f t="shared" si="16"/>
        <v>3.7275649888530555</v>
      </c>
      <c r="AF21">
        <f t="shared" si="17"/>
        <v>0.89302550820628568</v>
      </c>
      <c r="AG21">
        <f t="shared" si="18"/>
        <v>-11.875021682018048</v>
      </c>
      <c r="AH21">
        <f t="shared" si="19"/>
        <v>26.419170338034593</v>
      </c>
      <c r="AI21">
        <f t="shared" si="20"/>
        <v>2.5456312856593608</v>
      </c>
      <c r="AJ21">
        <f t="shared" si="21"/>
        <v>83.181862549866025</v>
      </c>
      <c r="AK21">
        <v>-4.1261013592492499E-2</v>
      </c>
      <c r="AL21">
        <v>4.6319102420890899E-2</v>
      </c>
      <c r="AM21">
        <v>3.4603502839723199</v>
      </c>
      <c r="AN21">
        <v>0</v>
      </c>
      <c r="AO21">
        <v>0</v>
      </c>
      <c r="AP21">
        <f t="shared" si="22"/>
        <v>1</v>
      </c>
      <c r="AQ21">
        <f t="shared" si="23"/>
        <v>0</v>
      </c>
      <c r="AR21">
        <f t="shared" si="24"/>
        <v>52492.969308944201</v>
      </c>
      <c r="AS21" t="s">
        <v>239</v>
      </c>
      <c r="AT21">
        <v>0</v>
      </c>
      <c r="AU21">
        <v>0</v>
      </c>
      <c r="AV21">
        <f t="shared" si="25"/>
        <v>0</v>
      </c>
      <c r="AW21" t="e">
        <f t="shared" si="26"/>
        <v>#DIV/0!</v>
      </c>
      <c r="AX21">
        <v>0</v>
      </c>
      <c r="AY21" t="s">
        <v>239</v>
      </c>
      <c r="AZ21">
        <v>0</v>
      </c>
      <c r="BA21">
        <v>0</v>
      </c>
      <c r="BB21" t="e">
        <f t="shared" si="27"/>
        <v>#DIV/0!</v>
      </c>
      <c r="BC21">
        <v>0.5</v>
      </c>
      <c r="BD21">
        <f t="shared" si="28"/>
        <v>337.19927525958411</v>
      </c>
      <c r="BE21">
        <f t="shared" si="29"/>
        <v>-8.8302222773062211E-2</v>
      </c>
      <c r="BF21" t="e">
        <f t="shared" si="30"/>
        <v>#DIV/0!</v>
      </c>
      <c r="BG21" t="e">
        <f t="shared" si="31"/>
        <v>#DIV/0!</v>
      </c>
      <c r="BH21">
        <f t="shared" si="32"/>
        <v>-2.6186955089119049E-4</v>
      </c>
      <c r="BI21" t="e">
        <f t="shared" si="33"/>
        <v>#DIV/0!</v>
      </c>
      <c r="BJ21" t="s">
        <v>239</v>
      </c>
      <c r="BK21">
        <v>0</v>
      </c>
      <c r="BL21">
        <f t="shared" si="34"/>
        <v>0</v>
      </c>
      <c r="BM21" t="e">
        <f t="shared" si="35"/>
        <v>#DIV/0!</v>
      </c>
      <c r="BN21" t="e">
        <f t="shared" si="36"/>
        <v>#DIV/0!</v>
      </c>
      <c r="BO21" t="e">
        <f t="shared" si="37"/>
        <v>#DIV/0!</v>
      </c>
      <c r="BP21" t="e">
        <f t="shared" si="38"/>
        <v>#DIV/0!</v>
      </c>
      <c r="BQ21">
        <f t="shared" si="39"/>
        <v>399.99841935483897</v>
      </c>
      <c r="BR21">
        <f t="shared" si="40"/>
        <v>337.19927525958411</v>
      </c>
      <c r="BS21">
        <f t="shared" si="41"/>
        <v>0.84300151936464107</v>
      </c>
      <c r="BT21">
        <f t="shared" si="42"/>
        <v>0.19600303872928213</v>
      </c>
      <c r="BU21">
        <v>6</v>
      </c>
      <c r="BV21">
        <v>0.5</v>
      </c>
      <c r="BW21" t="s">
        <v>240</v>
      </c>
      <c r="BX21">
        <v>1584028476.5</v>
      </c>
      <c r="BY21">
        <v>150.02567741935499</v>
      </c>
      <c r="BZ21">
        <v>149.97777419354799</v>
      </c>
      <c r="CA21">
        <v>27.957583870967699</v>
      </c>
      <c r="CB21">
        <v>27.695841935483902</v>
      </c>
      <c r="CC21">
        <v>600.01067741935503</v>
      </c>
      <c r="CD21">
        <v>99.501977419354802</v>
      </c>
      <c r="CE21">
        <v>0.199971129032258</v>
      </c>
      <c r="CF21">
        <v>27.693522580645201</v>
      </c>
      <c r="CG21">
        <v>27.476003225806501</v>
      </c>
      <c r="CH21">
        <v>999.9</v>
      </c>
      <c r="CI21">
        <v>0</v>
      </c>
      <c r="CJ21">
        <v>0</v>
      </c>
      <c r="CK21">
        <v>10000.0967741935</v>
      </c>
      <c r="CL21">
        <v>0</v>
      </c>
      <c r="CM21">
        <v>2.33114516129032</v>
      </c>
      <c r="CN21">
        <v>399.99841935483897</v>
      </c>
      <c r="CO21">
        <v>0.89994700000000005</v>
      </c>
      <c r="CP21">
        <v>0.100053</v>
      </c>
      <c r="CQ21">
        <v>0</v>
      </c>
      <c r="CR21">
        <v>2.7009677419354801</v>
      </c>
      <c r="CS21">
        <v>0</v>
      </c>
      <c r="CT21">
        <v>4354.6735483870998</v>
      </c>
      <c r="CU21">
        <v>3653.1883870967699</v>
      </c>
      <c r="CV21">
        <v>38.625</v>
      </c>
      <c r="CW21">
        <v>43.362741935483903</v>
      </c>
      <c r="CX21">
        <v>40.957419354838699</v>
      </c>
      <c r="CY21">
        <v>41.771999999999998</v>
      </c>
      <c r="CZ21">
        <v>39.308</v>
      </c>
      <c r="DA21">
        <v>359.97741935483901</v>
      </c>
      <c r="DB21">
        <v>40.020000000000003</v>
      </c>
      <c r="DC21">
        <v>0</v>
      </c>
      <c r="DD21">
        <v>11486.4000000954</v>
      </c>
      <c r="DE21">
        <v>2.6989999999999998</v>
      </c>
      <c r="DF21">
        <v>-1.10606840660074</v>
      </c>
      <c r="DG21">
        <v>-136.13846166651899</v>
      </c>
      <c r="DH21">
        <v>4353.1742307692302</v>
      </c>
      <c r="DI21">
        <v>15</v>
      </c>
      <c r="DJ21">
        <v>100</v>
      </c>
      <c r="DK21">
        <v>100</v>
      </c>
      <c r="DL21">
        <v>2.1</v>
      </c>
      <c r="DM21">
        <v>0.34399999999999997</v>
      </c>
      <c r="DN21">
        <v>2</v>
      </c>
      <c r="DO21">
        <v>654.89599999999996</v>
      </c>
      <c r="DP21">
        <v>338.29399999999998</v>
      </c>
      <c r="DQ21">
        <v>26.533300000000001</v>
      </c>
      <c r="DR21">
        <v>31.725899999999999</v>
      </c>
      <c r="DS21">
        <v>29.9999</v>
      </c>
      <c r="DT21">
        <v>31.6797</v>
      </c>
      <c r="DU21">
        <v>31.733000000000001</v>
      </c>
      <c r="DV21">
        <v>9.7593200000000007</v>
      </c>
      <c r="DW21">
        <v>24.777100000000001</v>
      </c>
      <c r="DX21">
        <v>52.875599999999999</v>
      </c>
      <c r="DY21">
        <v>26.5411</v>
      </c>
      <c r="DZ21">
        <v>150</v>
      </c>
      <c r="EA21">
        <v>27.748999999999999</v>
      </c>
      <c r="EB21">
        <v>100.152</v>
      </c>
      <c r="EC21">
        <v>100.557</v>
      </c>
    </row>
    <row r="22" spans="1:133" x14ac:dyDescent="0.35">
      <c r="A22">
        <v>6</v>
      </c>
      <c r="B22">
        <v>1584028545</v>
      </c>
      <c r="C22">
        <v>302.5</v>
      </c>
      <c r="D22" t="s">
        <v>249</v>
      </c>
      <c r="E22" t="s">
        <v>250</v>
      </c>
      <c r="F22" t="s">
        <v>233</v>
      </c>
      <c r="G22">
        <v>20200312</v>
      </c>
      <c r="H22" t="s">
        <v>234</v>
      </c>
      <c r="I22" t="s">
        <v>235</v>
      </c>
      <c r="J22" t="s">
        <v>277</v>
      </c>
      <c r="K22" t="s">
        <v>236</v>
      </c>
      <c r="L22" t="s">
        <v>237</v>
      </c>
      <c r="M22" t="s">
        <v>238</v>
      </c>
      <c r="N22">
        <v>1584028537</v>
      </c>
      <c r="O22">
        <f t="shared" si="0"/>
        <v>1.9593654882960572E-4</v>
      </c>
      <c r="P22">
        <f t="shared" si="1"/>
        <v>-0.50294421148456026</v>
      </c>
      <c r="Q22">
        <f t="shared" si="2"/>
        <v>100.47264516129</v>
      </c>
      <c r="R22">
        <f t="shared" si="3"/>
        <v>135.94954698730837</v>
      </c>
      <c r="S22">
        <f t="shared" si="4"/>
        <v>13.554876276720957</v>
      </c>
      <c r="T22">
        <f t="shared" si="5"/>
        <v>10.017644814096458</v>
      </c>
      <c r="U22">
        <f t="shared" si="6"/>
        <v>2.1737365328666682E-2</v>
      </c>
      <c r="V22">
        <f t="shared" si="7"/>
        <v>2.2525399835723157</v>
      </c>
      <c r="W22">
        <f t="shared" si="8"/>
        <v>2.1621497690875274E-2</v>
      </c>
      <c r="X22">
        <f t="shared" si="9"/>
        <v>1.3523794711254365E-2</v>
      </c>
      <c r="Y22">
        <f t="shared" si="10"/>
        <v>66.091551837562108</v>
      </c>
      <c r="Z22">
        <f t="shared" si="11"/>
        <v>28.143764611997021</v>
      </c>
      <c r="AA22">
        <f t="shared" si="12"/>
        <v>27.450041935483899</v>
      </c>
      <c r="AB22">
        <f t="shared" si="13"/>
        <v>3.6748628422554885</v>
      </c>
      <c r="AC22">
        <f t="shared" si="14"/>
        <v>75.051425634473219</v>
      </c>
      <c r="AD22">
        <f t="shared" si="15"/>
        <v>2.8006636453049247</v>
      </c>
      <c r="AE22">
        <f t="shared" si="16"/>
        <v>3.7316594876493618</v>
      </c>
      <c r="AF22">
        <f t="shared" si="17"/>
        <v>0.87419919695056381</v>
      </c>
      <c r="AG22">
        <f t="shared" si="18"/>
        <v>-8.640801803385612</v>
      </c>
      <c r="AH22">
        <f t="shared" si="19"/>
        <v>31.849907159876832</v>
      </c>
      <c r="AI22">
        <f t="shared" si="20"/>
        <v>3.069250226080336</v>
      </c>
      <c r="AJ22">
        <f t="shared" si="21"/>
        <v>92.369907420133671</v>
      </c>
      <c r="AK22">
        <v>-4.1252162277730597E-2</v>
      </c>
      <c r="AL22">
        <v>4.6309166044652898E-2</v>
      </c>
      <c r="AM22">
        <v>3.4597628293026998</v>
      </c>
      <c r="AN22">
        <v>0</v>
      </c>
      <c r="AO22">
        <v>0</v>
      </c>
      <c r="AP22">
        <f t="shared" si="22"/>
        <v>1</v>
      </c>
      <c r="AQ22">
        <f t="shared" si="23"/>
        <v>0</v>
      </c>
      <c r="AR22">
        <f t="shared" si="24"/>
        <v>52478.959199910991</v>
      </c>
      <c r="AS22" t="s">
        <v>239</v>
      </c>
      <c r="AT22">
        <v>0</v>
      </c>
      <c r="AU22">
        <v>0</v>
      </c>
      <c r="AV22">
        <f t="shared" si="25"/>
        <v>0</v>
      </c>
      <c r="AW22" t="e">
        <f t="shared" si="26"/>
        <v>#DIV/0!</v>
      </c>
      <c r="AX22">
        <v>0</v>
      </c>
      <c r="AY22" t="s">
        <v>239</v>
      </c>
      <c r="AZ22">
        <v>0</v>
      </c>
      <c r="BA22">
        <v>0</v>
      </c>
      <c r="BB22" t="e">
        <f t="shared" si="27"/>
        <v>#DIV/0!</v>
      </c>
      <c r="BC22">
        <v>0.5</v>
      </c>
      <c r="BD22">
        <f t="shared" si="28"/>
        <v>337.19648400139374</v>
      </c>
      <c r="BE22">
        <f t="shared" si="29"/>
        <v>-0.50294421148456026</v>
      </c>
      <c r="BF22" t="e">
        <f t="shared" si="30"/>
        <v>#DIV/0!</v>
      </c>
      <c r="BG22" t="e">
        <f t="shared" si="31"/>
        <v>#DIV/0!</v>
      </c>
      <c r="BH22">
        <f t="shared" si="32"/>
        <v>-1.4915464287061826E-3</v>
      </c>
      <c r="BI22" t="e">
        <f t="shared" si="33"/>
        <v>#DIV/0!</v>
      </c>
      <c r="BJ22" t="s">
        <v>239</v>
      </c>
      <c r="BK22">
        <v>0</v>
      </c>
      <c r="BL22">
        <f t="shared" si="34"/>
        <v>0</v>
      </c>
      <c r="BM22" t="e">
        <f t="shared" si="35"/>
        <v>#DIV/0!</v>
      </c>
      <c r="BN22" t="e">
        <f t="shared" si="36"/>
        <v>#DIV/0!</v>
      </c>
      <c r="BO22" t="e">
        <f t="shared" si="37"/>
        <v>#DIV/0!</v>
      </c>
      <c r="BP22" t="e">
        <f t="shared" si="38"/>
        <v>#DIV/0!</v>
      </c>
      <c r="BQ22">
        <f t="shared" si="39"/>
        <v>399.99509677419297</v>
      </c>
      <c r="BR22">
        <f t="shared" si="40"/>
        <v>337.19648400139374</v>
      </c>
      <c r="BS22">
        <f t="shared" si="41"/>
        <v>0.84300154357079382</v>
      </c>
      <c r="BT22">
        <f t="shared" si="42"/>
        <v>0.19600308714158754</v>
      </c>
      <c r="BU22">
        <v>6</v>
      </c>
      <c r="BV22">
        <v>0.5</v>
      </c>
      <c r="BW22" t="s">
        <v>240</v>
      </c>
      <c r="BX22">
        <v>1584028537</v>
      </c>
      <c r="BY22">
        <v>100.47264516129</v>
      </c>
      <c r="BZ22">
        <v>99.989396774193494</v>
      </c>
      <c r="CA22">
        <v>28.0894451612903</v>
      </c>
      <c r="CB22">
        <v>27.899016129032301</v>
      </c>
      <c r="CC22">
        <v>600.01187096774197</v>
      </c>
      <c r="CD22">
        <v>99.505235483871004</v>
      </c>
      <c r="CE22">
        <v>0.19996087096774201</v>
      </c>
      <c r="CF22">
        <v>27.712312903225801</v>
      </c>
      <c r="CG22">
        <v>27.450041935483899</v>
      </c>
      <c r="CH22">
        <v>999.9</v>
      </c>
      <c r="CI22">
        <v>0</v>
      </c>
      <c r="CJ22">
        <v>0</v>
      </c>
      <c r="CK22">
        <v>9997.6241935483904</v>
      </c>
      <c r="CL22">
        <v>0</v>
      </c>
      <c r="CM22">
        <v>3.05485322580645</v>
      </c>
      <c r="CN22">
        <v>399.99509677419297</v>
      </c>
      <c r="CO22">
        <v>0.89994700000000005</v>
      </c>
      <c r="CP22">
        <v>0.100053</v>
      </c>
      <c r="CQ22">
        <v>0</v>
      </c>
      <c r="CR22">
        <v>2.8062580645161299</v>
      </c>
      <c r="CS22">
        <v>0</v>
      </c>
      <c r="CT22">
        <v>4308.7687096774198</v>
      </c>
      <c r="CU22">
        <v>3653.1561290322602</v>
      </c>
      <c r="CV22">
        <v>38.620935483871001</v>
      </c>
      <c r="CW22">
        <v>43.302</v>
      </c>
      <c r="CX22">
        <v>40.878838709677403</v>
      </c>
      <c r="CY22">
        <v>41.686999999999998</v>
      </c>
      <c r="CZ22">
        <v>39.293999999999997</v>
      </c>
      <c r="DA22">
        <v>359.97419354838701</v>
      </c>
      <c r="DB22">
        <v>40.020000000000003</v>
      </c>
      <c r="DC22">
        <v>0</v>
      </c>
      <c r="DD22">
        <v>11546.4000000954</v>
      </c>
      <c r="DE22">
        <v>2.8122596153846202</v>
      </c>
      <c r="DF22">
        <v>-0.65958120867551995</v>
      </c>
      <c r="DG22">
        <v>-15.512136733680499</v>
      </c>
      <c r="DH22">
        <v>4308.7857692307698</v>
      </c>
      <c r="DI22">
        <v>15</v>
      </c>
      <c r="DJ22">
        <v>100</v>
      </c>
      <c r="DK22">
        <v>100</v>
      </c>
      <c r="DL22">
        <v>2.1</v>
      </c>
      <c r="DM22">
        <v>0.34399999999999997</v>
      </c>
      <c r="DN22">
        <v>2</v>
      </c>
      <c r="DO22">
        <v>655.24900000000002</v>
      </c>
      <c r="DP22">
        <v>338.75799999999998</v>
      </c>
      <c r="DQ22">
        <v>26.357500000000002</v>
      </c>
      <c r="DR22">
        <v>31.686599999999999</v>
      </c>
      <c r="DS22">
        <v>29.999700000000001</v>
      </c>
      <c r="DT22">
        <v>31.666699999999999</v>
      </c>
      <c r="DU22">
        <v>31.724299999999999</v>
      </c>
      <c r="DV22">
        <v>7.4294900000000004</v>
      </c>
      <c r="DW22">
        <v>23.934999999999999</v>
      </c>
      <c r="DX22">
        <v>52.503700000000002</v>
      </c>
      <c r="DY22">
        <v>26.381699999999999</v>
      </c>
      <c r="DZ22">
        <v>100</v>
      </c>
      <c r="EA22">
        <v>27.923300000000001</v>
      </c>
      <c r="EB22">
        <v>100.155</v>
      </c>
      <c r="EC22">
        <v>100.559</v>
      </c>
    </row>
    <row r="23" spans="1:133" x14ac:dyDescent="0.35">
      <c r="A23">
        <v>7</v>
      </c>
      <c r="B23">
        <v>1584028605.5</v>
      </c>
      <c r="C23">
        <v>363</v>
      </c>
      <c r="D23" t="s">
        <v>251</v>
      </c>
      <c r="E23" t="s">
        <v>252</v>
      </c>
      <c r="F23" t="s">
        <v>233</v>
      </c>
      <c r="G23">
        <v>20200312</v>
      </c>
      <c r="H23" t="s">
        <v>234</v>
      </c>
      <c r="I23" t="s">
        <v>235</v>
      </c>
      <c r="J23" t="s">
        <v>277</v>
      </c>
      <c r="K23" t="s">
        <v>236</v>
      </c>
      <c r="L23" t="s">
        <v>237</v>
      </c>
      <c r="M23" t="s">
        <v>238</v>
      </c>
      <c r="N23">
        <v>1584028597.5</v>
      </c>
      <c r="O23">
        <f t="shared" si="0"/>
        <v>2.86699880510358E-4</v>
      </c>
      <c r="P23">
        <f t="shared" si="1"/>
        <v>-0.68334691552608207</v>
      </c>
      <c r="Q23">
        <f t="shared" si="2"/>
        <v>75.638693548387096</v>
      </c>
      <c r="R23">
        <f t="shared" si="3"/>
        <v>109.14456967812444</v>
      </c>
      <c r="S23">
        <f t="shared" si="4"/>
        <v>10.882167201740591</v>
      </c>
      <c r="T23">
        <f t="shared" si="5"/>
        <v>7.5414921011845815</v>
      </c>
      <c r="U23">
        <f t="shared" si="6"/>
        <v>3.1575861258095861E-2</v>
      </c>
      <c r="V23">
        <f t="shared" si="7"/>
        <v>2.2527693621738205</v>
      </c>
      <c r="W23">
        <f t="shared" si="8"/>
        <v>3.1332032134055603E-2</v>
      </c>
      <c r="X23">
        <f t="shared" si="9"/>
        <v>1.9604270105906162E-2</v>
      </c>
      <c r="Y23">
        <f t="shared" si="10"/>
        <v>66.092316992761624</v>
      </c>
      <c r="Z23">
        <f t="shared" si="11"/>
        <v>28.174380956296204</v>
      </c>
      <c r="AA23">
        <f t="shared" si="12"/>
        <v>27.506493548387098</v>
      </c>
      <c r="AB23">
        <f t="shared" si="13"/>
        <v>3.6870237091497802</v>
      </c>
      <c r="AC23">
        <f t="shared" si="14"/>
        <v>74.88525835495598</v>
      </c>
      <c r="AD23">
        <f t="shared" si="15"/>
        <v>2.8043926257433145</v>
      </c>
      <c r="AE23">
        <f t="shared" si="16"/>
        <v>3.7449194772761536</v>
      </c>
      <c r="AF23">
        <f t="shared" si="17"/>
        <v>0.88263108340646568</v>
      </c>
      <c r="AG23">
        <f t="shared" si="18"/>
        <v>-12.643464730506787</v>
      </c>
      <c r="AH23">
        <f t="shared" si="19"/>
        <v>32.372648619861152</v>
      </c>
      <c r="AI23">
        <f t="shared" si="20"/>
        <v>3.1211315744574981</v>
      </c>
      <c r="AJ23">
        <f t="shared" si="21"/>
        <v>88.942632456573477</v>
      </c>
      <c r="AK23">
        <v>-4.1258344078823297E-2</v>
      </c>
      <c r="AL23">
        <v>4.6316105657934897E-2</v>
      </c>
      <c r="AM23">
        <v>3.4601731150638502</v>
      </c>
      <c r="AN23">
        <v>0</v>
      </c>
      <c r="AO23">
        <v>0</v>
      </c>
      <c r="AP23">
        <f t="shared" si="22"/>
        <v>1</v>
      </c>
      <c r="AQ23">
        <f t="shared" si="23"/>
        <v>0</v>
      </c>
      <c r="AR23">
        <f t="shared" si="24"/>
        <v>52475.881552239989</v>
      </c>
      <c r="AS23" t="s">
        <v>239</v>
      </c>
      <c r="AT23">
        <v>0</v>
      </c>
      <c r="AU23">
        <v>0</v>
      </c>
      <c r="AV23">
        <f t="shared" si="25"/>
        <v>0</v>
      </c>
      <c r="AW23" t="e">
        <f t="shared" si="26"/>
        <v>#DIV/0!</v>
      </c>
      <c r="AX23">
        <v>0</v>
      </c>
      <c r="AY23" t="s">
        <v>239</v>
      </c>
      <c r="AZ23">
        <v>0</v>
      </c>
      <c r="BA23">
        <v>0</v>
      </c>
      <c r="BB23" t="e">
        <f t="shared" si="27"/>
        <v>#DIV/0!</v>
      </c>
      <c r="BC23">
        <v>0.5</v>
      </c>
      <c r="BD23">
        <f t="shared" si="28"/>
        <v>337.20049606675997</v>
      </c>
      <c r="BE23">
        <f t="shared" si="29"/>
        <v>-0.68334691552608207</v>
      </c>
      <c r="BF23" t="e">
        <f t="shared" si="30"/>
        <v>#DIV/0!</v>
      </c>
      <c r="BG23" t="e">
        <f t="shared" si="31"/>
        <v>#DIV/0!</v>
      </c>
      <c r="BH23">
        <f t="shared" si="32"/>
        <v>-2.0265299828941858E-3</v>
      </c>
      <c r="BI23" t="e">
        <f t="shared" si="33"/>
        <v>#DIV/0!</v>
      </c>
      <c r="BJ23" t="s">
        <v>239</v>
      </c>
      <c r="BK23">
        <v>0</v>
      </c>
      <c r="BL23">
        <f t="shared" si="34"/>
        <v>0</v>
      </c>
      <c r="BM23" t="e">
        <f t="shared" si="35"/>
        <v>#DIV/0!</v>
      </c>
      <c r="BN23" t="e">
        <f t="shared" si="36"/>
        <v>#DIV/0!</v>
      </c>
      <c r="BO23" t="e">
        <f t="shared" si="37"/>
        <v>#DIV/0!</v>
      </c>
      <c r="BP23" t="e">
        <f t="shared" si="38"/>
        <v>#DIV/0!</v>
      </c>
      <c r="BQ23">
        <f t="shared" si="39"/>
        <v>399.99987096774203</v>
      </c>
      <c r="BR23">
        <f t="shared" si="40"/>
        <v>337.20049606675997</v>
      </c>
      <c r="BS23">
        <f t="shared" si="41"/>
        <v>0.84300151210287133</v>
      </c>
      <c r="BT23">
        <f t="shared" si="42"/>
        <v>0.19600302420574278</v>
      </c>
      <c r="BU23">
        <v>6</v>
      </c>
      <c r="BV23">
        <v>0.5</v>
      </c>
      <c r="BW23" t="s">
        <v>240</v>
      </c>
      <c r="BX23">
        <v>1584028597.5</v>
      </c>
      <c r="BY23">
        <v>75.638693548387096</v>
      </c>
      <c r="BZ23">
        <v>74.977048387096801</v>
      </c>
      <c r="CA23">
        <v>28.1271387096774</v>
      </c>
      <c r="CB23">
        <v>27.848509677419401</v>
      </c>
      <c r="CC23">
        <v>600.01464516128999</v>
      </c>
      <c r="CD23">
        <v>99.5041612903226</v>
      </c>
      <c r="CE23">
        <v>0.199994709677419</v>
      </c>
      <c r="CF23">
        <v>27.773041935483899</v>
      </c>
      <c r="CG23">
        <v>27.506493548387098</v>
      </c>
      <c r="CH23">
        <v>999.9</v>
      </c>
      <c r="CI23">
        <v>0</v>
      </c>
      <c r="CJ23">
        <v>0</v>
      </c>
      <c r="CK23">
        <v>9999.23032258065</v>
      </c>
      <c r="CL23">
        <v>0</v>
      </c>
      <c r="CM23">
        <v>3.2338609677419399</v>
      </c>
      <c r="CN23">
        <v>399.99987096774203</v>
      </c>
      <c r="CO23">
        <v>0.89994700000000005</v>
      </c>
      <c r="CP23">
        <v>0.100053</v>
      </c>
      <c r="CQ23">
        <v>0</v>
      </c>
      <c r="CR23">
        <v>2.7275645161290298</v>
      </c>
      <c r="CS23">
        <v>0</v>
      </c>
      <c r="CT23">
        <v>4277.6077419354797</v>
      </c>
      <c r="CU23">
        <v>3653.2016129032299</v>
      </c>
      <c r="CV23">
        <v>38.586387096774203</v>
      </c>
      <c r="CW23">
        <v>43.2398387096774</v>
      </c>
      <c r="CX23">
        <v>40.866677419354801</v>
      </c>
      <c r="CY23">
        <v>41.670999999999999</v>
      </c>
      <c r="CZ23">
        <v>39.258000000000003</v>
      </c>
      <c r="DA23">
        <v>359.97838709677399</v>
      </c>
      <c r="DB23">
        <v>40.020000000000003</v>
      </c>
      <c r="DC23">
        <v>0</v>
      </c>
      <c r="DD23">
        <v>11607.1000001431</v>
      </c>
      <c r="DE23">
        <v>2.7312019230769198</v>
      </c>
      <c r="DF23">
        <v>0.53224786431087701</v>
      </c>
      <c r="DG23">
        <v>589.77025804186599</v>
      </c>
      <c r="DH23">
        <v>4284.3853846153897</v>
      </c>
      <c r="DI23">
        <v>15</v>
      </c>
      <c r="DJ23">
        <v>100</v>
      </c>
      <c r="DK23">
        <v>100</v>
      </c>
      <c r="DL23">
        <v>2.1</v>
      </c>
      <c r="DM23">
        <v>0.34399999999999997</v>
      </c>
      <c r="DN23">
        <v>2</v>
      </c>
      <c r="DO23">
        <v>655.46100000000001</v>
      </c>
      <c r="DP23">
        <v>338.78500000000003</v>
      </c>
      <c r="DQ23">
        <v>26.421399999999998</v>
      </c>
      <c r="DR23">
        <v>31.647300000000001</v>
      </c>
      <c r="DS23">
        <v>30</v>
      </c>
      <c r="DT23">
        <v>31.6462</v>
      </c>
      <c r="DU23">
        <v>31.705100000000002</v>
      </c>
      <c r="DV23">
        <v>6.2612399999999999</v>
      </c>
      <c r="DW23">
        <v>23.934999999999999</v>
      </c>
      <c r="DX23">
        <v>52.130699999999997</v>
      </c>
      <c r="DY23">
        <v>26.4129</v>
      </c>
      <c r="DZ23">
        <v>75</v>
      </c>
      <c r="EA23">
        <v>27.880299999999998</v>
      </c>
      <c r="EB23">
        <v>100.161</v>
      </c>
      <c r="EC23">
        <v>100.571</v>
      </c>
    </row>
    <row r="24" spans="1:133" x14ac:dyDescent="0.35">
      <c r="A24">
        <v>8</v>
      </c>
      <c r="B24">
        <v>1584028666</v>
      </c>
      <c r="C24">
        <v>423.5</v>
      </c>
      <c r="D24" t="s">
        <v>253</v>
      </c>
      <c r="E24" t="s">
        <v>254</v>
      </c>
      <c r="F24" t="s">
        <v>233</v>
      </c>
      <c r="G24">
        <v>20200312</v>
      </c>
      <c r="H24" t="s">
        <v>234</v>
      </c>
      <c r="I24" t="s">
        <v>235</v>
      </c>
      <c r="J24" t="s">
        <v>277</v>
      </c>
      <c r="K24" t="s">
        <v>236</v>
      </c>
      <c r="L24" t="s">
        <v>237</v>
      </c>
      <c r="M24" t="s">
        <v>238</v>
      </c>
      <c r="N24">
        <v>1584028658</v>
      </c>
      <c r="O24">
        <f t="shared" si="0"/>
        <v>2.4926075316689789E-4</v>
      </c>
      <c r="P24">
        <f t="shared" si="1"/>
        <v>-0.85522025907092158</v>
      </c>
      <c r="Q24">
        <f t="shared" si="2"/>
        <v>50.813712903225799</v>
      </c>
      <c r="R24">
        <f t="shared" si="3"/>
        <v>99.929620622103585</v>
      </c>
      <c r="S24">
        <f t="shared" si="4"/>
        <v>9.9629946614830285</v>
      </c>
      <c r="T24">
        <f t="shared" si="5"/>
        <v>5.0661330167502925</v>
      </c>
      <c r="U24">
        <f t="shared" si="6"/>
        <v>2.7405306344832351E-2</v>
      </c>
      <c r="V24">
        <f t="shared" si="7"/>
        <v>2.2520121816177765</v>
      </c>
      <c r="W24">
        <f t="shared" si="8"/>
        <v>2.7221369933794846E-2</v>
      </c>
      <c r="X24">
        <f t="shared" si="9"/>
        <v>1.7029779138638027E-2</v>
      </c>
      <c r="Y24">
        <f t="shared" si="10"/>
        <v>66.09167807272128</v>
      </c>
      <c r="Z24">
        <f t="shared" si="11"/>
        <v>28.167549578190194</v>
      </c>
      <c r="AA24">
        <f t="shared" si="12"/>
        <v>27.489261290322599</v>
      </c>
      <c r="AB24">
        <f t="shared" si="13"/>
        <v>3.6833077992162093</v>
      </c>
      <c r="AC24">
        <f t="shared" si="14"/>
        <v>74.854054564098874</v>
      </c>
      <c r="AD24">
        <f t="shared" si="15"/>
        <v>2.8000568231002512</v>
      </c>
      <c r="AE24">
        <f t="shared" si="16"/>
        <v>3.7406882491615896</v>
      </c>
      <c r="AF24">
        <f t="shared" si="17"/>
        <v>0.88325097611595815</v>
      </c>
      <c r="AG24">
        <f t="shared" si="18"/>
        <v>-10.992399214660196</v>
      </c>
      <c r="AH24">
        <f t="shared" si="19"/>
        <v>32.103672633410696</v>
      </c>
      <c r="AI24">
        <f t="shared" si="20"/>
        <v>3.0956743457352429</v>
      </c>
      <c r="AJ24">
        <f t="shared" si="21"/>
        <v>90.298625837207027</v>
      </c>
      <c r="AK24">
        <v>-4.1237940073305099E-2</v>
      </c>
      <c r="AL24">
        <v>4.6293200374251699E-2</v>
      </c>
      <c r="AM24">
        <v>3.4588188220112501</v>
      </c>
      <c r="AN24">
        <v>0</v>
      </c>
      <c r="AO24">
        <v>0</v>
      </c>
      <c r="AP24">
        <f t="shared" si="22"/>
        <v>1</v>
      </c>
      <c r="AQ24">
        <f t="shared" si="23"/>
        <v>0</v>
      </c>
      <c r="AR24">
        <f t="shared" si="24"/>
        <v>52454.276669731356</v>
      </c>
      <c r="AS24" t="s">
        <v>239</v>
      </c>
      <c r="AT24">
        <v>0</v>
      </c>
      <c r="AU24">
        <v>0</v>
      </c>
      <c r="AV24">
        <f t="shared" si="25"/>
        <v>0</v>
      </c>
      <c r="AW24" t="e">
        <f t="shared" si="26"/>
        <v>#DIV/0!</v>
      </c>
      <c r="AX24">
        <v>0</v>
      </c>
      <c r="AY24" t="s">
        <v>239</v>
      </c>
      <c r="AZ24">
        <v>0</v>
      </c>
      <c r="BA24">
        <v>0</v>
      </c>
      <c r="BB24" t="e">
        <f t="shared" si="27"/>
        <v>#DIV/0!</v>
      </c>
      <c r="BC24">
        <v>0.5</v>
      </c>
      <c r="BD24">
        <f t="shared" si="28"/>
        <v>337.19711139064282</v>
      </c>
      <c r="BE24">
        <f t="shared" si="29"/>
        <v>-0.85522025907092158</v>
      </c>
      <c r="BF24" t="e">
        <f t="shared" si="30"/>
        <v>#DIV/0!</v>
      </c>
      <c r="BG24" t="e">
        <f t="shared" si="31"/>
        <v>#DIV/0!</v>
      </c>
      <c r="BH24">
        <f t="shared" si="32"/>
        <v>-2.5362621154845807E-3</v>
      </c>
      <c r="BI24" t="e">
        <f t="shared" si="33"/>
        <v>#DIV/0!</v>
      </c>
      <c r="BJ24" t="s">
        <v>239</v>
      </c>
      <c r="BK24">
        <v>0</v>
      </c>
      <c r="BL24">
        <f t="shared" si="34"/>
        <v>0</v>
      </c>
      <c r="BM24" t="e">
        <f t="shared" si="35"/>
        <v>#DIV/0!</v>
      </c>
      <c r="BN24" t="e">
        <f t="shared" si="36"/>
        <v>#DIV/0!</v>
      </c>
      <c r="BO24" t="e">
        <f t="shared" si="37"/>
        <v>#DIV/0!</v>
      </c>
      <c r="BP24" t="e">
        <f t="shared" si="38"/>
        <v>#DIV/0!</v>
      </c>
      <c r="BQ24">
        <f t="shared" si="39"/>
        <v>399.995838709677</v>
      </c>
      <c r="BR24">
        <f t="shared" si="40"/>
        <v>337.19711139064282</v>
      </c>
      <c r="BS24">
        <f t="shared" si="41"/>
        <v>0.84300154841207131</v>
      </c>
      <c r="BT24">
        <f t="shared" si="42"/>
        <v>0.19600309682414235</v>
      </c>
      <c r="BU24">
        <v>6</v>
      </c>
      <c r="BV24">
        <v>0.5</v>
      </c>
      <c r="BW24" t="s">
        <v>240</v>
      </c>
      <c r="BX24">
        <v>1584028658</v>
      </c>
      <c r="BY24">
        <v>50.813712903225799</v>
      </c>
      <c r="BZ24">
        <v>49.971200000000003</v>
      </c>
      <c r="CA24">
        <v>28.084790322580599</v>
      </c>
      <c r="CB24">
        <v>27.842541935483901</v>
      </c>
      <c r="CC24">
        <v>600.02954838709695</v>
      </c>
      <c r="CD24">
        <v>99.5000741935484</v>
      </c>
      <c r="CE24">
        <v>0.20004074193548399</v>
      </c>
      <c r="CF24">
        <v>27.753683870967699</v>
      </c>
      <c r="CG24">
        <v>27.489261290322599</v>
      </c>
      <c r="CH24">
        <v>999.9</v>
      </c>
      <c r="CI24">
        <v>0</v>
      </c>
      <c r="CJ24">
        <v>0</v>
      </c>
      <c r="CK24">
        <v>9994.6958064516093</v>
      </c>
      <c r="CL24">
        <v>0</v>
      </c>
      <c r="CM24">
        <v>3.0119693548387101</v>
      </c>
      <c r="CN24">
        <v>399.995838709677</v>
      </c>
      <c r="CO24">
        <v>0.89994700000000005</v>
      </c>
      <c r="CP24">
        <v>0.100053</v>
      </c>
      <c r="CQ24">
        <v>0</v>
      </c>
      <c r="CR24">
        <v>2.6847500000000002</v>
      </c>
      <c r="CS24">
        <v>0</v>
      </c>
      <c r="CT24">
        <v>4246.6467741935503</v>
      </c>
      <c r="CU24">
        <v>3653.1651612903202</v>
      </c>
      <c r="CV24">
        <v>38.625</v>
      </c>
      <c r="CW24">
        <v>43.245935483871001</v>
      </c>
      <c r="CX24">
        <v>41.061999999999998</v>
      </c>
      <c r="CY24">
        <v>41.686999999999998</v>
      </c>
      <c r="CZ24">
        <v>39.311999999999998</v>
      </c>
      <c r="DA24">
        <v>359.97354838709703</v>
      </c>
      <c r="DB24">
        <v>40.020000000000003</v>
      </c>
      <c r="DC24">
        <v>0</v>
      </c>
      <c r="DD24">
        <v>11667.7000000477</v>
      </c>
      <c r="DE24">
        <v>2.6905576923076899</v>
      </c>
      <c r="DF24">
        <v>3.6027350387812702</v>
      </c>
      <c r="DG24">
        <v>464.40341838582498</v>
      </c>
      <c r="DH24">
        <v>4251.7376923076899</v>
      </c>
      <c r="DI24">
        <v>15</v>
      </c>
      <c r="DJ24">
        <v>100</v>
      </c>
      <c r="DK24">
        <v>100</v>
      </c>
      <c r="DL24">
        <v>2.1</v>
      </c>
      <c r="DM24">
        <v>0.34399999999999997</v>
      </c>
      <c r="DN24">
        <v>2</v>
      </c>
      <c r="DO24">
        <v>655.50699999999995</v>
      </c>
      <c r="DP24">
        <v>338.72199999999998</v>
      </c>
      <c r="DQ24">
        <v>26.3825</v>
      </c>
      <c r="DR24">
        <v>31.606000000000002</v>
      </c>
      <c r="DS24">
        <v>29.9998</v>
      </c>
      <c r="DT24">
        <v>31.621099999999998</v>
      </c>
      <c r="DU24">
        <v>31.681699999999999</v>
      </c>
      <c r="DV24">
        <v>5.1166400000000003</v>
      </c>
      <c r="DW24">
        <v>23.664899999999999</v>
      </c>
      <c r="DX24">
        <v>51.3825</v>
      </c>
      <c r="DY24">
        <v>26.382000000000001</v>
      </c>
      <c r="DZ24">
        <v>50</v>
      </c>
      <c r="EA24">
        <v>27.880400000000002</v>
      </c>
      <c r="EB24">
        <v>100.172</v>
      </c>
      <c r="EC24">
        <v>100.578</v>
      </c>
    </row>
    <row r="25" spans="1:133" x14ac:dyDescent="0.35">
      <c r="A25">
        <v>9</v>
      </c>
      <c r="B25">
        <v>1584028730.5</v>
      </c>
      <c r="C25">
        <v>488</v>
      </c>
      <c r="D25" t="s">
        <v>255</v>
      </c>
      <c r="E25" t="s">
        <v>256</v>
      </c>
      <c r="F25" t="s">
        <v>233</v>
      </c>
      <c r="G25">
        <v>20200312</v>
      </c>
      <c r="H25" t="s">
        <v>234</v>
      </c>
      <c r="I25" t="s">
        <v>235</v>
      </c>
      <c r="J25" t="s">
        <v>277</v>
      </c>
      <c r="K25" t="s">
        <v>236</v>
      </c>
      <c r="L25" t="s">
        <v>237</v>
      </c>
      <c r="M25" t="s">
        <v>238</v>
      </c>
      <c r="N25">
        <v>1584028722.5</v>
      </c>
      <c r="O25">
        <f t="shared" si="0"/>
        <v>3.0449965612238577E-4</v>
      </c>
      <c r="P25">
        <f t="shared" si="1"/>
        <v>2.1493209833541145</v>
      </c>
      <c r="Q25">
        <f t="shared" si="2"/>
        <v>397.78593548387101</v>
      </c>
      <c r="R25">
        <f t="shared" si="3"/>
        <v>290.15214491300628</v>
      </c>
      <c r="S25">
        <f t="shared" si="4"/>
        <v>28.927971347813518</v>
      </c>
      <c r="T25">
        <f t="shared" si="5"/>
        <v>39.658987003837929</v>
      </c>
      <c r="U25">
        <f t="shared" si="6"/>
        <v>3.3745683793960632E-2</v>
      </c>
      <c r="V25">
        <f t="shared" si="7"/>
        <v>2.2530848796490623</v>
      </c>
      <c r="W25">
        <f t="shared" si="8"/>
        <v>3.3467390496889224E-2</v>
      </c>
      <c r="X25">
        <f t="shared" si="9"/>
        <v>2.0941931208185417E-2</v>
      </c>
      <c r="Y25">
        <f t="shared" si="10"/>
        <v>66.093888971381929</v>
      </c>
      <c r="Z25">
        <f t="shared" si="11"/>
        <v>28.146200926448163</v>
      </c>
      <c r="AA25">
        <f t="shared" si="12"/>
        <v>27.470019354838701</v>
      </c>
      <c r="AB25">
        <f t="shared" si="13"/>
        <v>3.679162391352512</v>
      </c>
      <c r="AC25">
        <f t="shared" si="14"/>
        <v>74.906383204151169</v>
      </c>
      <c r="AD25">
        <f t="shared" si="15"/>
        <v>2.8015402598111701</v>
      </c>
      <c r="AE25">
        <f t="shared" si="16"/>
        <v>3.7400554398358858</v>
      </c>
      <c r="AF25">
        <f t="shared" si="17"/>
        <v>0.87762213154134194</v>
      </c>
      <c r="AG25">
        <f t="shared" si="18"/>
        <v>-13.428434834997212</v>
      </c>
      <c r="AH25">
        <f t="shared" si="19"/>
        <v>34.104383685840212</v>
      </c>
      <c r="AI25">
        <f t="shared" si="20"/>
        <v>3.2866690377041303</v>
      </c>
      <c r="AJ25">
        <f t="shared" si="21"/>
        <v>90.056506859929058</v>
      </c>
      <c r="AK25">
        <v>-4.1266848273659403E-2</v>
      </c>
      <c r="AL25">
        <v>4.6325652361646798E-2</v>
      </c>
      <c r="AM25">
        <v>3.46073750333092</v>
      </c>
      <c r="AN25">
        <v>0</v>
      </c>
      <c r="AO25">
        <v>0</v>
      </c>
      <c r="AP25">
        <f t="shared" si="22"/>
        <v>1</v>
      </c>
      <c r="AQ25">
        <f t="shared" si="23"/>
        <v>0</v>
      </c>
      <c r="AR25">
        <f t="shared" si="24"/>
        <v>52490.035000678625</v>
      </c>
      <c r="AS25" t="s">
        <v>239</v>
      </c>
      <c r="AT25">
        <v>0</v>
      </c>
      <c r="AU25">
        <v>0</v>
      </c>
      <c r="AV25">
        <f t="shared" si="25"/>
        <v>0</v>
      </c>
      <c r="AW25" t="e">
        <f t="shared" si="26"/>
        <v>#DIV/0!</v>
      </c>
      <c r="AX25">
        <v>0</v>
      </c>
      <c r="AY25" t="s">
        <v>239</v>
      </c>
      <c r="AZ25">
        <v>0</v>
      </c>
      <c r="BA25">
        <v>0</v>
      </c>
      <c r="BB25" t="e">
        <f t="shared" si="27"/>
        <v>#DIV/0!</v>
      </c>
      <c r="BC25">
        <v>0.5</v>
      </c>
      <c r="BD25">
        <f t="shared" si="28"/>
        <v>337.20990658164629</v>
      </c>
      <c r="BE25">
        <f t="shared" si="29"/>
        <v>2.1493209833541145</v>
      </c>
      <c r="BF25" t="e">
        <f t="shared" si="30"/>
        <v>#DIV/0!</v>
      </c>
      <c r="BG25" t="e">
        <f t="shared" si="31"/>
        <v>#DIV/0!</v>
      </c>
      <c r="BH25">
        <f t="shared" si="32"/>
        <v>6.3738370119138668E-3</v>
      </c>
      <c r="BI25" t="e">
        <f t="shared" si="33"/>
        <v>#DIV/0!</v>
      </c>
      <c r="BJ25" t="s">
        <v>239</v>
      </c>
      <c r="BK25">
        <v>0</v>
      </c>
      <c r="BL25">
        <f t="shared" si="34"/>
        <v>0</v>
      </c>
      <c r="BM25" t="e">
        <f t="shared" si="35"/>
        <v>#DIV/0!</v>
      </c>
      <c r="BN25" t="e">
        <f t="shared" si="36"/>
        <v>#DIV/0!</v>
      </c>
      <c r="BO25" t="e">
        <f t="shared" si="37"/>
        <v>#DIV/0!</v>
      </c>
      <c r="BP25" t="e">
        <f t="shared" si="38"/>
        <v>#DIV/0!</v>
      </c>
      <c r="BQ25">
        <f t="shared" si="39"/>
        <v>400.01122580645199</v>
      </c>
      <c r="BR25">
        <f t="shared" si="40"/>
        <v>337.20990658164629</v>
      </c>
      <c r="BS25">
        <f t="shared" si="41"/>
        <v>0.84300110803592165</v>
      </c>
      <c r="BT25">
        <f t="shared" si="42"/>
        <v>0.19600221607184332</v>
      </c>
      <c r="BU25">
        <v>6</v>
      </c>
      <c r="BV25">
        <v>0.5</v>
      </c>
      <c r="BW25" t="s">
        <v>240</v>
      </c>
      <c r="BX25">
        <v>1584028722.5</v>
      </c>
      <c r="BY25">
        <v>397.78593548387101</v>
      </c>
      <c r="BZ25">
        <v>400.05632258064497</v>
      </c>
      <c r="CA25">
        <v>28.099893548387101</v>
      </c>
      <c r="CB25">
        <v>27.803958064516099</v>
      </c>
      <c r="CC25">
        <v>600.01574193548402</v>
      </c>
      <c r="CD25">
        <v>99.499316129032294</v>
      </c>
      <c r="CE25">
        <v>0.200003193548387</v>
      </c>
      <c r="CF25">
        <v>27.7507870967742</v>
      </c>
      <c r="CG25">
        <v>27.470019354838701</v>
      </c>
      <c r="CH25">
        <v>999.9</v>
      </c>
      <c r="CI25">
        <v>0</v>
      </c>
      <c r="CJ25">
        <v>0</v>
      </c>
      <c r="CK25">
        <v>10001.7783870968</v>
      </c>
      <c r="CL25">
        <v>0</v>
      </c>
      <c r="CM25">
        <v>1.6176754838709699</v>
      </c>
      <c r="CN25">
        <v>400.01122580645199</v>
      </c>
      <c r="CO25">
        <v>0.89996064516129004</v>
      </c>
      <c r="CP25">
        <v>0.100039367741935</v>
      </c>
      <c r="CQ25">
        <v>0</v>
      </c>
      <c r="CR25">
        <v>2.8193548387096801</v>
      </c>
      <c r="CS25">
        <v>0</v>
      </c>
      <c r="CT25">
        <v>4188.2067741935498</v>
      </c>
      <c r="CU25">
        <v>3653.3170967741898</v>
      </c>
      <c r="CV25">
        <v>38.625</v>
      </c>
      <c r="CW25">
        <v>43.186999999999998</v>
      </c>
      <c r="CX25">
        <v>41.061999999999998</v>
      </c>
      <c r="CY25">
        <v>41.625</v>
      </c>
      <c r="CZ25">
        <v>39.293999999999997</v>
      </c>
      <c r="DA25">
        <v>359.99451612903198</v>
      </c>
      <c r="DB25">
        <v>40.015806451612903</v>
      </c>
      <c r="DC25">
        <v>0</v>
      </c>
      <c r="DD25">
        <v>11732.5</v>
      </c>
      <c r="DE25">
        <v>2.7622692307692298</v>
      </c>
      <c r="DF25">
        <v>-1.0982564085900399</v>
      </c>
      <c r="DG25">
        <v>126.342906060068</v>
      </c>
      <c r="DH25">
        <v>4189.94038461539</v>
      </c>
      <c r="DI25">
        <v>15</v>
      </c>
      <c r="DJ25">
        <v>100</v>
      </c>
      <c r="DK25">
        <v>100</v>
      </c>
      <c r="DL25">
        <v>2.1</v>
      </c>
      <c r="DM25">
        <v>0.34399999999999997</v>
      </c>
      <c r="DN25">
        <v>2</v>
      </c>
      <c r="DO25">
        <v>655.64800000000002</v>
      </c>
      <c r="DP25">
        <v>339.58</v>
      </c>
      <c r="DQ25">
        <v>26.633700000000001</v>
      </c>
      <c r="DR25">
        <v>31.553699999999999</v>
      </c>
      <c r="DS25">
        <v>29.999700000000001</v>
      </c>
      <c r="DT25">
        <v>31.584700000000002</v>
      </c>
      <c r="DU25">
        <v>31.647200000000002</v>
      </c>
      <c r="DV25">
        <v>20.9254</v>
      </c>
      <c r="DW25">
        <v>23.385300000000001</v>
      </c>
      <c r="DX25">
        <v>51.0062</v>
      </c>
      <c r="DY25">
        <v>26.6401</v>
      </c>
      <c r="DZ25">
        <v>400</v>
      </c>
      <c r="EA25">
        <v>27.880400000000002</v>
      </c>
      <c r="EB25">
        <v>100.184</v>
      </c>
      <c r="EC25">
        <v>100.589</v>
      </c>
    </row>
    <row r="26" spans="1:133" x14ac:dyDescent="0.35">
      <c r="A26">
        <v>10</v>
      </c>
      <c r="B26">
        <v>1584028791</v>
      </c>
      <c r="C26">
        <v>548.5</v>
      </c>
      <c r="D26" t="s">
        <v>257</v>
      </c>
      <c r="E26" t="s">
        <v>258</v>
      </c>
      <c r="F26" t="s">
        <v>233</v>
      </c>
      <c r="G26">
        <v>20200312</v>
      </c>
      <c r="H26" t="s">
        <v>234</v>
      </c>
      <c r="I26" t="s">
        <v>235</v>
      </c>
      <c r="J26" t="s">
        <v>277</v>
      </c>
      <c r="K26" t="s">
        <v>236</v>
      </c>
      <c r="L26" t="s">
        <v>237</v>
      </c>
      <c r="M26" t="s">
        <v>238</v>
      </c>
      <c r="N26">
        <v>1584028783</v>
      </c>
      <c r="O26">
        <f t="shared" si="0"/>
        <v>2.7751395295155763E-4</v>
      </c>
      <c r="P26">
        <f t="shared" si="1"/>
        <v>2.0479314250558001</v>
      </c>
      <c r="Q26">
        <f t="shared" si="2"/>
        <v>397.86122580645201</v>
      </c>
      <c r="R26">
        <f t="shared" si="3"/>
        <v>285.38005248918722</v>
      </c>
      <c r="S26">
        <f t="shared" si="4"/>
        <v>28.451488723358878</v>
      </c>
      <c r="T26">
        <f t="shared" si="5"/>
        <v>39.665505983193775</v>
      </c>
      <c r="U26">
        <f t="shared" si="6"/>
        <v>3.0676836655280884E-2</v>
      </c>
      <c r="V26">
        <f t="shared" si="7"/>
        <v>2.2535309020128707</v>
      </c>
      <c r="W26">
        <f t="shared" si="8"/>
        <v>3.0446716971314479E-2</v>
      </c>
      <c r="X26">
        <f t="shared" si="9"/>
        <v>1.904972944220399E-2</v>
      </c>
      <c r="Y26">
        <f t="shared" si="10"/>
        <v>66.092829225871981</v>
      </c>
      <c r="Z26">
        <f t="shared" si="11"/>
        <v>28.189039771575249</v>
      </c>
      <c r="AA26">
        <f t="shared" si="12"/>
        <v>27.490748387096801</v>
      </c>
      <c r="AB26">
        <f t="shared" si="13"/>
        <v>3.683628343185712</v>
      </c>
      <c r="AC26">
        <f t="shared" si="14"/>
        <v>74.836428248686019</v>
      </c>
      <c r="AD26">
        <f t="shared" si="15"/>
        <v>2.8044861898475859</v>
      </c>
      <c r="AE26">
        <f t="shared" si="16"/>
        <v>3.7474880288622372</v>
      </c>
      <c r="AF26">
        <f t="shared" si="17"/>
        <v>0.87914215333812606</v>
      </c>
      <c r="AG26">
        <f t="shared" si="18"/>
        <v>-12.238365325163691</v>
      </c>
      <c r="AH26">
        <f t="shared" si="19"/>
        <v>35.723064268017758</v>
      </c>
      <c r="AI26">
        <f t="shared" si="20"/>
        <v>3.4429213838936503</v>
      </c>
      <c r="AJ26">
        <f t="shared" si="21"/>
        <v>93.020449552619695</v>
      </c>
      <c r="AK26">
        <v>-4.1278871832728999E-2</v>
      </c>
      <c r="AL26">
        <v>4.6339149860024097E-2</v>
      </c>
      <c r="AM26">
        <v>3.4615353888309701</v>
      </c>
      <c r="AN26">
        <v>0</v>
      </c>
      <c r="AO26">
        <v>0</v>
      </c>
      <c r="AP26">
        <f t="shared" si="22"/>
        <v>1</v>
      </c>
      <c r="AQ26">
        <f t="shared" si="23"/>
        <v>0</v>
      </c>
      <c r="AR26">
        <f t="shared" si="24"/>
        <v>52498.714797467554</v>
      </c>
      <c r="AS26" t="s">
        <v>239</v>
      </c>
      <c r="AT26">
        <v>0</v>
      </c>
      <c r="AU26">
        <v>0</v>
      </c>
      <c r="AV26">
        <f t="shared" si="25"/>
        <v>0</v>
      </c>
      <c r="AW26" t="e">
        <f t="shared" si="26"/>
        <v>#DIV/0!</v>
      </c>
      <c r="AX26">
        <v>0</v>
      </c>
      <c r="AY26" t="s">
        <v>239</v>
      </c>
      <c r="AZ26">
        <v>0</v>
      </c>
      <c r="BA26">
        <v>0</v>
      </c>
      <c r="BB26" t="e">
        <f t="shared" si="27"/>
        <v>#DIV/0!</v>
      </c>
      <c r="BC26">
        <v>0.5</v>
      </c>
      <c r="BD26">
        <f t="shared" si="28"/>
        <v>337.20532384075455</v>
      </c>
      <c r="BE26">
        <f t="shared" si="29"/>
        <v>2.0479314250558001</v>
      </c>
      <c r="BF26" t="e">
        <f t="shared" si="30"/>
        <v>#DIV/0!</v>
      </c>
      <c r="BG26" t="e">
        <f t="shared" si="31"/>
        <v>#DIV/0!</v>
      </c>
      <c r="BH26">
        <f t="shared" si="32"/>
        <v>6.0732476039522349E-3</v>
      </c>
      <c r="BI26" t="e">
        <f t="shared" si="33"/>
        <v>#DIV/0!</v>
      </c>
      <c r="BJ26" t="s">
        <v>239</v>
      </c>
      <c r="BK26">
        <v>0</v>
      </c>
      <c r="BL26">
        <f t="shared" si="34"/>
        <v>0</v>
      </c>
      <c r="BM26" t="e">
        <f t="shared" si="35"/>
        <v>#DIV/0!</v>
      </c>
      <c r="BN26" t="e">
        <f t="shared" si="36"/>
        <v>#DIV/0!</v>
      </c>
      <c r="BO26" t="e">
        <f t="shared" si="37"/>
        <v>#DIV/0!</v>
      </c>
      <c r="BP26" t="e">
        <f t="shared" si="38"/>
        <v>#DIV/0!</v>
      </c>
      <c r="BQ26">
        <f t="shared" si="39"/>
        <v>400.00590322580598</v>
      </c>
      <c r="BR26">
        <f t="shared" si="40"/>
        <v>337.20532384075455</v>
      </c>
      <c r="BS26">
        <f t="shared" si="41"/>
        <v>0.84300086854068224</v>
      </c>
      <c r="BT26">
        <f t="shared" si="42"/>
        <v>0.19600173708136459</v>
      </c>
      <c r="BU26">
        <v>6</v>
      </c>
      <c r="BV26">
        <v>0.5</v>
      </c>
      <c r="BW26" t="s">
        <v>240</v>
      </c>
      <c r="BX26">
        <v>1584028783</v>
      </c>
      <c r="BY26">
        <v>397.86122580645201</v>
      </c>
      <c r="BZ26">
        <v>400.01948387096797</v>
      </c>
      <c r="CA26">
        <v>28.130141935483898</v>
      </c>
      <c r="CB26">
        <v>27.860445161290301</v>
      </c>
      <c r="CC26">
        <v>600.02374193548405</v>
      </c>
      <c r="CD26">
        <v>99.496867741935503</v>
      </c>
      <c r="CE26">
        <v>0.199969774193548</v>
      </c>
      <c r="CF26">
        <v>27.7847838709678</v>
      </c>
      <c r="CG26">
        <v>27.490748387096801</v>
      </c>
      <c r="CH26">
        <v>999.9</v>
      </c>
      <c r="CI26">
        <v>0</v>
      </c>
      <c r="CJ26">
        <v>0</v>
      </c>
      <c r="CK26">
        <v>10004.938709677401</v>
      </c>
      <c r="CL26">
        <v>0</v>
      </c>
      <c r="CM26">
        <v>1.8146067741935501</v>
      </c>
      <c r="CN26">
        <v>400.00590322580598</v>
      </c>
      <c r="CO26">
        <v>0.899966483870968</v>
      </c>
      <c r="CP26">
        <v>0.100033529032258</v>
      </c>
      <c r="CQ26">
        <v>0</v>
      </c>
      <c r="CR26">
        <v>2.7036935483871001</v>
      </c>
      <c r="CS26">
        <v>0</v>
      </c>
      <c r="CT26">
        <v>4233.03548387097</v>
      </c>
      <c r="CU26">
        <v>3653.2725806451599</v>
      </c>
      <c r="CV26">
        <v>38.578258064516099</v>
      </c>
      <c r="CW26">
        <v>43.145000000000003</v>
      </c>
      <c r="CX26">
        <v>41.024000000000001</v>
      </c>
      <c r="CY26">
        <v>41.625</v>
      </c>
      <c r="CZ26">
        <v>39.253999999999998</v>
      </c>
      <c r="DA26">
        <v>359.99161290322598</v>
      </c>
      <c r="DB26">
        <v>40.011935483871</v>
      </c>
      <c r="DC26">
        <v>0</v>
      </c>
      <c r="DD26">
        <v>11792.5</v>
      </c>
      <c r="DE26">
        <v>2.7056826923076902</v>
      </c>
      <c r="DF26">
        <v>-0.67394018310056103</v>
      </c>
      <c r="DG26">
        <v>41.985299144613897</v>
      </c>
      <c r="DH26">
        <v>4233.1880769230802</v>
      </c>
      <c r="DI26">
        <v>15</v>
      </c>
      <c r="DJ26">
        <v>100</v>
      </c>
      <c r="DK26">
        <v>100</v>
      </c>
      <c r="DL26">
        <v>2.1</v>
      </c>
      <c r="DM26">
        <v>0.34399999999999997</v>
      </c>
      <c r="DN26">
        <v>2</v>
      </c>
      <c r="DO26">
        <v>655.71900000000005</v>
      </c>
      <c r="DP26">
        <v>339.846</v>
      </c>
      <c r="DQ26">
        <v>26.5122</v>
      </c>
      <c r="DR26">
        <v>31.498100000000001</v>
      </c>
      <c r="DS26">
        <v>29.9998</v>
      </c>
      <c r="DT26">
        <v>31.541799999999999</v>
      </c>
      <c r="DU26">
        <v>31.605799999999999</v>
      </c>
      <c r="DV26">
        <v>20.920200000000001</v>
      </c>
      <c r="DW26">
        <v>23.385300000000001</v>
      </c>
      <c r="DX26">
        <v>50.635100000000001</v>
      </c>
      <c r="DY26">
        <v>26.516999999999999</v>
      </c>
      <c r="DZ26">
        <v>400</v>
      </c>
      <c r="EA26">
        <v>27.836300000000001</v>
      </c>
      <c r="EB26">
        <v>100.193</v>
      </c>
      <c r="EC26">
        <v>100.599</v>
      </c>
    </row>
    <row r="27" spans="1:133" x14ac:dyDescent="0.35">
      <c r="A27">
        <v>11</v>
      </c>
      <c r="B27">
        <v>1584028851.5</v>
      </c>
      <c r="C27">
        <v>609</v>
      </c>
      <c r="D27" t="s">
        <v>259</v>
      </c>
      <c r="E27" t="s">
        <v>260</v>
      </c>
      <c r="F27" t="s">
        <v>233</v>
      </c>
      <c r="G27">
        <v>20200312</v>
      </c>
      <c r="H27" t="s">
        <v>234</v>
      </c>
      <c r="I27" t="s">
        <v>235</v>
      </c>
      <c r="J27" t="s">
        <v>277</v>
      </c>
      <c r="K27" t="s">
        <v>236</v>
      </c>
      <c r="L27" t="s">
        <v>237</v>
      </c>
      <c r="M27" t="s">
        <v>238</v>
      </c>
      <c r="N27">
        <v>1584028843.5</v>
      </c>
      <c r="O27">
        <f t="shared" si="0"/>
        <v>3.1640035803725316E-4</v>
      </c>
      <c r="P27">
        <f t="shared" si="1"/>
        <v>2.091089582181842</v>
      </c>
      <c r="Q27">
        <f t="shared" si="2"/>
        <v>397.818451612903</v>
      </c>
      <c r="R27">
        <f t="shared" si="3"/>
        <v>296.52075323535814</v>
      </c>
      <c r="S27">
        <f t="shared" si="4"/>
        <v>29.562011879507445</v>
      </c>
      <c r="T27">
        <f t="shared" si="5"/>
        <v>39.661014158875261</v>
      </c>
      <c r="U27">
        <f t="shared" si="6"/>
        <v>3.5020697160317464E-2</v>
      </c>
      <c r="V27">
        <f t="shared" si="7"/>
        <v>2.2531736575551031</v>
      </c>
      <c r="W27">
        <f t="shared" si="8"/>
        <v>3.4721089502141575E-2</v>
      </c>
      <c r="X27">
        <f t="shared" si="9"/>
        <v>2.1727385754466266E-2</v>
      </c>
      <c r="Y27">
        <f t="shared" si="10"/>
        <v>66.0905830431265</v>
      </c>
      <c r="Z27">
        <f t="shared" si="11"/>
        <v>28.18441038928945</v>
      </c>
      <c r="AA27">
        <f t="shared" si="12"/>
        <v>27.469006451612898</v>
      </c>
      <c r="AB27">
        <f t="shared" si="13"/>
        <v>3.6789442882660639</v>
      </c>
      <c r="AC27">
        <f t="shared" si="14"/>
        <v>74.680105049240197</v>
      </c>
      <c r="AD27">
        <f t="shared" si="15"/>
        <v>2.7999693081031696</v>
      </c>
      <c r="AE27">
        <f t="shared" si="16"/>
        <v>3.7492841048590044</v>
      </c>
      <c r="AF27">
        <f t="shared" si="17"/>
        <v>0.87897498016289433</v>
      </c>
      <c r="AG27">
        <f t="shared" si="18"/>
        <v>-13.953255789442863</v>
      </c>
      <c r="AH27">
        <f t="shared" si="19"/>
        <v>39.355324581735204</v>
      </c>
      <c r="AI27">
        <f t="shared" si="20"/>
        <v>3.7933371537988485</v>
      </c>
      <c r="AJ27">
        <f t="shared" si="21"/>
        <v>95.285988989217685</v>
      </c>
      <c r="AK27">
        <v>-4.1269241314147401E-2</v>
      </c>
      <c r="AL27">
        <v>4.6328338759236497E-2</v>
      </c>
      <c r="AM27">
        <v>3.4608963123089902</v>
      </c>
      <c r="AN27">
        <v>0</v>
      </c>
      <c r="AO27">
        <v>0</v>
      </c>
      <c r="AP27">
        <f t="shared" si="22"/>
        <v>1</v>
      </c>
      <c r="AQ27">
        <f t="shared" si="23"/>
        <v>0</v>
      </c>
      <c r="AR27">
        <f t="shared" si="24"/>
        <v>52485.523373793811</v>
      </c>
      <c r="AS27" t="s">
        <v>239</v>
      </c>
      <c r="AT27">
        <v>0</v>
      </c>
      <c r="AU27">
        <v>0</v>
      </c>
      <c r="AV27">
        <f t="shared" si="25"/>
        <v>0</v>
      </c>
      <c r="AW27" t="e">
        <f t="shared" si="26"/>
        <v>#DIV/0!</v>
      </c>
      <c r="AX27">
        <v>0</v>
      </c>
      <c r="AY27" t="s">
        <v>239</v>
      </c>
      <c r="AZ27">
        <v>0</v>
      </c>
      <c r="BA27">
        <v>0</v>
      </c>
      <c r="BB27" t="e">
        <f t="shared" si="27"/>
        <v>#DIV/0!</v>
      </c>
      <c r="BC27">
        <v>0.5</v>
      </c>
      <c r="BD27">
        <f t="shared" si="28"/>
        <v>337.19925803467123</v>
      </c>
      <c r="BE27">
        <f t="shared" si="29"/>
        <v>2.091089582181842</v>
      </c>
      <c r="BF27" t="e">
        <f t="shared" si="30"/>
        <v>#DIV/0!</v>
      </c>
      <c r="BG27" t="e">
        <f t="shared" si="31"/>
        <v>#DIV/0!</v>
      </c>
      <c r="BH27">
        <f t="shared" si="32"/>
        <v>6.2013469257599426E-3</v>
      </c>
      <c r="BI27" t="e">
        <f t="shared" si="33"/>
        <v>#DIV/0!</v>
      </c>
      <c r="BJ27" t="s">
        <v>239</v>
      </c>
      <c r="BK27">
        <v>0</v>
      </c>
      <c r="BL27">
        <f t="shared" si="34"/>
        <v>0</v>
      </c>
      <c r="BM27" t="e">
        <f t="shared" si="35"/>
        <v>#DIV/0!</v>
      </c>
      <c r="BN27" t="e">
        <f t="shared" si="36"/>
        <v>#DIV/0!</v>
      </c>
      <c r="BO27" t="e">
        <f t="shared" si="37"/>
        <v>#DIV/0!</v>
      </c>
      <c r="BP27" t="e">
        <f t="shared" si="38"/>
        <v>#DIV/0!</v>
      </c>
      <c r="BQ27">
        <f t="shared" si="39"/>
        <v>399.99945161290299</v>
      </c>
      <c r="BR27">
        <f t="shared" si="40"/>
        <v>337.19925803467123</v>
      </c>
      <c r="BS27">
        <f t="shared" si="41"/>
        <v>0.84299930081152641</v>
      </c>
      <c r="BT27">
        <f t="shared" si="42"/>
        <v>0.19599860162305274</v>
      </c>
      <c r="BU27">
        <v>6</v>
      </c>
      <c r="BV27">
        <v>0.5</v>
      </c>
      <c r="BW27" t="s">
        <v>240</v>
      </c>
      <c r="BX27">
        <v>1584028843.5</v>
      </c>
      <c r="BY27">
        <v>397.818451612903</v>
      </c>
      <c r="BZ27">
        <v>400.03535483871002</v>
      </c>
      <c r="CA27">
        <v>28.084996774193499</v>
      </c>
      <c r="CB27">
        <v>27.777490322580601</v>
      </c>
      <c r="CC27">
        <v>600.01522580645201</v>
      </c>
      <c r="CD27">
        <v>99.496267741935497</v>
      </c>
      <c r="CE27">
        <v>0.19999822580645199</v>
      </c>
      <c r="CF27">
        <v>27.7929903225806</v>
      </c>
      <c r="CG27">
        <v>27.469006451612898</v>
      </c>
      <c r="CH27">
        <v>999.9</v>
      </c>
      <c r="CI27">
        <v>0</v>
      </c>
      <c r="CJ27">
        <v>0</v>
      </c>
      <c r="CK27">
        <v>10002.664838709699</v>
      </c>
      <c r="CL27">
        <v>0</v>
      </c>
      <c r="CM27">
        <v>2.4868999999999999</v>
      </c>
      <c r="CN27">
        <v>399.99945161290299</v>
      </c>
      <c r="CO27">
        <v>0.90003019354838698</v>
      </c>
      <c r="CP27">
        <v>9.9969809677419294E-2</v>
      </c>
      <c r="CQ27">
        <v>0</v>
      </c>
      <c r="CR27">
        <v>2.80504838709677</v>
      </c>
      <c r="CS27">
        <v>0</v>
      </c>
      <c r="CT27">
        <v>4259.1109677419299</v>
      </c>
      <c r="CU27">
        <v>3653.2680645161299</v>
      </c>
      <c r="CV27">
        <v>38.512</v>
      </c>
      <c r="CW27">
        <v>43.061999999999998</v>
      </c>
      <c r="CX27">
        <v>40.987806451612897</v>
      </c>
      <c r="CY27">
        <v>41.5</v>
      </c>
      <c r="CZ27">
        <v>39.186999999999998</v>
      </c>
      <c r="DA27">
        <v>360.01193548387101</v>
      </c>
      <c r="DB27">
        <v>39.990967741935499</v>
      </c>
      <c r="DC27">
        <v>0</v>
      </c>
      <c r="DD27">
        <v>11853.1000001431</v>
      </c>
      <c r="DE27">
        <v>2.7844903846153799</v>
      </c>
      <c r="DF27">
        <v>-0.81482907146746997</v>
      </c>
      <c r="DG27">
        <v>69.299487200521895</v>
      </c>
      <c r="DH27">
        <v>4259.5296153846202</v>
      </c>
      <c r="DI27">
        <v>15</v>
      </c>
      <c r="DJ27">
        <v>100</v>
      </c>
      <c r="DK27">
        <v>100</v>
      </c>
      <c r="DL27">
        <v>2.1</v>
      </c>
      <c r="DM27">
        <v>0.34399999999999997</v>
      </c>
      <c r="DN27">
        <v>2</v>
      </c>
      <c r="DO27">
        <v>655.96699999999998</v>
      </c>
      <c r="DP27">
        <v>339.69499999999999</v>
      </c>
      <c r="DQ27">
        <v>26.886299999999999</v>
      </c>
      <c r="DR27">
        <v>31.423200000000001</v>
      </c>
      <c r="DS27">
        <v>29.999700000000001</v>
      </c>
      <c r="DT27">
        <v>31.484400000000001</v>
      </c>
      <c r="DU27">
        <v>31.547799999999999</v>
      </c>
      <c r="DV27">
        <v>20.915400000000002</v>
      </c>
      <c r="DW27">
        <v>23.385300000000001</v>
      </c>
      <c r="DX27">
        <v>50.264800000000001</v>
      </c>
      <c r="DY27">
        <v>26.886700000000001</v>
      </c>
      <c r="DZ27">
        <v>400</v>
      </c>
      <c r="EA27">
        <v>27.836300000000001</v>
      </c>
      <c r="EB27">
        <v>100.20399999999999</v>
      </c>
      <c r="EC27">
        <v>100.611</v>
      </c>
    </row>
    <row r="28" spans="1:133" x14ac:dyDescent="0.35">
      <c r="A28">
        <v>12</v>
      </c>
      <c r="B28">
        <v>1584028912.0999999</v>
      </c>
      <c r="C28">
        <v>669.59999990463302</v>
      </c>
      <c r="D28" t="s">
        <v>261</v>
      </c>
      <c r="E28" t="s">
        <v>262</v>
      </c>
      <c r="F28" t="s">
        <v>233</v>
      </c>
      <c r="G28">
        <v>20200312</v>
      </c>
      <c r="H28" t="s">
        <v>234</v>
      </c>
      <c r="I28" t="s">
        <v>235</v>
      </c>
      <c r="J28" t="s">
        <v>277</v>
      </c>
      <c r="K28" t="s">
        <v>236</v>
      </c>
      <c r="L28" t="s">
        <v>237</v>
      </c>
      <c r="M28" t="s">
        <v>238</v>
      </c>
      <c r="N28">
        <v>1584028904.0999999</v>
      </c>
      <c r="O28">
        <f t="shared" si="0"/>
        <v>2.3078870448603702E-4</v>
      </c>
      <c r="P28">
        <f t="shared" si="1"/>
        <v>2.7694978576044891</v>
      </c>
      <c r="Q28">
        <f t="shared" si="2"/>
        <v>472.14577419354799</v>
      </c>
      <c r="R28">
        <f t="shared" si="3"/>
        <v>293.92923290737684</v>
      </c>
      <c r="S28">
        <f t="shared" si="4"/>
        <v>29.3018705566788</v>
      </c>
      <c r="T28">
        <f t="shared" si="5"/>
        <v>47.068317167560728</v>
      </c>
      <c r="U28">
        <f t="shared" si="6"/>
        <v>2.5797450659604499E-2</v>
      </c>
      <c r="V28">
        <f t="shared" si="7"/>
        <v>2.2530792062253919</v>
      </c>
      <c r="W28">
        <f t="shared" si="8"/>
        <v>2.5634471433527733E-2</v>
      </c>
      <c r="X28">
        <f t="shared" si="9"/>
        <v>1.6036101734402952E-2</v>
      </c>
      <c r="Y28">
        <f t="shared" si="10"/>
        <v>66.092624969854214</v>
      </c>
      <c r="Z28">
        <f t="shared" si="11"/>
        <v>28.241240093460917</v>
      </c>
      <c r="AA28">
        <f t="shared" si="12"/>
        <v>27.4838709677419</v>
      </c>
      <c r="AB28">
        <f t="shared" si="13"/>
        <v>3.682146118261985</v>
      </c>
      <c r="AC28">
        <f t="shared" si="14"/>
        <v>74.92627443138106</v>
      </c>
      <c r="AD28">
        <f t="shared" si="15"/>
        <v>2.8138710061987884</v>
      </c>
      <c r="AE28">
        <f t="shared" si="16"/>
        <v>3.7555197126153472</v>
      </c>
      <c r="AF28">
        <f t="shared" si="17"/>
        <v>0.86827511206319663</v>
      </c>
      <c r="AG28">
        <f t="shared" si="18"/>
        <v>-10.177781867834232</v>
      </c>
      <c r="AH28">
        <f t="shared" si="19"/>
        <v>41.005639720266494</v>
      </c>
      <c r="AI28">
        <f t="shared" si="20"/>
        <v>3.9534262464464649</v>
      </c>
      <c r="AJ28">
        <f t="shared" si="21"/>
        <v>100.87390906873294</v>
      </c>
      <c r="AK28">
        <v>-4.1266695347387E-2</v>
      </c>
      <c r="AL28">
        <v>4.6325480688509002E-2</v>
      </c>
      <c r="AM28">
        <v>3.4607273546002699</v>
      </c>
      <c r="AN28">
        <v>0</v>
      </c>
      <c r="AO28">
        <v>0</v>
      </c>
      <c r="AP28">
        <f t="shared" si="22"/>
        <v>1</v>
      </c>
      <c r="AQ28">
        <f t="shared" si="23"/>
        <v>0</v>
      </c>
      <c r="AR28">
        <f t="shared" si="24"/>
        <v>52477.321938702466</v>
      </c>
      <c r="AS28" t="s">
        <v>239</v>
      </c>
      <c r="AT28">
        <v>0</v>
      </c>
      <c r="AU28">
        <v>0</v>
      </c>
      <c r="AV28">
        <f t="shared" si="25"/>
        <v>0</v>
      </c>
      <c r="AW28" t="e">
        <f t="shared" si="26"/>
        <v>#DIV/0!</v>
      </c>
      <c r="AX28">
        <v>0</v>
      </c>
      <c r="AY28" t="s">
        <v>239</v>
      </c>
      <c r="AZ28">
        <v>0</v>
      </c>
      <c r="BA28">
        <v>0</v>
      </c>
      <c r="BB28" t="e">
        <f t="shared" si="27"/>
        <v>#DIV/0!</v>
      </c>
      <c r="BC28">
        <v>0.5</v>
      </c>
      <c r="BD28">
        <f t="shared" si="28"/>
        <v>337.21023377616626</v>
      </c>
      <c r="BE28">
        <f t="shared" si="29"/>
        <v>2.7694978576044891</v>
      </c>
      <c r="BF28" t="e">
        <f t="shared" si="30"/>
        <v>#DIV/0!</v>
      </c>
      <c r="BG28" t="e">
        <f t="shared" si="31"/>
        <v>#DIV/0!</v>
      </c>
      <c r="BH28">
        <f t="shared" si="32"/>
        <v>8.2129709605516573E-3</v>
      </c>
      <c r="BI28" t="e">
        <f t="shared" si="33"/>
        <v>#DIV/0!</v>
      </c>
      <c r="BJ28" t="s">
        <v>239</v>
      </c>
      <c r="BK28">
        <v>0</v>
      </c>
      <c r="BL28">
        <f t="shared" si="34"/>
        <v>0</v>
      </c>
      <c r="BM28" t="e">
        <f t="shared" si="35"/>
        <v>#DIV/0!</v>
      </c>
      <c r="BN28" t="e">
        <f t="shared" si="36"/>
        <v>#DIV/0!</v>
      </c>
      <c r="BO28" t="e">
        <f t="shared" si="37"/>
        <v>#DIV/0!</v>
      </c>
      <c r="BP28" t="e">
        <f t="shared" si="38"/>
        <v>#DIV/0!</v>
      </c>
      <c r="BQ28">
        <f t="shared" si="39"/>
        <v>400.01254838709701</v>
      </c>
      <c r="BR28">
        <f t="shared" si="40"/>
        <v>337.21023377616626</v>
      </c>
      <c r="BS28">
        <f t="shared" si="41"/>
        <v>0.84299913874162724</v>
      </c>
      <c r="BT28">
        <f t="shared" si="42"/>
        <v>0.19599827748325466</v>
      </c>
      <c r="BU28">
        <v>6</v>
      </c>
      <c r="BV28">
        <v>0.5</v>
      </c>
      <c r="BW28" t="s">
        <v>240</v>
      </c>
      <c r="BX28">
        <v>1584028904.0999999</v>
      </c>
      <c r="BY28">
        <v>472.14577419354799</v>
      </c>
      <c r="BZ28">
        <v>475.02419354838702</v>
      </c>
      <c r="CA28">
        <v>28.226148387096799</v>
      </c>
      <c r="CB28">
        <v>28.001877419354798</v>
      </c>
      <c r="CC28">
        <v>600.00925806451596</v>
      </c>
      <c r="CD28">
        <v>99.490245161290304</v>
      </c>
      <c r="CE28">
        <v>0.19997709677419401</v>
      </c>
      <c r="CF28">
        <v>27.821454838709698</v>
      </c>
      <c r="CG28">
        <v>27.4838709677419</v>
      </c>
      <c r="CH28">
        <v>999.9</v>
      </c>
      <c r="CI28">
        <v>0</v>
      </c>
      <c r="CJ28">
        <v>0</v>
      </c>
      <c r="CK28">
        <v>10002.6532258065</v>
      </c>
      <c r="CL28">
        <v>0</v>
      </c>
      <c r="CM28">
        <v>2.6358619354838702</v>
      </c>
      <c r="CN28">
        <v>400.01254838709701</v>
      </c>
      <c r="CO28">
        <v>0.90003299999999997</v>
      </c>
      <c r="CP28">
        <v>9.9967E-2</v>
      </c>
      <c r="CQ28">
        <v>0</v>
      </c>
      <c r="CR28">
        <v>2.6725725806451601</v>
      </c>
      <c r="CS28">
        <v>0</v>
      </c>
      <c r="CT28">
        <v>4339.3993548387098</v>
      </c>
      <c r="CU28">
        <v>3653.3877419354799</v>
      </c>
      <c r="CV28">
        <v>38.453258064516099</v>
      </c>
      <c r="CW28">
        <v>42.936999999999998</v>
      </c>
      <c r="CX28">
        <v>40.883000000000003</v>
      </c>
      <c r="CY28">
        <v>41.423000000000002</v>
      </c>
      <c r="CZ28">
        <v>39.125</v>
      </c>
      <c r="DA28">
        <v>360.02483870967802</v>
      </c>
      <c r="DB28">
        <v>39.99</v>
      </c>
      <c r="DC28">
        <v>0</v>
      </c>
      <c r="DD28">
        <v>11913.7000000477</v>
      </c>
      <c r="DE28">
        <v>2.6367500000000001</v>
      </c>
      <c r="DF28">
        <v>1.2266666639999699</v>
      </c>
      <c r="DG28">
        <v>273.66837579106902</v>
      </c>
      <c r="DH28">
        <v>4340.4984615384601</v>
      </c>
      <c r="DI28">
        <v>15</v>
      </c>
      <c r="DJ28">
        <v>100</v>
      </c>
      <c r="DK28">
        <v>100</v>
      </c>
      <c r="DL28">
        <v>2.1</v>
      </c>
      <c r="DM28">
        <v>0.34399999999999997</v>
      </c>
      <c r="DN28">
        <v>2</v>
      </c>
      <c r="DO28">
        <v>656.06299999999999</v>
      </c>
      <c r="DP28">
        <v>340.19099999999997</v>
      </c>
      <c r="DQ28">
        <v>26.6297</v>
      </c>
      <c r="DR28">
        <v>31.342700000000001</v>
      </c>
      <c r="DS28">
        <v>29.999300000000002</v>
      </c>
      <c r="DT28">
        <v>31.418399999999998</v>
      </c>
      <c r="DU28">
        <v>31.482500000000002</v>
      </c>
      <c r="DV28">
        <v>24.040299999999998</v>
      </c>
      <c r="DW28">
        <v>22.223299999999998</v>
      </c>
      <c r="DX28">
        <v>49.893300000000004</v>
      </c>
      <c r="DY28">
        <v>26.648099999999999</v>
      </c>
      <c r="DZ28">
        <v>475</v>
      </c>
      <c r="EA28">
        <v>28.051100000000002</v>
      </c>
      <c r="EB28">
        <v>100.21299999999999</v>
      </c>
      <c r="EC28">
        <v>100.626</v>
      </c>
    </row>
    <row r="29" spans="1:133" x14ac:dyDescent="0.35">
      <c r="A29">
        <v>13</v>
      </c>
      <c r="B29">
        <v>1584028972.5999999</v>
      </c>
      <c r="C29">
        <v>730.09999990463302</v>
      </c>
      <c r="D29" t="s">
        <v>263</v>
      </c>
      <c r="E29" t="s">
        <v>264</v>
      </c>
      <c r="F29" t="s">
        <v>233</v>
      </c>
      <c r="G29">
        <v>20200312</v>
      </c>
      <c r="H29" t="s">
        <v>234</v>
      </c>
      <c r="I29" t="s">
        <v>235</v>
      </c>
      <c r="J29" t="s">
        <v>277</v>
      </c>
      <c r="K29" t="s">
        <v>236</v>
      </c>
      <c r="L29" t="s">
        <v>237</v>
      </c>
      <c r="M29" t="s">
        <v>238</v>
      </c>
      <c r="N29">
        <v>1584028964.5999999</v>
      </c>
      <c r="O29">
        <f t="shared" si="0"/>
        <v>2.489465716019878E-4</v>
      </c>
      <c r="P29">
        <f t="shared" si="1"/>
        <v>3.4271067699194457</v>
      </c>
      <c r="Q29">
        <f t="shared" si="2"/>
        <v>571.42141935483903</v>
      </c>
      <c r="R29">
        <f t="shared" si="3"/>
        <v>367.04280818754063</v>
      </c>
      <c r="S29">
        <f t="shared" si="4"/>
        <v>36.589738136645771</v>
      </c>
      <c r="T29">
        <f t="shared" si="5"/>
        <v>56.963819024567236</v>
      </c>
      <c r="U29">
        <f t="shared" si="6"/>
        <v>2.7907392715141099E-2</v>
      </c>
      <c r="V29">
        <f t="shared" si="7"/>
        <v>2.2525952290174187</v>
      </c>
      <c r="W29">
        <f t="shared" si="8"/>
        <v>2.7716729158944416E-2</v>
      </c>
      <c r="X29">
        <f t="shared" si="9"/>
        <v>1.7339977386515201E-2</v>
      </c>
      <c r="Y29">
        <f t="shared" si="10"/>
        <v>66.089386401040315</v>
      </c>
      <c r="Z29">
        <f t="shared" si="11"/>
        <v>28.235036761985398</v>
      </c>
      <c r="AA29">
        <f t="shared" si="12"/>
        <v>27.489819354838701</v>
      </c>
      <c r="AB29">
        <f t="shared" si="13"/>
        <v>3.6834280872666159</v>
      </c>
      <c r="AC29">
        <f t="shared" si="14"/>
        <v>75.017158197837347</v>
      </c>
      <c r="AD29">
        <f t="shared" si="15"/>
        <v>2.8172433154103653</v>
      </c>
      <c r="AE29">
        <f t="shared" si="16"/>
        <v>3.755465260335046</v>
      </c>
      <c r="AF29">
        <f t="shared" si="17"/>
        <v>0.86618477185625053</v>
      </c>
      <c r="AG29">
        <f t="shared" si="18"/>
        <v>-10.978543807647663</v>
      </c>
      <c r="AH29">
        <f t="shared" si="19"/>
        <v>40.244283302783124</v>
      </c>
      <c r="AI29">
        <f t="shared" si="20"/>
        <v>3.8809664836663589</v>
      </c>
      <c r="AJ29">
        <f t="shared" si="21"/>
        <v>99.236092379842134</v>
      </c>
      <c r="AK29">
        <v>-4.1253651101780003E-2</v>
      </c>
      <c r="AL29">
        <v>4.6310837380076499E-2</v>
      </c>
      <c r="AM29">
        <v>3.4598616444010402</v>
      </c>
      <c r="AN29">
        <v>0</v>
      </c>
      <c r="AO29">
        <v>0</v>
      </c>
      <c r="AP29">
        <f t="shared" si="22"/>
        <v>1</v>
      </c>
      <c r="AQ29">
        <f t="shared" si="23"/>
        <v>0</v>
      </c>
      <c r="AR29">
        <f t="shared" si="24"/>
        <v>52461.40682683904</v>
      </c>
      <c r="AS29" t="s">
        <v>239</v>
      </c>
      <c r="AT29">
        <v>0</v>
      </c>
      <c r="AU29">
        <v>0</v>
      </c>
      <c r="AV29">
        <f t="shared" si="25"/>
        <v>0</v>
      </c>
      <c r="AW29" t="e">
        <f t="shared" si="26"/>
        <v>#DIV/0!</v>
      </c>
      <c r="AX29">
        <v>0</v>
      </c>
      <c r="AY29" t="s">
        <v>239</v>
      </c>
      <c r="AZ29">
        <v>0</v>
      </c>
      <c r="BA29">
        <v>0</v>
      </c>
      <c r="BB29" t="e">
        <f t="shared" si="27"/>
        <v>#DIV/0!</v>
      </c>
      <c r="BC29">
        <v>0.5</v>
      </c>
      <c r="BD29">
        <f t="shared" si="28"/>
        <v>337.19233693526019</v>
      </c>
      <c r="BE29">
        <f t="shared" si="29"/>
        <v>3.4271067699194457</v>
      </c>
      <c r="BF29" t="e">
        <f t="shared" si="30"/>
        <v>#DIV/0!</v>
      </c>
      <c r="BG29" t="e">
        <f t="shared" si="31"/>
        <v>#DIV/0!</v>
      </c>
      <c r="BH29">
        <f t="shared" si="32"/>
        <v>1.0163655559519548E-2</v>
      </c>
      <c r="BI29" t="e">
        <f t="shared" si="33"/>
        <v>#DIV/0!</v>
      </c>
      <c r="BJ29" t="s">
        <v>239</v>
      </c>
      <c r="BK29">
        <v>0</v>
      </c>
      <c r="BL29">
        <f t="shared" si="34"/>
        <v>0</v>
      </c>
      <c r="BM29" t="e">
        <f t="shared" si="35"/>
        <v>#DIV/0!</v>
      </c>
      <c r="BN29" t="e">
        <f t="shared" si="36"/>
        <v>#DIV/0!</v>
      </c>
      <c r="BO29" t="e">
        <f t="shared" si="37"/>
        <v>#DIV/0!</v>
      </c>
      <c r="BP29" t="e">
        <f t="shared" si="38"/>
        <v>#DIV/0!</v>
      </c>
      <c r="BQ29">
        <f t="shared" si="39"/>
        <v>399.99112903225802</v>
      </c>
      <c r="BR29">
        <f t="shared" si="40"/>
        <v>337.19233693526019</v>
      </c>
      <c r="BS29">
        <f t="shared" si="41"/>
        <v>0.84299953789241833</v>
      </c>
      <c r="BT29">
        <f t="shared" si="42"/>
        <v>0.19599907578483688</v>
      </c>
      <c r="BU29">
        <v>6</v>
      </c>
      <c r="BV29">
        <v>0.5</v>
      </c>
      <c r="BW29" t="s">
        <v>240</v>
      </c>
      <c r="BX29">
        <v>1584028964.5999999</v>
      </c>
      <c r="BY29">
        <v>571.42141935483903</v>
      </c>
      <c r="BZ29">
        <v>574.99070967741898</v>
      </c>
      <c r="CA29">
        <v>28.2606258064516</v>
      </c>
      <c r="CB29">
        <v>28.018719354838701</v>
      </c>
      <c r="CC29">
        <v>600.011741935484</v>
      </c>
      <c r="CD29">
        <v>99.487977419354806</v>
      </c>
      <c r="CE29">
        <v>0.199953580645161</v>
      </c>
      <c r="CF29">
        <v>27.821206451612898</v>
      </c>
      <c r="CG29">
        <v>27.489819354838701</v>
      </c>
      <c r="CH29">
        <v>999.9</v>
      </c>
      <c r="CI29">
        <v>0</v>
      </c>
      <c r="CJ29">
        <v>0</v>
      </c>
      <c r="CK29">
        <v>9999.7193548387095</v>
      </c>
      <c r="CL29">
        <v>0</v>
      </c>
      <c r="CM29">
        <v>4.0469651612903199</v>
      </c>
      <c r="CN29">
        <v>399.99112903225802</v>
      </c>
      <c r="CO29">
        <v>0.90001493548387101</v>
      </c>
      <c r="CP29">
        <v>9.9985064516128999E-2</v>
      </c>
      <c r="CQ29">
        <v>0</v>
      </c>
      <c r="CR29">
        <v>2.7373225806451602</v>
      </c>
      <c r="CS29">
        <v>0</v>
      </c>
      <c r="CT29">
        <v>4571.2780645161301</v>
      </c>
      <c r="CU29">
        <v>3653.1780645161298</v>
      </c>
      <c r="CV29">
        <v>38.358741935483899</v>
      </c>
      <c r="CW29">
        <v>42.816064516129003</v>
      </c>
      <c r="CX29">
        <v>40.671064516129</v>
      </c>
      <c r="CY29">
        <v>41.314096774193501</v>
      </c>
      <c r="CZ29">
        <v>39.061999999999998</v>
      </c>
      <c r="DA29">
        <v>359.99774193548399</v>
      </c>
      <c r="DB29">
        <v>39.992903225806501</v>
      </c>
      <c r="DC29">
        <v>0</v>
      </c>
      <c r="DD29">
        <v>11974.2999999523</v>
      </c>
      <c r="DE29">
        <v>2.7194134615384602</v>
      </c>
      <c r="DF29">
        <v>-0.75383761186679299</v>
      </c>
      <c r="DG29">
        <v>1278.14632578956</v>
      </c>
      <c r="DH29">
        <v>4575.8038461538499</v>
      </c>
      <c r="DI29">
        <v>15</v>
      </c>
      <c r="DJ29">
        <v>100</v>
      </c>
      <c r="DK29">
        <v>100</v>
      </c>
      <c r="DL29">
        <v>2.1</v>
      </c>
      <c r="DM29">
        <v>0.34399999999999997</v>
      </c>
      <c r="DN29">
        <v>2</v>
      </c>
      <c r="DO29">
        <v>655.976</v>
      </c>
      <c r="DP29">
        <v>340.91899999999998</v>
      </c>
      <c r="DQ29">
        <v>26.6236</v>
      </c>
      <c r="DR29">
        <v>31.269500000000001</v>
      </c>
      <c r="DS29">
        <v>29.999400000000001</v>
      </c>
      <c r="DT29">
        <v>31.3521</v>
      </c>
      <c r="DU29">
        <v>31.4176</v>
      </c>
      <c r="DV29">
        <v>28.064</v>
      </c>
      <c r="DW29">
        <v>21.950199999999999</v>
      </c>
      <c r="DX29">
        <v>49.522399999999998</v>
      </c>
      <c r="DY29">
        <v>26.648099999999999</v>
      </c>
      <c r="DZ29">
        <v>575</v>
      </c>
      <c r="EA29">
        <v>28.051100000000002</v>
      </c>
      <c r="EB29">
        <v>100.227</v>
      </c>
      <c r="EC29">
        <v>100.636</v>
      </c>
    </row>
    <row r="30" spans="1:133" x14ac:dyDescent="0.35">
      <c r="A30">
        <v>14</v>
      </c>
      <c r="B30">
        <v>1584029033.5999999</v>
      </c>
      <c r="C30">
        <v>791.09999990463302</v>
      </c>
      <c r="D30" t="s">
        <v>265</v>
      </c>
      <c r="E30" t="s">
        <v>266</v>
      </c>
      <c r="F30" t="s">
        <v>233</v>
      </c>
      <c r="G30">
        <v>20200312</v>
      </c>
      <c r="H30" t="s">
        <v>234</v>
      </c>
      <c r="I30" t="s">
        <v>235</v>
      </c>
      <c r="J30" t="s">
        <v>277</v>
      </c>
      <c r="K30" t="s">
        <v>236</v>
      </c>
      <c r="L30" t="s">
        <v>237</v>
      </c>
      <c r="M30" t="s">
        <v>238</v>
      </c>
      <c r="N30">
        <v>1584029025.5999999</v>
      </c>
      <c r="O30">
        <f t="shared" si="0"/>
        <v>2.6524179061044911E-4</v>
      </c>
      <c r="P30">
        <f t="shared" si="1"/>
        <v>3.3881166210381766</v>
      </c>
      <c r="Q30">
        <f t="shared" si="2"/>
        <v>671.444677419355</v>
      </c>
      <c r="R30">
        <f t="shared" si="3"/>
        <v>477.53128033462104</v>
      </c>
      <c r="S30">
        <f t="shared" si="4"/>
        <v>47.603338979059856</v>
      </c>
      <c r="T30">
        <f t="shared" si="5"/>
        <v>66.933853134147739</v>
      </c>
      <c r="U30">
        <f t="shared" si="6"/>
        <v>2.9394312024290156E-2</v>
      </c>
      <c r="V30">
        <f t="shared" si="7"/>
        <v>2.2517604307363657</v>
      </c>
      <c r="W30">
        <f t="shared" si="8"/>
        <v>2.9182795201828395E-2</v>
      </c>
      <c r="X30">
        <f t="shared" si="9"/>
        <v>1.8258123958772191E-2</v>
      </c>
      <c r="Y30">
        <f t="shared" si="10"/>
        <v>66.090766482674226</v>
      </c>
      <c r="Z30">
        <f t="shared" si="11"/>
        <v>28.268172042022677</v>
      </c>
      <c r="AA30">
        <f t="shared" si="12"/>
        <v>27.540822580645202</v>
      </c>
      <c r="AB30">
        <f t="shared" si="13"/>
        <v>3.6944360651866077</v>
      </c>
      <c r="AC30">
        <f t="shared" si="14"/>
        <v>74.868929625832351</v>
      </c>
      <c r="AD30">
        <f t="shared" si="15"/>
        <v>2.8179848414150879</v>
      </c>
      <c r="AE30">
        <f t="shared" si="16"/>
        <v>3.7638909164300198</v>
      </c>
      <c r="AF30">
        <f t="shared" si="17"/>
        <v>0.87645122377151985</v>
      </c>
      <c r="AG30">
        <f t="shared" si="18"/>
        <v>-11.697162965920805</v>
      </c>
      <c r="AH30">
        <f t="shared" si="19"/>
        <v>38.698984761804653</v>
      </c>
      <c r="AI30">
        <f t="shared" si="20"/>
        <v>3.7349941437966798</v>
      </c>
      <c r="AJ30">
        <f t="shared" si="21"/>
        <v>96.827582422354766</v>
      </c>
      <c r="AK30">
        <v>-4.1231157433104501E-2</v>
      </c>
      <c r="AL30">
        <v>4.62855862664346E-2</v>
      </c>
      <c r="AM30">
        <v>3.4583685807295201</v>
      </c>
      <c r="AN30">
        <v>0</v>
      </c>
      <c r="AO30">
        <v>0</v>
      </c>
      <c r="AP30">
        <f t="shared" si="22"/>
        <v>1</v>
      </c>
      <c r="AQ30">
        <f t="shared" si="23"/>
        <v>0</v>
      </c>
      <c r="AR30">
        <f t="shared" si="24"/>
        <v>52427.241401070794</v>
      </c>
      <c r="AS30" t="s">
        <v>239</v>
      </c>
      <c r="AT30">
        <v>0</v>
      </c>
      <c r="AU30">
        <v>0</v>
      </c>
      <c r="AV30">
        <f t="shared" si="25"/>
        <v>0</v>
      </c>
      <c r="AW30" t="e">
        <f t="shared" si="26"/>
        <v>#DIV/0!</v>
      </c>
      <c r="AX30">
        <v>0</v>
      </c>
      <c r="AY30" t="s">
        <v>239</v>
      </c>
      <c r="AZ30">
        <v>0</v>
      </c>
      <c r="BA30">
        <v>0</v>
      </c>
      <c r="BB30" t="e">
        <f t="shared" si="27"/>
        <v>#DIV/0!</v>
      </c>
      <c r="BC30">
        <v>0.5</v>
      </c>
      <c r="BD30">
        <f t="shared" si="28"/>
        <v>337.19679754901864</v>
      </c>
      <c r="BE30">
        <f t="shared" si="29"/>
        <v>3.3881166210381766</v>
      </c>
      <c r="BF30" t="e">
        <f t="shared" si="30"/>
        <v>#DIV/0!</v>
      </c>
      <c r="BG30" t="e">
        <f t="shared" si="31"/>
        <v>#DIV/0!</v>
      </c>
      <c r="BH30">
        <f t="shared" si="32"/>
        <v>1.0047890862740601E-2</v>
      </c>
      <c r="BI30" t="e">
        <f t="shared" si="33"/>
        <v>#DIV/0!</v>
      </c>
      <c r="BJ30" t="s">
        <v>239</v>
      </c>
      <c r="BK30">
        <v>0</v>
      </c>
      <c r="BL30">
        <f t="shared" si="34"/>
        <v>0</v>
      </c>
      <c r="BM30" t="e">
        <f t="shared" si="35"/>
        <v>#DIV/0!</v>
      </c>
      <c r="BN30" t="e">
        <f t="shared" si="36"/>
        <v>#DIV/0!</v>
      </c>
      <c r="BO30" t="e">
        <f t="shared" si="37"/>
        <v>#DIV/0!</v>
      </c>
      <c r="BP30" t="e">
        <f t="shared" si="38"/>
        <v>#DIV/0!</v>
      </c>
      <c r="BQ30">
        <f t="shared" si="39"/>
        <v>399.99606451612902</v>
      </c>
      <c r="BR30">
        <f t="shared" si="40"/>
        <v>337.19679754901864</v>
      </c>
      <c r="BS30">
        <f t="shared" si="41"/>
        <v>0.84300028790763726</v>
      </c>
      <c r="BT30">
        <f t="shared" si="42"/>
        <v>0.19600057581527461</v>
      </c>
      <c r="BU30">
        <v>6</v>
      </c>
      <c r="BV30">
        <v>0.5</v>
      </c>
      <c r="BW30" t="s">
        <v>240</v>
      </c>
      <c r="BX30">
        <v>1584029025.5999999</v>
      </c>
      <c r="BY30">
        <v>671.444677419355</v>
      </c>
      <c r="BZ30">
        <v>675.01077419354795</v>
      </c>
      <c r="CA30">
        <v>28.268519354838698</v>
      </c>
      <c r="CB30">
        <v>28.0107838709677</v>
      </c>
      <c r="CC30">
        <v>600.01935483871</v>
      </c>
      <c r="CD30">
        <v>99.486316129032303</v>
      </c>
      <c r="CE30">
        <v>0.20001006451612899</v>
      </c>
      <c r="CF30">
        <v>27.859603225806499</v>
      </c>
      <c r="CG30">
        <v>27.540822580645202</v>
      </c>
      <c r="CH30">
        <v>999.9</v>
      </c>
      <c r="CI30">
        <v>0</v>
      </c>
      <c r="CJ30">
        <v>0</v>
      </c>
      <c r="CK30">
        <v>9994.4338709677395</v>
      </c>
      <c r="CL30">
        <v>0</v>
      </c>
      <c r="CM30">
        <v>9.6107774193548394</v>
      </c>
      <c r="CN30">
        <v>399.99606451612902</v>
      </c>
      <c r="CO30">
        <v>0.89998654838709702</v>
      </c>
      <c r="CP30">
        <v>0.100013451612903</v>
      </c>
      <c r="CQ30">
        <v>0</v>
      </c>
      <c r="CR30">
        <v>2.6938467741935499</v>
      </c>
      <c r="CS30">
        <v>0</v>
      </c>
      <c r="CT30">
        <v>5208.4548387096802</v>
      </c>
      <c r="CU30">
        <v>3653.19935483871</v>
      </c>
      <c r="CV30">
        <v>38.304000000000002</v>
      </c>
      <c r="CW30">
        <v>42.808</v>
      </c>
      <c r="CX30">
        <v>40.642870967741899</v>
      </c>
      <c r="CY30">
        <v>41.245935483871001</v>
      </c>
      <c r="CZ30">
        <v>39</v>
      </c>
      <c r="DA30">
        <v>359.99064516128999</v>
      </c>
      <c r="DB30">
        <v>40.003225806451603</v>
      </c>
      <c r="DC30">
        <v>0</v>
      </c>
      <c r="DD30">
        <v>12035.5</v>
      </c>
      <c r="DE30">
        <v>2.7157499999999999</v>
      </c>
      <c r="DF30">
        <v>-1.16338463003877</v>
      </c>
      <c r="DG30">
        <v>634.26564118344197</v>
      </c>
      <c r="DH30">
        <v>5221.0003846153804</v>
      </c>
      <c r="DI30">
        <v>15</v>
      </c>
      <c r="DJ30">
        <v>100</v>
      </c>
      <c r="DK30">
        <v>100</v>
      </c>
      <c r="DL30">
        <v>2.1</v>
      </c>
      <c r="DM30">
        <v>0.34399999999999997</v>
      </c>
      <c r="DN30">
        <v>2</v>
      </c>
      <c r="DO30">
        <v>656.07600000000002</v>
      </c>
      <c r="DP30">
        <v>341.12700000000001</v>
      </c>
      <c r="DQ30">
        <v>26.569400000000002</v>
      </c>
      <c r="DR30">
        <v>31.198699999999999</v>
      </c>
      <c r="DS30">
        <v>30</v>
      </c>
      <c r="DT30">
        <v>31.286799999999999</v>
      </c>
      <c r="DU30">
        <v>31.354199999999999</v>
      </c>
      <c r="DV30">
        <v>31.967700000000001</v>
      </c>
      <c r="DW30">
        <v>21.673500000000001</v>
      </c>
      <c r="DX30">
        <v>49.522399999999998</v>
      </c>
      <c r="DY30">
        <v>26.5305</v>
      </c>
      <c r="DZ30">
        <v>675</v>
      </c>
      <c r="EA30">
        <v>28.051100000000002</v>
      </c>
      <c r="EB30">
        <v>100.238</v>
      </c>
      <c r="EC30">
        <v>100.648</v>
      </c>
    </row>
    <row r="31" spans="1:133" x14ac:dyDescent="0.35">
      <c r="A31">
        <v>15</v>
      </c>
      <c r="B31">
        <v>1584029094.5999999</v>
      </c>
      <c r="C31">
        <v>852.09999990463302</v>
      </c>
      <c r="D31" t="s">
        <v>267</v>
      </c>
      <c r="E31" t="s">
        <v>268</v>
      </c>
      <c r="F31" t="s">
        <v>233</v>
      </c>
      <c r="G31">
        <v>20200312</v>
      </c>
      <c r="H31" t="s">
        <v>234</v>
      </c>
      <c r="I31" t="s">
        <v>235</v>
      </c>
      <c r="J31" t="s">
        <v>277</v>
      </c>
      <c r="K31" t="s">
        <v>236</v>
      </c>
      <c r="L31" t="s">
        <v>237</v>
      </c>
      <c r="M31" t="s">
        <v>238</v>
      </c>
      <c r="N31">
        <v>1584029086.5999999</v>
      </c>
      <c r="O31">
        <f t="shared" si="0"/>
        <v>2.6375700460534187E-4</v>
      </c>
      <c r="P31">
        <f t="shared" si="1"/>
        <v>2.9226151129376849</v>
      </c>
      <c r="Q31">
        <f t="shared" si="2"/>
        <v>796.87477419354798</v>
      </c>
      <c r="R31">
        <f t="shared" si="3"/>
        <v>627.91873872327199</v>
      </c>
      <c r="S31">
        <f t="shared" si="4"/>
        <v>62.594047992670639</v>
      </c>
      <c r="T31">
        <f t="shared" si="5"/>
        <v>79.436421918922534</v>
      </c>
      <c r="U31">
        <f t="shared" si="6"/>
        <v>2.9640618501116097E-2</v>
      </c>
      <c r="V31">
        <f t="shared" si="7"/>
        <v>2.2524921295816087</v>
      </c>
      <c r="W31">
        <f t="shared" si="8"/>
        <v>2.9425625370392776E-2</v>
      </c>
      <c r="X31">
        <f t="shared" si="9"/>
        <v>1.8410202031870826E-2</v>
      </c>
      <c r="Y31">
        <f t="shared" si="10"/>
        <v>66.096986651280972</v>
      </c>
      <c r="Z31">
        <f t="shared" si="11"/>
        <v>28.200078557352544</v>
      </c>
      <c r="AA31">
        <f t="shared" si="12"/>
        <v>27.490970967741902</v>
      </c>
      <c r="AB31">
        <f t="shared" si="13"/>
        <v>3.6836763225771416</v>
      </c>
      <c r="AC31">
        <f t="shared" si="14"/>
        <v>75.203959613258419</v>
      </c>
      <c r="AD31">
        <f t="shared" si="15"/>
        <v>2.8192936110229603</v>
      </c>
      <c r="AE31">
        <f t="shared" si="16"/>
        <v>3.748863258691927</v>
      </c>
      <c r="AF31">
        <f t="shared" si="17"/>
        <v>0.86438271155418134</v>
      </c>
      <c r="AG31">
        <f t="shared" si="18"/>
        <v>-11.631683903095576</v>
      </c>
      <c r="AH31">
        <f t="shared" si="19"/>
        <v>36.4426586123965</v>
      </c>
      <c r="AI31">
        <f t="shared" si="20"/>
        <v>3.5140083757640777</v>
      </c>
      <c r="AJ31">
        <f t="shared" si="21"/>
        <v>94.421969736345972</v>
      </c>
      <c r="AK31">
        <v>-4.1250872674702899E-2</v>
      </c>
      <c r="AL31">
        <v>4.6307718352278898E-2</v>
      </c>
      <c r="AM31">
        <v>3.4596772357572401</v>
      </c>
      <c r="AN31">
        <v>0</v>
      </c>
      <c r="AO31">
        <v>0</v>
      </c>
      <c r="AP31">
        <f t="shared" si="22"/>
        <v>1</v>
      </c>
      <c r="AQ31">
        <f t="shared" si="23"/>
        <v>0</v>
      </c>
      <c r="AR31">
        <f t="shared" si="24"/>
        <v>52463.208647806794</v>
      </c>
      <c r="AS31" t="s">
        <v>239</v>
      </c>
      <c r="AT31">
        <v>0</v>
      </c>
      <c r="AU31">
        <v>0</v>
      </c>
      <c r="AV31">
        <f t="shared" si="25"/>
        <v>0</v>
      </c>
      <c r="AW31" t="e">
        <f t="shared" si="26"/>
        <v>#DIV/0!</v>
      </c>
      <c r="AX31">
        <v>0</v>
      </c>
      <c r="AY31" t="s">
        <v>239</v>
      </c>
      <c r="AZ31">
        <v>0</v>
      </c>
      <c r="BA31">
        <v>0</v>
      </c>
      <c r="BB31" t="e">
        <f t="shared" si="27"/>
        <v>#DIV/0!</v>
      </c>
      <c r="BC31">
        <v>0.5</v>
      </c>
      <c r="BD31">
        <f t="shared" si="28"/>
        <v>337.22850812964174</v>
      </c>
      <c r="BE31">
        <f t="shared" si="29"/>
        <v>2.9226151129376849</v>
      </c>
      <c r="BF31" t="e">
        <f t="shared" si="30"/>
        <v>#DIV/0!</v>
      </c>
      <c r="BG31" t="e">
        <f t="shared" si="31"/>
        <v>#DIV/0!</v>
      </c>
      <c r="BH31">
        <f t="shared" si="32"/>
        <v>8.6665719014898217E-3</v>
      </c>
      <c r="BI31" t="e">
        <f t="shared" si="33"/>
        <v>#DIV/0!</v>
      </c>
      <c r="BJ31" t="s">
        <v>239</v>
      </c>
      <c r="BK31">
        <v>0</v>
      </c>
      <c r="BL31">
        <f t="shared" si="34"/>
        <v>0</v>
      </c>
      <c r="BM31" t="e">
        <f t="shared" si="35"/>
        <v>#DIV/0!</v>
      </c>
      <c r="BN31" t="e">
        <f t="shared" si="36"/>
        <v>#DIV/0!</v>
      </c>
      <c r="BO31" t="e">
        <f t="shared" si="37"/>
        <v>#DIV/0!</v>
      </c>
      <c r="BP31" t="e">
        <f t="shared" si="38"/>
        <v>#DIV/0!</v>
      </c>
      <c r="BQ31">
        <f t="shared" si="39"/>
        <v>400.033677419355</v>
      </c>
      <c r="BR31">
        <f t="shared" si="40"/>
        <v>337.22850812964174</v>
      </c>
      <c r="BS31">
        <f t="shared" si="41"/>
        <v>0.84300029513796493</v>
      </c>
      <c r="BT31">
        <f t="shared" si="42"/>
        <v>0.19600059027592981</v>
      </c>
      <c r="BU31">
        <v>6</v>
      </c>
      <c r="BV31">
        <v>0.5</v>
      </c>
      <c r="BW31" t="s">
        <v>240</v>
      </c>
      <c r="BX31">
        <v>1584029086.5999999</v>
      </c>
      <c r="BY31">
        <v>796.87477419354798</v>
      </c>
      <c r="BZ31">
        <v>800.00748387096803</v>
      </c>
      <c r="CA31">
        <v>28.282038709677401</v>
      </c>
      <c r="CB31">
        <v>28.025748387096801</v>
      </c>
      <c r="CC31">
        <v>600.01661290322602</v>
      </c>
      <c r="CD31">
        <v>99.484938709677394</v>
      </c>
      <c r="CE31">
        <v>0.20001116129032301</v>
      </c>
      <c r="CF31">
        <v>27.7910677419355</v>
      </c>
      <c r="CG31">
        <v>27.490970967741902</v>
      </c>
      <c r="CH31">
        <v>999.9</v>
      </c>
      <c r="CI31">
        <v>0</v>
      </c>
      <c r="CJ31">
        <v>0</v>
      </c>
      <c r="CK31">
        <v>9999.3512903225801</v>
      </c>
      <c r="CL31">
        <v>0</v>
      </c>
      <c r="CM31">
        <v>11.2957032258065</v>
      </c>
      <c r="CN31">
        <v>400.033677419355</v>
      </c>
      <c r="CO31">
        <v>0.89998654838709702</v>
      </c>
      <c r="CP31">
        <v>0.100013451612903</v>
      </c>
      <c r="CQ31">
        <v>0</v>
      </c>
      <c r="CR31">
        <v>2.81838709677419</v>
      </c>
      <c r="CS31">
        <v>0</v>
      </c>
      <c r="CT31">
        <v>5415.1912903225802</v>
      </c>
      <c r="CU31">
        <v>3653.5438709677401</v>
      </c>
      <c r="CV31">
        <v>38.265999999999998</v>
      </c>
      <c r="CW31">
        <v>42.811999999999998</v>
      </c>
      <c r="CX31">
        <v>40.612806451612897</v>
      </c>
      <c r="CY31">
        <v>41.25</v>
      </c>
      <c r="CZ31">
        <v>38.9796774193548</v>
      </c>
      <c r="DA31">
        <v>360.02451612903201</v>
      </c>
      <c r="DB31">
        <v>40.007096774193499</v>
      </c>
      <c r="DC31">
        <v>0</v>
      </c>
      <c r="DD31">
        <v>12096.1000001431</v>
      </c>
      <c r="DE31">
        <v>2.74028846153846</v>
      </c>
      <c r="DF31">
        <v>-1.5912478325399799</v>
      </c>
      <c r="DG31">
        <v>-7.8837607238436096</v>
      </c>
      <c r="DH31">
        <v>5415.0884615384603</v>
      </c>
      <c r="DI31">
        <v>15</v>
      </c>
      <c r="DJ31">
        <v>100</v>
      </c>
      <c r="DK31">
        <v>100</v>
      </c>
      <c r="DL31">
        <v>2.1</v>
      </c>
      <c r="DM31">
        <v>0.34399999999999997</v>
      </c>
      <c r="DN31">
        <v>2</v>
      </c>
      <c r="DO31">
        <v>656.303</v>
      </c>
      <c r="DP31">
        <v>341.40600000000001</v>
      </c>
      <c r="DQ31">
        <v>26.5322</v>
      </c>
      <c r="DR31">
        <v>31.154</v>
      </c>
      <c r="DS31">
        <v>29.9999</v>
      </c>
      <c r="DT31">
        <v>31.238700000000001</v>
      </c>
      <c r="DU31">
        <v>31.308199999999999</v>
      </c>
      <c r="DV31">
        <v>36.727200000000003</v>
      </c>
      <c r="DW31">
        <v>21.673500000000001</v>
      </c>
      <c r="DX31">
        <v>49.522399999999998</v>
      </c>
      <c r="DY31">
        <v>26.517700000000001</v>
      </c>
      <c r="DZ31">
        <v>800</v>
      </c>
      <c r="EA31">
        <v>28.023</v>
      </c>
      <c r="EB31">
        <v>100.249</v>
      </c>
      <c r="EC31">
        <v>100.65600000000001</v>
      </c>
    </row>
    <row r="32" spans="1:133" x14ac:dyDescent="0.35">
      <c r="A32">
        <v>16</v>
      </c>
      <c r="B32">
        <v>1584029155.5999999</v>
      </c>
      <c r="C32">
        <v>913.09999990463302</v>
      </c>
      <c r="D32" t="s">
        <v>269</v>
      </c>
      <c r="E32" t="s">
        <v>270</v>
      </c>
      <c r="F32" t="s">
        <v>233</v>
      </c>
      <c r="G32">
        <v>20200312</v>
      </c>
      <c r="H32" t="s">
        <v>234</v>
      </c>
      <c r="I32" t="s">
        <v>235</v>
      </c>
      <c r="J32" t="s">
        <v>277</v>
      </c>
      <c r="K32" t="s">
        <v>236</v>
      </c>
      <c r="L32" t="s">
        <v>237</v>
      </c>
      <c r="M32" t="s">
        <v>238</v>
      </c>
      <c r="N32">
        <v>1584029147.5999999</v>
      </c>
      <c r="O32">
        <f t="shared" si="0"/>
        <v>2.4216656199010494E-4</v>
      </c>
      <c r="P32">
        <f t="shared" si="1"/>
        <v>3.4873025158299038</v>
      </c>
      <c r="Q32">
        <f t="shared" si="2"/>
        <v>996.28929032257997</v>
      </c>
      <c r="R32">
        <f t="shared" si="3"/>
        <v>775.24653589834566</v>
      </c>
      <c r="S32">
        <f t="shared" si="4"/>
        <v>77.281397281975359</v>
      </c>
      <c r="T32">
        <f t="shared" si="5"/>
        <v>99.316314085784612</v>
      </c>
      <c r="U32">
        <f t="shared" si="6"/>
        <v>2.6947615722259021E-2</v>
      </c>
      <c r="V32">
        <f t="shared" si="7"/>
        <v>2.2528823694058815</v>
      </c>
      <c r="W32">
        <f t="shared" si="8"/>
        <v>2.6769818475289066E-2</v>
      </c>
      <c r="X32">
        <f t="shared" si="9"/>
        <v>1.6747013018867621E-2</v>
      </c>
      <c r="Y32">
        <f t="shared" si="10"/>
        <v>66.0925192269696</v>
      </c>
      <c r="Z32">
        <f t="shared" si="11"/>
        <v>28.189684185968122</v>
      </c>
      <c r="AA32">
        <f t="shared" si="12"/>
        <v>27.520451612903202</v>
      </c>
      <c r="AB32">
        <f t="shared" si="13"/>
        <v>3.6900359800315905</v>
      </c>
      <c r="AC32">
        <f t="shared" si="14"/>
        <v>75.237663998894547</v>
      </c>
      <c r="AD32">
        <f t="shared" si="15"/>
        <v>2.8176844087223833</v>
      </c>
      <c r="AE32">
        <f t="shared" si="16"/>
        <v>3.7450450465391687</v>
      </c>
      <c r="AF32">
        <f t="shared" si="17"/>
        <v>0.87235157130920715</v>
      </c>
      <c r="AG32">
        <f t="shared" si="18"/>
        <v>-10.679545383763628</v>
      </c>
      <c r="AH32">
        <f t="shared" si="19"/>
        <v>30.748702458111019</v>
      </c>
      <c r="AI32">
        <f t="shared" si="20"/>
        <v>2.9646288670285479</v>
      </c>
      <c r="AJ32">
        <f t="shared" si="21"/>
        <v>89.126305168345539</v>
      </c>
      <c r="AK32">
        <v>-4.1261389857259599E-2</v>
      </c>
      <c r="AL32">
        <v>4.6319524811054502E-2</v>
      </c>
      <c r="AM32">
        <v>3.4603752554009</v>
      </c>
      <c r="AN32">
        <v>0</v>
      </c>
      <c r="AO32">
        <v>0</v>
      </c>
      <c r="AP32">
        <f t="shared" si="22"/>
        <v>1</v>
      </c>
      <c r="AQ32">
        <f t="shared" si="23"/>
        <v>0</v>
      </c>
      <c r="AR32">
        <f t="shared" si="24"/>
        <v>52479.110150856191</v>
      </c>
      <c r="AS32" t="s">
        <v>239</v>
      </c>
      <c r="AT32">
        <v>0</v>
      </c>
      <c r="AU32">
        <v>0</v>
      </c>
      <c r="AV32">
        <f t="shared" si="25"/>
        <v>0</v>
      </c>
      <c r="AW32" t="e">
        <f t="shared" si="26"/>
        <v>#DIV/0!</v>
      </c>
      <c r="AX32">
        <v>0</v>
      </c>
      <c r="AY32" t="s">
        <v>239</v>
      </c>
      <c r="AZ32">
        <v>0</v>
      </c>
      <c r="BA32">
        <v>0</v>
      </c>
      <c r="BB32" t="e">
        <f t="shared" si="27"/>
        <v>#DIV/0!</v>
      </c>
      <c r="BC32">
        <v>0.5</v>
      </c>
      <c r="BD32">
        <f t="shared" si="28"/>
        <v>337.20588996792321</v>
      </c>
      <c r="BE32">
        <f t="shared" si="29"/>
        <v>3.4873025158299038</v>
      </c>
      <c r="BF32" t="e">
        <f t="shared" si="30"/>
        <v>#DIV/0!</v>
      </c>
      <c r="BG32" t="e">
        <f t="shared" si="31"/>
        <v>#DIV/0!</v>
      </c>
      <c r="BH32">
        <f t="shared" si="32"/>
        <v>1.0341760389065667E-2</v>
      </c>
      <c r="BI32" t="e">
        <f t="shared" si="33"/>
        <v>#DIV/0!</v>
      </c>
      <c r="BJ32" t="s">
        <v>239</v>
      </c>
      <c r="BK32">
        <v>0</v>
      </c>
      <c r="BL32">
        <f t="shared" si="34"/>
        <v>0</v>
      </c>
      <c r="BM32" t="e">
        <f t="shared" si="35"/>
        <v>#DIV/0!</v>
      </c>
      <c r="BN32" t="e">
        <f t="shared" si="36"/>
        <v>#DIV/0!</v>
      </c>
      <c r="BO32" t="e">
        <f t="shared" si="37"/>
        <v>#DIV/0!</v>
      </c>
      <c r="BP32" t="e">
        <f t="shared" si="38"/>
        <v>#DIV/0!</v>
      </c>
      <c r="BQ32">
        <f t="shared" si="39"/>
        <v>400.00687096774197</v>
      </c>
      <c r="BR32">
        <f t="shared" si="40"/>
        <v>337.20588996792321</v>
      </c>
      <c r="BS32">
        <f t="shared" si="41"/>
        <v>0.84300024435109455</v>
      </c>
      <c r="BT32">
        <f t="shared" si="42"/>
        <v>0.19600048870218922</v>
      </c>
      <c r="BU32">
        <v>6</v>
      </c>
      <c r="BV32">
        <v>0.5</v>
      </c>
      <c r="BW32" t="s">
        <v>240</v>
      </c>
      <c r="BX32">
        <v>1584029147.5999999</v>
      </c>
      <c r="BY32">
        <v>996.28929032257997</v>
      </c>
      <c r="BZ32">
        <v>1000.0177741935501</v>
      </c>
      <c r="CA32">
        <v>28.265535483870998</v>
      </c>
      <c r="CB32">
        <v>28.0302193548387</v>
      </c>
      <c r="CC32">
        <v>600.01393548387102</v>
      </c>
      <c r="CD32">
        <v>99.486229032258095</v>
      </c>
      <c r="CE32">
        <v>0.199991677419355</v>
      </c>
      <c r="CF32">
        <v>27.773616129032298</v>
      </c>
      <c r="CG32">
        <v>27.520451612903202</v>
      </c>
      <c r="CH32">
        <v>999.9</v>
      </c>
      <c r="CI32">
        <v>0</v>
      </c>
      <c r="CJ32">
        <v>0</v>
      </c>
      <c r="CK32">
        <v>10001.770967741901</v>
      </c>
      <c r="CL32">
        <v>0</v>
      </c>
      <c r="CM32">
        <v>9.7070909677419408</v>
      </c>
      <c r="CN32">
        <v>400.00687096774197</v>
      </c>
      <c r="CO32">
        <v>0.89998654838709702</v>
      </c>
      <c r="CP32">
        <v>0.100013451612903</v>
      </c>
      <c r="CQ32">
        <v>0</v>
      </c>
      <c r="CR32">
        <v>2.70466129032258</v>
      </c>
      <c r="CS32">
        <v>0</v>
      </c>
      <c r="CT32">
        <v>5255.4867741935504</v>
      </c>
      <c r="CU32">
        <v>3653.3003225806501</v>
      </c>
      <c r="CV32">
        <v>38.271999999999998</v>
      </c>
      <c r="CW32">
        <v>42.8648387096774</v>
      </c>
      <c r="CX32">
        <v>40.548225806451597</v>
      </c>
      <c r="CY32">
        <v>41.256</v>
      </c>
      <c r="CZ32">
        <v>39</v>
      </c>
      <c r="DA32">
        <v>360.00225806451601</v>
      </c>
      <c r="DB32">
        <v>40.003870967741904</v>
      </c>
      <c r="DC32">
        <v>0</v>
      </c>
      <c r="DD32">
        <v>12157.2999999523</v>
      </c>
      <c r="DE32">
        <v>2.7125384615384598</v>
      </c>
      <c r="DF32">
        <v>-0.54071795303041603</v>
      </c>
      <c r="DG32">
        <v>1230.2752150756601</v>
      </c>
      <c r="DH32">
        <v>5267.6980769230804</v>
      </c>
      <c r="DI32">
        <v>15</v>
      </c>
      <c r="DJ32">
        <v>100</v>
      </c>
      <c r="DK32">
        <v>100</v>
      </c>
      <c r="DL32">
        <v>2.1</v>
      </c>
      <c r="DM32">
        <v>0.34399999999999997</v>
      </c>
      <c r="DN32">
        <v>2</v>
      </c>
      <c r="DO32">
        <v>655.99699999999996</v>
      </c>
      <c r="DP32">
        <v>341.65699999999998</v>
      </c>
      <c r="DQ32">
        <v>26.2197</v>
      </c>
      <c r="DR32">
        <v>31.134899999999998</v>
      </c>
      <c r="DS32">
        <v>30.0001</v>
      </c>
      <c r="DT32">
        <v>31.2087</v>
      </c>
      <c r="DU32">
        <v>31.278700000000001</v>
      </c>
      <c r="DV32">
        <v>44.077500000000001</v>
      </c>
      <c r="DW32">
        <v>21.673500000000001</v>
      </c>
      <c r="DX32">
        <v>49.150399999999998</v>
      </c>
      <c r="DY32">
        <v>26.214099999999998</v>
      </c>
      <c r="DZ32">
        <v>1000</v>
      </c>
      <c r="EA32">
        <v>28.0062</v>
      </c>
      <c r="EB32">
        <v>100.251</v>
      </c>
      <c r="EC32">
        <v>100.663</v>
      </c>
    </row>
    <row r="33" spans="1:133" x14ac:dyDescent="0.35">
      <c r="A33">
        <v>17</v>
      </c>
      <c r="B33">
        <v>1584029221.5999999</v>
      </c>
      <c r="C33">
        <v>979.09999990463302</v>
      </c>
      <c r="D33" t="s">
        <v>271</v>
      </c>
      <c r="E33" t="s">
        <v>272</v>
      </c>
      <c r="F33" t="s">
        <v>233</v>
      </c>
      <c r="G33">
        <v>20200312</v>
      </c>
      <c r="H33" t="s">
        <v>234</v>
      </c>
      <c r="I33" t="s">
        <v>235</v>
      </c>
      <c r="J33" t="s">
        <v>277</v>
      </c>
      <c r="K33" t="s">
        <v>236</v>
      </c>
      <c r="L33" t="s">
        <v>237</v>
      </c>
      <c r="M33" t="s">
        <v>238</v>
      </c>
      <c r="N33">
        <v>1584029213.5999999</v>
      </c>
      <c r="O33">
        <f t="shared" si="0"/>
        <v>3.9190685851326371E-4</v>
      </c>
      <c r="P33">
        <f t="shared" si="1"/>
        <v>3.9971094833345377</v>
      </c>
      <c r="Q33">
        <f t="shared" si="2"/>
        <v>1395.5064516129</v>
      </c>
      <c r="R33">
        <f t="shared" si="3"/>
        <v>1226.9980316029389</v>
      </c>
      <c r="S33">
        <f t="shared" si="4"/>
        <v>122.31628307703537</v>
      </c>
      <c r="T33">
        <f t="shared" si="5"/>
        <v>139.11445477082037</v>
      </c>
      <c r="U33">
        <f t="shared" si="6"/>
        <v>4.3222829767386027E-2</v>
      </c>
      <c r="V33">
        <f t="shared" si="7"/>
        <v>2.253219577465809</v>
      </c>
      <c r="W33">
        <f t="shared" si="8"/>
        <v>4.2767440131682453E-2</v>
      </c>
      <c r="X33">
        <f t="shared" si="9"/>
        <v>2.6770165133557785E-2</v>
      </c>
      <c r="Y33">
        <f t="shared" si="10"/>
        <v>66.090906613992459</v>
      </c>
      <c r="Z33">
        <f t="shared" si="11"/>
        <v>28.095779406570053</v>
      </c>
      <c r="AA33">
        <f t="shared" si="12"/>
        <v>27.483551612903199</v>
      </c>
      <c r="AB33">
        <f t="shared" si="13"/>
        <v>3.6820773033920156</v>
      </c>
      <c r="AC33">
        <f t="shared" si="14"/>
        <v>74.912616766755875</v>
      </c>
      <c r="AD33">
        <f t="shared" si="15"/>
        <v>2.798266096645782</v>
      </c>
      <c r="AE33">
        <f t="shared" si="16"/>
        <v>3.7353735824745264</v>
      </c>
      <c r="AF33">
        <f t="shared" si="17"/>
        <v>0.88381120674623359</v>
      </c>
      <c r="AG33">
        <f t="shared" si="18"/>
        <v>-17.283092460434929</v>
      </c>
      <c r="AH33">
        <f t="shared" si="19"/>
        <v>29.857520484808173</v>
      </c>
      <c r="AI33">
        <f t="shared" si="20"/>
        <v>2.8771093863120627</v>
      </c>
      <c r="AJ33">
        <f t="shared" si="21"/>
        <v>81.542444024677764</v>
      </c>
      <c r="AK33">
        <v>-4.1270479135494698E-2</v>
      </c>
      <c r="AL33">
        <v>4.6329728322137997E-2</v>
      </c>
      <c r="AM33">
        <v>3.4609784564107899</v>
      </c>
      <c r="AN33">
        <v>0</v>
      </c>
      <c r="AO33">
        <v>0</v>
      </c>
      <c r="AP33">
        <f t="shared" si="22"/>
        <v>1</v>
      </c>
      <c r="AQ33">
        <f t="shared" si="23"/>
        <v>0</v>
      </c>
      <c r="AR33">
        <f t="shared" si="24"/>
        <v>52497.95072640491</v>
      </c>
      <c r="AS33" t="s">
        <v>239</v>
      </c>
      <c r="AT33">
        <v>0</v>
      </c>
      <c r="AU33">
        <v>0</v>
      </c>
      <c r="AV33">
        <f t="shared" si="25"/>
        <v>0</v>
      </c>
      <c r="AW33" t="e">
        <f t="shared" si="26"/>
        <v>#DIV/0!</v>
      </c>
      <c r="AX33">
        <v>0</v>
      </c>
      <c r="AY33" t="s">
        <v>239</v>
      </c>
      <c r="AZ33">
        <v>0</v>
      </c>
      <c r="BA33">
        <v>0</v>
      </c>
      <c r="BB33" t="e">
        <f t="shared" si="27"/>
        <v>#DIV/0!</v>
      </c>
      <c r="BC33">
        <v>0.5</v>
      </c>
      <c r="BD33">
        <f t="shared" si="28"/>
        <v>337.19755412944193</v>
      </c>
      <c r="BE33">
        <f t="shared" si="29"/>
        <v>3.9971094833345377</v>
      </c>
      <c r="BF33" t="e">
        <f t="shared" si="30"/>
        <v>#DIV/0!</v>
      </c>
      <c r="BG33" t="e">
        <f t="shared" si="31"/>
        <v>#DIV/0!</v>
      </c>
      <c r="BH33">
        <f t="shared" si="32"/>
        <v>1.1853910072550955E-2</v>
      </c>
      <c r="BI33" t="e">
        <f t="shared" si="33"/>
        <v>#DIV/0!</v>
      </c>
      <c r="BJ33" t="s">
        <v>239</v>
      </c>
      <c r="BK33">
        <v>0</v>
      </c>
      <c r="BL33">
        <f t="shared" si="34"/>
        <v>0</v>
      </c>
      <c r="BM33" t="e">
        <f t="shared" si="35"/>
        <v>#DIV/0!</v>
      </c>
      <c r="BN33" t="e">
        <f t="shared" si="36"/>
        <v>#DIV/0!</v>
      </c>
      <c r="BO33" t="e">
        <f t="shared" si="37"/>
        <v>#DIV/0!</v>
      </c>
      <c r="BP33" t="e">
        <f t="shared" si="38"/>
        <v>#DIV/0!</v>
      </c>
      <c r="BQ33">
        <f t="shared" si="39"/>
        <v>399.99696774193598</v>
      </c>
      <c r="BR33">
        <f t="shared" si="40"/>
        <v>337.19755412944193</v>
      </c>
      <c r="BS33">
        <f t="shared" si="41"/>
        <v>0.84300027580956549</v>
      </c>
      <c r="BT33">
        <f t="shared" si="42"/>
        <v>0.19600055161913119</v>
      </c>
      <c r="BU33">
        <v>6</v>
      </c>
      <c r="BV33">
        <v>0.5</v>
      </c>
      <c r="BW33" t="s">
        <v>240</v>
      </c>
      <c r="BX33">
        <v>1584029213.5999999</v>
      </c>
      <c r="BY33">
        <v>1395.5064516129</v>
      </c>
      <c r="BZ33">
        <v>1400.0503225806499</v>
      </c>
      <c r="CA33">
        <v>28.070399999999999</v>
      </c>
      <c r="CB33">
        <v>27.6895064516129</v>
      </c>
      <c r="CC33">
        <v>600.01941935483899</v>
      </c>
      <c r="CD33">
        <v>99.487422580645202</v>
      </c>
      <c r="CE33">
        <v>0.200009612903226</v>
      </c>
      <c r="CF33">
        <v>27.729341935483902</v>
      </c>
      <c r="CG33">
        <v>27.483551612903199</v>
      </c>
      <c r="CH33">
        <v>999.9</v>
      </c>
      <c r="CI33">
        <v>0</v>
      </c>
      <c r="CJ33">
        <v>0</v>
      </c>
      <c r="CK33">
        <v>10003.854193548401</v>
      </c>
      <c r="CL33">
        <v>0</v>
      </c>
      <c r="CM33">
        <v>9.4099709677419394</v>
      </c>
      <c r="CN33">
        <v>399.99696774193598</v>
      </c>
      <c r="CO33">
        <v>0.89998654838709702</v>
      </c>
      <c r="CP33">
        <v>0.100013451612903</v>
      </c>
      <c r="CQ33">
        <v>0</v>
      </c>
      <c r="CR33">
        <v>2.7314354838709698</v>
      </c>
      <c r="CS33">
        <v>0</v>
      </c>
      <c r="CT33">
        <v>5190.9370967741897</v>
      </c>
      <c r="CU33">
        <v>3653.20774193548</v>
      </c>
      <c r="CV33">
        <v>38.292000000000002</v>
      </c>
      <c r="CW33">
        <v>42.9491935483871</v>
      </c>
      <c r="CX33">
        <v>40.525903225806402</v>
      </c>
      <c r="CY33">
        <v>41.283999999999999</v>
      </c>
      <c r="CZ33">
        <v>39</v>
      </c>
      <c r="DA33">
        <v>359.99225806451602</v>
      </c>
      <c r="DB33">
        <v>40.003225806451603</v>
      </c>
      <c r="DC33">
        <v>0</v>
      </c>
      <c r="DD33">
        <v>12223.2999999523</v>
      </c>
      <c r="DE33">
        <v>2.7282500000000001</v>
      </c>
      <c r="DF33">
        <v>0.77034188169606299</v>
      </c>
      <c r="DG33">
        <v>1723.18803318185</v>
      </c>
      <c r="DH33">
        <v>5196.19115384615</v>
      </c>
      <c r="DI33">
        <v>15</v>
      </c>
      <c r="DJ33">
        <v>100</v>
      </c>
      <c r="DK33">
        <v>100</v>
      </c>
      <c r="DL33">
        <v>2.1</v>
      </c>
      <c r="DM33">
        <v>0.34399999999999997</v>
      </c>
      <c r="DN33">
        <v>2</v>
      </c>
      <c r="DO33">
        <v>655.97199999999998</v>
      </c>
      <c r="DP33">
        <v>341.88600000000002</v>
      </c>
      <c r="DQ33">
        <v>26.5747</v>
      </c>
      <c r="DR33">
        <v>31.126799999999999</v>
      </c>
      <c r="DS33">
        <v>30.0002</v>
      </c>
      <c r="DT33">
        <v>31.19</v>
      </c>
      <c r="DU33">
        <v>31.259499999999999</v>
      </c>
      <c r="DV33">
        <v>58.034999999999997</v>
      </c>
      <c r="DW33">
        <v>23.156199999999998</v>
      </c>
      <c r="DX33">
        <v>48.779000000000003</v>
      </c>
      <c r="DY33">
        <v>26.5701</v>
      </c>
      <c r="DZ33">
        <v>1400</v>
      </c>
      <c r="EA33">
        <v>27.774100000000001</v>
      </c>
      <c r="EB33">
        <v>100.251</v>
      </c>
      <c r="EC33">
        <v>100.664</v>
      </c>
    </row>
    <row r="34" spans="1:133" x14ac:dyDescent="0.35">
      <c r="A34">
        <v>18</v>
      </c>
      <c r="B34">
        <v>1584029286.5999999</v>
      </c>
      <c r="C34">
        <v>1044.0999999046301</v>
      </c>
      <c r="D34" t="s">
        <v>273</v>
      </c>
      <c r="E34" t="s">
        <v>274</v>
      </c>
      <c r="F34" t="s">
        <v>233</v>
      </c>
      <c r="G34">
        <v>20200312</v>
      </c>
      <c r="H34" t="s">
        <v>234</v>
      </c>
      <c r="I34" t="s">
        <v>235</v>
      </c>
      <c r="J34" t="s">
        <v>277</v>
      </c>
      <c r="K34" t="s">
        <v>236</v>
      </c>
      <c r="L34" t="s">
        <v>237</v>
      </c>
      <c r="M34" t="s">
        <v>238</v>
      </c>
      <c r="N34">
        <v>1584029278.5999999</v>
      </c>
      <c r="O34">
        <f t="shared" si="0"/>
        <v>2.4871755943316713E-4</v>
      </c>
      <c r="P34">
        <f t="shared" si="1"/>
        <v>5.1048354484673295</v>
      </c>
      <c r="Q34">
        <f t="shared" si="2"/>
        <v>1794.4961290322599</v>
      </c>
      <c r="R34">
        <f t="shared" si="3"/>
        <v>1468.0634039024362</v>
      </c>
      <c r="S34">
        <f t="shared" si="4"/>
        <v>146.3502567063413</v>
      </c>
      <c r="T34">
        <f t="shared" si="5"/>
        <v>178.89211626983678</v>
      </c>
      <c r="U34">
        <f t="shared" si="6"/>
        <v>2.7164760409362183E-2</v>
      </c>
      <c r="V34">
        <f t="shared" si="7"/>
        <v>2.2521547592148004</v>
      </c>
      <c r="W34">
        <f t="shared" si="8"/>
        <v>2.6984038644441977E-2</v>
      </c>
      <c r="X34">
        <f t="shared" si="9"/>
        <v>1.6881160945319516E-2</v>
      </c>
      <c r="Y34">
        <f t="shared" si="10"/>
        <v>66.090394191085153</v>
      </c>
      <c r="Z34">
        <f t="shared" si="11"/>
        <v>28.16399730773076</v>
      </c>
      <c r="AA34">
        <f t="shared" si="12"/>
        <v>27.523009677419399</v>
      </c>
      <c r="AB34">
        <f t="shared" si="13"/>
        <v>3.6905882652518156</v>
      </c>
      <c r="AC34">
        <f t="shared" si="14"/>
        <v>74.912856077015064</v>
      </c>
      <c r="AD34">
        <f t="shared" si="15"/>
        <v>2.8016509137657284</v>
      </c>
      <c r="AE34">
        <f t="shared" si="16"/>
        <v>3.7398799892043328</v>
      </c>
      <c r="AF34">
        <f t="shared" si="17"/>
        <v>0.88893735148608721</v>
      </c>
      <c r="AG34">
        <f t="shared" si="18"/>
        <v>-10.96844437100267</v>
      </c>
      <c r="AH34">
        <f t="shared" si="19"/>
        <v>27.558790622913126</v>
      </c>
      <c r="AI34">
        <f t="shared" si="20"/>
        <v>2.6576531526338032</v>
      </c>
      <c r="AJ34">
        <f t="shared" si="21"/>
        <v>85.338393595629412</v>
      </c>
      <c r="AK34">
        <v>-4.1241781685630002E-2</v>
      </c>
      <c r="AL34">
        <v>4.6297512920630099E-2</v>
      </c>
      <c r="AM34">
        <v>3.4590738223736999</v>
      </c>
      <c r="AN34">
        <v>0</v>
      </c>
      <c r="AO34">
        <v>0</v>
      </c>
      <c r="AP34">
        <f t="shared" si="22"/>
        <v>1</v>
      </c>
      <c r="AQ34">
        <f t="shared" si="23"/>
        <v>0</v>
      </c>
      <c r="AR34">
        <f t="shared" si="24"/>
        <v>52459.377993960574</v>
      </c>
      <c r="AS34" t="s">
        <v>239</v>
      </c>
      <c r="AT34">
        <v>0</v>
      </c>
      <c r="AU34">
        <v>0</v>
      </c>
      <c r="AV34">
        <f t="shared" si="25"/>
        <v>0</v>
      </c>
      <c r="AW34" t="e">
        <f t="shared" si="26"/>
        <v>#DIV/0!</v>
      </c>
      <c r="AX34">
        <v>0</v>
      </c>
      <c r="AY34" t="s">
        <v>239</v>
      </c>
      <c r="AZ34">
        <v>0</v>
      </c>
      <c r="BA34">
        <v>0</v>
      </c>
      <c r="BB34" t="e">
        <f t="shared" si="27"/>
        <v>#DIV/0!</v>
      </c>
      <c r="BC34">
        <v>0.5</v>
      </c>
      <c r="BD34">
        <f t="shared" si="28"/>
        <v>337.19474825883452</v>
      </c>
      <c r="BE34">
        <f t="shared" si="29"/>
        <v>5.1048354484673295</v>
      </c>
      <c r="BF34" t="e">
        <f t="shared" si="30"/>
        <v>#DIV/0!</v>
      </c>
      <c r="BG34" t="e">
        <f t="shared" si="31"/>
        <v>#DIV/0!</v>
      </c>
      <c r="BH34">
        <f t="shared" si="32"/>
        <v>1.5139130946810594E-2</v>
      </c>
      <c r="BI34" t="e">
        <f t="shared" si="33"/>
        <v>#DIV/0!</v>
      </c>
      <c r="BJ34" t="s">
        <v>239</v>
      </c>
      <c r="BK34">
        <v>0</v>
      </c>
      <c r="BL34">
        <f t="shared" si="34"/>
        <v>0</v>
      </c>
      <c r="BM34" t="e">
        <f t="shared" si="35"/>
        <v>#DIV/0!</v>
      </c>
      <c r="BN34" t="e">
        <f t="shared" si="36"/>
        <v>#DIV/0!</v>
      </c>
      <c r="BO34" t="e">
        <f t="shared" si="37"/>
        <v>#DIV/0!</v>
      </c>
      <c r="BP34" t="e">
        <f t="shared" si="38"/>
        <v>#DIV/0!</v>
      </c>
      <c r="BQ34">
        <f t="shared" si="39"/>
        <v>399.99361290322599</v>
      </c>
      <c r="BR34">
        <f t="shared" si="40"/>
        <v>337.19474825883452</v>
      </c>
      <c r="BS34">
        <f t="shared" si="41"/>
        <v>0.84300033145883013</v>
      </c>
      <c r="BT34">
        <f t="shared" si="42"/>
        <v>0.1960006629176603</v>
      </c>
      <c r="BU34">
        <v>6</v>
      </c>
      <c r="BV34">
        <v>0.5</v>
      </c>
      <c r="BW34" t="s">
        <v>240</v>
      </c>
      <c r="BX34">
        <v>1584029278.5999999</v>
      </c>
      <c r="BY34">
        <v>1794.4961290322599</v>
      </c>
      <c r="BZ34">
        <v>1800.0470967741901</v>
      </c>
      <c r="CA34">
        <v>28.103819354838699</v>
      </c>
      <c r="CB34">
        <v>27.862100000000002</v>
      </c>
      <c r="CC34">
        <v>600.02058064516098</v>
      </c>
      <c r="CD34">
        <v>99.489312903225795</v>
      </c>
      <c r="CE34">
        <v>0.20001680645161299</v>
      </c>
      <c r="CF34">
        <v>27.7499838709677</v>
      </c>
      <c r="CG34">
        <v>27.523009677419399</v>
      </c>
      <c r="CH34">
        <v>999.9</v>
      </c>
      <c r="CI34">
        <v>0</v>
      </c>
      <c r="CJ34">
        <v>0</v>
      </c>
      <c r="CK34">
        <v>9996.7080645161295</v>
      </c>
      <c r="CL34">
        <v>0</v>
      </c>
      <c r="CM34">
        <v>11.165596774193499</v>
      </c>
      <c r="CN34">
        <v>399.99361290322599</v>
      </c>
      <c r="CO34">
        <v>0.89998396774193601</v>
      </c>
      <c r="CP34">
        <v>0.100016032258065</v>
      </c>
      <c r="CQ34">
        <v>0</v>
      </c>
      <c r="CR34">
        <v>2.8007741935483899</v>
      </c>
      <c r="CS34">
        <v>0</v>
      </c>
      <c r="CT34">
        <v>5216.9141935483904</v>
      </c>
      <c r="CU34">
        <v>3653.1758064516098</v>
      </c>
      <c r="CV34">
        <v>38.320129032258102</v>
      </c>
      <c r="CW34">
        <v>43.008000000000003</v>
      </c>
      <c r="CX34">
        <v>40.5944516129032</v>
      </c>
      <c r="CY34">
        <v>41.360774193548401</v>
      </c>
      <c r="CZ34">
        <v>39.012</v>
      </c>
      <c r="DA34">
        <v>359.987741935484</v>
      </c>
      <c r="DB34">
        <v>40.003548387096799</v>
      </c>
      <c r="DC34">
        <v>0</v>
      </c>
      <c r="DD34">
        <v>12288.1000001431</v>
      </c>
      <c r="DE34">
        <v>2.77519230769231</v>
      </c>
      <c r="DF34">
        <v>-0.79370938666734403</v>
      </c>
      <c r="DG34">
        <v>-55.638290770466099</v>
      </c>
      <c r="DH34">
        <v>5216.6169230769201</v>
      </c>
      <c r="DI34">
        <v>15</v>
      </c>
      <c r="DJ34">
        <v>100</v>
      </c>
      <c r="DK34">
        <v>100</v>
      </c>
      <c r="DL34">
        <v>2.1</v>
      </c>
      <c r="DM34">
        <v>0.34399999999999997</v>
      </c>
      <c r="DN34">
        <v>2</v>
      </c>
      <c r="DO34">
        <v>655.76</v>
      </c>
      <c r="DP34">
        <v>342.9</v>
      </c>
      <c r="DQ34">
        <v>26.116900000000001</v>
      </c>
      <c r="DR34">
        <v>31.134399999999999</v>
      </c>
      <c r="DS34">
        <v>30.000299999999999</v>
      </c>
      <c r="DT34">
        <v>31.186699999999998</v>
      </c>
      <c r="DU34">
        <v>31.256799999999998</v>
      </c>
      <c r="DV34">
        <v>71.094300000000004</v>
      </c>
      <c r="DW34">
        <v>22.604600000000001</v>
      </c>
      <c r="DX34">
        <v>48.779000000000003</v>
      </c>
      <c r="DY34">
        <v>26.1158</v>
      </c>
      <c r="DZ34">
        <v>1800</v>
      </c>
      <c r="EA34">
        <v>27.828600000000002</v>
      </c>
      <c r="EB34">
        <v>100.255</v>
      </c>
      <c r="EC34">
        <v>100.663</v>
      </c>
    </row>
    <row r="35" spans="1:133" x14ac:dyDescent="0.35">
      <c r="A35">
        <v>19</v>
      </c>
      <c r="B35">
        <v>1584029358.5999999</v>
      </c>
      <c r="C35">
        <v>1116.0999999046301</v>
      </c>
      <c r="D35" t="s">
        <v>275</v>
      </c>
      <c r="E35" t="s">
        <v>276</v>
      </c>
      <c r="F35" t="s">
        <v>233</v>
      </c>
      <c r="G35">
        <v>20200312</v>
      </c>
      <c r="H35" t="s">
        <v>234</v>
      </c>
      <c r="I35" t="s">
        <v>235</v>
      </c>
      <c r="J35" t="s">
        <v>277</v>
      </c>
      <c r="K35" t="s">
        <v>236</v>
      </c>
      <c r="L35" t="s">
        <v>237</v>
      </c>
      <c r="M35" t="s">
        <v>238</v>
      </c>
      <c r="N35">
        <v>1584029350.5999999</v>
      </c>
      <c r="O35">
        <f t="shared" si="0"/>
        <v>2.8745345191388231E-4</v>
      </c>
      <c r="P35">
        <f t="shared" si="1"/>
        <v>1.6188422651492616</v>
      </c>
      <c r="Q35">
        <f t="shared" si="2"/>
        <v>398.19161290322597</v>
      </c>
      <c r="R35">
        <f t="shared" si="3"/>
        <v>310.40025331680391</v>
      </c>
      <c r="S35">
        <f t="shared" si="4"/>
        <v>30.942263950839536</v>
      </c>
      <c r="T35">
        <f t="shared" si="5"/>
        <v>39.693749788557696</v>
      </c>
      <c r="U35">
        <f t="shared" si="6"/>
        <v>3.1568477182071938E-2</v>
      </c>
      <c r="V35">
        <f t="shared" si="7"/>
        <v>2.2527979908804556</v>
      </c>
      <c r="W35">
        <f t="shared" si="8"/>
        <v>3.1324764680950468E-2</v>
      </c>
      <c r="X35">
        <f t="shared" si="9"/>
        <v>1.9599717582992178E-2</v>
      </c>
      <c r="Y35">
        <f t="shared" si="10"/>
        <v>66.09184516430004</v>
      </c>
      <c r="Z35">
        <f t="shared" si="11"/>
        <v>28.105347455180009</v>
      </c>
      <c r="AA35">
        <f t="shared" si="12"/>
        <v>27.524409677419399</v>
      </c>
      <c r="AB35">
        <f t="shared" si="13"/>
        <v>3.690890555296003</v>
      </c>
      <c r="AC35">
        <f t="shared" si="14"/>
        <v>75.228133769317125</v>
      </c>
      <c r="AD35">
        <f t="shared" si="15"/>
        <v>2.8059343913793366</v>
      </c>
      <c r="AE35">
        <f t="shared" si="16"/>
        <v>3.7299003056271176</v>
      </c>
      <c r="AF35">
        <f t="shared" si="17"/>
        <v>0.88495616391666632</v>
      </c>
      <c r="AG35">
        <f t="shared" si="18"/>
        <v>-12.67669722940221</v>
      </c>
      <c r="AH35">
        <f t="shared" si="19"/>
        <v>21.841139415842584</v>
      </c>
      <c r="AI35">
        <f t="shared" si="20"/>
        <v>2.105199735788525</v>
      </c>
      <c r="AJ35">
        <f t="shared" si="21"/>
        <v>77.361487086528939</v>
      </c>
      <c r="AK35">
        <v>-4.1259115668517303E-2</v>
      </c>
      <c r="AL35">
        <v>4.6316971834961397E-2</v>
      </c>
      <c r="AM35">
        <v>3.4602243239373101</v>
      </c>
      <c r="AN35">
        <v>0</v>
      </c>
      <c r="AO35">
        <v>0</v>
      </c>
      <c r="AP35">
        <f t="shared" si="22"/>
        <v>1</v>
      </c>
      <c r="AQ35">
        <f t="shared" si="23"/>
        <v>0</v>
      </c>
      <c r="AR35">
        <f t="shared" si="24"/>
        <v>52488.417394524942</v>
      </c>
      <c r="AS35" t="s">
        <v>239</v>
      </c>
      <c r="AT35">
        <v>0</v>
      </c>
      <c r="AU35">
        <v>0</v>
      </c>
      <c r="AV35">
        <f t="shared" si="25"/>
        <v>0</v>
      </c>
      <c r="AW35" t="e">
        <f t="shared" si="26"/>
        <v>#DIV/0!</v>
      </c>
      <c r="AX35">
        <v>0</v>
      </c>
      <c r="AY35" t="s">
        <v>239</v>
      </c>
      <c r="AZ35">
        <v>0</v>
      </c>
      <c r="BA35">
        <v>0</v>
      </c>
      <c r="BB35" t="e">
        <f t="shared" si="27"/>
        <v>#DIV/0!</v>
      </c>
      <c r="BC35">
        <v>0.5</v>
      </c>
      <c r="BD35">
        <f t="shared" si="28"/>
        <v>337.20258406479434</v>
      </c>
      <c r="BE35">
        <f t="shared" si="29"/>
        <v>1.6188422651492616</v>
      </c>
      <c r="BF35" t="e">
        <f t="shared" si="30"/>
        <v>#DIV/0!</v>
      </c>
      <c r="BG35" t="e">
        <f t="shared" si="31"/>
        <v>#DIV/0!</v>
      </c>
      <c r="BH35">
        <f t="shared" si="32"/>
        <v>4.8008002952853908E-3</v>
      </c>
      <c r="BI35" t="e">
        <f t="shared" si="33"/>
        <v>#DIV/0!</v>
      </c>
      <c r="BJ35" t="s">
        <v>239</v>
      </c>
      <c r="BK35">
        <v>0</v>
      </c>
      <c r="BL35">
        <f t="shared" si="34"/>
        <v>0</v>
      </c>
      <c r="BM35" t="e">
        <f t="shared" si="35"/>
        <v>#DIV/0!</v>
      </c>
      <c r="BN35" t="e">
        <f t="shared" si="36"/>
        <v>#DIV/0!</v>
      </c>
      <c r="BO35" t="e">
        <f t="shared" si="37"/>
        <v>#DIV/0!</v>
      </c>
      <c r="BP35" t="e">
        <f t="shared" si="38"/>
        <v>#DIV/0!</v>
      </c>
      <c r="BQ35">
        <f t="shared" si="39"/>
        <v>400.00296774193498</v>
      </c>
      <c r="BR35">
        <f t="shared" si="40"/>
        <v>337.20258406479434</v>
      </c>
      <c r="BS35">
        <f t="shared" si="41"/>
        <v>0.84300020564433209</v>
      </c>
      <c r="BT35">
        <f t="shared" si="42"/>
        <v>0.19600041128866416</v>
      </c>
      <c r="BU35">
        <v>6</v>
      </c>
      <c r="BV35">
        <v>0.5</v>
      </c>
      <c r="BW35" t="s">
        <v>240</v>
      </c>
      <c r="BX35">
        <v>1584029350.5999999</v>
      </c>
      <c r="BY35">
        <v>398.19161290322597</v>
      </c>
      <c r="BZ35">
        <v>399.92487096774198</v>
      </c>
      <c r="CA35">
        <v>28.147996774193601</v>
      </c>
      <c r="CB35">
        <v>27.8686419354839</v>
      </c>
      <c r="CC35">
        <v>600.01583870967795</v>
      </c>
      <c r="CD35">
        <v>99.485061290322605</v>
      </c>
      <c r="CE35">
        <v>0.19998606451612899</v>
      </c>
      <c r="CF35">
        <v>27.7042419354839</v>
      </c>
      <c r="CG35">
        <v>27.524409677419399</v>
      </c>
      <c r="CH35">
        <v>999.9</v>
      </c>
      <c r="CI35">
        <v>0</v>
      </c>
      <c r="CJ35">
        <v>0</v>
      </c>
      <c r="CK35">
        <v>10001.337096774199</v>
      </c>
      <c r="CL35">
        <v>0</v>
      </c>
      <c r="CM35">
        <v>10.204206451612899</v>
      </c>
      <c r="CN35">
        <v>400.00296774193498</v>
      </c>
      <c r="CO35">
        <v>0.89999170967741904</v>
      </c>
      <c r="CP35">
        <v>0.100008290322581</v>
      </c>
      <c r="CQ35">
        <v>0</v>
      </c>
      <c r="CR35">
        <v>2.70866935483871</v>
      </c>
      <c r="CS35">
        <v>0</v>
      </c>
      <c r="CT35">
        <v>5055.4445161290296</v>
      </c>
      <c r="CU35">
        <v>3653.2670967741901</v>
      </c>
      <c r="CV35">
        <v>38.378999999999998</v>
      </c>
      <c r="CW35">
        <v>43.126967741935502</v>
      </c>
      <c r="CX35">
        <v>40.727580645161297</v>
      </c>
      <c r="CY35">
        <v>41.477645161290297</v>
      </c>
      <c r="CZ35">
        <v>39.096548387096803</v>
      </c>
      <c r="DA35">
        <v>359.99870967741901</v>
      </c>
      <c r="DB35">
        <v>40.002903225806399</v>
      </c>
      <c r="DC35">
        <v>0</v>
      </c>
      <c r="DD35">
        <v>12360.1000001431</v>
      </c>
      <c r="DE35">
        <v>2.7275769230769198</v>
      </c>
      <c r="DF35">
        <v>5.59999947205857E-2</v>
      </c>
      <c r="DG35">
        <v>-222.78324789646601</v>
      </c>
      <c r="DH35">
        <v>5054.0226923076898</v>
      </c>
      <c r="DI35">
        <v>15</v>
      </c>
      <c r="DJ35">
        <v>100</v>
      </c>
      <c r="DK35">
        <v>100</v>
      </c>
      <c r="DL35">
        <v>2.1</v>
      </c>
      <c r="DM35">
        <v>0.34399999999999997</v>
      </c>
      <c r="DN35">
        <v>2</v>
      </c>
      <c r="DO35">
        <v>655.63199999999995</v>
      </c>
      <c r="DP35">
        <v>339.63499999999999</v>
      </c>
      <c r="DQ35">
        <v>26.222300000000001</v>
      </c>
      <c r="DR35">
        <v>31.1738</v>
      </c>
      <c r="DS35">
        <v>30.000499999999999</v>
      </c>
      <c r="DT35">
        <v>31.204000000000001</v>
      </c>
      <c r="DU35">
        <v>31.2746</v>
      </c>
      <c r="DV35">
        <v>20.892099999999999</v>
      </c>
      <c r="DW35">
        <v>22.879200000000001</v>
      </c>
      <c r="DX35">
        <v>48.4086</v>
      </c>
      <c r="DY35">
        <v>26.189499999999999</v>
      </c>
      <c r="DZ35">
        <v>400</v>
      </c>
      <c r="EA35">
        <v>27.770600000000002</v>
      </c>
      <c r="EB35">
        <v>100.245</v>
      </c>
      <c r="EC35">
        <v>100.65600000000001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 t="s">
        <v>7</v>
      </c>
    </row>
    <row r="5" spans="1:2" x14ac:dyDescent="0.35">
      <c r="A5" t="s">
        <v>8</v>
      </c>
      <c r="B5" t="s">
        <v>9</v>
      </c>
    </row>
    <row r="6" spans="1:2" x14ac:dyDescent="0.35">
      <c r="A6" t="s">
        <v>10</v>
      </c>
      <c r="B6" t="s">
        <v>11</v>
      </c>
    </row>
    <row r="7" spans="1:2" x14ac:dyDescent="0.35">
      <c r="A7" t="s">
        <v>12</v>
      </c>
      <c r="B7" t="s">
        <v>13</v>
      </c>
    </row>
    <row r="8" spans="1:2" x14ac:dyDescent="0.35">
      <c r="A8" t="s">
        <v>14</v>
      </c>
      <c r="B8" t="s">
        <v>15</v>
      </c>
    </row>
    <row r="9" spans="1:2" x14ac:dyDescent="0.35">
      <c r="A9" t="s">
        <v>16</v>
      </c>
      <c r="B9" t="s">
        <v>17</v>
      </c>
    </row>
    <row r="10" spans="1:2" x14ac:dyDescent="0.35">
      <c r="A10" t="s">
        <v>18</v>
      </c>
      <c r="B10" t="s">
        <v>19</v>
      </c>
    </row>
    <row r="11" spans="1:2" x14ac:dyDescent="0.35">
      <c r="A11" t="s">
        <v>20</v>
      </c>
      <c r="B11" t="s">
        <v>19</v>
      </c>
    </row>
    <row r="12" spans="1:2" x14ac:dyDescent="0.35">
      <c r="A12" t="s">
        <v>21</v>
      </c>
      <c r="B12" t="s">
        <v>17</v>
      </c>
    </row>
    <row r="13" spans="1:2" x14ac:dyDescent="0.35">
      <c r="A13" t="s">
        <v>22</v>
      </c>
      <c r="B13" t="s">
        <v>11</v>
      </c>
    </row>
    <row r="14" spans="1:2" x14ac:dyDescent="0.3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Lamour, Julien</cp:lastModifiedBy>
  <dcterms:created xsi:type="dcterms:W3CDTF">2020-03-12T11:11:42Z</dcterms:created>
  <dcterms:modified xsi:type="dcterms:W3CDTF">2020-05-13T16:50:47Z</dcterms:modified>
</cp:coreProperties>
</file>