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548821B3-05E4-4BC7-AEE0-735358553BF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6-07-21-ains1-tobacco-kat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W2" i="1"/>
  <c r="CG2" i="1" s="1"/>
  <c r="Y2" i="1"/>
  <c r="Z2" i="1"/>
  <c r="AA2" i="1"/>
  <c r="AI2" i="1"/>
  <c r="AK2" i="1" s="1"/>
  <c r="BL2" i="1"/>
  <c r="F2" i="1" s="1"/>
  <c r="BN2" i="1"/>
  <c r="BO2" i="1"/>
  <c r="BP2" i="1"/>
  <c r="BU2" i="1"/>
  <c r="BV2" i="1" s="1"/>
  <c r="BX2" i="1"/>
  <c r="CF2" i="1"/>
  <c r="P2" i="1" s="1"/>
  <c r="CH2" i="1"/>
  <c r="Q2" i="1" s="1"/>
  <c r="CI2" i="1"/>
  <c r="CJ2" i="1"/>
  <c r="R3" i="1"/>
  <c r="W3" i="1"/>
  <c r="CG3" i="1" s="1"/>
  <c r="Y3" i="1"/>
  <c r="Z3" i="1"/>
  <c r="AA3" i="1"/>
  <c r="AI3" i="1"/>
  <c r="AK3" i="1" s="1"/>
  <c r="BL3" i="1"/>
  <c r="BM3" i="1" s="1"/>
  <c r="BN3" i="1"/>
  <c r="BO3" i="1"/>
  <c r="BP3" i="1"/>
  <c r="BU3" i="1"/>
  <c r="BV3" i="1" s="1"/>
  <c r="BX3" i="1"/>
  <c r="CF3" i="1"/>
  <c r="P3" i="1" s="1"/>
  <c r="CH3" i="1"/>
  <c r="Q3" i="1" s="1"/>
  <c r="CI3" i="1"/>
  <c r="CJ3" i="1"/>
  <c r="R4" i="1"/>
  <c r="W4" i="1"/>
  <c r="Y4" i="1"/>
  <c r="Z4" i="1"/>
  <c r="AA4" i="1"/>
  <c r="AI4" i="1"/>
  <c r="AK4" i="1" s="1"/>
  <c r="BL4" i="1"/>
  <c r="F4" i="1" s="1"/>
  <c r="BN4" i="1"/>
  <c r="BO4" i="1"/>
  <c r="BP4" i="1"/>
  <c r="BU4" i="1"/>
  <c r="BV4" i="1" s="1"/>
  <c r="BX4" i="1"/>
  <c r="CF4" i="1"/>
  <c r="P4" i="1" s="1"/>
  <c r="CH4" i="1"/>
  <c r="Q4" i="1" s="1"/>
  <c r="CI4" i="1"/>
  <c r="CJ4" i="1"/>
  <c r="R5" i="1"/>
  <c r="W5" i="1"/>
  <c r="CG5" i="1" s="1"/>
  <c r="Y5" i="1"/>
  <c r="Z5" i="1"/>
  <c r="AA5" i="1"/>
  <c r="AI5" i="1"/>
  <c r="AK5" i="1" s="1"/>
  <c r="BL5" i="1"/>
  <c r="F5" i="1" s="1"/>
  <c r="BN5" i="1"/>
  <c r="BO5" i="1"/>
  <c r="BP5" i="1"/>
  <c r="BU5" i="1"/>
  <c r="BV5" i="1" s="1"/>
  <c r="BX5" i="1"/>
  <c r="CF5" i="1"/>
  <c r="P5" i="1" s="1"/>
  <c r="CH5" i="1"/>
  <c r="Q5" i="1" s="1"/>
  <c r="CI5" i="1"/>
  <c r="CJ5" i="1"/>
  <c r="R6" i="1"/>
  <c r="W6" i="1"/>
  <c r="CG6" i="1" s="1"/>
  <c r="Y6" i="1"/>
  <c r="Z6" i="1"/>
  <c r="AA6" i="1"/>
  <c r="AI6" i="1"/>
  <c r="AK6" i="1" s="1"/>
  <c r="BL6" i="1"/>
  <c r="BM6" i="1" s="1"/>
  <c r="BN6" i="1"/>
  <c r="BO6" i="1"/>
  <c r="BP6" i="1"/>
  <c r="BU6" i="1"/>
  <c r="BV6" i="1" s="1"/>
  <c r="BX6" i="1"/>
  <c r="CF6" i="1"/>
  <c r="P6" i="1" s="1"/>
  <c r="CH6" i="1"/>
  <c r="Q6" i="1" s="1"/>
  <c r="CI6" i="1"/>
  <c r="CJ6" i="1"/>
  <c r="R7" i="1"/>
  <c r="W7" i="1"/>
  <c r="CG7" i="1" s="1"/>
  <c r="Y7" i="1"/>
  <c r="Z7" i="1"/>
  <c r="AA7" i="1"/>
  <c r="AI7" i="1"/>
  <c r="AK7" i="1" s="1"/>
  <c r="BL7" i="1"/>
  <c r="F7" i="1" s="1"/>
  <c r="BN7" i="1"/>
  <c r="BO7" i="1"/>
  <c r="BP7" i="1"/>
  <c r="BU7" i="1"/>
  <c r="BV7" i="1" s="1"/>
  <c r="BX7" i="1"/>
  <c r="CF7" i="1"/>
  <c r="P7" i="1" s="1"/>
  <c r="CH7" i="1"/>
  <c r="Q7" i="1" s="1"/>
  <c r="CI7" i="1"/>
  <c r="CJ7" i="1"/>
  <c r="R8" i="1"/>
  <c r="W8" i="1"/>
  <c r="CG8" i="1" s="1"/>
  <c r="Y8" i="1"/>
  <c r="Z8" i="1"/>
  <c r="AA8" i="1"/>
  <c r="AI8" i="1"/>
  <c r="AK8" i="1" s="1"/>
  <c r="BL8" i="1"/>
  <c r="BM8" i="1" s="1"/>
  <c r="BN8" i="1"/>
  <c r="BO8" i="1"/>
  <c r="BP8" i="1"/>
  <c r="BU8" i="1"/>
  <c r="BV8" i="1" s="1"/>
  <c r="BX8" i="1"/>
  <c r="CF8" i="1"/>
  <c r="P8" i="1" s="1"/>
  <c r="CH8" i="1"/>
  <c r="Q8" i="1" s="1"/>
  <c r="CI8" i="1"/>
  <c r="CJ8" i="1"/>
  <c r="R9" i="1"/>
  <c r="W9" i="1"/>
  <c r="CG9" i="1" s="1"/>
  <c r="Y9" i="1"/>
  <c r="Z9" i="1"/>
  <c r="AA9" i="1"/>
  <c r="AI9" i="1"/>
  <c r="AK9" i="1" s="1"/>
  <c r="BL9" i="1"/>
  <c r="F9" i="1" s="1"/>
  <c r="BN9" i="1"/>
  <c r="BO9" i="1"/>
  <c r="BP9" i="1"/>
  <c r="BU9" i="1"/>
  <c r="BV9" i="1" s="1"/>
  <c r="BX9" i="1"/>
  <c r="CF9" i="1"/>
  <c r="P9" i="1" s="1"/>
  <c r="CH9" i="1"/>
  <c r="Q9" i="1" s="1"/>
  <c r="CI9" i="1"/>
  <c r="CJ9" i="1"/>
  <c r="R10" i="1"/>
  <c r="W10" i="1"/>
  <c r="CG10" i="1" s="1"/>
  <c r="Y10" i="1"/>
  <c r="Z10" i="1"/>
  <c r="AA10" i="1"/>
  <c r="AI10" i="1"/>
  <c r="AK10" i="1" s="1"/>
  <c r="BL10" i="1"/>
  <c r="BM10" i="1" s="1"/>
  <c r="BN10" i="1"/>
  <c r="BO10" i="1"/>
  <c r="BP10" i="1"/>
  <c r="BU10" i="1"/>
  <c r="BV10" i="1" s="1"/>
  <c r="BX10" i="1"/>
  <c r="CF10" i="1"/>
  <c r="P10" i="1" s="1"/>
  <c r="CH10" i="1"/>
  <c r="Q10" i="1" s="1"/>
  <c r="CI10" i="1"/>
  <c r="CJ10" i="1"/>
  <c r="R11" i="1"/>
  <c r="W11" i="1"/>
  <c r="Y11" i="1"/>
  <c r="Z11" i="1"/>
  <c r="AA11" i="1"/>
  <c r="AI11" i="1"/>
  <c r="AK11" i="1" s="1"/>
  <c r="BL11" i="1"/>
  <c r="BM11" i="1" s="1"/>
  <c r="BN11" i="1"/>
  <c r="BO11" i="1"/>
  <c r="BP11" i="1"/>
  <c r="BU11" i="1"/>
  <c r="BV11" i="1" s="1"/>
  <c r="BX11" i="1"/>
  <c r="CF11" i="1"/>
  <c r="P11" i="1" s="1"/>
  <c r="CH11" i="1"/>
  <c r="Q11" i="1" s="1"/>
  <c r="CI11" i="1"/>
  <c r="CJ11" i="1"/>
  <c r="R12" i="1"/>
  <c r="W12" i="1"/>
  <c r="CG12" i="1" s="1"/>
  <c r="Y12" i="1"/>
  <c r="Z12" i="1"/>
  <c r="AA12" i="1"/>
  <c r="AI12" i="1"/>
  <c r="AK12" i="1" s="1"/>
  <c r="BL12" i="1"/>
  <c r="BM12" i="1" s="1"/>
  <c r="BN12" i="1"/>
  <c r="BO12" i="1"/>
  <c r="BP12" i="1"/>
  <c r="BU12" i="1"/>
  <c r="BV12" i="1" s="1"/>
  <c r="BX12" i="1"/>
  <c r="CF12" i="1"/>
  <c r="P12" i="1" s="1"/>
  <c r="CH12" i="1"/>
  <c r="Q12" i="1" s="1"/>
  <c r="CI12" i="1"/>
  <c r="CJ12" i="1"/>
  <c r="R13" i="1"/>
  <c r="W13" i="1"/>
  <c r="CG13" i="1" s="1"/>
  <c r="Y13" i="1"/>
  <c r="Z13" i="1"/>
  <c r="AA13" i="1"/>
  <c r="AI13" i="1"/>
  <c r="AK13" i="1" s="1"/>
  <c r="BL13" i="1"/>
  <c r="F13" i="1" s="1"/>
  <c r="BN13" i="1"/>
  <c r="BO13" i="1"/>
  <c r="BP13" i="1"/>
  <c r="BU13" i="1"/>
  <c r="BV13" i="1" s="1"/>
  <c r="BX13" i="1"/>
  <c r="CF13" i="1"/>
  <c r="P13" i="1" s="1"/>
  <c r="CH13" i="1"/>
  <c r="Q13" i="1" s="1"/>
  <c r="CI13" i="1"/>
  <c r="CJ13" i="1"/>
  <c r="R14" i="1"/>
  <c r="W14" i="1"/>
  <c r="CG14" i="1" s="1"/>
  <c r="Y14" i="1"/>
  <c r="Z14" i="1"/>
  <c r="AA14" i="1"/>
  <c r="AI14" i="1"/>
  <c r="AK14" i="1" s="1"/>
  <c r="BL14" i="1"/>
  <c r="BM14" i="1" s="1"/>
  <c r="BN14" i="1"/>
  <c r="BO14" i="1"/>
  <c r="BP14" i="1"/>
  <c r="BU14" i="1"/>
  <c r="BV14" i="1" s="1"/>
  <c r="BX14" i="1"/>
  <c r="CF14" i="1"/>
  <c r="P14" i="1" s="1"/>
  <c r="CH14" i="1"/>
  <c r="Q14" i="1" s="1"/>
  <c r="CI14" i="1"/>
  <c r="CJ14" i="1"/>
  <c r="R15" i="1"/>
  <c r="W15" i="1"/>
  <c r="CG15" i="1" s="1"/>
  <c r="Y15" i="1"/>
  <c r="Z15" i="1"/>
  <c r="AA15" i="1"/>
  <c r="AI15" i="1"/>
  <c r="AK15" i="1" s="1"/>
  <c r="BL15" i="1"/>
  <c r="F15" i="1" s="1"/>
  <c r="BN15" i="1"/>
  <c r="BO15" i="1"/>
  <c r="BP15" i="1"/>
  <c r="BU15" i="1"/>
  <c r="BV15" i="1" s="1"/>
  <c r="BX15" i="1"/>
  <c r="CF15" i="1"/>
  <c r="P15" i="1" s="1"/>
  <c r="CH15" i="1"/>
  <c r="Q15" i="1" s="1"/>
  <c r="CI15" i="1"/>
  <c r="CJ15" i="1"/>
  <c r="R16" i="1"/>
  <c r="W16" i="1"/>
  <c r="CG16" i="1" s="1"/>
  <c r="Y16" i="1"/>
  <c r="Z16" i="1"/>
  <c r="AA16" i="1"/>
  <c r="AI16" i="1"/>
  <c r="AK16" i="1" s="1"/>
  <c r="BL16" i="1"/>
  <c r="BM16" i="1" s="1"/>
  <c r="BN16" i="1"/>
  <c r="BO16" i="1"/>
  <c r="BP16" i="1"/>
  <c r="BU16" i="1"/>
  <c r="BV16" i="1" s="1"/>
  <c r="BX16" i="1"/>
  <c r="CF16" i="1"/>
  <c r="P16" i="1" s="1"/>
  <c r="CH16" i="1"/>
  <c r="Q16" i="1" s="1"/>
  <c r="CI16" i="1"/>
  <c r="CJ16" i="1"/>
  <c r="R17" i="1"/>
  <c r="W17" i="1"/>
  <c r="CG17" i="1" s="1"/>
  <c r="Y17" i="1"/>
  <c r="Z17" i="1"/>
  <c r="AA17" i="1"/>
  <c r="AI17" i="1"/>
  <c r="AK17" i="1" s="1"/>
  <c r="BL17" i="1"/>
  <c r="F17" i="1" s="1"/>
  <c r="BN17" i="1"/>
  <c r="BO17" i="1"/>
  <c r="BP17" i="1"/>
  <c r="BU17" i="1"/>
  <c r="BV17" i="1" s="1"/>
  <c r="BX17" i="1"/>
  <c r="CF17" i="1"/>
  <c r="P17" i="1" s="1"/>
  <c r="CH17" i="1"/>
  <c r="Q17" i="1" s="1"/>
  <c r="CI17" i="1"/>
  <c r="CJ17" i="1"/>
  <c r="R18" i="1"/>
  <c r="W18" i="1"/>
  <c r="CG18" i="1" s="1"/>
  <c r="Y18" i="1"/>
  <c r="Z18" i="1"/>
  <c r="AA18" i="1"/>
  <c r="AI18" i="1"/>
  <c r="AK18" i="1" s="1"/>
  <c r="BL18" i="1"/>
  <c r="BM18" i="1" s="1"/>
  <c r="BN18" i="1"/>
  <c r="BO18" i="1"/>
  <c r="BP18" i="1"/>
  <c r="BU18" i="1"/>
  <c r="BV18" i="1" s="1"/>
  <c r="BX18" i="1"/>
  <c r="CF18" i="1"/>
  <c r="P18" i="1" s="1"/>
  <c r="CH18" i="1"/>
  <c r="Q18" i="1" s="1"/>
  <c r="CI18" i="1"/>
  <c r="CJ18" i="1"/>
  <c r="R19" i="1"/>
  <c r="W19" i="1"/>
  <c r="CG19" i="1" s="1"/>
  <c r="Y19" i="1"/>
  <c r="Z19" i="1"/>
  <c r="AA19" i="1"/>
  <c r="AI19" i="1"/>
  <c r="AK19" i="1" s="1"/>
  <c r="BL19" i="1"/>
  <c r="BM19" i="1" s="1"/>
  <c r="BN19" i="1"/>
  <c r="BO19" i="1"/>
  <c r="BP19" i="1"/>
  <c r="BU19" i="1"/>
  <c r="BV19" i="1" s="1"/>
  <c r="BX19" i="1"/>
  <c r="CF19" i="1"/>
  <c r="P19" i="1" s="1"/>
  <c r="CH19" i="1"/>
  <c r="Q19" i="1" s="1"/>
  <c r="CI19" i="1"/>
  <c r="CJ19" i="1"/>
  <c r="R20" i="1"/>
  <c r="W20" i="1"/>
  <c r="CG20" i="1" s="1"/>
  <c r="Y20" i="1"/>
  <c r="Z20" i="1"/>
  <c r="AA20" i="1"/>
  <c r="AI20" i="1"/>
  <c r="AK20" i="1" s="1"/>
  <c r="BL20" i="1"/>
  <c r="F20" i="1" s="1"/>
  <c r="BN20" i="1"/>
  <c r="BO20" i="1"/>
  <c r="BP20" i="1"/>
  <c r="BU20" i="1"/>
  <c r="BV20" i="1" s="1"/>
  <c r="BX20" i="1"/>
  <c r="CF20" i="1"/>
  <c r="P20" i="1" s="1"/>
  <c r="CH20" i="1"/>
  <c r="Q20" i="1" s="1"/>
  <c r="CI20" i="1"/>
  <c r="CJ20" i="1"/>
  <c r="R21" i="1"/>
  <c r="W21" i="1"/>
  <c r="CG21" i="1" s="1"/>
  <c r="Y21" i="1"/>
  <c r="Z21" i="1"/>
  <c r="AA21" i="1"/>
  <c r="AI21" i="1"/>
  <c r="AK21" i="1" s="1"/>
  <c r="BL21" i="1"/>
  <c r="BM21" i="1" s="1"/>
  <c r="AE21" i="1" s="1"/>
  <c r="BN21" i="1"/>
  <c r="BO21" i="1"/>
  <c r="BP21" i="1"/>
  <c r="BU21" i="1"/>
  <c r="BV21" i="1" s="1"/>
  <c r="BX21" i="1"/>
  <c r="CF21" i="1"/>
  <c r="P21" i="1" s="1"/>
  <c r="CH21" i="1"/>
  <c r="Q21" i="1" s="1"/>
  <c r="CI21" i="1"/>
  <c r="CJ21" i="1"/>
  <c r="R22" i="1"/>
  <c r="W22" i="1"/>
  <c r="CG22" i="1" s="1"/>
  <c r="Y22" i="1"/>
  <c r="Z22" i="1"/>
  <c r="AA22" i="1"/>
  <c r="AI22" i="1"/>
  <c r="AK22" i="1" s="1"/>
  <c r="BL22" i="1"/>
  <c r="BM22" i="1" s="1"/>
  <c r="BN22" i="1"/>
  <c r="BO22" i="1"/>
  <c r="BP22" i="1"/>
  <c r="BU22" i="1"/>
  <c r="BV22" i="1" s="1"/>
  <c r="BX22" i="1"/>
  <c r="CF22" i="1"/>
  <c r="P22" i="1" s="1"/>
  <c r="CH22" i="1"/>
  <c r="Q22" i="1" s="1"/>
  <c r="CI22" i="1"/>
  <c r="CJ22" i="1"/>
  <c r="R23" i="1"/>
  <c r="W23" i="1"/>
  <c r="Y23" i="1"/>
  <c r="Z23" i="1"/>
  <c r="AA23" i="1"/>
  <c r="AI23" i="1"/>
  <c r="AK23" i="1" s="1"/>
  <c r="BL23" i="1"/>
  <c r="F23" i="1" s="1"/>
  <c r="BN23" i="1"/>
  <c r="BO23" i="1"/>
  <c r="BP23" i="1"/>
  <c r="BU23" i="1"/>
  <c r="BV23" i="1" s="1"/>
  <c r="BX23" i="1"/>
  <c r="CF23" i="1"/>
  <c r="P23" i="1" s="1"/>
  <c r="CH23" i="1"/>
  <c r="Q23" i="1" s="1"/>
  <c r="CI23" i="1"/>
  <c r="CJ23" i="1"/>
  <c r="R24" i="1"/>
  <c r="W24" i="1"/>
  <c r="CG24" i="1" s="1"/>
  <c r="Y24" i="1"/>
  <c r="Z24" i="1"/>
  <c r="AA24" i="1"/>
  <c r="AI24" i="1"/>
  <c r="AK24" i="1" s="1"/>
  <c r="BL24" i="1"/>
  <c r="F24" i="1" s="1"/>
  <c r="BN24" i="1"/>
  <c r="BO24" i="1"/>
  <c r="BP24" i="1"/>
  <c r="BU24" i="1"/>
  <c r="BV24" i="1" s="1"/>
  <c r="BX24" i="1"/>
  <c r="CF24" i="1"/>
  <c r="P24" i="1" s="1"/>
  <c r="CH24" i="1"/>
  <c r="Q24" i="1" s="1"/>
  <c r="CI24" i="1"/>
  <c r="CJ24" i="1"/>
  <c r="R25" i="1"/>
  <c r="W25" i="1"/>
  <c r="CG25" i="1" s="1"/>
  <c r="Y25" i="1"/>
  <c r="Z25" i="1"/>
  <c r="AA25" i="1"/>
  <c r="AI25" i="1"/>
  <c r="AK25" i="1" s="1"/>
  <c r="BL25" i="1"/>
  <c r="F25" i="1" s="1"/>
  <c r="BN25" i="1"/>
  <c r="BO25" i="1"/>
  <c r="BP25" i="1"/>
  <c r="BU25" i="1"/>
  <c r="BV25" i="1" s="1"/>
  <c r="BX25" i="1"/>
  <c r="CF25" i="1"/>
  <c r="P25" i="1" s="1"/>
  <c r="CH25" i="1"/>
  <c r="Q25" i="1" s="1"/>
  <c r="CI25" i="1"/>
  <c r="CJ25" i="1"/>
  <c r="R26" i="1"/>
  <c r="W26" i="1"/>
  <c r="CG26" i="1" s="1"/>
  <c r="Y26" i="1"/>
  <c r="Z26" i="1"/>
  <c r="AA26" i="1"/>
  <c r="AI26" i="1"/>
  <c r="AK26" i="1" s="1"/>
  <c r="BL26" i="1"/>
  <c r="F26" i="1" s="1"/>
  <c r="BN26" i="1"/>
  <c r="BO26" i="1"/>
  <c r="BP26" i="1"/>
  <c r="BU26" i="1"/>
  <c r="BV26" i="1" s="1"/>
  <c r="BX26" i="1"/>
  <c r="CF26" i="1"/>
  <c r="P26" i="1" s="1"/>
  <c r="CH26" i="1"/>
  <c r="Q26" i="1" s="1"/>
  <c r="CI26" i="1"/>
  <c r="CJ26" i="1"/>
  <c r="R27" i="1"/>
  <c r="W27" i="1"/>
  <c r="Y27" i="1"/>
  <c r="Z27" i="1"/>
  <c r="AA27" i="1"/>
  <c r="AI27" i="1"/>
  <c r="AK27" i="1" s="1"/>
  <c r="BL27" i="1"/>
  <c r="BM27" i="1" s="1"/>
  <c r="AE27" i="1" s="1"/>
  <c r="BN27" i="1"/>
  <c r="BO27" i="1"/>
  <c r="BP27" i="1"/>
  <c r="BU27" i="1"/>
  <c r="BV27" i="1" s="1"/>
  <c r="BX27" i="1"/>
  <c r="CF27" i="1"/>
  <c r="P27" i="1" s="1"/>
  <c r="CH27" i="1"/>
  <c r="Q27" i="1" s="1"/>
  <c r="CI27" i="1"/>
  <c r="CJ27" i="1"/>
  <c r="AD17" i="1" l="1"/>
  <c r="BM17" i="1"/>
  <c r="AE17" i="1" s="1"/>
  <c r="X15" i="1"/>
  <c r="AD11" i="1"/>
  <c r="AD5" i="1"/>
  <c r="AD15" i="1"/>
  <c r="BY13" i="1"/>
  <c r="AD27" i="1"/>
  <c r="AD10" i="1"/>
  <c r="BY8" i="1"/>
  <c r="BY7" i="1"/>
  <c r="F27" i="1"/>
  <c r="CD27" i="1" s="1"/>
  <c r="X25" i="1"/>
  <c r="BM24" i="1"/>
  <c r="AE24" i="1" s="1"/>
  <c r="F22" i="1"/>
  <c r="X22" i="1" s="1"/>
  <c r="BM20" i="1"/>
  <c r="AE20" i="1" s="1"/>
  <c r="AD19" i="1"/>
  <c r="BY3" i="1"/>
  <c r="AD14" i="1"/>
  <c r="BY12" i="1"/>
  <c r="BY21" i="1"/>
  <c r="BY17" i="1"/>
  <c r="X26" i="1"/>
  <c r="AD23" i="1"/>
  <c r="BY20" i="1"/>
  <c r="BY11" i="1"/>
  <c r="AD9" i="1"/>
  <c r="F19" i="1"/>
  <c r="X19" i="1" s="1"/>
  <c r="AD13" i="1"/>
  <c r="AD8" i="1"/>
  <c r="AD7" i="1"/>
  <c r="BY5" i="1"/>
  <c r="AD3" i="1"/>
  <c r="AD2" i="1"/>
  <c r="BY9" i="1"/>
  <c r="BY25" i="1"/>
  <c r="BM25" i="1"/>
  <c r="AE25" i="1" s="1"/>
  <c r="AD24" i="1"/>
  <c r="BM23" i="1"/>
  <c r="AE23" i="1" s="1"/>
  <c r="AD21" i="1"/>
  <c r="BY18" i="1"/>
  <c r="BY10" i="1"/>
  <c r="BQ8" i="1"/>
  <c r="AG8" i="1" s="1"/>
  <c r="BR8" i="1" s="1"/>
  <c r="BS8" i="1" s="1"/>
  <c r="BT8" i="1" s="1"/>
  <c r="BW8" i="1" s="1"/>
  <c r="G8" i="1" s="1"/>
  <c r="BZ8" i="1" s="1"/>
  <c r="CD4" i="1"/>
  <c r="AD4" i="1"/>
  <c r="BQ18" i="1"/>
  <c r="AG18" i="1" s="1"/>
  <c r="BR18" i="1" s="1"/>
  <c r="AF18" i="1" s="1"/>
  <c r="BM15" i="1"/>
  <c r="AE15" i="1" s="1"/>
  <c r="BM13" i="1"/>
  <c r="AE13" i="1" s="1"/>
  <c r="F11" i="1"/>
  <c r="CD11" i="1" s="1"/>
  <c r="CD23" i="1"/>
  <c r="X13" i="1"/>
  <c r="BQ12" i="1"/>
  <c r="AG12" i="1" s="1"/>
  <c r="BR12" i="1" s="1"/>
  <c r="BS12" i="1" s="1"/>
  <c r="BT12" i="1" s="1"/>
  <c r="BW12" i="1" s="1"/>
  <c r="G12" i="1" s="1"/>
  <c r="BZ12" i="1" s="1"/>
  <c r="AD25" i="1"/>
  <c r="X17" i="1"/>
  <c r="BY16" i="1"/>
  <c r="AD6" i="1"/>
  <c r="CG27" i="1"/>
  <c r="BY26" i="1"/>
  <c r="BM26" i="1"/>
  <c r="AE26" i="1" s="1"/>
  <c r="AD26" i="1"/>
  <c r="BY22" i="1"/>
  <c r="F21" i="1"/>
  <c r="CD21" i="1" s="1"/>
  <c r="BQ24" i="1"/>
  <c r="AG24" i="1" s="1"/>
  <c r="BR24" i="1" s="1"/>
  <c r="BS24" i="1" s="1"/>
  <c r="BT24" i="1" s="1"/>
  <c r="BW24" i="1" s="1"/>
  <c r="G24" i="1" s="1"/>
  <c r="BZ24" i="1" s="1"/>
  <c r="H24" i="1" s="1"/>
  <c r="BQ22" i="1"/>
  <c r="AG22" i="1" s="1"/>
  <c r="BR22" i="1" s="1"/>
  <c r="BS22" i="1" s="1"/>
  <c r="BT22" i="1" s="1"/>
  <c r="BW22" i="1" s="1"/>
  <c r="G22" i="1" s="1"/>
  <c r="BZ22" i="1" s="1"/>
  <c r="BY27" i="1"/>
  <c r="BY24" i="1"/>
  <c r="BY23" i="1"/>
  <c r="AD22" i="1"/>
  <c r="BQ21" i="1"/>
  <c r="AG21" i="1" s="1"/>
  <c r="BR21" i="1" s="1"/>
  <c r="BS21" i="1" s="1"/>
  <c r="BT21" i="1" s="1"/>
  <c r="BW21" i="1" s="1"/>
  <c r="G21" i="1" s="1"/>
  <c r="BZ21" i="1" s="1"/>
  <c r="H21" i="1" s="1"/>
  <c r="CD15" i="1"/>
  <c r="BY6" i="1"/>
  <c r="BY4" i="1"/>
  <c r="F3" i="1"/>
  <c r="X3" i="1" s="1"/>
  <c r="BM2" i="1"/>
  <c r="AE2" i="1" s="1"/>
  <c r="BY19" i="1"/>
  <c r="AD18" i="1"/>
  <c r="BY15" i="1"/>
  <c r="BY14" i="1"/>
  <c r="AD12" i="1"/>
  <c r="CG11" i="1"/>
  <c r="BQ6" i="1"/>
  <c r="AG6" i="1" s="1"/>
  <c r="BR6" i="1" s="1"/>
  <c r="BS6" i="1" s="1"/>
  <c r="BT6" i="1" s="1"/>
  <c r="BW6" i="1" s="1"/>
  <c r="G6" i="1" s="1"/>
  <c r="BZ6" i="1" s="1"/>
  <c r="BM4" i="1"/>
  <c r="AE4" i="1" s="1"/>
  <c r="AD16" i="1"/>
  <c r="BQ14" i="1"/>
  <c r="AG14" i="1" s="1"/>
  <c r="BR14" i="1" s="1"/>
  <c r="BS14" i="1" s="1"/>
  <c r="BT14" i="1" s="1"/>
  <c r="BW14" i="1" s="1"/>
  <c r="G14" i="1" s="1"/>
  <c r="BZ14" i="1" s="1"/>
  <c r="CD13" i="1"/>
  <c r="CD17" i="1"/>
  <c r="BY2" i="1"/>
  <c r="X24" i="1"/>
  <c r="CD24" i="1"/>
  <c r="AE22" i="1"/>
  <c r="CD26" i="1"/>
  <c r="AD20" i="1"/>
  <c r="BQ27" i="1"/>
  <c r="AG27" i="1" s="1"/>
  <c r="BR27" i="1" s="1"/>
  <c r="CD25" i="1"/>
  <c r="CG23" i="1"/>
  <c r="X23" i="1" s="1"/>
  <c r="X20" i="1"/>
  <c r="CD20" i="1"/>
  <c r="AE19" i="1"/>
  <c r="BQ11" i="1"/>
  <c r="AG11" i="1" s="1"/>
  <c r="BR11" i="1" s="1"/>
  <c r="AE10" i="1"/>
  <c r="X5" i="1"/>
  <c r="CD5" i="1"/>
  <c r="BQ19" i="1"/>
  <c r="AG19" i="1" s="1"/>
  <c r="BR19" i="1" s="1"/>
  <c r="AE18" i="1"/>
  <c r="AE12" i="1"/>
  <c r="BQ10" i="1"/>
  <c r="AG10" i="1" s="1"/>
  <c r="BR10" i="1" s="1"/>
  <c r="AE8" i="1"/>
  <c r="AE16" i="1"/>
  <c r="X9" i="1"/>
  <c r="CD9" i="1"/>
  <c r="AE6" i="1"/>
  <c r="BQ16" i="1"/>
  <c r="AG16" i="1" s="1"/>
  <c r="BR16" i="1" s="1"/>
  <c r="AE14" i="1"/>
  <c r="AE11" i="1"/>
  <c r="X7" i="1"/>
  <c r="CD7" i="1"/>
  <c r="F18" i="1"/>
  <c r="F16" i="1"/>
  <c r="F14" i="1"/>
  <c r="F12" i="1"/>
  <c r="F10" i="1"/>
  <c r="BM9" i="1"/>
  <c r="BQ9" i="1" s="1"/>
  <c r="AG9" i="1" s="1"/>
  <c r="BR9" i="1" s="1"/>
  <c r="F8" i="1"/>
  <c r="BM7" i="1"/>
  <c r="F6" i="1"/>
  <c r="BM5" i="1"/>
  <c r="BQ5" i="1" s="1"/>
  <c r="AG5" i="1" s="1"/>
  <c r="BR5" i="1" s="1"/>
  <c r="CG4" i="1"/>
  <c r="X4" i="1" s="1"/>
  <c r="BQ3" i="1"/>
  <c r="AG3" i="1" s="1"/>
  <c r="BR3" i="1" s="1"/>
  <c r="X2" i="1"/>
  <c r="CD2" i="1"/>
  <c r="AE3" i="1"/>
  <c r="X27" i="1" l="1"/>
  <c r="BQ17" i="1"/>
  <c r="AG17" i="1" s="1"/>
  <c r="BR17" i="1" s="1"/>
  <c r="BS17" i="1" s="1"/>
  <c r="BT17" i="1" s="1"/>
  <c r="BW17" i="1" s="1"/>
  <c r="G17" i="1" s="1"/>
  <c r="BZ17" i="1" s="1"/>
  <c r="H17" i="1" s="1"/>
  <c r="CA17" i="1" s="1"/>
  <c r="BQ23" i="1"/>
  <c r="AG23" i="1" s="1"/>
  <c r="BR23" i="1" s="1"/>
  <c r="AF23" i="1" s="1"/>
  <c r="CD22" i="1"/>
  <c r="BQ20" i="1"/>
  <c r="AG20" i="1" s="1"/>
  <c r="BR20" i="1" s="1"/>
  <c r="AF20" i="1" s="1"/>
  <c r="AF24" i="1"/>
  <c r="CD3" i="1"/>
  <c r="BQ26" i="1"/>
  <c r="AG26" i="1" s="1"/>
  <c r="BR26" i="1" s="1"/>
  <c r="AF26" i="1" s="1"/>
  <c r="AF12" i="1"/>
  <c r="BS18" i="1"/>
  <c r="BT18" i="1" s="1"/>
  <c r="BW18" i="1" s="1"/>
  <c r="G18" i="1" s="1"/>
  <c r="BZ18" i="1" s="1"/>
  <c r="H18" i="1" s="1"/>
  <c r="CD19" i="1"/>
  <c r="AF21" i="1"/>
  <c r="BQ25" i="1"/>
  <c r="AG25" i="1" s="1"/>
  <c r="BR25" i="1" s="1"/>
  <c r="BS25" i="1" s="1"/>
  <c r="BT25" i="1" s="1"/>
  <c r="BW25" i="1" s="1"/>
  <c r="G25" i="1" s="1"/>
  <c r="BZ25" i="1" s="1"/>
  <c r="H25" i="1" s="1"/>
  <c r="H22" i="1"/>
  <c r="CB22" i="1" s="1"/>
  <c r="BQ15" i="1"/>
  <c r="AG15" i="1" s="1"/>
  <c r="BR15" i="1" s="1"/>
  <c r="AF8" i="1"/>
  <c r="AF14" i="1"/>
  <c r="X11" i="1"/>
  <c r="AF6" i="1"/>
  <c r="AF22" i="1"/>
  <c r="BQ13" i="1"/>
  <c r="AG13" i="1" s="1"/>
  <c r="BR13" i="1" s="1"/>
  <c r="X21" i="1"/>
  <c r="CC14" i="1"/>
  <c r="CC6" i="1"/>
  <c r="BQ2" i="1"/>
  <c r="AG2" i="1" s="1"/>
  <c r="BR2" i="1" s="1"/>
  <c r="BQ4" i="1"/>
  <c r="AG4" i="1" s="1"/>
  <c r="BR4" i="1" s="1"/>
  <c r="BS5" i="1"/>
  <c r="BT5" i="1" s="1"/>
  <c r="BW5" i="1" s="1"/>
  <c r="G5" i="1" s="1"/>
  <c r="BZ5" i="1" s="1"/>
  <c r="H5" i="1" s="1"/>
  <c r="AF5" i="1"/>
  <c r="BS9" i="1"/>
  <c r="BT9" i="1" s="1"/>
  <c r="BW9" i="1" s="1"/>
  <c r="G9" i="1" s="1"/>
  <c r="BZ9" i="1" s="1"/>
  <c r="H9" i="1" s="1"/>
  <c r="AF9" i="1"/>
  <c r="AE7" i="1"/>
  <c r="X12" i="1"/>
  <c r="CD12" i="1"/>
  <c r="CB24" i="1"/>
  <c r="CA24" i="1"/>
  <c r="CB21" i="1"/>
  <c r="CA21" i="1"/>
  <c r="X8" i="1"/>
  <c r="CD8" i="1"/>
  <c r="X14" i="1"/>
  <c r="CD14" i="1"/>
  <c r="H6" i="1"/>
  <c r="CC12" i="1"/>
  <c r="BS27" i="1"/>
  <c r="BT27" i="1" s="1"/>
  <c r="BW27" i="1" s="1"/>
  <c r="G27" i="1" s="1"/>
  <c r="BZ27" i="1" s="1"/>
  <c r="H27" i="1" s="1"/>
  <c r="AF27" i="1"/>
  <c r="CA22" i="1"/>
  <c r="CC24" i="1"/>
  <c r="CE24" i="1" s="1"/>
  <c r="AF3" i="1"/>
  <c r="BS3" i="1"/>
  <c r="BT3" i="1" s="1"/>
  <c r="BW3" i="1" s="1"/>
  <c r="G3" i="1" s="1"/>
  <c r="BZ3" i="1" s="1"/>
  <c r="H3" i="1" s="1"/>
  <c r="AE5" i="1"/>
  <c r="AE9" i="1"/>
  <c r="X16" i="1"/>
  <c r="CD16" i="1"/>
  <c r="BS16" i="1"/>
  <c r="BT16" i="1" s="1"/>
  <c r="BW16" i="1" s="1"/>
  <c r="G16" i="1" s="1"/>
  <c r="BZ16" i="1" s="1"/>
  <c r="H16" i="1" s="1"/>
  <c r="AF16" i="1"/>
  <c r="H8" i="1"/>
  <c r="CC8" i="1"/>
  <c r="CC17" i="1"/>
  <c r="CE17" i="1" s="1"/>
  <c r="BS11" i="1"/>
  <c r="BT11" i="1" s="1"/>
  <c r="BW11" i="1" s="1"/>
  <c r="G11" i="1" s="1"/>
  <c r="AF11" i="1"/>
  <c r="X6" i="1"/>
  <c r="CD6" i="1"/>
  <c r="X10" i="1"/>
  <c r="CD10" i="1"/>
  <c r="X18" i="1"/>
  <c r="CD18" i="1"/>
  <c r="H12" i="1"/>
  <c r="BS10" i="1"/>
  <c r="BT10" i="1" s="1"/>
  <c r="BW10" i="1" s="1"/>
  <c r="G10" i="1" s="1"/>
  <c r="BZ10" i="1" s="1"/>
  <c r="H10" i="1" s="1"/>
  <c r="AF10" i="1"/>
  <c r="BS19" i="1"/>
  <c r="BT19" i="1" s="1"/>
  <c r="BW19" i="1" s="1"/>
  <c r="G19" i="1" s="1"/>
  <c r="BZ19" i="1" s="1"/>
  <c r="H19" i="1" s="1"/>
  <c r="AF19" i="1"/>
  <c r="BQ7" i="1"/>
  <c r="AG7" i="1" s="1"/>
  <c r="BR7" i="1" s="1"/>
  <c r="H14" i="1"/>
  <c r="CC22" i="1"/>
  <c r="CE22" i="1" s="1"/>
  <c r="CC21" i="1"/>
  <c r="CE21" i="1" s="1"/>
  <c r="BS23" i="1" l="1"/>
  <c r="BT23" i="1" s="1"/>
  <c r="BW23" i="1" s="1"/>
  <c r="G23" i="1" s="1"/>
  <c r="BZ23" i="1" s="1"/>
  <c r="H23" i="1" s="1"/>
  <c r="CB23" i="1" s="1"/>
  <c r="AF17" i="1"/>
  <c r="CC18" i="1"/>
  <c r="CE14" i="1"/>
  <c r="CB17" i="1"/>
  <c r="BS20" i="1"/>
  <c r="BT20" i="1" s="1"/>
  <c r="BW20" i="1" s="1"/>
  <c r="G20" i="1" s="1"/>
  <c r="BS26" i="1"/>
  <c r="BT26" i="1" s="1"/>
  <c r="BW26" i="1" s="1"/>
  <c r="G26" i="1" s="1"/>
  <c r="BZ26" i="1" s="1"/>
  <c r="H26" i="1" s="1"/>
  <c r="CB26" i="1" s="1"/>
  <c r="AF25" i="1"/>
  <c r="CE18" i="1"/>
  <c r="CE6" i="1"/>
  <c r="CE12" i="1"/>
  <c r="AF15" i="1"/>
  <c r="BS15" i="1"/>
  <c r="BT15" i="1" s="1"/>
  <c r="BW15" i="1" s="1"/>
  <c r="G15" i="1" s="1"/>
  <c r="BZ15" i="1" s="1"/>
  <c r="H15" i="1" s="1"/>
  <c r="CC9" i="1"/>
  <c r="CE9" i="1" s="1"/>
  <c r="AF13" i="1"/>
  <c r="BS13" i="1"/>
  <c r="BT13" i="1" s="1"/>
  <c r="BW13" i="1" s="1"/>
  <c r="G13" i="1" s="1"/>
  <c r="CE8" i="1"/>
  <c r="CC5" i="1"/>
  <c r="CE5" i="1" s="1"/>
  <c r="BS4" i="1"/>
  <c r="BT4" i="1" s="1"/>
  <c r="BW4" i="1" s="1"/>
  <c r="G4" i="1" s="1"/>
  <c r="AF4" i="1"/>
  <c r="AF2" i="1"/>
  <c r="BS2" i="1"/>
  <c r="BT2" i="1" s="1"/>
  <c r="BW2" i="1" s="1"/>
  <c r="G2" i="1" s="1"/>
  <c r="BZ2" i="1" s="1"/>
  <c r="H2" i="1" s="1"/>
  <c r="CA12" i="1"/>
  <c r="CB12" i="1"/>
  <c r="CA8" i="1"/>
  <c r="CB8" i="1"/>
  <c r="CC27" i="1"/>
  <c r="CE27" i="1" s="1"/>
  <c r="CC16" i="1"/>
  <c r="CE16" i="1" s="1"/>
  <c r="CA14" i="1"/>
  <c r="CB14" i="1"/>
  <c r="CA10" i="1"/>
  <c r="CB10" i="1"/>
  <c r="CA18" i="1"/>
  <c r="CB18" i="1"/>
  <c r="CA27" i="1"/>
  <c r="CB27" i="1"/>
  <c r="CA25" i="1"/>
  <c r="CB25" i="1"/>
  <c r="CC3" i="1"/>
  <c r="CE3" i="1" s="1"/>
  <c r="CC10" i="1"/>
  <c r="CE10" i="1" s="1"/>
  <c r="BS7" i="1"/>
  <c r="BT7" i="1" s="1"/>
  <c r="BW7" i="1" s="1"/>
  <c r="G7" i="1" s="1"/>
  <c r="BZ7" i="1" s="1"/>
  <c r="H7" i="1" s="1"/>
  <c r="AF7" i="1"/>
  <c r="BZ11" i="1"/>
  <c r="H11" i="1" s="1"/>
  <c r="CC11" i="1"/>
  <c r="CE11" i="1" s="1"/>
  <c r="CB3" i="1"/>
  <c r="CA3" i="1"/>
  <c r="CA19" i="1"/>
  <c r="CB19" i="1"/>
  <c r="CA16" i="1"/>
  <c r="CB16" i="1"/>
  <c r="CA6" i="1"/>
  <c r="CB6" i="1"/>
  <c r="CC25" i="1"/>
  <c r="CE25" i="1" s="1"/>
  <c r="CA9" i="1"/>
  <c r="CB9" i="1"/>
  <c r="CC19" i="1"/>
  <c r="CE19" i="1" s="1"/>
  <c r="CA5" i="1"/>
  <c r="CB5" i="1"/>
  <c r="CC23" i="1" l="1"/>
  <c r="CE23" i="1" s="1"/>
  <c r="CA23" i="1"/>
  <c r="CC26" i="1"/>
  <c r="CE26" i="1" s="1"/>
  <c r="BZ20" i="1"/>
  <c r="H20" i="1" s="1"/>
  <c r="CC20" i="1"/>
  <c r="CE20" i="1" s="1"/>
  <c r="CA26" i="1"/>
  <c r="CA15" i="1"/>
  <c r="CB15" i="1"/>
  <c r="CC15" i="1"/>
  <c r="CE15" i="1" s="1"/>
  <c r="BZ13" i="1"/>
  <c r="H13" i="1" s="1"/>
  <c r="CC13" i="1"/>
  <c r="CE13" i="1" s="1"/>
  <c r="CA2" i="1"/>
  <c r="CB2" i="1"/>
  <c r="CC2" i="1"/>
  <c r="CE2" i="1" s="1"/>
  <c r="BZ4" i="1"/>
  <c r="H4" i="1" s="1"/>
  <c r="CC4" i="1"/>
  <c r="CE4" i="1" s="1"/>
  <c r="CA7" i="1"/>
  <c r="CB7" i="1"/>
  <c r="CA11" i="1"/>
  <c r="CB11" i="1"/>
  <c r="CC7" i="1"/>
  <c r="CE7" i="1" s="1"/>
  <c r="CA20" i="1" l="1"/>
  <c r="CB20" i="1"/>
  <c r="CA13" i="1"/>
  <c r="CB13" i="1"/>
  <c r="CA4" i="1"/>
  <c r="CB4" i="1"/>
</calcChain>
</file>

<file path=xl/sharedStrings.xml><?xml version="1.0" encoding="utf-8"?>
<sst xmlns="http://schemas.openxmlformats.org/spreadsheetml/2006/main" count="140" uniqueCount="117">
  <si>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</si>
  <si>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</si>
  <si>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</si>
  <si>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</si>
  <si>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</si>
  <si>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</si>
  <si>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</si>
  <si>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</si>
  <si>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</si>
  <si>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</si>
  <si>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</si>
  <si>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</si>
  <si>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</si>
  <si>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</si>
  <si>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</si>
  <si>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</si>
  <si>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</si>
  <si>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</si>
  <si>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</si>
  <si>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</si>
  <si>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</si>
  <si>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</si>
  <si>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</si>
  <si>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</si>
  <si>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</si>
  <si>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</si>
  <si>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</si>
  <si>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</si>
  <si>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</si>
  <si>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</si>
  <si>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</si>
  <si>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</si>
  <si>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</si>
  <si>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</si>
  <si>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</si>
  <si>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</si>
  <si>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</si>
  <si>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</si>
  <si>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</si>
  <si>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</si>
  <si>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</si>
  <si>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</si>
  <si>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</si>
  <si>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</si>
  <si>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</si>
  <si>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</si>
  <si>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</si>
  <si>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</si>
  <si>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</si>
  <si>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</si>
  <si>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</si>
  <si>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</si>
  <si>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</si>
  <si>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</si>
  <si>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</si>
  <si>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</si>
  <si>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</si>
  <si>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</si>
  <si>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</si>
  <si>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</si>
  <si>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</si>
  <si>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</si>
  <si>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</si>
  <si>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</si>
  <si>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</si>
  <si>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</si>
  <si>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</si>
  <si>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</si>
  <si>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</si>
  <si>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</si>
  <si>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</si>
  <si>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</si>
  <si>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</si>
  <si>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</si>
  <si>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</si>
  <si>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</si>
  <si>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</si>
  <si>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</si>
  <si>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</si>
  <si>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</si>
  <si>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</si>
  <si>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</si>
  <si>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</si>
  <si>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</si>
  <si>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</si>
  <si>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</si>
  <si>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</si>
  <si>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11:57:30</t>
  </si>
  <si>
    <t>11:59:53</t>
  </si>
  <si>
    <t>12:01:57</t>
  </si>
  <si>
    <t>12:04:40</t>
  </si>
  <si>
    <t>12:07:09</t>
  </si>
  <si>
    <t>12:10:31</t>
  </si>
  <si>
    <t>12:12:58</t>
  </si>
  <si>
    <t>12:15:20</t>
  </si>
  <si>
    <t>12:21:39</t>
  </si>
  <si>
    <t>12:24:26</t>
  </si>
  <si>
    <t>12:28:15</t>
  </si>
  <si>
    <t>12:30:44</t>
  </si>
  <si>
    <t>12:33:25</t>
  </si>
  <si>
    <t>12:36:06</t>
  </si>
  <si>
    <t>12:38:39</t>
  </si>
  <si>
    <t>12:39:26</t>
  </si>
  <si>
    <t>12:42:47</t>
  </si>
  <si>
    <t>12:45:36</t>
  </si>
  <si>
    <t>16:55:51</t>
  </si>
  <si>
    <t>16:57:35</t>
  </si>
  <si>
    <t>17:01:24</t>
  </si>
  <si>
    <t>17:05:03</t>
  </si>
  <si>
    <t>17:08:59</t>
  </si>
  <si>
    <t>17:12:06</t>
  </si>
  <si>
    <t>17:14:49</t>
  </si>
  <si>
    <t>17:18:20</t>
  </si>
  <si>
    <t>ID</t>
  </si>
  <si>
    <t>T2 Samsun PLot4 Leaf3</t>
  </si>
  <si>
    <t>T2 Mammoth Plot4 Leaf2</t>
  </si>
  <si>
    <t>T2 PH Plot3 Leaf2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</si>
</sst>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7"/>
  <sheetViews>
    <sheetView tabSelected="1" workbookViewId="0">
      <selection activeCell="A3" sqref="A3"/>
    </sheetView>
  </sheetViews>
  <sheetFormatPr defaultRowHeight="14.5" x14ac:dyDescent="0.35"/>
  <cols>
    <col min="1" max="1" width="21.54296875" customWidth="1"/>
    <col min="3" max="3" width="73" bestFit="1" customWidth="1"/>
  </cols>
  <sheetData>
    <row r="1" spans="1:88" x14ac:dyDescent="0.35">
      <c r="A1" t="s">
        <v>113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5">
      <c r="A2" t="s">
        <v>114</v>
      </c>
      <c r="B2" s="1">
        <v>35</v>
      </c>
      <c r="C2" s="1" t="s">
        <v>87</v>
      </c>
      <c r="D2" s="1">
        <v>13258.999999241903</v>
      </c>
      <c r="E2" s="1">
        <v>0</v>
      </c>
      <c r="F2">
        <f t="shared" ref="F2:F9" si="0">(AO2-AP2*(1000-AQ2)/(1000-AR2))*BL2</f>
        <v>33.6740146686789</v>
      </c>
      <c r="G2">
        <f t="shared" ref="G2:G9" si="1">IF(BW2&lt;&gt;0,1/(1/BW2-1/AK2),0)</f>
        <v>0.62990295833327359</v>
      </c>
      <c r="H2">
        <f t="shared" ref="H2:H9" si="2">((BZ2-BM2/2)*AP2-F2)/(BZ2+BM2/2)</f>
        <v>275.26562761931865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t="e">
        <f t="shared" ref="P2:P9" si="3">CF2/L2</f>
        <v>#DIV/0!</v>
      </c>
      <c r="Q2" t="e">
        <f t="shared" ref="Q2:Q9" si="4">CH2/N2</f>
        <v>#DIV/0!</v>
      </c>
      <c r="R2" t="e">
        <f t="shared" ref="R2:R9" si="5">(N2-O2)/N2</f>
        <v>#DIV/0!</v>
      </c>
      <c r="S2" s="1">
        <v>-1</v>
      </c>
      <c r="T2" s="1">
        <v>0.87</v>
      </c>
      <c r="U2" s="1">
        <v>0.92</v>
      </c>
      <c r="V2" s="1">
        <v>9.9951438903808594</v>
      </c>
      <c r="W2">
        <f t="shared" ref="W2:W9" si="6">(V2*U2+(100-V2)*T2)/100</f>
        <v>0.87499757194519046</v>
      </c>
      <c r="X2">
        <f t="shared" ref="X2:X9" si="7">(F2-S2)/CG2</f>
        <v>2.33234383765944E-2</v>
      </c>
      <c r="Y2" t="e">
        <f t="shared" ref="Y2:Y9" si="8">(N2-O2)/(N2-M2)</f>
        <v>#DIV/0!</v>
      </c>
      <c r="Z2" t="e">
        <f t="shared" ref="Z2:Z9" si="9">(L2-N2)/(L2-M2)</f>
        <v>#DIV/0!</v>
      </c>
      <c r="AA2" t="e">
        <f t="shared" ref="AA2:AA9" si="10">(L2-N2)/N2</f>
        <v>#DIV/0!</v>
      </c>
      <c r="AB2" s="1">
        <v>0</v>
      </c>
      <c r="AC2" s="1">
        <v>0.5</v>
      </c>
      <c r="AD2" t="e">
        <f t="shared" ref="AD2:AD9" si="11">R2*AC2*W2*AB2</f>
        <v>#DIV/0!</v>
      </c>
      <c r="AE2">
        <f t="shared" ref="AE2:AE9" si="12">BM2*1000</f>
        <v>10.343897804807138</v>
      </c>
      <c r="AF2">
        <f t="shared" ref="AF2:AF9" si="13">(BR2-BX2)</f>
        <v>1.6733354882595441</v>
      </c>
      <c r="AG2">
        <f t="shared" ref="AG2:AG9" si="14">(AM2+BQ2*E2)</f>
        <v>32.052734375</v>
      </c>
      <c r="AH2" s="1">
        <v>2</v>
      </c>
      <c r="AI2">
        <f t="shared" ref="AI2:AI9" si="15">(AH2*BF2+BG2)</f>
        <v>4.644859790802002</v>
      </c>
      <c r="AJ2" s="1">
        <v>1</v>
      </c>
      <c r="AK2">
        <f t="shared" ref="AK2:AK9" si="16">AI2*(AJ2+1)*(AJ2+1)/(AJ2*AJ2+1)</f>
        <v>9.2897195816040039</v>
      </c>
      <c r="AL2" s="1">
        <v>31.606969833374023</v>
      </c>
      <c r="AM2" s="1">
        <v>32.052734375</v>
      </c>
      <c r="AN2" s="1">
        <v>30.318628311157227</v>
      </c>
      <c r="AO2" s="1">
        <v>399.85549926757813</v>
      </c>
      <c r="AP2" s="1">
        <v>374.80203247070313</v>
      </c>
      <c r="AQ2" s="1">
        <v>24.669164657592773</v>
      </c>
      <c r="AR2" s="1">
        <v>31.354087829589844</v>
      </c>
      <c r="AS2" s="1">
        <v>52.499423980712891</v>
      </c>
      <c r="AT2" s="1">
        <v>66.725875854492188</v>
      </c>
      <c r="AU2" s="1">
        <v>299.76632690429688</v>
      </c>
      <c r="AV2" s="1">
        <v>1699.0443115234375</v>
      </c>
      <c r="AW2" s="1">
        <v>0.38184529542922974</v>
      </c>
      <c r="AX2" s="1">
        <v>99.381584167480469</v>
      </c>
      <c r="AY2" s="1">
        <v>-0.98252451419830322</v>
      </c>
      <c r="AZ2" s="1">
        <v>-0.10984154790639877</v>
      </c>
      <c r="BA2" s="1">
        <v>1.8490083515644073E-2</v>
      </c>
      <c r="BB2" s="1">
        <v>5.1120268180966377E-3</v>
      </c>
      <c r="BC2" s="1">
        <v>1.2665019370615482E-2</v>
      </c>
      <c r="BD2" s="1">
        <v>3.1150516588240862E-3</v>
      </c>
      <c r="BE2" s="1">
        <v>0.66666668653488159</v>
      </c>
      <c r="BF2" s="1">
        <v>-1.355140209197998</v>
      </c>
      <c r="BG2" s="1">
        <v>7.355140209197998</v>
      </c>
      <c r="BH2" s="1">
        <v>1</v>
      </c>
      <c r="BI2" s="1">
        <v>0</v>
      </c>
      <c r="BJ2" s="1">
        <v>0.15999999642372131</v>
      </c>
      <c r="BK2" s="1">
        <v>111115</v>
      </c>
      <c r="BL2">
        <f t="shared" ref="BL2:BL9" si="17">AU2*0.000001/(AH2*0.0001)</f>
        <v>1.4988316345214843</v>
      </c>
      <c r="BM2">
        <f t="shared" ref="BM2:BM9" si="18">(AR2-AQ2)/(1000-AR2)*BL2</f>
        <v>1.0343897804807139E-2</v>
      </c>
      <c r="BN2">
        <f t="shared" ref="BN2:BN9" si="19">(AM2+273.15)</f>
        <v>305.20273437499998</v>
      </c>
      <c r="BO2">
        <f t="shared" ref="BO2:BO9" si="20">(AL2+273.15)</f>
        <v>304.756969833374</v>
      </c>
      <c r="BP2">
        <f t="shared" ref="BP2:BP9" si="21">(AV2*BH2+AW2*BI2)*BJ2</f>
        <v>271.84708376749404</v>
      </c>
      <c r="BQ2">
        <f t="shared" ref="BQ2:BQ9" si="22">((BP2+0.00000010773*(BO2^4-BN2^4))-BM2*44100)/(AI2*0.92*2*29.3+0.00000043092*BN2^3)</f>
        <v>-0.72247244237471719</v>
      </c>
      <c r="BR2">
        <f t="shared" ref="BR2:BR9" si="23">0.61365*EXP(17.502*AG2/(240.97+AG2))</f>
        <v>4.7893544068905021</v>
      </c>
      <c r="BS2">
        <f t="shared" ref="BS2:BS9" si="24">BR2*1000/AX2</f>
        <v>48.191568357567689</v>
      </c>
      <c r="BT2">
        <f t="shared" ref="BT2:BT9" si="25">(BS2-AR2)</f>
        <v>16.837480527977846</v>
      </c>
      <c r="BU2">
        <f t="shared" ref="BU2:BU9" si="26">IF(E2,AM2,(AL2+AM2)/2)</f>
        <v>31.829852104187012</v>
      </c>
      <c r="BV2">
        <f t="shared" ref="BV2:BV9" si="27">0.61365*EXP(17.502*BU2/(240.97+BU2))</f>
        <v>4.7292892594374685</v>
      </c>
      <c r="BW2">
        <f t="shared" ref="BW2:BW9" si="28">IF(BT2&lt;&gt;0,(1000-(BS2+AR2)/2)/BT2*BM2,0)</f>
        <v>0.58990368060677267</v>
      </c>
      <c r="BX2">
        <f t="shared" ref="BX2:BX9" si="29">AR2*AX2/1000</f>
        <v>3.1160189186309579</v>
      </c>
      <c r="BY2">
        <f t="shared" ref="BY2:BY9" si="30">(BV2-BX2)</f>
        <v>1.6132703408065105</v>
      </c>
      <c r="BZ2">
        <f t="shared" ref="BZ2:BZ9" si="31">1/(1.6/G2+1.37/AK2)</f>
        <v>0.37208628787695663</v>
      </c>
      <c r="CA2">
        <f t="shared" ref="CA2:CA9" si="32">H2*AX2*0.001</f>
        <v>27.356334139663655</v>
      </c>
      <c r="CB2">
        <f t="shared" ref="CB2:CB9" si="33">H2/AP2</f>
        <v>0.73442938877562025</v>
      </c>
      <c r="CC2">
        <f t="shared" ref="CC2:CC9" si="34">(1-BM2*AX2/BR2/G2)*100</f>
        <v>65.924713748134707</v>
      </c>
      <c r="CD2">
        <f t="shared" ref="CD2:CD9" si="35">(AP2-F2/(AK2/1.35))</f>
        <v>369.90845959120105</v>
      </c>
      <c r="CE2">
        <f t="shared" ref="CE2:CE9" si="36">F2*CC2/100/CD2</f>
        <v>6.0013490371009379E-2</v>
      </c>
      <c r="CF2">
        <f t="shared" ref="CF2:CF9" si="37">(L2-K2)</f>
        <v>0</v>
      </c>
      <c r="CG2">
        <f t="shared" ref="CG2:CG9" si="38">AV2*W2</f>
        <v>1486.6596472102956</v>
      </c>
      <c r="CH2">
        <f t="shared" ref="CH2:CH9" si="39">(N2-M2)</f>
        <v>0</v>
      </c>
      <c r="CI2" t="e">
        <f t="shared" ref="CI2:CI9" si="40">(N2-O2)/(N2-K2)</f>
        <v>#DIV/0!</v>
      </c>
      <c r="CJ2" t="e">
        <f t="shared" ref="CJ2:CJ9" si="41">(L2-N2)/(L2-K2)</f>
        <v>#DIV/0!</v>
      </c>
    </row>
    <row r="3" spans="1:88" x14ac:dyDescent="0.35">
      <c r="A3" t="s">
        <v>114</v>
      </c>
      <c r="B3" s="1">
        <v>36</v>
      </c>
      <c r="C3" s="1" t="s">
        <v>88</v>
      </c>
      <c r="D3" s="1">
        <v>13400.999999241903</v>
      </c>
      <c r="E3" s="1">
        <v>0</v>
      </c>
      <c r="F3">
        <f t="shared" si="0"/>
        <v>13.887385801675292</v>
      </c>
      <c r="G3">
        <f t="shared" si="1"/>
        <v>0.63961190833875592</v>
      </c>
      <c r="H3">
        <f t="shared" si="2"/>
        <v>147.92705262102882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si="3"/>
        <v>#DIV/0!</v>
      </c>
      <c r="Q3" t="e">
        <f t="shared" si="4"/>
        <v>#DIV/0!</v>
      </c>
      <c r="R3" t="e">
        <f t="shared" si="5"/>
        <v>#DIV/0!</v>
      </c>
      <c r="S3" s="1">
        <v>-1</v>
      </c>
      <c r="T3" s="1">
        <v>0.87</v>
      </c>
      <c r="U3" s="1">
        <v>0.92</v>
      </c>
      <c r="V3" s="1">
        <v>9.9951438903808594</v>
      </c>
      <c r="W3">
        <f t="shared" si="6"/>
        <v>0.87499757194519046</v>
      </c>
      <c r="X3">
        <f t="shared" si="7"/>
        <v>1.0012930008468689E-2</v>
      </c>
      <c r="Y3" t="e">
        <f t="shared" si="8"/>
        <v>#DIV/0!</v>
      </c>
      <c r="Z3" t="e">
        <f t="shared" si="9"/>
        <v>#DIV/0!</v>
      </c>
      <c r="AA3" t="e">
        <f t="shared" si="10"/>
        <v>#DIV/0!</v>
      </c>
      <c r="AB3" s="1">
        <v>0</v>
      </c>
      <c r="AC3" s="1">
        <v>0.5</v>
      </c>
      <c r="AD3" t="e">
        <f t="shared" si="11"/>
        <v>#DIV/0!</v>
      </c>
      <c r="AE3">
        <f t="shared" si="12"/>
        <v>10.23077524781708</v>
      </c>
      <c r="AF3">
        <f t="shared" si="13"/>
        <v>1.6322844962762995</v>
      </c>
      <c r="AG3">
        <f t="shared" si="14"/>
        <v>31.819133758544922</v>
      </c>
      <c r="AH3" s="1">
        <v>2</v>
      </c>
      <c r="AI3">
        <f t="shared" si="15"/>
        <v>4.644859790802002</v>
      </c>
      <c r="AJ3" s="1">
        <v>1</v>
      </c>
      <c r="AK3">
        <f t="shared" si="16"/>
        <v>9.2897195816040039</v>
      </c>
      <c r="AL3" s="1">
        <v>31.260368347167969</v>
      </c>
      <c r="AM3" s="1">
        <v>31.819133758544922</v>
      </c>
      <c r="AN3" s="1">
        <v>29.966344833374023</v>
      </c>
      <c r="AO3" s="1">
        <v>199.84156799316406</v>
      </c>
      <c r="AP3" s="1">
        <v>189.28404235839844</v>
      </c>
      <c r="AQ3" s="1">
        <v>24.519586563110352</v>
      </c>
      <c r="AR3" s="1">
        <v>31.132930755615234</v>
      </c>
      <c r="AS3" s="1">
        <v>53.220832824707031</v>
      </c>
      <c r="AT3" s="1">
        <v>67.575386047363281</v>
      </c>
      <c r="AU3" s="1">
        <v>299.76547241210938</v>
      </c>
      <c r="AV3" s="1">
        <v>1699.22314453125</v>
      </c>
      <c r="AW3" s="1">
        <v>0.53079485893249512</v>
      </c>
      <c r="AX3" s="1">
        <v>99.384567260742188</v>
      </c>
      <c r="AY3" s="1">
        <v>0.27740362286567688</v>
      </c>
      <c r="AZ3" s="1">
        <v>-9.5451079308986664E-2</v>
      </c>
      <c r="BA3" s="1">
        <v>1.2911070138216019E-2</v>
      </c>
      <c r="BB3" s="1">
        <v>1.4767919667065144E-2</v>
      </c>
      <c r="BC3" s="1">
        <v>9.5554627478122711E-3</v>
      </c>
      <c r="BD3" s="1">
        <v>1.2287651188671589E-2</v>
      </c>
      <c r="BE3" s="1">
        <v>0.66666668653488159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si="17"/>
        <v>1.4988273620605466</v>
      </c>
      <c r="BM3">
        <f t="shared" si="18"/>
        <v>1.023077524781708E-2</v>
      </c>
      <c r="BN3">
        <f t="shared" si="19"/>
        <v>304.9691337585449</v>
      </c>
      <c r="BO3">
        <f t="shared" si="20"/>
        <v>304.41036834716795</v>
      </c>
      <c r="BP3">
        <f t="shared" si="21"/>
        <v>271.87569704810448</v>
      </c>
      <c r="BQ3">
        <f t="shared" si="22"/>
        <v>-0.70863137004193233</v>
      </c>
      <c r="BR3">
        <f t="shared" si="23"/>
        <v>4.726417346981771</v>
      </c>
      <c r="BS3">
        <f t="shared" si="24"/>
        <v>47.556853918593745</v>
      </c>
      <c r="BT3">
        <f t="shared" si="25"/>
        <v>16.423923162978511</v>
      </c>
      <c r="BU3">
        <f t="shared" si="26"/>
        <v>31.539751052856445</v>
      </c>
      <c r="BV3">
        <f t="shared" si="27"/>
        <v>4.6520921961810506</v>
      </c>
      <c r="BW3">
        <f t="shared" si="28"/>
        <v>0.59841040411834412</v>
      </c>
      <c r="BX3">
        <f t="shared" si="29"/>
        <v>3.0941328507054715</v>
      </c>
      <c r="BY3">
        <f t="shared" si="30"/>
        <v>1.5579593454755791</v>
      </c>
      <c r="BZ3">
        <f t="shared" si="31"/>
        <v>0.37750211905463243</v>
      </c>
      <c r="CA3">
        <f t="shared" si="32"/>
        <v>14.701666110897989</v>
      </c>
      <c r="CB3">
        <f t="shared" si="33"/>
        <v>0.78150831299839563</v>
      </c>
      <c r="CC3">
        <f t="shared" si="34"/>
        <v>66.365971590675784</v>
      </c>
      <c r="CD3">
        <f t="shared" si="35"/>
        <v>187.26590061928854</v>
      </c>
      <c r="CE3">
        <f t="shared" si="36"/>
        <v>4.9216106538074449E-2</v>
      </c>
      <c r="CF3">
        <f t="shared" si="37"/>
        <v>0</v>
      </c>
      <c r="CG3">
        <f t="shared" si="38"/>
        <v>1486.8161256579151</v>
      </c>
      <c r="CH3">
        <f t="shared" si="39"/>
        <v>0</v>
      </c>
      <c r="CI3" t="e">
        <f t="shared" si="40"/>
        <v>#DIV/0!</v>
      </c>
      <c r="CJ3" t="e">
        <f t="shared" si="41"/>
        <v>#DIV/0!</v>
      </c>
    </row>
    <row r="4" spans="1:88" x14ac:dyDescent="0.35">
      <c r="A4" t="s">
        <v>114</v>
      </c>
      <c r="B4" s="1">
        <v>37</v>
      </c>
      <c r="C4" s="1" t="s">
        <v>89</v>
      </c>
      <c r="D4" s="1">
        <v>13525.999999241903</v>
      </c>
      <c r="E4" s="1">
        <v>0</v>
      </c>
      <c r="F4">
        <f t="shared" si="0"/>
        <v>-4.210383938138186</v>
      </c>
      <c r="G4">
        <f t="shared" si="1"/>
        <v>0.62520664014416505</v>
      </c>
      <c r="H4">
        <f t="shared" si="2"/>
        <v>57.543355454289639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9.9951438903808594</v>
      </c>
      <c r="W4">
        <f t="shared" si="6"/>
        <v>0.87499757194519046</v>
      </c>
      <c r="X4">
        <f t="shared" si="7"/>
        <v>-2.1569735276746071E-3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9.9193671237382688</v>
      </c>
      <c r="AF4">
        <f t="shared" si="13"/>
        <v>1.6178609640331172</v>
      </c>
      <c r="AG4">
        <f t="shared" si="14"/>
        <v>31.55396842956543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30.833808898925781</v>
      </c>
      <c r="AM4" s="1">
        <v>31.55396842956543</v>
      </c>
      <c r="AN4" s="1">
        <v>29.537874221801758</v>
      </c>
      <c r="AO4" s="1">
        <v>45.063926696777344</v>
      </c>
      <c r="AP4" s="1">
        <v>47.558296203613281</v>
      </c>
      <c r="AQ4" s="1">
        <v>24.150920867919922</v>
      </c>
      <c r="AR4" s="1">
        <v>30.566701889038086</v>
      </c>
      <c r="AS4" s="1">
        <v>53.713050842285156</v>
      </c>
      <c r="AT4" s="1">
        <v>67.982124328613281</v>
      </c>
      <c r="AU4" s="1">
        <v>299.7659912109375</v>
      </c>
      <c r="AV4" s="1">
        <v>1701.00390625</v>
      </c>
      <c r="AW4" s="1">
        <v>0.44686189293861389</v>
      </c>
      <c r="AX4" s="1">
        <v>99.388832092285156</v>
      </c>
      <c r="AY4" s="1">
        <v>0.74368435144424438</v>
      </c>
      <c r="AZ4" s="1">
        <v>-9.5408834517002106E-2</v>
      </c>
      <c r="BA4" s="1">
        <v>2.6131873950362206E-2</v>
      </c>
      <c r="BB4" s="1">
        <v>1.4166497625410557E-2</v>
      </c>
      <c r="BC4" s="1">
        <v>1.3737666420638561E-2</v>
      </c>
      <c r="BD4" s="1">
        <v>1.3477545231580734E-2</v>
      </c>
      <c r="BE4" s="1">
        <v>0.3333333432674408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1.4988299560546874</v>
      </c>
      <c r="BM4">
        <f t="shared" si="18"/>
        <v>9.919367123738268E-3</v>
      </c>
      <c r="BN4">
        <f t="shared" si="19"/>
        <v>304.70396842956541</v>
      </c>
      <c r="BO4">
        <f t="shared" si="20"/>
        <v>303.98380889892576</v>
      </c>
      <c r="BP4">
        <f t="shared" si="21"/>
        <v>272.16061891673598</v>
      </c>
      <c r="BQ4">
        <f t="shared" si="22"/>
        <v>-0.6627141850510444</v>
      </c>
      <c r="BR4">
        <f t="shared" si="23"/>
        <v>4.655849765697659</v>
      </c>
      <c r="BS4">
        <f t="shared" si="24"/>
        <v>46.844798028963446</v>
      </c>
      <c r="BT4">
        <f t="shared" si="25"/>
        <v>16.27809613992536</v>
      </c>
      <c r="BU4">
        <f t="shared" si="26"/>
        <v>31.193888664245605</v>
      </c>
      <c r="BV4">
        <f t="shared" si="27"/>
        <v>4.5614926358603061</v>
      </c>
      <c r="BW4">
        <f t="shared" si="28"/>
        <v>0.58578291331673171</v>
      </c>
      <c r="BX4">
        <f t="shared" si="29"/>
        <v>3.0379888016645418</v>
      </c>
      <c r="BY4">
        <f t="shared" si="30"/>
        <v>1.5235038341957643</v>
      </c>
      <c r="BZ4">
        <f t="shared" si="31"/>
        <v>0.36946330627284951</v>
      </c>
      <c r="CA4">
        <f t="shared" si="32"/>
        <v>5.7191668932730746</v>
      </c>
      <c r="CB4">
        <f t="shared" si="33"/>
        <v>1.2099540994472744</v>
      </c>
      <c r="CC4">
        <f t="shared" si="34"/>
        <v>66.131262238561973</v>
      </c>
      <c r="CD4">
        <f t="shared" si="35"/>
        <v>48.170157333172277</v>
      </c>
      <c r="CE4">
        <f t="shared" si="36"/>
        <v>-5.780300911458721E-2</v>
      </c>
      <c r="CF4">
        <f t="shared" si="37"/>
        <v>0</v>
      </c>
      <c r="CG4">
        <f t="shared" si="38"/>
        <v>1488.3742878380344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114</v>
      </c>
      <c r="B5" s="1">
        <v>38</v>
      </c>
      <c r="C5" s="1" t="s">
        <v>90</v>
      </c>
      <c r="D5" s="1">
        <v>13688.999999241903</v>
      </c>
      <c r="E5" s="1">
        <v>0</v>
      </c>
      <c r="F5">
        <f t="shared" si="0"/>
        <v>24.294155009876114</v>
      </c>
      <c r="G5">
        <f t="shared" si="1"/>
        <v>0.58838143705457047</v>
      </c>
      <c r="H5">
        <f t="shared" si="2"/>
        <v>206.01779441966937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9.9951438903808594</v>
      </c>
      <c r="W5">
        <f t="shared" si="6"/>
        <v>0.87499757194519046</v>
      </c>
      <c r="X5">
        <f t="shared" si="7"/>
        <v>1.7027602993368487E-2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9.328379340965725</v>
      </c>
      <c r="AF5">
        <f t="shared" si="13"/>
        <v>1.6117702273605339</v>
      </c>
      <c r="AG5">
        <f t="shared" si="14"/>
        <v>31.314371109008789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30.477317810058594</v>
      </c>
      <c r="AM5" s="1">
        <v>31.314371109008789</v>
      </c>
      <c r="AN5" s="1">
        <v>29.193674087524414</v>
      </c>
      <c r="AO5" s="1">
        <v>300.15676879882813</v>
      </c>
      <c r="AP5" s="1">
        <v>282.1922607421875</v>
      </c>
      <c r="AQ5" s="1">
        <v>23.956216812133789</v>
      </c>
      <c r="AR5" s="1">
        <v>29.993139266967773</v>
      </c>
      <c r="AS5" s="1">
        <v>54.379154205322266</v>
      </c>
      <c r="AT5" s="1">
        <v>68.082603454589844</v>
      </c>
      <c r="AU5" s="1">
        <v>299.77499389648438</v>
      </c>
      <c r="AV5" s="1">
        <v>1697.695556640625</v>
      </c>
      <c r="AW5" s="1">
        <v>0.37947380542755127</v>
      </c>
      <c r="AX5" s="1">
        <v>99.392967224121094</v>
      </c>
      <c r="AY5" s="1">
        <v>-0.37017062306404114</v>
      </c>
      <c r="AZ5" s="1">
        <v>-7.7444091439247131E-2</v>
      </c>
      <c r="BA5" s="1">
        <v>3.3198762685060501E-2</v>
      </c>
      <c r="BB5" s="1">
        <v>6.5789180807769299E-3</v>
      </c>
      <c r="BC5" s="1">
        <v>1.7321988940238953E-2</v>
      </c>
      <c r="BD5" s="1">
        <v>2.4976260028779507E-3</v>
      </c>
      <c r="BE5" s="1">
        <v>0.66666668653488159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1.4988749694824217</v>
      </c>
      <c r="BM5">
        <f t="shared" si="18"/>
        <v>9.3283793409657256E-3</v>
      </c>
      <c r="BN5">
        <f t="shared" si="19"/>
        <v>304.46437110900877</v>
      </c>
      <c r="BO5">
        <f t="shared" si="20"/>
        <v>303.62731781005857</v>
      </c>
      <c r="BP5">
        <f t="shared" si="21"/>
        <v>271.63128299106756</v>
      </c>
      <c r="BQ5">
        <f t="shared" si="22"/>
        <v>-0.57083957731097135</v>
      </c>
      <c r="BR5">
        <f t="shared" si="23"/>
        <v>4.592877335470761</v>
      </c>
      <c r="BS5">
        <f t="shared" si="24"/>
        <v>46.209278822658419</v>
      </c>
      <c r="BT5">
        <f t="shared" si="25"/>
        <v>16.216139555690646</v>
      </c>
      <c r="BU5">
        <f t="shared" si="26"/>
        <v>30.895844459533691</v>
      </c>
      <c r="BV5">
        <f t="shared" si="27"/>
        <v>4.4846558025300602</v>
      </c>
      <c r="BW5">
        <f t="shared" si="28"/>
        <v>0.55333495242999697</v>
      </c>
      <c r="BX5">
        <f t="shared" si="29"/>
        <v>2.9811071081102272</v>
      </c>
      <c r="BY5">
        <f t="shared" si="30"/>
        <v>1.5035486944198331</v>
      </c>
      <c r="BZ5">
        <f t="shared" si="31"/>
        <v>0.34882107599791784</v>
      </c>
      <c r="CA5">
        <f t="shared" si="32"/>
        <v>20.476719888339915</v>
      </c>
      <c r="CB5">
        <f t="shared" si="33"/>
        <v>0.73006181628733058</v>
      </c>
      <c r="CC5">
        <f t="shared" si="34"/>
        <v>65.690211160275396</v>
      </c>
      <c r="CD5">
        <f t="shared" si="35"/>
        <v>278.66178719288047</v>
      </c>
      <c r="CE5">
        <f t="shared" si="36"/>
        <v>5.7269717123238119E-2</v>
      </c>
      <c r="CF5">
        <f t="shared" si="37"/>
        <v>0</v>
      </c>
      <c r="CG5">
        <f t="shared" si="38"/>
        <v>1485.4794899626854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114</v>
      </c>
      <c r="B6" s="1">
        <v>39</v>
      </c>
      <c r="C6" s="1" t="s">
        <v>91</v>
      </c>
      <c r="D6" s="1">
        <v>13837.999999241903</v>
      </c>
      <c r="E6" s="1">
        <v>0</v>
      </c>
      <c r="F6">
        <f t="shared" si="0"/>
        <v>47.435244496904787</v>
      </c>
      <c r="G6">
        <f t="shared" si="1"/>
        <v>0.54733671886208535</v>
      </c>
      <c r="H6">
        <f t="shared" si="2"/>
        <v>502.46569464467643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9.9951438903808594</v>
      </c>
      <c r="W6">
        <f t="shared" si="6"/>
        <v>0.87499757194519046</v>
      </c>
      <c r="X6">
        <f t="shared" si="7"/>
        <v>3.2550835776218714E-2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9.0167057164983877</v>
      </c>
      <c r="AF6">
        <f t="shared" si="13"/>
        <v>1.6677823498475255</v>
      </c>
      <c r="AG6">
        <f t="shared" si="14"/>
        <v>31.427581787109375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30.546470642089844</v>
      </c>
      <c r="AM6" s="1">
        <v>31.427581787109375</v>
      </c>
      <c r="AN6" s="1">
        <v>29.255014419555664</v>
      </c>
      <c r="AO6" s="1">
        <v>699.9215087890625</v>
      </c>
      <c r="AP6" s="1">
        <v>664.27838134765625</v>
      </c>
      <c r="AQ6" s="1">
        <v>23.890840530395508</v>
      </c>
      <c r="AR6" s="1">
        <v>29.727630615234375</v>
      </c>
      <c r="AS6" s="1">
        <v>54.017292022705078</v>
      </c>
      <c r="AT6" s="1">
        <v>67.21429443359375</v>
      </c>
      <c r="AU6" s="1">
        <v>299.77642822265625</v>
      </c>
      <c r="AV6" s="1">
        <v>1700.5621337890625</v>
      </c>
      <c r="AW6" s="1">
        <v>0.47049838304519653</v>
      </c>
      <c r="AX6" s="1">
        <v>99.394287109375</v>
      </c>
      <c r="AY6" s="1">
        <v>-4.0842452049255371</v>
      </c>
      <c r="AZ6" s="1">
        <v>-5.9927191585302353E-2</v>
      </c>
      <c r="BA6" s="1">
        <v>5.5536583065986633E-2</v>
      </c>
      <c r="BB6" s="1">
        <v>1.8987656803801656E-3</v>
      </c>
      <c r="BC6" s="1">
        <v>4.3487150222063065E-2</v>
      </c>
      <c r="BD6" s="1">
        <v>1.5042381128296256E-3</v>
      </c>
      <c r="BE6" s="1">
        <v>0.66666668653488159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1.4988821411132811</v>
      </c>
      <c r="BM6">
        <f t="shared" si="18"/>
        <v>9.0167057164983883E-3</v>
      </c>
      <c r="BN6">
        <f t="shared" si="19"/>
        <v>304.57758178710935</v>
      </c>
      <c r="BO6">
        <f t="shared" si="20"/>
        <v>303.69647064208982</v>
      </c>
      <c r="BP6">
        <f t="shared" si="21"/>
        <v>272.08993532456589</v>
      </c>
      <c r="BQ6">
        <f t="shared" si="22"/>
        <v>-0.51878881311287162</v>
      </c>
      <c r="BR6">
        <f t="shared" si="23"/>
        <v>4.6225390022995771</v>
      </c>
      <c r="BS6">
        <f t="shared" si="24"/>
        <v>46.507089458902847</v>
      </c>
      <c r="BT6">
        <f t="shared" si="25"/>
        <v>16.779458843668472</v>
      </c>
      <c r="BU6">
        <f t="shared" si="26"/>
        <v>30.987026214599609</v>
      </c>
      <c r="BV6">
        <f t="shared" si="27"/>
        <v>4.5080421664988704</v>
      </c>
      <c r="BW6">
        <f t="shared" si="28"/>
        <v>0.51688274211697727</v>
      </c>
      <c r="BX6">
        <f t="shared" si="29"/>
        <v>2.9547566524520517</v>
      </c>
      <c r="BY6">
        <f t="shared" si="30"/>
        <v>1.5532855140468187</v>
      </c>
      <c r="BZ6">
        <f t="shared" si="31"/>
        <v>0.32565640902728865</v>
      </c>
      <c r="CA6">
        <f t="shared" si="32"/>
        <v>49.942219516124517</v>
      </c>
      <c r="CB6">
        <f t="shared" si="33"/>
        <v>0.75640832029682803</v>
      </c>
      <c r="CC6">
        <f t="shared" si="34"/>
        <v>64.577912609403811</v>
      </c>
      <c r="CD6">
        <f t="shared" si="35"/>
        <v>657.38499995887548</v>
      </c>
      <c r="CE6">
        <f t="shared" si="36"/>
        <v>4.659779389426974E-2</v>
      </c>
      <c r="CF6">
        <f t="shared" si="37"/>
        <v>0</v>
      </c>
      <c r="CG6">
        <f t="shared" si="38"/>
        <v>1487.9877380073617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114</v>
      </c>
      <c r="B7" s="1">
        <v>40</v>
      </c>
      <c r="C7" s="1" t="s">
        <v>92</v>
      </c>
      <c r="D7" s="1">
        <v>14039.999999241903</v>
      </c>
      <c r="E7" s="1">
        <v>0</v>
      </c>
      <c r="F7">
        <f t="shared" si="0"/>
        <v>51.536033479784614</v>
      </c>
      <c r="G7">
        <f t="shared" si="1"/>
        <v>0.45155586388215785</v>
      </c>
      <c r="H7">
        <f t="shared" si="2"/>
        <v>1033.9433576586789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9.9951438903808594</v>
      </c>
      <c r="W7">
        <f t="shared" si="6"/>
        <v>0.87499757194519046</v>
      </c>
      <c r="X7">
        <f t="shared" si="7"/>
        <v>3.5349089560687809E-2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8.1944583553068213</v>
      </c>
      <c r="AF7">
        <f t="shared" si="13"/>
        <v>1.8179250358666588</v>
      </c>
      <c r="AG7">
        <f t="shared" si="14"/>
        <v>31.993930816650391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30.831388473510742</v>
      </c>
      <c r="AM7" s="1">
        <v>31.993930816650391</v>
      </c>
      <c r="AN7" s="1">
        <v>29.528573989868164</v>
      </c>
      <c r="AO7" s="1">
        <v>1300.086669921875</v>
      </c>
      <c r="AP7" s="1">
        <v>1258.8226318359375</v>
      </c>
      <c r="AQ7" s="1">
        <v>24.429937362670898</v>
      </c>
      <c r="AR7" s="1">
        <v>29.734298706054688</v>
      </c>
      <c r="AS7" s="1">
        <v>54.345909118652344</v>
      </c>
      <c r="AT7" s="1">
        <v>66.145790100097656</v>
      </c>
      <c r="AU7" s="1">
        <v>299.7835693359375</v>
      </c>
      <c r="AV7" s="1">
        <v>1698.5260009765625</v>
      </c>
      <c r="AW7" s="1">
        <v>0.44095039367675781</v>
      </c>
      <c r="AX7" s="1">
        <v>99.397605895996094</v>
      </c>
      <c r="AY7" s="1">
        <v>-11.992876052856445</v>
      </c>
      <c r="AZ7" s="1">
        <v>-3.3301748335361481E-2</v>
      </c>
      <c r="BA7" s="1">
        <v>6.3057661056518555E-2</v>
      </c>
      <c r="BB7" s="1">
        <v>7.0858192630112171E-3</v>
      </c>
      <c r="BC7" s="1">
        <v>4.778645932674408E-2</v>
      </c>
      <c r="BD7" s="1">
        <v>6.2449416145682335E-3</v>
      </c>
      <c r="BE7" s="1">
        <v>0.3333333432674408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1.4989178466796873</v>
      </c>
      <c r="BM7">
        <f t="shared" si="18"/>
        <v>8.1944583553068221E-3</v>
      </c>
      <c r="BN7">
        <f t="shared" si="19"/>
        <v>305.14393081665037</v>
      </c>
      <c r="BO7">
        <f t="shared" si="20"/>
        <v>303.98138847351072</v>
      </c>
      <c r="BP7">
        <f t="shared" si="21"/>
        <v>271.76415408184766</v>
      </c>
      <c r="BQ7">
        <f t="shared" si="22"/>
        <v>-0.39505497116460492</v>
      </c>
      <c r="BR7">
        <f t="shared" si="23"/>
        <v>4.7734431402449093</v>
      </c>
      <c r="BS7">
        <f t="shared" si="24"/>
        <v>48.023723481223115</v>
      </c>
      <c r="BT7">
        <f t="shared" si="25"/>
        <v>18.289424775168428</v>
      </c>
      <c r="BU7">
        <f t="shared" si="26"/>
        <v>31.412659645080566</v>
      </c>
      <c r="BV7">
        <f t="shared" si="27"/>
        <v>4.618619819368492</v>
      </c>
      <c r="BW7">
        <f t="shared" si="28"/>
        <v>0.43062403628448487</v>
      </c>
      <c r="BX7">
        <f t="shared" si="29"/>
        <v>2.9555181043782506</v>
      </c>
      <c r="BY7">
        <f t="shared" si="30"/>
        <v>1.6631017149902414</v>
      </c>
      <c r="BZ7">
        <f t="shared" si="31"/>
        <v>0.27094547246468781</v>
      </c>
      <c r="CA7">
        <f t="shared" si="32"/>
        <v>102.7714943833403</v>
      </c>
      <c r="CB7">
        <f t="shared" si="33"/>
        <v>0.82135745855690401</v>
      </c>
      <c r="CC7">
        <f t="shared" si="34"/>
        <v>62.212084425608374</v>
      </c>
      <c r="CD7">
        <f t="shared" si="35"/>
        <v>1251.3333158682647</v>
      </c>
      <c r="CE7">
        <f t="shared" si="36"/>
        <v>2.5621982769480359E-2</v>
      </c>
      <c r="CF7">
        <f t="shared" si="37"/>
        <v>0</v>
      </c>
      <c r="CG7">
        <f t="shared" si="38"/>
        <v>1486.2061267402664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114</v>
      </c>
      <c r="B8" s="1">
        <v>41</v>
      </c>
      <c r="C8" s="1" t="s">
        <v>93</v>
      </c>
      <c r="D8" s="1">
        <v>14185.999999241903</v>
      </c>
      <c r="E8" s="1">
        <v>0</v>
      </c>
      <c r="F8">
        <f t="shared" si="0"/>
        <v>53.922406465507592</v>
      </c>
      <c r="G8">
        <f t="shared" si="1"/>
        <v>0.35384350012792709</v>
      </c>
      <c r="H8">
        <f t="shared" si="2"/>
        <v>1355.5218130048622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9.9951438903808594</v>
      </c>
      <c r="W8">
        <f t="shared" si="6"/>
        <v>0.87499757194519046</v>
      </c>
      <c r="X8">
        <f t="shared" si="7"/>
        <v>3.6936122453057871E-2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6.9635732875959508</v>
      </c>
      <c r="AF8">
        <f t="shared" si="13"/>
        <v>1.9510443700074243</v>
      </c>
      <c r="AG8">
        <f t="shared" si="14"/>
        <v>32.350978851318359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30.831935882568359</v>
      </c>
      <c r="AM8" s="1">
        <v>32.350978851318359</v>
      </c>
      <c r="AN8" s="1">
        <v>29.534479141235352</v>
      </c>
      <c r="AO8" s="1">
        <v>1699.929931640625</v>
      </c>
      <c r="AP8" s="1">
        <v>1656.262451171875</v>
      </c>
      <c r="AQ8" s="1">
        <v>24.865226745605469</v>
      </c>
      <c r="AR8" s="1">
        <v>29.374361038208008</v>
      </c>
      <c r="AS8" s="1">
        <v>55.312168121337891</v>
      </c>
      <c r="AT8" s="1">
        <v>65.342636108398438</v>
      </c>
      <c r="AU8" s="1">
        <v>299.79248046875</v>
      </c>
      <c r="AV8" s="1">
        <v>1699.383544921875</v>
      </c>
      <c r="AW8" s="1">
        <v>0.41967013478279114</v>
      </c>
      <c r="AX8" s="1">
        <v>99.396987915039063</v>
      </c>
      <c r="AY8" s="1">
        <v>-18.388444900512695</v>
      </c>
      <c r="AZ8" s="1">
        <v>-2.3726571351289749E-2</v>
      </c>
      <c r="BA8" s="1">
        <v>0.11473163962364197</v>
      </c>
      <c r="BB8" s="1">
        <v>6.127641536295414E-3</v>
      </c>
      <c r="BC8" s="1">
        <v>6.4874500036239624E-2</v>
      </c>
      <c r="BD8" s="1">
        <v>5.0740237347781658E-3</v>
      </c>
      <c r="BE8" s="1">
        <v>0.3333333432674408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1.4989624023437498</v>
      </c>
      <c r="BM8">
        <f t="shared" si="18"/>
        <v>6.9635732875959512E-3</v>
      </c>
      <c r="BN8">
        <f t="shared" si="19"/>
        <v>305.50097885131834</v>
      </c>
      <c r="BO8">
        <f t="shared" si="20"/>
        <v>303.98193588256834</v>
      </c>
      <c r="BP8">
        <f t="shared" si="21"/>
        <v>271.90136111003085</v>
      </c>
      <c r="BQ8">
        <f t="shared" si="22"/>
        <v>-0.20448190099472718</v>
      </c>
      <c r="BR8">
        <f t="shared" si="23"/>
        <v>4.8707673791341799</v>
      </c>
      <c r="BS8">
        <f t="shared" si="24"/>
        <v>49.003168821348332</v>
      </c>
      <c r="BT8">
        <f t="shared" si="25"/>
        <v>19.628807783140324</v>
      </c>
      <c r="BU8">
        <f t="shared" si="26"/>
        <v>31.591457366943359</v>
      </c>
      <c r="BV8">
        <f t="shared" si="27"/>
        <v>4.6657705473267672</v>
      </c>
      <c r="BW8">
        <f t="shared" si="28"/>
        <v>0.34086020531027178</v>
      </c>
      <c r="BX8">
        <f t="shared" si="29"/>
        <v>2.9197230091267556</v>
      </c>
      <c r="BY8">
        <f t="shared" si="30"/>
        <v>1.7460475382000116</v>
      </c>
      <c r="BZ8">
        <f t="shared" si="31"/>
        <v>0.21416725415987997</v>
      </c>
      <c r="CA8">
        <f t="shared" si="32"/>
        <v>134.73478526581616</v>
      </c>
      <c r="CB8">
        <f t="shared" si="33"/>
        <v>0.81842211181312108</v>
      </c>
      <c r="CC8">
        <f t="shared" si="34"/>
        <v>59.839717096511734</v>
      </c>
      <c r="CD8">
        <f t="shared" si="35"/>
        <v>1648.4263428707602</v>
      </c>
      <c r="CE8">
        <f t="shared" si="36"/>
        <v>1.9574435715700455E-2</v>
      </c>
      <c r="CF8">
        <f t="shared" si="37"/>
        <v>0</v>
      </c>
      <c r="CG8">
        <f t="shared" si="38"/>
        <v>1486.9564756102511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114</v>
      </c>
      <c r="B9" s="1">
        <v>42</v>
      </c>
      <c r="C9" s="1" t="s">
        <v>94</v>
      </c>
      <c r="D9" s="1">
        <v>14328.999999241903</v>
      </c>
      <c r="E9" s="1">
        <v>0</v>
      </c>
      <c r="F9">
        <f t="shared" si="0"/>
        <v>51.668810158921325</v>
      </c>
      <c r="G9">
        <f t="shared" si="1"/>
        <v>0.27573221379110419</v>
      </c>
      <c r="H9">
        <f t="shared" si="2"/>
        <v>1587.7561599815367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9.9951438903808594</v>
      </c>
      <c r="W9">
        <f t="shared" si="6"/>
        <v>0.87499757194519046</v>
      </c>
      <c r="X9">
        <f t="shared" si="7"/>
        <v>3.5425411374890484E-2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5.9456211244834121</v>
      </c>
      <c r="AF9">
        <f t="shared" si="13"/>
        <v>2.1193200468915401</v>
      </c>
      <c r="AG9">
        <f t="shared" si="14"/>
        <v>32.828968048095703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30.930181503295898</v>
      </c>
      <c r="AM9" s="1">
        <v>32.828968048095703</v>
      </c>
      <c r="AN9" s="1">
        <v>29.641765594482422</v>
      </c>
      <c r="AO9" s="1">
        <v>2000.1517333984375</v>
      </c>
      <c r="AP9" s="1">
        <v>1957.9150390625</v>
      </c>
      <c r="AQ9" s="1">
        <v>25.168239593505859</v>
      </c>
      <c r="AR9" s="1">
        <v>29.019708633422852</v>
      </c>
      <c r="AS9" s="1">
        <v>55.672557830810547</v>
      </c>
      <c r="AT9" s="1">
        <v>64.192070007324219</v>
      </c>
      <c r="AU9" s="1">
        <v>299.78591918945313</v>
      </c>
      <c r="AV9" s="1">
        <v>1699.150146484375</v>
      </c>
      <c r="AW9" s="1">
        <v>0.27189481258392334</v>
      </c>
      <c r="AX9" s="1">
        <v>99.395858764648438</v>
      </c>
      <c r="AY9" s="1">
        <v>-23.489324569702148</v>
      </c>
      <c r="AZ9" s="1">
        <v>-1.3308442197740078E-2</v>
      </c>
      <c r="BA9" s="1">
        <v>0.13882340490818024</v>
      </c>
      <c r="BB9" s="1">
        <v>1.4669795520603657E-2</v>
      </c>
      <c r="BC9" s="1">
        <v>0.19854170083999634</v>
      </c>
      <c r="BD9" s="1">
        <v>1.4063747599720955E-2</v>
      </c>
      <c r="BE9" s="1">
        <v>0.3333333432674408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1.4989295959472655</v>
      </c>
      <c r="BM9">
        <f t="shared" si="18"/>
        <v>5.9456211244834122E-3</v>
      </c>
      <c r="BN9">
        <f t="shared" si="19"/>
        <v>305.97896804809568</v>
      </c>
      <c r="BO9">
        <f t="shared" si="20"/>
        <v>304.08018150329588</v>
      </c>
      <c r="BP9">
        <f t="shared" si="21"/>
        <v>271.86401736086555</v>
      </c>
      <c r="BQ9">
        <f t="shared" si="22"/>
        <v>-5.1606576298359366E-2</v>
      </c>
      <c r="BR9">
        <f t="shared" si="23"/>
        <v>5.0037589076104867</v>
      </c>
      <c r="BS9">
        <f t="shared" si="24"/>
        <v>50.34172419052679</v>
      </c>
      <c r="BT9">
        <f t="shared" si="25"/>
        <v>21.322015557103938</v>
      </c>
      <c r="BU9">
        <f t="shared" si="26"/>
        <v>31.879574775695801</v>
      </c>
      <c r="BV9">
        <f t="shared" si="27"/>
        <v>4.7426320139769169</v>
      </c>
      <c r="BW9">
        <f t="shared" si="28"/>
        <v>0.26778400022541105</v>
      </c>
      <c r="BX9">
        <f t="shared" si="29"/>
        <v>2.8844388607189466</v>
      </c>
      <c r="BY9">
        <f t="shared" si="30"/>
        <v>1.8581931532579703</v>
      </c>
      <c r="BZ9">
        <f t="shared" si="31"/>
        <v>0.16806139867326769</v>
      </c>
      <c r="CA9">
        <f t="shared" si="32"/>
        <v>157.81638703022537</v>
      </c>
      <c r="CB9">
        <f t="shared" si="33"/>
        <v>0.81094231787595605</v>
      </c>
      <c r="CC9">
        <f t="shared" si="34"/>
        <v>57.166689900001622</v>
      </c>
      <c r="CD9">
        <f t="shared" si="35"/>
        <v>1950.4064277312525</v>
      </c>
      <c r="CE9">
        <f t="shared" si="36"/>
        <v>1.514420177179659E-2</v>
      </c>
      <c r="CF9">
        <f t="shared" si="37"/>
        <v>0</v>
      </c>
      <c r="CG9">
        <f t="shared" si="38"/>
        <v>1486.7522525441427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115</v>
      </c>
      <c r="B10" s="1">
        <v>43</v>
      </c>
      <c r="C10" s="1" t="s">
        <v>95</v>
      </c>
      <c r="D10" s="1">
        <v>14706.999999241903</v>
      </c>
      <c r="E10" s="1">
        <v>0</v>
      </c>
      <c r="F10">
        <f t="shared" ref="F10:F19" si="42">(AO10-AP10*(1000-AQ10)/(1000-AR10))*BL10</f>
        <v>24.589403464830312</v>
      </c>
      <c r="G10">
        <f t="shared" ref="G10:G19" si="43">IF(BW10&lt;&gt;0,1/(1/BW10-1/AK10),0)</f>
        <v>0.53316085200815877</v>
      </c>
      <c r="H10">
        <f t="shared" ref="H10:H19" si="44">((BZ10-BM10/2)*AP10-F10)/(BZ10+BM10/2)</f>
        <v>293.95485239304384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ref="P10:P19" si="45">CF10/L10</f>
        <v>#DIV/0!</v>
      </c>
      <c r="Q10" t="e">
        <f t="shared" ref="Q10:Q19" si="46">CH10/N10</f>
        <v>#DIV/0!</v>
      </c>
      <c r="R10" t="e">
        <f t="shared" ref="R10:R19" si="47">(N10-O10)/N10</f>
        <v>#DIV/0!</v>
      </c>
      <c r="S10" s="1">
        <v>-1</v>
      </c>
      <c r="T10" s="1">
        <v>0.87</v>
      </c>
      <c r="U10" s="1">
        <v>0.92</v>
      </c>
      <c r="V10" s="1">
        <v>9.9476699829101563</v>
      </c>
      <c r="W10">
        <f t="shared" ref="W10:W19" si="48">(V10*U10+(100-V10)*T10)/100</f>
        <v>0.87497383499145509</v>
      </c>
      <c r="X10">
        <f t="shared" ref="X10:X19" si="49">(F10-S10)/CG10</f>
        <v>1.722104029584182E-2</v>
      </c>
      <c r="Y10" t="e">
        <f t="shared" ref="Y10:Y19" si="50">(N10-O10)/(N10-M10)</f>
        <v>#DIV/0!</v>
      </c>
      <c r="Z10" t="e">
        <f t="shared" ref="Z10:Z19" si="51">(L10-N10)/(L10-M10)</f>
        <v>#DIV/0!</v>
      </c>
      <c r="AA10" t="e">
        <f t="shared" ref="AA10:AA19" si="52">(L10-N10)/N10</f>
        <v>#DIV/0!</v>
      </c>
      <c r="AB10" s="1">
        <v>0</v>
      </c>
      <c r="AC10" s="1">
        <v>0.5</v>
      </c>
      <c r="AD10" t="e">
        <f t="shared" ref="AD10:AD19" si="53">R10*AC10*W10*AB10</f>
        <v>#DIV/0!</v>
      </c>
      <c r="AE10">
        <f t="shared" ref="AE10:AE19" si="54">BM10*1000</f>
        <v>9.3567375984829546</v>
      </c>
      <c r="AF10">
        <f t="shared" ref="AF10:AF19" si="55">(BR10-BX10)</f>
        <v>1.7707547409650766</v>
      </c>
      <c r="AG10">
        <f t="shared" ref="AG10:AG19" si="56">(AM10+BQ10*E10)</f>
        <v>32.2957763671875</v>
      </c>
      <c r="AH10" s="1">
        <v>2</v>
      </c>
      <c r="AI10">
        <f t="shared" ref="AI10:AI19" si="57">(AH10*BF10+BG10)</f>
        <v>4.644859790802002</v>
      </c>
      <c r="AJ10" s="1">
        <v>1</v>
      </c>
      <c r="AK10">
        <f t="shared" ref="AK10:AK19" si="58">AI10*(AJ10+1)*(AJ10+1)/(AJ10*AJ10+1)</f>
        <v>9.2897195816040039</v>
      </c>
      <c r="AL10" s="1">
        <v>31.743911743164063</v>
      </c>
      <c r="AM10" s="1">
        <v>32.2957763671875</v>
      </c>
      <c r="AN10" s="1">
        <v>30.436742782592773</v>
      </c>
      <c r="AO10" s="1">
        <v>400.10464477539063</v>
      </c>
      <c r="AP10" s="1">
        <v>381.31976318359375</v>
      </c>
      <c r="AQ10" s="1">
        <v>24.988140106201172</v>
      </c>
      <c r="AR10" s="1">
        <v>31.036659240722656</v>
      </c>
      <c r="AS10" s="1">
        <v>52.773208618164063</v>
      </c>
      <c r="AT10" s="1">
        <v>65.547256469726563</v>
      </c>
      <c r="AU10" s="1">
        <v>299.78695678710938</v>
      </c>
      <c r="AV10" s="1">
        <v>1698.2659912109375</v>
      </c>
      <c r="AW10" s="1">
        <v>4.1375875473022461E-2</v>
      </c>
      <c r="AX10" s="1">
        <v>99.393867492675781</v>
      </c>
      <c r="AY10" s="1">
        <v>-1.1043941974639893</v>
      </c>
      <c r="AZ10" s="1">
        <v>-6.8257533013820648E-2</v>
      </c>
      <c r="BA10" s="1">
        <v>4.3582223355770111E-2</v>
      </c>
      <c r="BB10" s="1">
        <v>1.6712290234863758E-3</v>
      </c>
      <c r="BC10" s="1">
        <v>3.2068699598312378E-2</v>
      </c>
      <c r="BD10" s="1">
        <v>3.7531855050474405E-3</v>
      </c>
      <c r="BE10" s="1">
        <v>0.66666668653488159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ref="BL10:BL19" si="59">AU10*0.000001/(AH10*0.0001)</f>
        <v>1.4989347839355467</v>
      </c>
      <c r="BM10">
        <f t="shared" ref="BM10:BM19" si="60">(AR10-AQ10)/(1000-AR10)*BL10</f>
        <v>9.3567375984829546E-3</v>
      </c>
      <c r="BN10">
        <f t="shared" ref="BN10:BN19" si="61">(AM10+273.15)</f>
        <v>305.44577636718748</v>
      </c>
      <c r="BO10">
        <f t="shared" ref="BO10:BO19" si="62">(AL10+273.15)</f>
        <v>304.89391174316404</v>
      </c>
      <c r="BP10">
        <f t="shared" ref="BP10:BP19" si="63">(AV10*BH10+AW10*BI10)*BJ10</f>
        <v>271.72255252027753</v>
      </c>
      <c r="BQ10">
        <f t="shared" ref="BQ10:BQ19" si="64">((BP10+0.00000010773*(BO10^4-BN10^4))-BM10*44100)/(AI10*0.92*2*29.3+0.00000043092*BN10^3)</f>
        <v>-0.56213049437986673</v>
      </c>
      <c r="BR10">
        <f t="shared" ref="BR10:BR19" si="65">0.61365*EXP(17.502*AG10/(240.97+AG10))</f>
        <v>4.8556083369527956</v>
      </c>
      <c r="BS10">
        <f t="shared" ref="BS10:BS19" si="66">BR10*1000/AX10</f>
        <v>48.852192388132998</v>
      </c>
      <c r="BT10">
        <f t="shared" ref="BT10:BT19" si="67">(BS10-AR10)</f>
        <v>17.815533147410342</v>
      </c>
      <c r="BU10">
        <f t="shared" ref="BU10:BU19" si="68">IF(E10,AM10,(AL10+AM10)/2)</f>
        <v>32.019844055175781</v>
      </c>
      <c r="BV10">
        <f t="shared" ref="BV10:BV19" si="69">0.61365*EXP(17.502*BU10/(240.97+BU10))</f>
        <v>4.7804491520236265</v>
      </c>
      <c r="BW10">
        <f t="shared" ref="BW10:BW19" si="70">IF(BT10&lt;&gt;0,(1000-(BS10+AR10)/2)/BT10*BM10,0)</f>
        <v>0.50422224321257814</v>
      </c>
      <c r="BX10">
        <f t="shared" ref="BX10:BX19" si="71">AR10*AX10/1000</f>
        <v>3.084853595987719</v>
      </c>
      <c r="BY10">
        <f t="shared" ref="BY10:BY19" si="72">(BV10-BX10)</f>
        <v>1.6955955560359075</v>
      </c>
      <c r="BZ10">
        <f t="shared" ref="BZ10:BZ19" si="73">1/(1.6/G10+1.37/AK10)</f>
        <v>0.31761707195911609</v>
      </c>
      <c r="CA10">
        <f t="shared" ref="CA10:CA19" si="74">H10*AX10*0.001</f>
        <v>29.217309647583267</v>
      </c>
      <c r="CB10">
        <f t="shared" ref="CB10:CB19" si="75">H10/AP10</f>
        <v>0.77088805977127817</v>
      </c>
      <c r="CC10">
        <f t="shared" ref="CC10:CC19" si="76">(1-BM10*AX10/BR10/G10)*100</f>
        <v>64.076210892297766</v>
      </c>
      <c r="CD10">
        <f t="shared" ref="CD10:CD19" si="77">(AP10-F10/(AK10/1.35))</f>
        <v>377.74638355830808</v>
      </c>
      <c r="CE10">
        <f t="shared" ref="CE10:CE19" si="78">F10*CC10/100/CD10</f>
        <v>4.1710413936631614E-2</v>
      </c>
      <c r="CF10">
        <f t="shared" ref="CF10:CF19" si="79">(L10-K10)</f>
        <v>0</v>
      </c>
      <c r="CG10">
        <f t="shared" ref="CG10:CG19" si="80">AV10*W10</f>
        <v>1485.9383071653988</v>
      </c>
      <c r="CH10">
        <f t="shared" ref="CH10:CH19" si="81">(N10-M10)</f>
        <v>0</v>
      </c>
      <c r="CI10" t="e">
        <f t="shared" ref="CI10:CI19" si="82">(N10-O10)/(N10-K10)</f>
        <v>#DIV/0!</v>
      </c>
      <c r="CJ10" t="e">
        <f t="shared" ref="CJ10:CJ19" si="83">(L10-N10)/(L10-K10)</f>
        <v>#DIV/0!</v>
      </c>
    </row>
    <row r="11" spans="1:88" x14ac:dyDescent="0.35">
      <c r="A11" t="s">
        <v>115</v>
      </c>
      <c r="B11" s="1">
        <v>44</v>
      </c>
      <c r="C11" s="1" t="s">
        <v>96</v>
      </c>
      <c r="D11" s="1">
        <v>14874.999999241903</v>
      </c>
      <c r="E11" s="1">
        <v>0</v>
      </c>
      <c r="F11">
        <f t="shared" si="42"/>
        <v>9.8033466156275928</v>
      </c>
      <c r="G11">
        <f t="shared" si="43"/>
        <v>0.51989798414115973</v>
      </c>
      <c r="H11">
        <f t="shared" si="44"/>
        <v>155.18516572929377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45"/>
        <v>#DIV/0!</v>
      </c>
      <c r="Q11" t="e">
        <f t="shared" si="46"/>
        <v>#DIV/0!</v>
      </c>
      <c r="R11" t="e">
        <f t="shared" si="47"/>
        <v>#DIV/0!</v>
      </c>
      <c r="S11" s="1">
        <v>-1</v>
      </c>
      <c r="T11" s="1">
        <v>0.87</v>
      </c>
      <c r="U11" s="1">
        <v>0.92</v>
      </c>
      <c r="V11" s="1">
        <v>9.9476699829101563</v>
      </c>
      <c r="W11">
        <f t="shared" si="48"/>
        <v>0.87497383499145509</v>
      </c>
      <c r="X11">
        <f t="shared" si="49"/>
        <v>7.2577518875916363E-3</v>
      </c>
      <c r="Y11" t="e">
        <f t="shared" si="50"/>
        <v>#DIV/0!</v>
      </c>
      <c r="Z11" t="e">
        <f t="shared" si="51"/>
        <v>#DIV/0!</v>
      </c>
      <c r="AA11" t="e">
        <f t="shared" si="52"/>
        <v>#DIV/0!</v>
      </c>
      <c r="AB11" s="1">
        <v>0</v>
      </c>
      <c r="AC11" s="1">
        <v>0.5</v>
      </c>
      <c r="AD11" t="e">
        <f t="shared" si="53"/>
        <v>#DIV/0!</v>
      </c>
      <c r="AE11">
        <f t="shared" si="54"/>
        <v>9.3558918817608685</v>
      </c>
      <c r="AF11">
        <f t="shared" si="55"/>
        <v>1.8130282885581721</v>
      </c>
      <c r="AG11">
        <f t="shared" si="56"/>
        <v>32.446151733398438</v>
      </c>
      <c r="AH11" s="1">
        <v>2</v>
      </c>
      <c r="AI11">
        <f t="shared" si="57"/>
        <v>4.644859790802002</v>
      </c>
      <c r="AJ11" s="1">
        <v>1</v>
      </c>
      <c r="AK11">
        <f t="shared" si="58"/>
        <v>9.2897195816040039</v>
      </c>
      <c r="AL11" s="1">
        <v>31.799840927124023</v>
      </c>
      <c r="AM11" s="1">
        <v>32.446151733398438</v>
      </c>
      <c r="AN11" s="1">
        <v>30.470729827880859</v>
      </c>
      <c r="AO11" s="1">
        <v>199.77841186523438</v>
      </c>
      <c r="AP11" s="1">
        <v>192.03933715820313</v>
      </c>
      <c r="AQ11" s="1">
        <v>24.977909088134766</v>
      </c>
      <c r="AR11" s="1">
        <v>31.026115417480469</v>
      </c>
      <c r="AS11" s="1">
        <v>52.587413787841797</v>
      </c>
      <c r="AT11" s="1">
        <v>65.321044921875</v>
      </c>
      <c r="AU11" s="1">
        <v>299.77862548828125</v>
      </c>
      <c r="AV11" s="1">
        <v>1701.2225341796875</v>
      </c>
      <c r="AW11" s="1">
        <v>3.310101106762886E-2</v>
      </c>
      <c r="AX11" s="1">
        <v>99.399200439453125</v>
      </c>
      <c r="AY11" s="1">
        <v>0.31416964530944824</v>
      </c>
      <c r="AZ11" s="1">
        <v>-5.7405196130275726E-2</v>
      </c>
      <c r="BA11" s="1">
        <v>9.1513246297836304E-3</v>
      </c>
      <c r="BB11" s="1">
        <v>3.0228553805500269E-3</v>
      </c>
      <c r="BC11" s="1">
        <v>1.6875701025128365E-2</v>
      </c>
      <c r="BD11" s="1">
        <v>4.5514949597418308E-3</v>
      </c>
      <c r="BE11" s="1">
        <v>0.66666668653488159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59"/>
        <v>1.4988931274414061</v>
      </c>
      <c r="BM11">
        <f t="shared" si="60"/>
        <v>9.355891881760869E-3</v>
      </c>
      <c r="BN11">
        <f t="shared" si="61"/>
        <v>305.59615173339841</v>
      </c>
      <c r="BO11">
        <f t="shared" si="62"/>
        <v>304.949840927124</v>
      </c>
      <c r="BP11">
        <f t="shared" si="63"/>
        <v>272.19559938470411</v>
      </c>
      <c r="BQ11">
        <f t="shared" si="64"/>
        <v>-0.56458241917688545</v>
      </c>
      <c r="BR11">
        <f t="shared" si="65"/>
        <v>4.89699935379792</v>
      </c>
      <c r="BS11">
        <f t="shared" si="66"/>
        <v>49.26598334944174</v>
      </c>
      <c r="BT11">
        <f t="shared" si="67"/>
        <v>18.239867931961271</v>
      </c>
      <c r="BU11">
        <f t="shared" si="68"/>
        <v>32.12299633026123</v>
      </c>
      <c r="BV11">
        <f t="shared" si="69"/>
        <v>4.8084266505029847</v>
      </c>
      <c r="BW11">
        <f t="shared" si="70"/>
        <v>0.49234401355030832</v>
      </c>
      <c r="BX11">
        <f t="shared" si="71"/>
        <v>3.0839710652397478</v>
      </c>
      <c r="BY11">
        <f t="shared" si="72"/>
        <v>1.7244555852632368</v>
      </c>
      <c r="BZ11">
        <f t="shared" si="73"/>
        <v>0.31007735695613148</v>
      </c>
      <c r="CA11">
        <f t="shared" si="74"/>
        <v>15.425281393555824</v>
      </c>
      <c r="CB11">
        <f t="shared" si="75"/>
        <v>0.80809050908903801</v>
      </c>
      <c r="CC11">
        <f t="shared" si="76"/>
        <v>63.472503723541671</v>
      </c>
      <c r="CD11">
        <f t="shared" si="77"/>
        <v>190.61469588514416</v>
      </c>
      <c r="CE11">
        <f t="shared" si="78"/>
        <v>3.2644017906076225E-2</v>
      </c>
      <c r="CF11">
        <f t="shared" si="79"/>
        <v>0</v>
      </c>
      <c r="CG11">
        <f t="shared" si="80"/>
        <v>1488.525204905083</v>
      </c>
      <c r="CH11">
        <f t="shared" si="81"/>
        <v>0</v>
      </c>
      <c r="CI11" t="e">
        <f t="shared" si="82"/>
        <v>#DIV/0!</v>
      </c>
      <c r="CJ11" t="e">
        <f t="shared" si="83"/>
        <v>#DIV/0!</v>
      </c>
    </row>
    <row r="12" spans="1:88" x14ac:dyDescent="0.35">
      <c r="A12" t="s">
        <v>115</v>
      </c>
      <c r="B12" s="1">
        <v>45</v>
      </c>
      <c r="C12" s="1" t="s">
        <v>97</v>
      </c>
      <c r="D12" s="1">
        <v>15102.999999241903</v>
      </c>
      <c r="E12" s="1">
        <v>0</v>
      </c>
      <c r="F12">
        <f t="shared" si="42"/>
        <v>-3.5044610934971296</v>
      </c>
      <c r="G12">
        <f t="shared" si="43"/>
        <v>0.5018974288747009</v>
      </c>
      <c r="H12">
        <f t="shared" si="44"/>
        <v>57.073620972252051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45"/>
        <v>#DIV/0!</v>
      </c>
      <c r="Q12" t="e">
        <f t="shared" si="46"/>
        <v>#DIV/0!</v>
      </c>
      <c r="R12" t="e">
        <f t="shared" si="47"/>
        <v>#DIV/0!</v>
      </c>
      <c r="S12" s="1">
        <v>-1</v>
      </c>
      <c r="T12" s="1">
        <v>0.87</v>
      </c>
      <c r="U12" s="1">
        <v>0.92</v>
      </c>
      <c r="V12" s="1">
        <v>9.9476699829101563</v>
      </c>
      <c r="W12">
        <f t="shared" si="48"/>
        <v>0.87497383499145509</v>
      </c>
      <c r="X12">
        <f t="shared" si="49"/>
        <v>-1.683585184815107E-3</v>
      </c>
      <c r="Y12" t="e">
        <f t="shared" si="50"/>
        <v>#DIV/0!</v>
      </c>
      <c r="Z12" t="e">
        <f t="shared" si="51"/>
        <v>#DIV/0!</v>
      </c>
      <c r="AA12" t="e">
        <f t="shared" si="52"/>
        <v>#DIV/0!</v>
      </c>
      <c r="AB12" s="1">
        <v>0</v>
      </c>
      <c r="AC12" s="1">
        <v>0.5</v>
      </c>
      <c r="AD12" t="e">
        <f t="shared" si="53"/>
        <v>#DIV/0!</v>
      </c>
      <c r="AE12">
        <f t="shared" si="54"/>
        <v>9.3391743435604191</v>
      </c>
      <c r="AF12">
        <f t="shared" si="55"/>
        <v>1.8708613221990138</v>
      </c>
      <c r="AG12">
        <f t="shared" si="56"/>
        <v>32.6988525390625</v>
      </c>
      <c r="AH12" s="1">
        <v>2</v>
      </c>
      <c r="AI12">
        <f t="shared" si="57"/>
        <v>4.644859790802002</v>
      </c>
      <c r="AJ12" s="1">
        <v>1</v>
      </c>
      <c r="AK12">
        <f t="shared" si="58"/>
        <v>9.2897195816040039</v>
      </c>
      <c r="AL12" s="1">
        <v>32.042694091796875</v>
      </c>
      <c r="AM12" s="1">
        <v>32.6988525390625</v>
      </c>
      <c r="AN12" s="1">
        <v>30.712491989135742</v>
      </c>
      <c r="AO12" s="1">
        <v>44.960929870605469</v>
      </c>
      <c r="AP12" s="1">
        <v>47.005943298339844</v>
      </c>
      <c r="AQ12" s="1">
        <v>25.108129501342773</v>
      </c>
      <c r="AR12" s="1">
        <v>31.144382476806641</v>
      </c>
      <c r="AS12" s="1">
        <v>52.150619506835938</v>
      </c>
      <c r="AT12" s="1">
        <v>64.688163757324219</v>
      </c>
      <c r="AU12" s="1">
        <v>299.7989501953125</v>
      </c>
      <c r="AV12" s="1">
        <v>1700.1378173828125</v>
      </c>
      <c r="AW12" s="1">
        <v>5.9108613058924675E-3</v>
      </c>
      <c r="AX12" s="1">
        <v>99.420372009277344</v>
      </c>
      <c r="AY12" s="1">
        <v>0.83660709857940674</v>
      </c>
      <c r="AZ12" s="1">
        <v>-4.5662127435207367E-2</v>
      </c>
      <c r="BA12" s="1">
        <v>1.9006026908755302E-2</v>
      </c>
      <c r="BB12" s="1">
        <v>2.5913009885698557E-3</v>
      </c>
      <c r="BC12" s="1">
        <v>2.0700138062238693E-2</v>
      </c>
      <c r="BD12" s="1">
        <v>5.3660585545003414E-3</v>
      </c>
      <c r="BE12" s="1">
        <v>0.3333333432674408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59"/>
        <v>1.4989947509765624</v>
      </c>
      <c r="BM12">
        <f t="shared" si="60"/>
        <v>9.3391743435604184E-3</v>
      </c>
      <c r="BN12">
        <f t="shared" si="61"/>
        <v>305.84885253906248</v>
      </c>
      <c r="BO12">
        <f t="shared" si="62"/>
        <v>305.19269409179685</v>
      </c>
      <c r="BP12">
        <f t="shared" si="63"/>
        <v>272.02204470108336</v>
      </c>
      <c r="BQ12">
        <f t="shared" si="64"/>
        <v>-0.56290549037524662</v>
      </c>
      <c r="BR12">
        <f t="shared" si="65"/>
        <v>4.9672474140423484</v>
      </c>
      <c r="BS12">
        <f t="shared" si="66"/>
        <v>49.96206827287704</v>
      </c>
      <c r="BT12">
        <f t="shared" si="67"/>
        <v>18.8176857960704</v>
      </c>
      <c r="BU12">
        <f t="shared" si="68"/>
        <v>32.370773315429688</v>
      </c>
      <c r="BV12">
        <f t="shared" si="69"/>
        <v>4.8762131213092532</v>
      </c>
      <c r="BW12">
        <f t="shared" si="70"/>
        <v>0.47617123586271348</v>
      </c>
      <c r="BX12">
        <f t="shared" si="71"/>
        <v>3.0963860918433346</v>
      </c>
      <c r="BY12">
        <f t="shared" si="72"/>
        <v>1.7798270294659186</v>
      </c>
      <c r="BZ12">
        <f t="shared" si="73"/>
        <v>0.29981616347891643</v>
      </c>
      <c r="CA12">
        <f t="shared" si="74"/>
        <v>5.6742806289777921</v>
      </c>
      <c r="CB12">
        <f t="shared" si="75"/>
        <v>1.2141788243672536</v>
      </c>
      <c r="CC12">
        <f t="shared" si="76"/>
        <v>62.756275664561713</v>
      </c>
      <c r="CD12">
        <f t="shared" si="77"/>
        <v>47.515218356070299</v>
      </c>
      <c r="CE12">
        <f t="shared" si="78"/>
        <v>-4.628557629497676E-2</v>
      </c>
      <c r="CF12">
        <f t="shared" si="79"/>
        <v>0</v>
      </c>
      <c r="CG12">
        <f t="shared" si="80"/>
        <v>1487.5761060894415</v>
      </c>
      <c r="CH12">
        <f t="shared" si="81"/>
        <v>0</v>
      </c>
      <c r="CI12" t="e">
        <f t="shared" si="82"/>
        <v>#DIV/0!</v>
      </c>
      <c r="CJ12" t="e">
        <f t="shared" si="83"/>
        <v>#DIV/0!</v>
      </c>
    </row>
    <row r="13" spans="1:88" x14ac:dyDescent="0.35">
      <c r="A13" t="s">
        <v>115</v>
      </c>
      <c r="B13" s="1">
        <v>46</v>
      </c>
      <c r="C13" s="1" t="s">
        <v>98</v>
      </c>
      <c r="D13" s="1">
        <v>15251.999999241903</v>
      </c>
      <c r="E13" s="1">
        <v>0</v>
      </c>
      <c r="F13">
        <f t="shared" si="42"/>
        <v>1.6360102189385266</v>
      </c>
      <c r="G13">
        <f t="shared" si="43"/>
        <v>0.49556704634584714</v>
      </c>
      <c r="H13">
        <f t="shared" si="44"/>
        <v>89.636186387364674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45"/>
        <v>#DIV/0!</v>
      </c>
      <c r="Q13" t="e">
        <f t="shared" si="46"/>
        <v>#DIV/0!</v>
      </c>
      <c r="R13" t="e">
        <f t="shared" si="47"/>
        <v>#DIV/0!</v>
      </c>
      <c r="S13" s="1">
        <v>-1</v>
      </c>
      <c r="T13" s="1">
        <v>0.87</v>
      </c>
      <c r="U13" s="1">
        <v>0.92</v>
      </c>
      <c r="V13" s="1">
        <v>9.9476699829101563</v>
      </c>
      <c r="W13">
        <f t="shared" si="48"/>
        <v>0.87497383499145509</v>
      </c>
      <c r="X13">
        <f t="shared" si="49"/>
        <v>1.7722206405631257E-3</v>
      </c>
      <c r="Y13" t="e">
        <f t="shared" si="50"/>
        <v>#DIV/0!</v>
      </c>
      <c r="Z13" t="e">
        <f t="shared" si="51"/>
        <v>#DIV/0!</v>
      </c>
      <c r="AA13" t="e">
        <f t="shared" si="52"/>
        <v>#DIV/0!</v>
      </c>
      <c r="AB13" s="1">
        <v>0</v>
      </c>
      <c r="AC13" s="1">
        <v>0.5</v>
      </c>
      <c r="AD13" t="e">
        <f t="shared" si="53"/>
        <v>#DIV/0!</v>
      </c>
      <c r="AE13">
        <f t="shared" si="54"/>
        <v>9.3005696282726369</v>
      </c>
      <c r="AF13">
        <f t="shared" si="55"/>
        <v>1.8856670572376046</v>
      </c>
      <c r="AG13">
        <f t="shared" si="56"/>
        <v>32.768123626708984</v>
      </c>
      <c r="AH13" s="1">
        <v>2</v>
      </c>
      <c r="AI13">
        <f t="shared" si="57"/>
        <v>4.644859790802002</v>
      </c>
      <c r="AJ13" s="1">
        <v>1</v>
      </c>
      <c r="AK13">
        <f t="shared" si="58"/>
        <v>9.2897195816040039</v>
      </c>
      <c r="AL13" s="1">
        <v>32.152717590332031</v>
      </c>
      <c r="AM13" s="1">
        <v>32.768123626708984</v>
      </c>
      <c r="AN13" s="1">
        <v>30.825088500976563</v>
      </c>
      <c r="AO13" s="1">
        <v>99.807373046875</v>
      </c>
      <c r="AP13" s="1">
        <v>98.1070556640625</v>
      </c>
      <c r="AQ13" s="1">
        <v>25.175807952880859</v>
      </c>
      <c r="AR13" s="1">
        <v>31.18756103515625</v>
      </c>
      <c r="AS13" s="1">
        <v>51.972003936767578</v>
      </c>
      <c r="AT13" s="1">
        <v>64.3824462890625</v>
      </c>
      <c r="AU13" s="1">
        <v>299.7630615234375</v>
      </c>
      <c r="AV13" s="1">
        <v>1699.9425048828125</v>
      </c>
      <c r="AW13" s="1">
        <v>9.1027319431304932E-2</v>
      </c>
      <c r="AX13" s="1">
        <v>99.430328369140625</v>
      </c>
      <c r="AY13" s="1">
        <v>0.67560094594955444</v>
      </c>
      <c r="AZ13" s="1">
        <v>-4.3360721319913864E-2</v>
      </c>
      <c r="BA13" s="1">
        <v>2.3154851049184799E-2</v>
      </c>
      <c r="BB13" s="1">
        <v>1.8598741153255105E-3</v>
      </c>
      <c r="BC13" s="1">
        <v>1.5861982479691505E-2</v>
      </c>
      <c r="BD13" s="1">
        <v>1.2226760154590011E-3</v>
      </c>
      <c r="BE13" s="1">
        <v>0.3333333432674408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59"/>
        <v>1.4988153076171873</v>
      </c>
      <c r="BM13">
        <f t="shared" si="60"/>
        <v>9.3005696282726369E-3</v>
      </c>
      <c r="BN13">
        <f t="shared" si="61"/>
        <v>305.91812362670896</v>
      </c>
      <c r="BO13">
        <f t="shared" si="62"/>
        <v>305.30271759033201</v>
      </c>
      <c r="BP13">
        <f t="shared" si="63"/>
        <v>271.99079470178185</v>
      </c>
      <c r="BQ13">
        <f t="shared" si="64"/>
        <v>-0.55464638626796448</v>
      </c>
      <c r="BR13">
        <f t="shared" si="65"/>
        <v>4.9866564919958059</v>
      </c>
      <c r="BS13">
        <f t="shared" si="66"/>
        <v>50.152268163920425</v>
      </c>
      <c r="BT13">
        <f t="shared" si="67"/>
        <v>18.964707128764175</v>
      </c>
      <c r="BU13">
        <f t="shared" si="68"/>
        <v>32.460420608520508</v>
      </c>
      <c r="BV13">
        <f t="shared" si="69"/>
        <v>4.9009427848203568</v>
      </c>
      <c r="BW13">
        <f t="shared" si="70"/>
        <v>0.4704694986948183</v>
      </c>
      <c r="BX13">
        <f t="shared" si="71"/>
        <v>3.1009894347582012</v>
      </c>
      <c r="BY13">
        <f t="shared" si="72"/>
        <v>1.7999533500621556</v>
      </c>
      <c r="BZ13">
        <f t="shared" si="73"/>
        <v>0.29619979773611876</v>
      </c>
      <c r="CA13">
        <f t="shared" si="74"/>
        <v>8.9125554462531618</v>
      </c>
      <c r="CB13">
        <f t="shared" si="75"/>
        <v>0.91365688003415657</v>
      </c>
      <c r="CC13">
        <f t="shared" si="76"/>
        <v>62.578899960201838</v>
      </c>
      <c r="CD13">
        <f t="shared" si="77"/>
        <v>97.869307497805622</v>
      </c>
      <c r="CE13">
        <f t="shared" si="78"/>
        <v>1.0460860758324819E-2</v>
      </c>
      <c r="CF13">
        <f t="shared" si="79"/>
        <v>0</v>
      </c>
      <c r="CG13">
        <f t="shared" si="80"/>
        <v>1487.4052127622949</v>
      </c>
      <c r="CH13">
        <f t="shared" si="81"/>
        <v>0</v>
      </c>
      <c r="CI13" t="e">
        <f t="shared" si="82"/>
        <v>#DIV/0!</v>
      </c>
      <c r="CJ13" t="e">
        <f t="shared" si="83"/>
        <v>#DIV/0!</v>
      </c>
    </row>
    <row r="14" spans="1:88" x14ac:dyDescent="0.35">
      <c r="A14" t="s">
        <v>115</v>
      </c>
      <c r="B14" s="1">
        <v>47</v>
      </c>
      <c r="C14" s="1" t="s">
        <v>99</v>
      </c>
      <c r="D14" s="1">
        <v>15413.999999241903</v>
      </c>
      <c r="E14" s="1">
        <v>0</v>
      </c>
      <c r="F14">
        <f t="shared" si="42"/>
        <v>24.532037000864033</v>
      </c>
      <c r="G14">
        <f t="shared" si="43"/>
        <v>0.48413951772660163</v>
      </c>
      <c r="H14">
        <f t="shared" si="44"/>
        <v>286.32310202918097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si="45"/>
        <v>#DIV/0!</v>
      </c>
      <c r="Q14" t="e">
        <f t="shared" si="46"/>
        <v>#DIV/0!</v>
      </c>
      <c r="R14" t="e">
        <f t="shared" si="47"/>
        <v>#DIV/0!</v>
      </c>
      <c r="S14" s="1">
        <v>-1</v>
      </c>
      <c r="T14" s="1">
        <v>0.87</v>
      </c>
      <c r="U14" s="1">
        <v>0.92</v>
      </c>
      <c r="V14" s="1">
        <v>9.9476699829101563</v>
      </c>
      <c r="W14">
        <f t="shared" si="48"/>
        <v>0.87497383499145509</v>
      </c>
      <c r="X14">
        <f t="shared" si="49"/>
        <v>1.714223810981455E-2</v>
      </c>
      <c r="Y14" t="e">
        <f t="shared" si="50"/>
        <v>#DIV/0!</v>
      </c>
      <c r="Z14" t="e">
        <f t="shared" si="51"/>
        <v>#DIV/0!</v>
      </c>
      <c r="AA14" t="e">
        <f t="shared" si="52"/>
        <v>#DIV/0!</v>
      </c>
      <c r="AB14" s="1">
        <v>0</v>
      </c>
      <c r="AC14" s="1">
        <v>0.5</v>
      </c>
      <c r="AD14" t="e">
        <f t="shared" si="53"/>
        <v>#DIV/0!</v>
      </c>
      <c r="AE14">
        <f t="shared" si="54"/>
        <v>8.960880551012206</v>
      </c>
      <c r="AF14">
        <f t="shared" si="55"/>
        <v>1.8581456576804709</v>
      </c>
      <c r="AG14">
        <f t="shared" si="56"/>
        <v>32.601181030273438</v>
      </c>
      <c r="AH14" s="1">
        <v>2</v>
      </c>
      <c r="AI14">
        <f t="shared" si="57"/>
        <v>4.644859790802002</v>
      </c>
      <c r="AJ14" s="1">
        <v>1</v>
      </c>
      <c r="AK14">
        <f t="shared" si="58"/>
        <v>9.2897195816040039</v>
      </c>
      <c r="AL14" s="1">
        <v>31.982606887817383</v>
      </c>
      <c r="AM14" s="1">
        <v>32.601181030273438</v>
      </c>
      <c r="AN14" s="1">
        <v>30.670276641845703</v>
      </c>
      <c r="AO14" s="1">
        <v>399.9892578125</v>
      </c>
      <c r="AP14" s="1">
        <v>381.34259033203125</v>
      </c>
      <c r="AQ14" s="1">
        <v>25.20201301574707</v>
      </c>
      <c r="AR14" s="1">
        <v>30.995079040527344</v>
      </c>
      <c r="AS14" s="1">
        <v>52.529121398925781</v>
      </c>
      <c r="AT14" s="1">
        <v>64.603744506835938</v>
      </c>
      <c r="AU14" s="1">
        <v>299.77691650390625</v>
      </c>
      <c r="AV14" s="1">
        <v>1702.2481689453125</v>
      </c>
      <c r="AW14" s="1">
        <v>5.6744486093521118E-2</v>
      </c>
      <c r="AX14" s="1">
        <v>99.430198669433594</v>
      </c>
      <c r="AY14" s="1">
        <v>-1.1573381423950195</v>
      </c>
      <c r="AZ14" s="1">
        <v>-3.7652790546417236E-2</v>
      </c>
      <c r="BA14" s="1">
        <v>1.7557673156261444E-2</v>
      </c>
      <c r="BB14" s="1">
        <v>2.8319975826889277E-3</v>
      </c>
      <c r="BC14" s="1">
        <v>1.4767653308808804E-2</v>
      </c>
      <c r="BD14" s="1">
        <v>1.3022940838709474E-3</v>
      </c>
      <c r="BE14" s="1">
        <v>0.66666668653488159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si="59"/>
        <v>1.4988845825195309</v>
      </c>
      <c r="BM14">
        <f t="shared" si="60"/>
        <v>8.9608805510122055E-3</v>
      </c>
      <c r="BN14">
        <f t="shared" si="61"/>
        <v>305.75118103027341</v>
      </c>
      <c r="BO14">
        <f t="shared" si="62"/>
        <v>305.13260688781736</v>
      </c>
      <c r="BP14">
        <f t="shared" si="63"/>
        <v>272.35970094353615</v>
      </c>
      <c r="BQ14">
        <f t="shared" si="64"/>
        <v>-0.49636763122503536</v>
      </c>
      <c r="BR14">
        <f t="shared" si="65"/>
        <v>4.9399925244549019</v>
      </c>
      <c r="BS14">
        <f t="shared" si="66"/>
        <v>49.683019752162416</v>
      </c>
      <c r="BT14">
        <f t="shared" si="67"/>
        <v>18.687940711635072</v>
      </c>
      <c r="BU14">
        <f t="shared" si="68"/>
        <v>32.29189395904541</v>
      </c>
      <c r="BV14">
        <f t="shared" si="69"/>
        <v>4.8545437440603543</v>
      </c>
      <c r="BW14">
        <f t="shared" si="70"/>
        <v>0.46015809235076421</v>
      </c>
      <c r="BX14">
        <f t="shared" si="71"/>
        <v>3.081846866774431</v>
      </c>
      <c r="BY14">
        <f t="shared" si="72"/>
        <v>1.7726968772859233</v>
      </c>
      <c r="BZ14">
        <f t="shared" si="73"/>
        <v>0.28966135001452381</v>
      </c>
      <c r="CA14">
        <f t="shared" si="74"/>
        <v>28.469162918409971</v>
      </c>
      <c r="CB14">
        <f t="shared" si="75"/>
        <v>0.75082906889545764</v>
      </c>
      <c r="CC14">
        <f t="shared" si="76"/>
        <v>62.746063461484503</v>
      </c>
      <c r="CD14">
        <f t="shared" si="77"/>
        <v>377.77754731213764</v>
      </c>
      <c r="CE14">
        <f t="shared" si="78"/>
        <v>4.074590354687934E-2</v>
      </c>
      <c r="CF14">
        <f t="shared" si="79"/>
        <v>0</v>
      </c>
      <c r="CG14">
        <f t="shared" si="80"/>
        <v>1489.4226084892625</v>
      </c>
      <c r="CH14">
        <f t="shared" si="81"/>
        <v>0</v>
      </c>
      <c r="CI14" t="e">
        <f t="shared" si="82"/>
        <v>#DIV/0!</v>
      </c>
      <c r="CJ14" t="e">
        <f t="shared" si="83"/>
        <v>#DIV/0!</v>
      </c>
    </row>
    <row r="15" spans="1:88" x14ac:dyDescent="0.35">
      <c r="A15" t="s">
        <v>115</v>
      </c>
      <c r="B15" s="1">
        <v>48</v>
      </c>
      <c r="C15" s="1" t="s">
        <v>100</v>
      </c>
      <c r="D15" s="1">
        <v>15574.999999241903</v>
      </c>
      <c r="E15" s="1">
        <v>0</v>
      </c>
      <c r="F15">
        <f t="shared" si="42"/>
        <v>38.008806501529435</v>
      </c>
      <c r="G15">
        <f t="shared" si="43"/>
        <v>0.4722301080722342</v>
      </c>
      <c r="H15">
        <f t="shared" si="44"/>
        <v>517.98958179573322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9.9476699829101563</v>
      </c>
      <c r="W15">
        <f t="shared" si="48"/>
        <v>0.87497383499145509</v>
      </c>
      <c r="X15">
        <f t="shared" si="49"/>
        <v>2.6208860333670481E-2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8.7512424124478621</v>
      </c>
      <c r="AF15">
        <f t="shared" si="55"/>
        <v>1.8579192549164412</v>
      </c>
      <c r="AG15">
        <f t="shared" si="56"/>
        <v>32.626808166503906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31.983257293701172</v>
      </c>
      <c r="AM15" s="1">
        <v>32.626808166503906</v>
      </c>
      <c r="AN15" s="1">
        <v>30.736440658569336</v>
      </c>
      <c r="AO15" s="1">
        <v>700.04168701171875</v>
      </c>
      <c r="AP15" s="1">
        <v>670.76641845703125</v>
      </c>
      <c r="AQ15" s="1">
        <v>25.413679122924805</v>
      </c>
      <c r="AR15" s="1">
        <v>31.070955276489258</v>
      </c>
      <c r="AS15" s="1">
        <v>52.965278625488281</v>
      </c>
      <c r="AT15" s="1">
        <v>64.755744934082031</v>
      </c>
      <c r="AU15" s="1">
        <v>299.767333984375</v>
      </c>
      <c r="AV15" s="1">
        <v>1701.059326171875</v>
      </c>
      <c r="AW15" s="1">
        <v>0.44922482967376709</v>
      </c>
      <c r="AX15" s="1">
        <v>99.424423217773438</v>
      </c>
      <c r="AY15" s="1">
        <v>-4.015812873840332</v>
      </c>
      <c r="AZ15" s="1">
        <v>-2.3129856213927269E-2</v>
      </c>
      <c r="BA15" s="1">
        <v>3.6135803908109665E-2</v>
      </c>
      <c r="BB15" s="1">
        <v>6.0060806572437286E-3</v>
      </c>
      <c r="BC15" s="1">
        <v>1.9530171528458595E-2</v>
      </c>
      <c r="BD15" s="1">
        <v>6.2438794411718845E-3</v>
      </c>
      <c r="BE15" s="1">
        <v>0.66666668653488159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1.4988366699218749</v>
      </c>
      <c r="BM15">
        <f t="shared" si="60"/>
        <v>8.7512424124478617E-3</v>
      </c>
      <c r="BN15">
        <f t="shared" si="61"/>
        <v>305.77680816650388</v>
      </c>
      <c r="BO15">
        <f t="shared" si="62"/>
        <v>305.13325729370115</v>
      </c>
      <c r="BP15">
        <f t="shared" si="63"/>
        <v>272.16948610403779</v>
      </c>
      <c r="BQ15">
        <f t="shared" si="64"/>
        <v>-0.46306911758164321</v>
      </c>
      <c r="BR15">
        <f t="shared" si="65"/>
        <v>4.94713106210662</v>
      </c>
      <c r="BS15">
        <f t="shared" si="66"/>
        <v>49.757704415048146</v>
      </c>
      <c r="BT15">
        <f t="shared" si="67"/>
        <v>18.686749138558888</v>
      </c>
      <c r="BU15">
        <f t="shared" si="68"/>
        <v>32.305032730102539</v>
      </c>
      <c r="BV15">
        <f t="shared" si="69"/>
        <v>4.8581473387115501</v>
      </c>
      <c r="BW15">
        <f t="shared" si="70"/>
        <v>0.44938618016244902</v>
      </c>
      <c r="BX15">
        <f t="shared" si="71"/>
        <v>3.0892118071901788</v>
      </c>
      <c r="BY15">
        <f t="shared" si="72"/>
        <v>1.7689355315213713</v>
      </c>
      <c r="BZ15">
        <f t="shared" si="73"/>
        <v>0.28283314021652028</v>
      </c>
      <c r="CA15">
        <f t="shared" si="74"/>
        <v>51.500815402856453</v>
      </c>
      <c r="CB15">
        <f t="shared" si="75"/>
        <v>0.7722354124216122</v>
      </c>
      <c r="CC15">
        <f t="shared" si="76"/>
        <v>62.756052547174924</v>
      </c>
      <c r="CD15">
        <f t="shared" si="77"/>
        <v>665.24290525231891</v>
      </c>
      <c r="CE15">
        <f t="shared" si="78"/>
        <v>3.5855815059924238E-2</v>
      </c>
      <c r="CF15">
        <f t="shared" si="79"/>
        <v>0</v>
      </c>
      <c r="CG15">
        <f t="shared" si="80"/>
        <v>1488.3824021685859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115</v>
      </c>
      <c r="B16" s="1">
        <v>49</v>
      </c>
      <c r="C16" s="1" t="s">
        <v>101</v>
      </c>
      <c r="D16" s="1">
        <v>15727.999999241903</v>
      </c>
      <c r="E16" s="1">
        <v>0</v>
      </c>
      <c r="F16">
        <f t="shared" si="42"/>
        <v>42.718901094933791</v>
      </c>
      <c r="G16">
        <f t="shared" si="43"/>
        <v>0.4201559512513785</v>
      </c>
      <c r="H16">
        <f t="shared" si="44"/>
        <v>767.78973356990502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9.9476699829101563</v>
      </c>
      <c r="W16">
        <f t="shared" si="48"/>
        <v>0.87497383499145509</v>
      </c>
      <c r="X16">
        <f t="shared" si="49"/>
        <v>2.9421398169630287E-2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8.4617859040398802</v>
      </c>
      <c r="AF16">
        <f t="shared" si="55"/>
        <v>2.0066530642585594</v>
      </c>
      <c r="AG16">
        <f t="shared" si="56"/>
        <v>33.169963836669922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32.304409027099609</v>
      </c>
      <c r="AM16" s="1">
        <v>33.169963836669922</v>
      </c>
      <c r="AN16" s="1">
        <v>31.027837753295898</v>
      </c>
      <c r="AO16" s="1">
        <v>999.73114013671875</v>
      </c>
      <c r="AP16" s="1">
        <v>965.7803955078125</v>
      </c>
      <c r="AQ16" s="1">
        <v>25.649215698242188</v>
      </c>
      <c r="AR16" s="1">
        <v>31.118618011474609</v>
      </c>
      <c r="AS16" s="1">
        <v>52.493431091308594</v>
      </c>
      <c r="AT16" s="1">
        <v>63.687053680419922</v>
      </c>
      <c r="AU16" s="1">
        <v>299.79388427734375</v>
      </c>
      <c r="AV16" s="1">
        <v>1698.2861328125</v>
      </c>
      <c r="AW16" s="1">
        <v>0.40075653791427612</v>
      </c>
      <c r="AX16" s="1">
        <v>99.422866821289063</v>
      </c>
      <c r="AY16" s="1">
        <v>-7.5363025665283203</v>
      </c>
      <c r="AZ16" s="1">
        <v>-2.0428772550076246E-3</v>
      </c>
      <c r="BA16" s="1">
        <v>3.2623216509819031E-2</v>
      </c>
      <c r="BB16" s="1">
        <v>2.5305231101810932E-3</v>
      </c>
      <c r="BC16" s="1">
        <v>7.2571143507957458E-2</v>
      </c>
      <c r="BD16" s="1">
        <v>1.336350105702877E-3</v>
      </c>
      <c r="BE16" s="1">
        <v>0.66666668653488159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1.4989694213867186</v>
      </c>
      <c r="BM16">
        <f t="shared" si="60"/>
        <v>8.4617859040398806E-3</v>
      </c>
      <c r="BN16">
        <f t="shared" si="61"/>
        <v>306.3199638366699</v>
      </c>
      <c r="BO16">
        <f t="shared" si="62"/>
        <v>305.45440902709959</v>
      </c>
      <c r="BP16">
        <f t="shared" si="63"/>
        <v>271.7257751764555</v>
      </c>
      <c r="BQ16">
        <f t="shared" si="64"/>
        <v>-0.42661499677197795</v>
      </c>
      <c r="BR16">
        <f t="shared" si="65"/>
        <v>5.1005552784759667</v>
      </c>
      <c r="BS16">
        <f t="shared" si="66"/>
        <v>51.301631521490215</v>
      </c>
      <c r="BT16">
        <f t="shared" si="67"/>
        <v>20.183013510015606</v>
      </c>
      <c r="BU16">
        <f t="shared" si="68"/>
        <v>32.737186431884766</v>
      </c>
      <c r="BV16">
        <f t="shared" si="69"/>
        <v>4.9779800541437087</v>
      </c>
      <c r="BW16">
        <f t="shared" si="70"/>
        <v>0.4019753862405685</v>
      </c>
      <c r="BX16">
        <f t="shared" si="71"/>
        <v>3.0939022142174073</v>
      </c>
      <c r="BY16">
        <f t="shared" si="72"/>
        <v>1.8840778399263014</v>
      </c>
      <c r="BZ16">
        <f t="shared" si="73"/>
        <v>0.25280712860881521</v>
      </c>
      <c r="CA16">
        <f t="shared" si="74"/>
        <v>76.335856427473686</v>
      </c>
      <c r="CB16">
        <f t="shared" si="75"/>
        <v>0.79499411785657248</v>
      </c>
      <c r="CC16">
        <f t="shared" si="76"/>
        <v>60.742708172894865</v>
      </c>
      <c r="CD16">
        <f t="shared" si="77"/>
        <v>959.57240225553358</v>
      </c>
      <c r="CE16">
        <f t="shared" si="78"/>
        <v>2.7041854648767939E-2</v>
      </c>
      <c r="CF16">
        <f t="shared" si="79"/>
        <v>0</v>
      </c>
      <c r="CG16">
        <f t="shared" si="80"/>
        <v>1485.9559305397609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115</v>
      </c>
      <c r="B17" s="1">
        <v>50</v>
      </c>
      <c r="C17" s="1" t="s">
        <v>102</v>
      </c>
      <c r="D17" s="1">
        <v>15774.999999241903</v>
      </c>
      <c r="E17" s="1">
        <v>0</v>
      </c>
      <c r="F17">
        <f t="shared" si="42"/>
        <v>41.462739497149222</v>
      </c>
      <c r="G17">
        <f t="shared" si="43"/>
        <v>0.39245465406476715</v>
      </c>
      <c r="H17">
        <f t="shared" si="44"/>
        <v>761.14028829462325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9.9476699829101563</v>
      </c>
      <c r="W17">
        <f t="shared" si="48"/>
        <v>0.87497383499145509</v>
      </c>
      <c r="X17">
        <f t="shared" si="49"/>
        <v>2.8509358909968096E-2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8.2598964327437141</v>
      </c>
      <c r="AF17">
        <f t="shared" si="55"/>
        <v>2.0901604991319358</v>
      </c>
      <c r="AG17">
        <f t="shared" si="56"/>
        <v>33.447681427001953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32.439197540283203</v>
      </c>
      <c r="AM17" s="1">
        <v>33.447681427001953</v>
      </c>
      <c r="AN17" s="1">
        <v>31.145957946777344</v>
      </c>
      <c r="AO17" s="1">
        <v>999.42230224609375</v>
      </c>
      <c r="AP17" s="1">
        <v>966.4346923828125</v>
      </c>
      <c r="AQ17" s="1">
        <v>25.745121002197266</v>
      </c>
      <c r="AR17" s="1">
        <v>31.084436416625977</v>
      </c>
      <c r="AS17" s="1">
        <v>52.289073944091797</v>
      </c>
      <c r="AT17" s="1">
        <v>63.133373260498047</v>
      </c>
      <c r="AU17" s="1">
        <v>299.78158569335938</v>
      </c>
      <c r="AV17" s="1">
        <v>1702.2584228515625</v>
      </c>
      <c r="AW17" s="1">
        <v>0.32746151089668274</v>
      </c>
      <c r="AX17" s="1">
        <v>99.420440673828125</v>
      </c>
      <c r="AY17" s="1">
        <v>-7.4355273246765137</v>
      </c>
      <c r="AZ17" s="1">
        <v>7.8644640743732452E-3</v>
      </c>
      <c r="BA17" s="1">
        <v>3.4536242485046387E-2</v>
      </c>
      <c r="BB17" s="1">
        <v>6.5959962084889412E-3</v>
      </c>
      <c r="BC17" s="1">
        <v>7.3052816092967987E-2</v>
      </c>
      <c r="BD17" s="1">
        <v>4.2967218905687332E-3</v>
      </c>
      <c r="BE17" s="1">
        <v>0.66666668653488159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1.4989079284667968</v>
      </c>
      <c r="BM17">
        <f t="shared" si="60"/>
        <v>8.2598964327437133E-3</v>
      </c>
      <c r="BN17">
        <f t="shared" si="61"/>
        <v>306.59768142700193</v>
      </c>
      <c r="BO17">
        <f t="shared" si="62"/>
        <v>305.58919754028318</v>
      </c>
      <c r="BP17">
        <f t="shared" si="63"/>
        <v>272.36134156849948</v>
      </c>
      <c r="BQ17">
        <f t="shared" si="64"/>
        <v>-0.39707041632877349</v>
      </c>
      <c r="BR17">
        <f t="shared" si="65"/>
        <v>5.1805888657704813</v>
      </c>
      <c r="BS17">
        <f t="shared" si="66"/>
        <v>52.107884763522698</v>
      </c>
      <c r="BT17">
        <f t="shared" si="67"/>
        <v>21.023448346896721</v>
      </c>
      <c r="BU17">
        <f t="shared" si="68"/>
        <v>32.943439483642578</v>
      </c>
      <c r="BV17">
        <f t="shared" si="69"/>
        <v>5.0360734196683454</v>
      </c>
      <c r="BW17">
        <f t="shared" si="70"/>
        <v>0.37654700235884253</v>
      </c>
      <c r="BX17">
        <f t="shared" si="71"/>
        <v>3.0904283666385455</v>
      </c>
      <c r="BY17">
        <f t="shared" si="72"/>
        <v>1.9456450530298</v>
      </c>
      <c r="BZ17">
        <f t="shared" si="73"/>
        <v>0.23672118547552015</v>
      </c>
      <c r="CA17">
        <f t="shared" si="74"/>
        <v>75.672902876856028</v>
      </c>
      <c r="CB17">
        <f t="shared" si="75"/>
        <v>0.78757550230112139</v>
      </c>
      <c r="CC17">
        <f t="shared" si="76"/>
        <v>59.60927262619726</v>
      </c>
      <c r="CD17">
        <f t="shared" si="77"/>
        <v>960.40924696118793</v>
      </c>
      <c r="CE17">
        <f t="shared" si="78"/>
        <v>2.5734485068056055E-2</v>
      </c>
      <c r="CF17">
        <f t="shared" si="79"/>
        <v>0</v>
      </c>
      <c r="CG17">
        <f t="shared" si="80"/>
        <v>1489.4315803889376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115</v>
      </c>
      <c r="B18" s="1">
        <v>51</v>
      </c>
      <c r="C18" s="1" t="s">
        <v>103</v>
      </c>
      <c r="D18" s="1">
        <v>15975.999999241903</v>
      </c>
      <c r="E18" s="1">
        <v>0</v>
      </c>
      <c r="F18">
        <f t="shared" si="42"/>
        <v>43.084542562573745</v>
      </c>
      <c r="G18">
        <f t="shared" si="43"/>
        <v>0.28090321238862948</v>
      </c>
      <c r="H18">
        <f t="shared" si="44"/>
        <v>1158.9876072199918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9.9476699829101563</v>
      </c>
      <c r="W18">
        <f t="shared" si="48"/>
        <v>0.87497383499145509</v>
      </c>
      <c r="X18">
        <f t="shared" si="49"/>
        <v>2.9624067146592957E-2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6.9626614421391686</v>
      </c>
      <c r="AF18">
        <f t="shared" si="55"/>
        <v>2.4299618787402002</v>
      </c>
      <c r="AG18">
        <f t="shared" si="56"/>
        <v>34.447109222412109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32.791370391845703</v>
      </c>
      <c r="AM18" s="1">
        <v>34.447109222412109</v>
      </c>
      <c r="AN18" s="1">
        <v>31.513961791992188</v>
      </c>
      <c r="AO18" s="1">
        <v>1499.651123046875</v>
      </c>
      <c r="AP18" s="1">
        <v>1464.1082763671875</v>
      </c>
      <c r="AQ18" s="1">
        <v>26.152778625488281</v>
      </c>
      <c r="AR18" s="1">
        <v>30.655267715454102</v>
      </c>
      <c r="AS18" s="1">
        <v>52.073318481445313</v>
      </c>
      <c r="AT18" s="1">
        <v>61.038314819335938</v>
      </c>
      <c r="AU18" s="1">
        <v>299.79946899414063</v>
      </c>
      <c r="AV18" s="1">
        <v>1700.77392578125</v>
      </c>
      <c r="AW18" s="1">
        <v>0.54852938652038574</v>
      </c>
      <c r="AX18" s="1">
        <v>99.420295715332031</v>
      </c>
      <c r="AY18" s="1">
        <v>-14.295341491699219</v>
      </c>
      <c r="AZ18" s="1">
        <v>3.879021480679512E-2</v>
      </c>
      <c r="BA18" s="1">
        <v>3.3123910427093506E-2</v>
      </c>
      <c r="BB18" s="1">
        <v>6.0867089778184891E-3</v>
      </c>
      <c r="BC18" s="1">
        <v>4.7618303447961807E-2</v>
      </c>
      <c r="BD18" s="1">
        <v>4.0626144036650658E-3</v>
      </c>
      <c r="BE18" s="1">
        <v>0.66666668653488159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1.498997344970703</v>
      </c>
      <c r="BM18">
        <f t="shared" si="60"/>
        <v>6.9626614421391684E-3</v>
      </c>
      <c r="BN18">
        <f t="shared" si="61"/>
        <v>307.59710922241209</v>
      </c>
      <c r="BO18">
        <f t="shared" si="62"/>
        <v>305.94137039184568</v>
      </c>
      <c r="BP18">
        <f t="shared" si="63"/>
        <v>272.12382204255846</v>
      </c>
      <c r="BQ18">
        <f t="shared" si="64"/>
        <v>-0.21116785169468844</v>
      </c>
      <c r="BR18">
        <f t="shared" si="65"/>
        <v>5.477717660243318</v>
      </c>
      <c r="BS18">
        <f t="shared" si="66"/>
        <v>55.096573801465532</v>
      </c>
      <c r="BT18">
        <f t="shared" si="67"/>
        <v>24.44130608601143</v>
      </c>
      <c r="BU18">
        <f t="shared" si="68"/>
        <v>33.619239807128906</v>
      </c>
      <c r="BV18">
        <f t="shared" si="69"/>
        <v>5.2305730787245022</v>
      </c>
      <c r="BW18">
        <f t="shared" si="70"/>
        <v>0.27265854363209041</v>
      </c>
      <c r="BX18">
        <f t="shared" si="71"/>
        <v>3.0477557815031178</v>
      </c>
      <c r="BY18">
        <f t="shared" si="72"/>
        <v>2.1828172972213844</v>
      </c>
      <c r="BZ18">
        <f t="shared" si="73"/>
        <v>0.1711336272051332</v>
      </c>
      <c r="CA18">
        <f t="shared" si="74"/>
        <v>115.22689064021668</v>
      </c>
      <c r="CB18">
        <f t="shared" si="75"/>
        <v>0.79159965552255807</v>
      </c>
      <c r="CC18">
        <f t="shared" si="76"/>
        <v>55.012280412596972</v>
      </c>
      <c r="CD18">
        <f t="shared" si="77"/>
        <v>1457.8471473903071</v>
      </c>
      <c r="CE18">
        <f t="shared" si="78"/>
        <v>1.6258075760162062E-2</v>
      </c>
      <c r="CF18">
        <f t="shared" si="79"/>
        <v>0</v>
      </c>
      <c r="CG18">
        <f t="shared" si="80"/>
        <v>1488.1326842942926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115</v>
      </c>
      <c r="B19" s="1">
        <v>52</v>
      </c>
      <c r="C19" s="1" t="s">
        <v>104</v>
      </c>
      <c r="D19" s="1">
        <v>16144.999999241903</v>
      </c>
      <c r="E19" s="1">
        <v>0</v>
      </c>
      <c r="F19">
        <f t="shared" si="42"/>
        <v>42.454819839479157</v>
      </c>
      <c r="G19">
        <f t="shared" si="43"/>
        <v>0.21439210713691381</v>
      </c>
      <c r="H19">
        <f t="shared" si="44"/>
        <v>1561.3852091863193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9.9476699829101563</v>
      </c>
      <c r="W19">
        <f t="shared" si="48"/>
        <v>0.87497383499145509</v>
      </c>
      <c r="X19">
        <f t="shared" si="49"/>
        <v>2.9223718473576455E-2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5.9193574170025212</v>
      </c>
      <c r="AF19">
        <f t="shared" si="55"/>
        <v>2.6850619889638327</v>
      </c>
      <c r="AG19">
        <f t="shared" si="56"/>
        <v>35.186161041259766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33.143707275390625</v>
      </c>
      <c r="AM19" s="1">
        <v>35.186161041259766</v>
      </c>
      <c r="AN19" s="1">
        <v>31.858186721801758</v>
      </c>
      <c r="AO19" s="1">
        <v>1999.96630859375</v>
      </c>
      <c r="AP19" s="1">
        <v>1963.8897705078125</v>
      </c>
      <c r="AQ19" s="1">
        <v>26.565404891967773</v>
      </c>
      <c r="AR19" s="1">
        <v>30.39417839050293</v>
      </c>
      <c r="AS19" s="1">
        <v>51.857814788818359</v>
      </c>
      <c r="AT19" s="1">
        <v>59.331890106201172</v>
      </c>
      <c r="AU19" s="1">
        <v>299.80584716796875</v>
      </c>
      <c r="AV19" s="1">
        <v>1699.4461669921875</v>
      </c>
      <c r="AW19" s="1">
        <v>0.32627677917480469</v>
      </c>
      <c r="AX19" s="1">
        <v>99.42034912109375</v>
      </c>
      <c r="AY19" s="1">
        <v>-22.235002517700195</v>
      </c>
      <c r="AZ19" s="1">
        <v>6.2194909900426865E-2</v>
      </c>
      <c r="BA19" s="1">
        <v>5.5824976414442062E-2</v>
      </c>
      <c r="BB19" s="1">
        <v>2.6750888209789991E-3</v>
      </c>
      <c r="BC19" s="1">
        <v>8.0814599990844727E-2</v>
      </c>
      <c r="BD19" s="1">
        <v>1.5747819561511278E-3</v>
      </c>
      <c r="BE19" s="1">
        <v>0.3333333432674408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1.4990292358398436</v>
      </c>
      <c r="BM19">
        <f t="shared" si="60"/>
        <v>5.9193574170025211E-3</v>
      </c>
      <c r="BN19">
        <f t="shared" si="61"/>
        <v>308.33616104125974</v>
      </c>
      <c r="BO19">
        <f t="shared" si="62"/>
        <v>306.2937072753906</v>
      </c>
      <c r="BP19">
        <f t="shared" si="63"/>
        <v>271.91138064105689</v>
      </c>
      <c r="BQ19">
        <f t="shared" si="64"/>
        <v>-5.579720026194674E-2</v>
      </c>
      <c r="BR19">
        <f t="shared" si="65"/>
        <v>5.7068618157964375</v>
      </c>
      <c r="BS19">
        <f t="shared" si="66"/>
        <v>57.401345562018626</v>
      </c>
      <c r="BT19">
        <f t="shared" si="67"/>
        <v>27.007167171515697</v>
      </c>
      <c r="BU19">
        <f t="shared" si="68"/>
        <v>34.164934158325195</v>
      </c>
      <c r="BV19">
        <f t="shared" si="69"/>
        <v>5.3923631473856251</v>
      </c>
      <c r="BW19">
        <f t="shared" si="70"/>
        <v>0.20955588707680473</v>
      </c>
      <c r="BX19">
        <f t="shared" si="71"/>
        <v>3.0217998268326047</v>
      </c>
      <c r="BY19">
        <f t="shared" si="72"/>
        <v>2.3705633205530203</v>
      </c>
      <c r="BZ19">
        <f t="shared" si="73"/>
        <v>0.13139851375807973</v>
      </c>
      <c r="CA19">
        <f t="shared" si="74"/>
        <v>155.23346260981589</v>
      </c>
      <c r="CB19">
        <f t="shared" si="75"/>
        <v>0.79504727436030409</v>
      </c>
      <c r="CC19">
        <f t="shared" si="76"/>
        <v>51.900152633174137</v>
      </c>
      <c r="CD19">
        <f t="shared" si="77"/>
        <v>1957.720154053857</v>
      </c>
      <c r="CE19">
        <f t="shared" si="78"/>
        <v>1.1254987721918614E-2</v>
      </c>
      <c r="CF19">
        <f t="shared" si="79"/>
        <v>0</v>
      </c>
      <c r="CG19">
        <f t="shared" si="80"/>
        <v>1486.9709300946831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116</v>
      </c>
      <c r="B20" s="1">
        <v>108</v>
      </c>
      <c r="C20" s="1" t="s">
        <v>105</v>
      </c>
      <c r="D20" s="1">
        <v>31160.499999207444</v>
      </c>
      <c r="E20" s="1">
        <v>0</v>
      </c>
      <c r="F20">
        <f t="shared" ref="F20:F27" si="84">(AO20-AP20*(1000-AQ20)/(1000-AR20))*BL20</f>
        <v>19.823506555048933</v>
      </c>
      <c r="G20">
        <f t="shared" ref="G20:G27" si="85">IF(BW20&lt;&gt;0,1/(1/BW20-1/AK20),0)</f>
        <v>0.60176315982910011</v>
      </c>
      <c r="H20">
        <f t="shared" ref="H20:H27" si="86">((BZ20-BM20/2)*AP20-F20)/(BZ20+BM20/2)</f>
        <v>325.22554193388476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ref="P20:P27" si="87">CF20/L20</f>
        <v>#DIV/0!</v>
      </c>
      <c r="Q20" t="e">
        <f t="shared" ref="Q20:Q27" si="88">CH20/N20</f>
        <v>#DIV/0!</v>
      </c>
      <c r="R20" t="e">
        <f t="shared" ref="R20:R27" si="89">(N20-O20)/N20</f>
        <v>#DIV/0!</v>
      </c>
      <c r="S20" s="1">
        <v>-1</v>
      </c>
      <c r="T20" s="1">
        <v>0.87</v>
      </c>
      <c r="U20" s="1">
        <v>0.92</v>
      </c>
      <c r="V20" s="1">
        <v>9.8948583602905273</v>
      </c>
      <c r="W20">
        <f t="shared" ref="W20:W27" si="90">(V20*U20+(100-V20)*T20)/100</f>
        <v>0.87494742918014523</v>
      </c>
      <c r="X20">
        <f t="shared" ref="X20:X27" si="91">(F20-S20)/CG20</f>
        <v>1.4007367655911183E-2</v>
      </c>
      <c r="Y20" t="e">
        <f t="shared" ref="Y20:Y27" si="92">(N20-O20)/(N20-M20)</f>
        <v>#DIV/0!</v>
      </c>
      <c r="Z20" t="e">
        <f t="shared" ref="Z20:Z27" si="93">(L20-N20)/(L20-M20)</f>
        <v>#DIV/0!</v>
      </c>
      <c r="AA20" t="e">
        <f t="shared" ref="AA20:AA27" si="94">(L20-N20)/N20</f>
        <v>#DIV/0!</v>
      </c>
      <c r="AB20" s="1">
        <v>0</v>
      </c>
      <c r="AC20" s="1">
        <v>0.5</v>
      </c>
      <c r="AD20" t="e">
        <f t="shared" ref="AD20:AD27" si="95">R20*AC20*W20*AB20</f>
        <v>#DIV/0!</v>
      </c>
      <c r="AE20">
        <f t="shared" ref="AE20:AE27" si="96">BM20*1000</f>
        <v>9.2213137560572989</v>
      </c>
      <c r="AF20">
        <f t="shared" ref="AF20:AF27" si="97">(BR20-BX20)</f>
        <v>1.5450424332722785</v>
      </c>
      <c r="AG20">
        <f t="shared" ref="AG20:AG27" si="98">(AM20+BQ20*E20)</f>
        <v>33.615646362304688</v>
      </c>
      <c r="AH20" s="1">
        <v>2</v>
      </c>
      <c r="AI20">
        <f t="shared" ref="AI20:AI27" si="99">(AH20*BF20+BG20)</f>
        <v>4.644859790802002</v>
      </c>
      <c r="AJ20" s="1">
        <v>1</v>
      </c>
      <c r="AK20">
        <f t="shared" ref="AK20:AK27" si="100">AI20*(AJ20+1)*(AJ20+1)/(AJ20*AJ20+1)</f>
        <v>9.2897195816040039</v>
      </c>
      <c r="AL20" s="1">
        <v>33.904102325439453</v>
      </c>
      <c r="AM20" s="1">
        <v>33.615646362304688</v>
      </c>
      <c r="AN20" s="1">
        <v>33.054096221923828</v>
      </c>
      <c r="AO20" s="1">
        <v>405.73748779296875</v>
      </c>
      <c r="AP20" s="1">
        <v>390.11257934570313</v>
      </c>
      <c r="AQ20" s="1">
        <v>31.237676620483398</v>
      </c>
      <c r="AR20" s="1">
        <v>37.160942077636719</v>
      </c>
      <c r="AS20" s="1">
        <v>58.2781982421875</v>
      </c>
      <c r="AT20" s="1">
        <v>69.328865051269531</v>
      </c>
      <c r="AU20" s="1">
        <v>299.78872680664063</v>
      </c>
      <c r="AV20" s="1">
        <v>1699.0860595703125</v>
      </c>
      <c r="AW20" s="1">
        <v>0</v>
      </c>
      <c r="AX20" s="1">
        <v>99.149246215820313</v>
      </c>
      <c r="AY20" s="1">
        <v>-0.96967047452926636</v>
      </c>
      <c r="AZ20" s="1">
        <v>-0.12901265919208527</v>
      </c>
      <c r="BA20" s="1">
        <v>0.93634408712387085</v>
      </c>
      <c r="BB20" s="1">
        <v>3.2316524535417557E-2</v>
      </c>
      <c r="BC20" s="1">
        <v>1.0041841268539429</v>
      </c>
      <c r="BD20" s="1">
        <v>3.4560076892375946E-2</v>
      </c>
      <c r="BE20" s="1">
        <v>0.3333333432674408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ref="BL20:BL27" si="101">AU20*0.000001/(AH20*0.0001)</f>
        <v>1.4989436340332027</v>
      </c>
      <c r="BM20">
        <f t="shared" ref="BM20:BM27" si="102">(AR20-AQ20)/(1000-AR20)*BL20</f>
        <v>9.2213137560572984E-3</v>
      </c>
      <c r="BN20">
        <f t="shared" ref="BN20:BN27" si="103">(AM20+273.15)</f>
        <v>306.76564636230466</v>
      </c>
      <c r="BO20">
        <f t="shared" ref="BO20:BO27" si="104">(AL20+273.15)</f>
        <v>307.05410232543943</v>
      </c>
      <c r="BP20">
        <f t="shared" ref="BP20:BP27" si="105">(AV20*BH20+AW20*BI20)*BJ20</f>
        <v>271.85376345484474</v>
      </c>
      <c r="BQ20">
        <f t="shared" ref="BQ20:BQ27" si="106">((BP20+0.00000010773*(BO20^4-BN20^4))-BM20*44100)/(AI20*0.92*2*29.3+0.00000043092*BN20^3)</f>
        <v>-0.49918569283351488</v>
      </c>
      <c r="BR20">
        <f t="shared" ref="BR20:BR27" si="107">0.61365*EXP(17.502*AG20/(240.97+AG20))</f>
        <v>5.2295218289397187</v>
      </c>
      <c r="BS20">
        <f t="shared" ref="BS20:BS27" si="108">BR20*1000/AX20</f>
        <v>52.743939349337111</v>
      </c>
      <c r="BT20">
        <f t="shared" ref="BT20:BT27" si="109">(BS20-AR20)</f>
        <v>15.582997271700393</v>
      </c>
      <c r="BU20">
        <f t="shared" ref="BU20:BU27" si="110">IF(E20,AM20,(AL20+AM20)/2)</f>
        <v>33.75987434387207</v>
      </c>
      <c r="BV20">
        <f t="shared" ref="BV20:BV27" si="111">0.61365*EXP(17.502*BU20/(240.97+BU20))</f>
        <v>5.2718598504123726</v>
      </c>
      <c r="BW20">
        <f t="shared" ref="BW20:BW27" si="112">IF(BT20&lt;&gt;0,(1000-(BS20+AR20)/2)/BT20*BM20,0)</f>
        <v>0.56515399717943271</v>
      </c>
      <c r="BX20">
        <f t="shared" ref="BX20:BX27" si="113">AR20*AX20/1000</f>
        <v>3.6844793956674402</v>
      </c>
      <c r="BY20">
        <f t="shared" ref="BY20:BY27" si="114">(BV20-BX20)</f>
        <v>1.5873804547449324</v>
      </c>
      <c r="BZ20">
        <f t="shared" ref="BZ20:BZ27" si="115">1/(1.6/G20+1.37/AK20)</f>
        <v>0.35633750755634624</v>
      </c>
      <c r="CA20">
        <f t="shared" ref="CA20:CA27" si="116">H20*AX20*0.001</f>
        <v>32.24586733287633</v>
      </c>
      <c r="CB20">
        <f t="shared" ref="CB20:CB27" si="117">H20/AP20</f>
        <v>0.83367099435591918</v>
      </c>
      <c r="CC20">
        <f t="shared" ref="CC20:CC27" si="118">(1-BM20*AX20/BR20/G20)*100</f>
        <v>70.946755476773191</v>
      </c>
      <c r="CD20">
        <f t="shared" ref="CD20:CD27" si="119">(AP20-F20/(AK20/1.35))</f>
        <v>387.23178906842594</v>
      </c>
      <c r="CE20">
        <f t="shared" ref="CE20:CE27" si="120">F20*CC20/100/CD20</f>
        <v>3.6319680149109509E-2</v>
      </c>
      <c r="CF20">
        <f t="shared" ref="CF20:CF27" si="121">(L20-K20)</f>
        <v>0</v>
      </c>
      <c r="CG20">
        <f t="shared" ref="CG20:CG27" si="122">AV20*W20</f>
        <v>1486.6109797768679</v>
      </c>
      <c r="CH20">
        <f t="shared" ref="CH20:CH27" si="123">(N20-M20)</f>
        <v>0</v>
      </c>
      <c r="CI20" t="e">
        <f t="shared" ref="CI20:CI27" si="124">(N20-O20)/(N20-K20)</f>
        <v>#DIV/0!</v>
      </c>
      <c r="CJ20" t="e">
        <f t="shared" ref="CJ20:CJ27" si="125">(L20-N20)/(L20-K20)</f>
        <v>#DIV/0!</v>
      </c>
    </row>
    <row r="21" spans="1:88" x14ac:dyDescent="0.35">
      <c r="A21" t="s">
        <v>116</v>
      </c>
      <c r="B21" s="1">
        <v>109</v>
      </c>
      <c r="C21" s="1" t="s">
        <v>106</v>
      </c>
      <c r="D21" s="1">
        <v>31263.999999241903</v>
      </c>
      <c r="E21" s="1">
        <v>0</v>
      </c>
      <c r="F21">
        <f t="shared" si="84"/>
        <v>10.303038677019826</v>
      </c>
      <c r="G21">
        <f t="shared" si="85"/>
        <v>0.60117169417175143</v>
      </c>
      <c r="H21">
        <f t="shared" si="86"/>
        <v>158.49359505583709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87"/>
        <v>#DIV/0!</v>
      </c>
      <c r="Q21" t="e">
        <f t="shared" si="88"/>
        <v>#DIV/0!</v>
      </c>
      <c r="R21" t="e">
        <f t="shared" si="89"/>
        <v>#DIV/0!</v>
      </c>
      <c r="S21" s="1">
        <v>-1</v>
      </c>
      <c r="T21" s="1">
        <v>0.87</v>
      </c>
      <c r="U21" s="1">
        <v>0.92</v>
      </c>
      <c r="V21" s="1">
        <v>9.8948583602905273</v>
      </c>
      <c r="W21">
        <f t="shared" si="90"/>
        <v>0.87494742918014523</v>
      </c>
      <c r="X21">
        <f t="shared" si="91"/>
        <v>7.6091723825458101E-3</v>
      </c>
      <c r="Y21" t="e">
        <f t="shared" si="92"/>
        <v>#DIV/0!</v>
      </c>
      <c r="Z21" t="e">
        <f t="shared" si="93"/>
        <v>#DIV/0!</v>
      </c>
      <c r="AA21" t="e">
        <f t="shared" si="94"/>
        <v>#DIV/0!</v>
      </c>
      <c r="AB21" s="1">
        <v>0</v>
      </c>
      <c r="AC21" s="1">
        <v>0.5</v>
      </c>
      <c r="AD21" t="e">
        <f t="shared" si="95"/>
        <v>#DIV/0!</v>
      </c>
      <c r="AE21">
        <f t="shared" si="96"/>
        <v>9.3859508744536591</v>
      </c>
      <c r="AF21">
        <f t="shared" si="97"/>
        <v>1.5724809821930799</v>
      </c>
      <c r="AG21">
        <f t="shared" si="98"/>
        <v>33.997585296630859</v>
      </c>
      <c r="AH21" s="1">
        <v>2</v>
      </c>
      <c r="AI21">
        <f t="shared" si="99"/>
        <v>4.644859790802002</v>
      </c>
      <c r="AJ21" s="1">
        <v>1</v>
      </c>
      <c r="AK21">
        <f t="shared" si="100"/>
        <v>9.2897195816040039</v>
      </c>
      <c r="AL21" s="1">
        <v>33.896358489990234</v>
      </c>
      <c r="AM21" s="1">
        <v>33.997585296630859</v>
      </c>
      <c r="AN21" s="1">
        <v>33.048854827880859</v>
      </c>
      <c r="AO21" s="1">
        <v>200.13142395019531</v>
      </c>
      <c r="AP21" s="1">
        <v>192.0552978515625</v>
      </c>
      <c r="AQ21" s="1">
        <v>31.996849060058594</v>
      </c>
      <c r="AR21" s="1">
        <v>38.020484924316406</v>
      </c>
      <c r="AS21" s="1">
        <v>59.722038269042969</v>
      </c>
      <c r="AT21" s="1">
        <v>70.965133666992188</v>
      </c>
      <c r="AU21" s="1">
        <v>299.78878784179688</v>
      </c>
      <c r="AV21" s="1">
        <v>1697.7581787109375</v>
      </c>
      <c r="AW21" s="1">
        <v>1.5368186868727207E-2</v>
      </c>
      <c r="AX21" s="1">
        <v>99.152061462402344</v>
      </c>
      <c r="AY21" s="1">
        <v>0.2569347620010376</v>
      </c>
      <c r="AZ21" s="1">
        <v>-0.13686597347259521</v>
      </c>
      <c r="BA21" s="1">
        <v>1.7021181061863899E-2</v>
      </c>
      <c r="BB21" s="1">
        <v>1.5766793861985207E-2</v>
      </c>
      <c r="BC21" s="1">
        <v>9.4590885564684868E-3</v>
      </c>
      <c r="BD21" s="1">
        <v>1.8512770533561707E-2</v>
      </c>
      <c r="BE21" s="1">
        <v>0.3333333432674408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101"/>
        <v>1.4989439392089841</v>
      </c>
      <c r="BM21">
        <f t="shared" si="102"/>
        <v>9.3859508744536593E-3</v>
      </c>
      <c r="BN21">
        <f t="shared" si="103"/>
        <v>307.14758529663084</v>
      </c>
      <c r="BO21">
        <f t="shared" si="104"/>
        <v>307.04635848999021</v>
      </c>
      <c r="BP21">
        <f t="shared" si="105"/>
        <v>271.64130252209361</v>
      </c>
      <c r="BQ21">
        <f t="shared" si="106"/>
        <v>-0.54599623896958438</v>
      </c>
      <c r="BR21">
        <f t="shared" si="107"/>
        <v>5.3422904402392417</v>
      </c>
      <c r="BS21">
        <f t="shared" si="108"/>
        <v>53.879771751039129</v>
      </c>
      <c r="BT21">
        <f t="shared" si="109"/>
        <v>15.859286826722723</v>
      </c>
      <c r="BU21">
        <f t="shared" si="110"/>
        <v>33.946971893310547</v>
      </c>
      <c r="BV21">
        <f t="shared" si="111"/>
        <v>5.3272261870325428</v>
      </c>
      <c r="BW21">
        <f t="shared" si="112"/>
        <v>0.56463227666157489</v>
      </c>
      <c r="BX21">
        <f t="shared" si="113"/>
        <v>3.7698094580461619</v>
      </c>
      <c r="BY21">
        <f t="shared" si="114"/>
        <v>1.5574167289863809</v>
      </c>
      <c r="BZ21">
        <f t="shared" si="115"/>
        <v>0.3560056560212167</v>
      </c>
      <c r="CA21">
        <f t="shared" si="116"/>
        <v>15.714966678373468</v>
      </c>
      <c r="CB21">
        <f t="shared" si="117"/>
        <v>0.8252497943500372</v>
      </c>
      <c r="CC21">
        <f t="shared" si="118"/>
        <v>71.022960976496947</v>
      </c>
      <c r="CD21">
        <f t="shared" si="119"/>
        <v>190.55804036259369</v>
      </c>
      <c r="CE21">
        <f t="shared" si="120"/>
        <v>3.8400495329661243E-2</v>
      </c>
      <c r="CF21">
        <f t="shared" si="121"/>
        <v>0</v>
      </c>
      <c r="CG21">
        <f t="shared" si="122"/>
        <v>1485.4491538327004</v>
      </c>
      <c r="CH21">
        <f t="shared" si="123"/>
        <v>0</v>
      </c>
      <c r="CI21" t="e">
        <f t="shared" si="124"/>
        <v>#DIV/0!</v>
      </c>
      <c r="CJ21" t="e">
        <f t="shared" si="125"/>
        <v>#DIV/0!</v>
      </c>
    </row>
    <row r="22" spans="1:88" x14ac:dyDescent="0.35">
      <c r="A22" t="s">
        <v>116</v>
      </c>
      <c r="B22" s="1">
        <v>110</v>
      </c>
      <c r="C22" s="1" t="s">
        <v>107</v>
      </c>
      <c r="D22" s="1">
        <v>31492.999999241903</v>
      </c>
      <c r="E22" s="1">
        <v>0</v>
      </c>
      <c r="F22">
        <f t="shared" si="84"/>
        <v>-4.7066141393361418</v>
      </c>
      <c r="G22">
        <f t="shared" si="85"/>
        <v>0.54006389499075069</v>
      </c>
      <c r="H22">
        <f t="shared" si="86"/>
        <v>61.041960606924818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87"/>
        <v>#DIV/0!</v>
      </c>
      <c r="Q22" t="e">
        <f t="shared" si="88"/>
        <v>#DIV/0!</v>
      </c>
      <c r="R22" t="e">
        <f t="shared" si="89"/>
        <v>#DIV/0!</v>
      </c>
      <c r="S22" s="1">
        <v>-1</v>
      </c>
      <c r="T22" s="1">
        <v>0.87</v>
      </c>
      <c r="U22" s="1">
        <v>0.92</v>
      </c>
      <c r="V22" s="1">
        <v>9.8948583602905273</v>
      </c>
      <c r="W22">
        <f t="shared" si="90"/>
        <v>0.87494742918014523</v>
      </c>
      <c r="X22">
        <f t="shared" si="91"/>
        <v>-2.4898201829195239E-3</v>
      </c>
      <c r="Y22" t="e">
        <f t="shared" si="92"/>
        <v>#DIV/0!</v>
      </c>
      <c r="Z22" t="e">
        <f t="shared" si="93"/>
        <v>#DIV/0!</v>
      </c>
      <c r="AA22" t="e">
        <f t="shared" si="94"/>
        <v>#DIV/0!</v>
      </c>
      <c r="AB22" s="1">
        <v>0</v>
      </c>
      <c r="AC22" s="1">
        <v>0.5</v>
      </c>
      <c r="AD22" t="e">
        <f t="shared" si="95"/>
        <v>#DIV/0!</v>
      </c>
      <c r="AE22">
        <f t="shared" si="96"/>
        <v>8.5744124928985475</v>
      </c>
      <c r="AF22">
        <f t="shared" si="97"/>
        <v>1.5867948789204656</v>
      </c>
      <c r="AG22">
        <f t="shared" si="98"/>
        <v>34.506271362304688</v>
      </c>
      <c r="AH22" s="1">
        <v>2</v>
      </c>
      <c r="AI22">
        <f t="shared" si="99"/>
        <v>4.644859790802002</v>
      </c>
      <c r="AJ22" s="1">
        <v>1</v>
      </c>
      <c r="AK22">
        <f t="shared" si="100"/>
        <v>9.2897195816040039</v>
      </c>
      <c r="AL22" s="1">
        <v>33.9146728515625</v>
      </c>
      <c r="AM22" s="1">
        <v>34.506271362304688</v>
      </c>
      <c r="AN22" s="1">
        <v>33.048919677734375</v>
      </c>
      <c r="AO22" s="1">
        <v>44.989875793457031</v>
      </c>
      <c r="AP22" s="1">
        <v>47.855979919433594</v>
      </c>
      <c r="AQ22" s="1">
        <v>33.927654266357422</v>
      </c>
      <c r="AR22" s="1">
        <v>39.422260284423828</v>
      </c>
      <c r="AS22" s="1">
        <v>63.263908386230469</v>
      </c>
      <c r="AT22" s="1">
        <v>73.509536743164063</v>
      </c>
      <c r="AU22" s="1">
        <v>299.79910278320313</v>
      </c>
      <c r="AV22" s="1">
        <v>1701.4822998046875</v>
      </c>
      <c r="AW22" s="1">
        <v>2.3643209133297205E-3</v>
      </c>
      <c r="AX22" s="1">
        <v>99.156333923339844</v>
      </c>
      <c r="AY22" s="1">
        <v>0.73791313171386719</v>
      </c>
      <c r="AZ22" s="1">
        <v>-0.1652086079120636</v>
      </c>
      <c r="BA22" s="1">
        <v>1.1425931937992573E-2</v>
      </c>
      <c r="BB22" s="1">
        <v>2.1324589848518372E-2</v>
      </c>
      <c r="BC22" s="1">
        <v>1.7218485474586487E-2</v>
      </c>
      <c r="BD22" s="1">
        <v>2.0598607137799263E-2</v>
      </c>
      <c r="BE22" s="1">
        <v>0.3333333432674408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101"/>
        <v>1.4989955139160156</v>
      </c>
      <c r="BM22">
        <f t="shared" si="102"/>
        <v>8.5744124928985466E-3</v>
      </c>
      <c r="BN22">
        <f t="shared" si="103"/>
        <v>307.65627136230466</v>
      </c>
      <c r="BO22">
        <f t="shared" si="104"/>
        <v>307.06467285156248</v>
      </c>
      <c r="BP22">
        <f t="shared" si="105"/>
        <v>272.23716188377512</v>
      </c>
      <c r="BQ22">
        <f t="shared" si="106"/>
        <v>-0.43084799170321153</v>
      </c>
      <c r="BR22">
        <f t="shared" si="107"/>
        <v>5.4957616836956129</v>
      </c>
      <c r="BS22">
        <f t="shared" si="108"/>
        <v>55.425220621251682</v>
      </c>
      <c r="BT22">
        <f t="shared" si="109"/>
        <v>16.002960336827854</v>
      </c>
      <c r="BU22">
        <f t="shared" si="110"/>
        <v>34.210472106933594</v>
      </c>
      <c r="BV22">
        <f t="shared" si="111"/>
        <v>5.4060590559184742</v>
      </c>
      <c r="BW22">
        <f t="shared" si="112"/>
        <v>0.51039192801741295</v>
      </c>
      <c r="BX22">
        <f t="shared" si="113"/>
        <v>3.9089668047751474</v>
      </c>
      <c r="BY22">
        <f t="shared" si="114"/>
        <v>1.4970922511433269</v>
      </c>
      <c r="BZ22">
        <f t="shared" si="115"/>
        <v>0.32153438632805487</v>
      </c>
      <c r="CA22">
        <f t="shared" si="116"/>
        <v>6.0526970292755946</v>
      </c>
      <c r="CB22">
        <f t="shared" si="117"/>
        <v>1.2755346502086062</v>
      </c>
      <c r="CC22">
        <f t="shared" si="118"/>
        <v>71.354804032581612</v>
      </c>
      <c r="CD22">
        <f t="shared" si="119"/>
        <v>48.539954180689676</v>
      </c>
      <c r="CE22">
        <f t="shared" si="120"/>
        <v>-6.918826670481551E-2</v>
      </c>
      <c r="CF22">
        <f t="shared" si="121"/>
        <v>0</v>
      </c>
      <c r="CG22">
        <f t="shared" si="122"/>
        <v>1488.7075640096325</v>
      </c>
      <c r="CH22">
        <f t="shared" si="123"/>
        <v>0</v>
      </c>
      <c r="CI22" t="e">
        <f t="shared" si="124"/>
        <v>#DIV/0!</v>
      </c>
      <c r="CJ22" t="e">
        <f t="shared" si="125"/>
        <v>#DIV/0!</v>
      </c>
    </row>
    <row r="23" spans="1:88" x14ac:dyDescent="0.35">
      <c r="A23" t="s">
        <v>116</v>
      </c>
      <c r="B23" s="1">
        <v>111</v>
      </c>
      <c r="C23" s="1" t="s">
        <v>108</v>
      </c>
      <c r="D23" s="1">
        <v>31711.999999241903</v>
      </c>
      <c r="E23" s="1">
        <v>0</v>
      </c>
      <c r="F23">
        <f t="shared" si="84"/>
        <v>28.637425729039233</v>
      </c>
      <c r="G23">
        <f t="shared" si="85"/>
        <v>0.52343775121077274</v>
      </c>
      <c r="H23">
        <f t="shared" si="86"/>
        <v>278.57882045431199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87"/>
        <v>#DIV/0!</v>
      </c>
      <c r="Q23" t="e">
        <f t="shared" si="88"/>
        <v>#DIV/0!</v>
      </c>
      <c r="R23" t="e">
        <f t="shared" si="89"/>
        <v>#DIV/0!</v>
      </c>
      <c r="S23" s="1">
        <v>-1</v>
      </c>
      <c r="T23" s="1">
        <v>0.87</v>
      </c>
      <c r="U23" s="1">
        <v>0.92</v>
      </c>
      <c r="V23" s="1">
        <v>9.8686618804931641</v>
      </c>
      <c r="W23">
        <f t="shared" si="90"/>
        <v>0.87493433094024653</v>
      </c>
      <c r="X23">
        <f t="shared" si="91"/>
        <v>1.9900388190216358E-2</v>
      </c>
      <c r="Y23" t="e">
        <f t="shared" si="92"/>
        <v>#DIV/0!</v>
      </c>
      <c r="Z23" t="e">
        <f t="shared" si="93"/>
        <v>#DIV/0!</v>
      </c>
      <c r="AA23" t="e">
        <f t="shared" si="94"/>
        <v>#DIV/0!</v>
      </c>
      <c r="AB23" s="1">
        <v>0</v>
      </c>
      <c r="AC23" s="1">
        <v>0.5</v>
      </c>
      <c r="AD23" t="e">
        <f t="shared" si="95"/>
        <v>#DIV/0!</v>
      </c>
      <c r="AE23">
        <f t="shared" si="96"/>
        <v>8.0095669932005631</v>
      </c>
      <c r="AF23">
        <f t="shared" si="97"/>
        <v>1.5256415919011435</v>
      </c>
      <c r="AG23">
        <f t="shared" si="98"/>
        <v>34.621547698974609</v>
      </c>
      <c r="AH23" s="1">
        <v>2</v>
      </c>
      <c r="AI23">
        <f t="shared" si="99"/>
        <v>4.644859790802002</v>
      </c>
      <c r="AJ23" s="1">
        <v>1</v>
      </c>
      <c r="AK23">
        <f t="shared" si="100"/>
        <v>9.2897195816040039</v>
      </c>
      <c r="AL23" s="1">
        <v>33.875938415527344</v>
      </c>
      <c r="AM23" s="1">
        <v>34.621547698974609</v>
      </c>
      <c r="AN23" s="1">
        <v>33.042156219482422</v>
      </c>
      <c r="AO23" s="1">
        <v>399.90301513671875</v>
      </c>
      <c r="AP23" s="1">
        <v>378.77377319335938</v>
      </c>
      <c r="AQ23" s="1">
        <v>35.268714904785156</v>
      </c>
      <c r="AR23" s="1">
        <v>40.396381378173828</v>
      </c>
      <c r="AS23" s="1">
        <v>65.904754638671875</v>
      </c>
      <c r="AT23" s="1">
        <v>75.486549377441406</v>
      </c>
      <c r="AU23" s="1">
        <v>299.78585815429688</v>
      </c>
      <c r="AV23" s="1">
        <v>1702.172119140625</v>
      </c>
      <c r="AW23" s="1">
        <v>1.0639389976859093E-2</v>
      </c>
      <c r="AX23" s="1">
        <v>99.153114318847656</v>
      </c>
      <c r="AY23" s="1">
        <v>-1.3283741474151611</v>
      </c>
      <c r="AZ23" s="1">
        <v>-0.16508729755878448</v>
      </c>
      <c r="BA23" s="1">
        <v>3.0377132818102837E-2</v>
      </c>
      <c r="BB23" s="1">
        <v>6.3219452276825905E-3</v>
      </c>
      <c r="BC23" s="1">
        <v>1.9900301471352577E-2</v>
      </c>
      <c r="BD23" s="1">
        <v>2.7928282506763935E-3</v>
      </c>
      <c r="BE23" s="1">
        <v>0.66666668653488159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101"/>
        <v>1.4989292907714842</v>
      </c>
      <c r="BM23">
        <f t="shared" si="102"/>
        <v>8.0095669932005627E-3</v>
      </c>
      <c r="BN23">
        <f t="shared" si="103"/>
        <v>307.77154769897459</v>
      </c>
      <c r="BO23">
        <f t="shared" si="104"/>
        <v>307.02593841552732</v>
      </c>
      <c r="BP23">
        <f t="shared" si="105"/>
        <v>272.34753297505813</v>
      </c>
      <c r="BQ23">
        <f t="shared" si="106"/>
        <v>-0.34302412493960599</v>
      </c>
      <c r="BR23">
        <f t="shared" si="107"/>
        <v>5.5310686127589817</v>
      </c>
      <c r="BS23">
        <f t="shared" si="108"/>
        <v>55.783105258526419</v>
      </c>
      <c r="BT23">
        <f t="shared" si="109"/>
        <v>15.386723880352591</v>
      </c>
      <c r="BU23">
        <f t="shared" si="110"/>
        <v>34.248743057250977</v>
      </c>
      <c r="BV23">
        <f t="shared" si="111"/>
        <v>5.4175927369656947</v>
      </c>
      <c r="BW23">
        <f t="shared" si="112"/>
        <v>0.49551737144916541</v>
      </c>
      <c r="BX23">
        <f t="shared" si="113"/>
        <v>4.0054270208578382</v>
      </c>
      <c r="BY23">
        <f t="shared" si="114"/>
        <v>1.4121657161078565</v>
      </c>
      <c r="BZ23">
        <f t="shared" si="115"/>
        <v>0.31209137479178101</v>
      </c>
      <c r="CA23">
        <f t="shared" si="116"/>
        <v>27.621957631316135</v>
      </c>
      <c r="CB23">
        <f t="shared" si="117"/>
        <v>0.7354754742010633</v>
      </c>
      <c r="CC23">
        <f t="shared" si="118"/>
        <v>72.569020825149337</v>
      </c>
      <c r="CD23">
        <f t="shared" si="119"/>
        <v>374.61212715069945</v>
      </c>
      <c r="CE23">
        <f t="shared" si="120"/>
        <v>5.5475778638455521E-2</v>
      </c>
      <c r="CF23">
        <f t="shared" si="121"/>
        <v>0</v>
      </c>
      <c r="CG23">
        <f t="shared" si="122"/>
        <v>1489.2888242054444</v>
      </c>
      <c r="CH23">
        <f t="shared" si="123"/>
        <v>0</v>
      </c>
      <c r="CI23" t="e">
        <f t="shared" si="124"/>
        <v>#DIV/0!</v>
      </c>
      <c r="CJ23" t="e">
        <f t="shared" si="125"/>
        <v>#DIV/0!</v>
      </c>
    </row>
    <row r="24" spans="1:88" x14ac:dyDescent="0.35">
      <c r="A24" t="s">
        <v>116</v>
      </c>
      <c r="B24" s="1">
        <v>112</v>
      </c>
      <c r="C24" s="1" t="s">
        <v>109</v>
      </c>
      <c r="D24" s="1">
        <v>31947.999999241903</v>
      </c>
      <c r="E24" s="1">
        <v>0</v>
      </c>
      <c r="F24">
        <f t="shared" si="84"/>
        <v>46.131632355430511</v>
      </c>
      <c r="G24">
        <f t="shared" si="85"/>
        <v>0.4909468274500538</v>
      </c>
      <c r="H24">
        <f t="shared" si="86"/>
        <v>493.82338188244614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87"/>
        <v>#DIV/0!</v>
      </c>
      <c r="Q24" t="e">
        <f t="shared" si="88"/>
        <v>#DIV/0!</v>
      </c>
      <c r="R24" t="e">
        <f t="shared" si="89"/>
        <v>#DIV/0!</v>
      </c>
      <c r="S24" s="1">
        <v>-1</v>
      </c>
      <c r="T24" s="1">
        <v>0.87</v>
      </c>
      <c r="U24" s="1">
        <v>0.92</v>
      </c>
      <c r="V24" s="1">
        <v>9.8948583602905273</v>
      </c>
      <c r="W24">
        <f t="shared" si="90"/>
        <v>0.87494742918014523</v>
      </c>
      <c r="X24">
        <f t="shared" si="91"/>
        <v>3.1694039769235065E-2</v>
      </c>
      <c r="Y24" t="e">
        <f t="shared" si="92"/>
        <v>#DIV/0!</v>
      </c>
      <c r="Z24" t="e">
        <f t="shared" si="93"/>
        <v>#DIV/0!</v>
      </c>
      <c r="AA24" t="e">
        <f t="shared" si="94"/>
        <v>#DIV/0!</v>
      </c>
      <c r="AB24" s="1">
        <v>0</v>
      </c>
      <c r="AC24" s="1">
        <v>0.5</v>
      </c>
      <c r="AD24" t="e">
        <f t="shared" si="95"/>
        <v>#DIV/0!</v>
      </c>
      <c r="AE24">
        <f t="shared" si="96"/>
        <v>7.4484347607929475</v>
      </c>
      <c r="AF24">
        <f t="shared" si="97"/>
        <v>1.5076342619352845</v>
      </c>
      <c r="AG24">
        <f t="shared" si="98"/>
        <v>34.590343475341797</v>
      </c>
      <c r="AH24" s="1">
        <v>2</v>
      </c>
      <c r="AI24">
        <f t="shared" si="99"/>
        <v>4.644859790802002</v>
      </c>
      <c r="AJ24" s="1">
        <v>1</v>
      </c>
      <c r="AK24">
        <f t="shared" si="100"/>
        <v>9.2897195816040039</v>
      </c>
      <c r="AL24" s="1">
        <v>33.770030975341797</v>
      </c>
      <c r="AM24" s="1">
        <v>34.590343475341797</v>
      </c>
      <c r="AN24" s="1">
        <v>33.042858123779297</v>
      </c>
      <c r="AO24" s="1">
        <v>699.76544189453125</v>
      </c>
      <c r="AP24" s="1">
        <v>665.6800537109375</v>
      </c>
      <c r="AQ24" s="1">
        <v>35.713722229003906</v>
      </c>
      <c r="AR24" s="1">
        <v>40.481887817382813</v>
      </c>
      <c r="AS24" s="1">
        <v>67.131439208984375</v>
      </c>
      <c r="AT24" s="1">
        <v>76.094215393066406</v>
      </c>
      <c r="AU24" s="1">
        <v>299.7760009765625</v>
      </c>
      <c r="AV24" s="1">
        <v>1699.624267578125</v>
      </c>
      <c r="AW24" s="1">
        <v>8.2750776782631874E-3</v>
      </c>
      <c r="AX24" s="1">
        <v>99.151939392089844</v>
      </c>
      <c r="AY24" s="1">
        <v>-4.3745136260986328</v>
      </c>
      <c r="AZ24" s="1">
        <v>-0.16684530675411224</v>
      </c>
      <c r="BA24" s="1">
        <v>1.5049399808049202E-2</v>
      </c>
      <c r="BB24" s="1">
        <v>2.1288264542818069E-3</v>
      </c>
      <c r="BC24" s="1">
        <v>2.634168416261673E-2</v>
      </c>
      <c r="BD24" s="1">
        <v>2.2233638446778059E-3</v>
      </c>
      <c r="BE24" s="1">
        <v>0.66666668653488159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101"/>
        <v>1.4988800048828124</v>
      </c>
      <c r="BM24">
        <f t="shared" si="102"/>
        <v>7.4484347607929472E-3</v>
      </c>
      <c r="BN24">
        <f t="shared" si="103"/>
        <v>307.74034347534177</v>
      </c>
      <c r="BO24">
        <f t="shared" si="104"/>
        <v>306.92003097534177</v>
      </c>
      <c r="BP24">
        <f t="shared" si="105"/>
        <v>271.93987673416996</v>
      </c>
      <c r="BQ24">
        <f t="shared" si="106"/>
        <v>-0.2540081270785064</v>
      </c>
      <c r="BR24">
        <f t="shared" si="107"/>
        <v>5.5214919492818053</v>
      </c>
      <c r="BS24">
        <f t="shared" si="108"/>
        <v>55.687180534587704</v>
      </c>
      <c r="BT24">
        <f t="shared" si="109"/>
        <v>15.205292717204891</v>
      </c>
      <c r="BU24">
        <f t="shared" si="110"/>
        <v>34.180187225341797</v>
      </c>
      <c r="BV24">
        <f t="shared" si="111"/>
        <v>5.3969472671196765</v>
      </c>
      <c r="BW24">
        <f t="shared" si="112"/>
        <v>0.46630343636576638</v>
      </c>
      <c r="BX24">
        <f t="shared" si="113"/>
        <v>4.0138576873465208</v>
      </c>
      <c r="BY24">
        <f t="shared" si="114"/>
        <v>1.3830895797731557</v>
      </c>
      <c r="BZ24">
        <f t="shared" si="115"/>
        <v>0.29355785065618245</v>
      </c>
      <c r="CA24">
        <f t="shared" si="116"/>
        <v>48.963546030805141</v>
      </c>
      <c r="CB24">
        <f t="shared" si="117"/>
        <v>0.74183292578702109</v>
      </c>
      <c r="CC24">
        <f t="shared" si="118"/>
        <v>72.755720292776104</v>
      </c>
      <c r="CD24">
        <f t="shared" si="119"/>
        <v>658.97611575750807</v>
      </c>
      <c r="CE24">
        <f t="shared" si="120"/>
        <v>5.0932652338130539E-2</v>
      </c>
      <c r="CF24">
        <f t="shared" si="121"/>
        <v>0</v>
      </c>
      <c r="CG24">
        <f t="shared" si="122"/>
        <v>1487.0818834896677</v>
      </c>
      <c r="CH24">
        <f t="shared" si="123"/>
        <v>0</v>
      </c>
      <c r="CI24" t="e">
        <f t="shared" si="124"/>
        <v>#DIV/0!</v>
      </c>
      <c r="CJ24" t="e">
        <f t="shared" si="125"/>
        <v>#DIV/0!</v>
      </c>
    </row>
    <row r="25" spans="1:88" x14ac:dyDescent="0.35">
      <c r="A25" t="s">
        <v>116</v>
      </c>
      <c r="B25" s="1">
        <v>113</v>
      </c>
      <c r="C25" s="1" t="s">
        <v>110</v>
      </c>
      <c r="D25" s="1">
        <v>32134.999999241903</v>
      </c>
      <c r="E25" s="1">
        <v>0</v>
      </c>
      <c r="F25">
        <f t="shared" si="84"/>
        <v>53.351141670631137</v>
      </c>
      <c r="G25">
        <f t="shared" si="85"/>
        <v>0.45215085649057113</v>
      </c>
      <c r="H25">
        <f t="shared" si="86"/>
        <v>741.27102530529817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si="87"/>
        <v>#DIV/0!</v>
      </c>
      <c r="Q25" t="e">
        <f t="shared" si="88"/>
        <v>#DIV/0!</v>
      </c>
      <c r="R25" t="e">
        <f t="shared" si="89"/>
        <v>#DIV/0!</v>
      </c>
      <c r="S25" s="1">
        <v>-1</v>
      </c>
      <c r="T25" s="1">
        <v>0.87</v>
      </c>
      <c r="U25" s="1">
        <v>0.92</v>
      </c>
      <c r="V25" s="1">
        <v>9.8948583602905273</v>
      </c>
      <c r="W25">
        <f t="shared" si="90"/>
        <v>0.87494742918014523</v>
      </c>
      <c r="X25">
        <f t="shared" si="91"/>
        <v>3.6507260272936749E-2</v>
      </c>
      <c r="Y25" t="e">
        <f t="shared" si="92"/>
        <v>#DIV/0!</v>
      </c>
      <c r="Z25" t="e">
        <f t="shared" si="93"/>
        <v>#DIV/0!</v>
      </c>
      <c r="AA25" t="e">
        <f t="shared" si="94"/>
        <v>#DIV/0!</v>
      </c>
      <c r="AB25" s="1">
        <v>0</v>
      </c>
      <c r="AC25" s="1">
        <v>0.5</v>
      </c>
      <c r="AD25" t="e">
        <f t="shared" si="95"/>
        <v>#DIV/0!</v>
      </c>
      <c r="AE25">
        <f t="shared" si="96"/>
        <v>6.9876440777958742</v>
      </c>
      <c r="AF25">
        <f t="shared" si="97"/>
        <v>1.5299506584516176</v>
      </c>
      <c r="AG25">
        <f t="shared" si="98"/>
        <v>34.564418792724609</v>
      </c>
      <c r="AH25" s="1">
        <v>2</v>
      </c>
      <c r="AI25">
        <f t="shared" si="99"/>
        <v>4.644859790802002</v>
      </c>
      <c r="AJ25" s="1">
        <v>1</v>
      </c>
      <c r="AK25">
        <f t="shared" si="100"/>
        <v>9.2897195816040039</v>
      </c>
      <c r="AL25" s="1">
        <v>33.680068969726563</v>
      </c>
      <c r="AM25" s="1">
        <v>34.564418792724609</v>
      </c>
      <c r="AN25" s="1">
        <v>33.044734954833984</v>
      </c>
      <c r="AO25" s="1">
        <v>999.90447998046875</v>
      </c>
      <c r="AP25" s="1">
        <v>959.8375244140625</v>
      </c>
      <c r="AQ25" s="1">
        <v>35.702018737792969</v>
      </c>
      <c r="AR25" s="1">
        <v>40.176437377929688</v>
      </c>
      <c r="AS25" s="1">
        <v>67.448143005371094</v>
      </c>
      <c r="AT25" s="1">
        <v>75.901199340820313</v>
      </c>
      <c r="AU25" s="1">
        <v>299.78890991210938</v>
      </c>
      <c r="AV25" s="1">
        <v>1701.560791015625</v>
      </c>
      <c r="AW25" s="1">
        <v>9.4571784138679504E-3</v>
      </c>
      <c r="AX25" s="1">
        <v>99.152542114257813</v>
      </c>
      <c r="AY25" s="1">
        <v>-8.2291030883789063</v>
      </c>
      <c r="AZ25" s="1">
        <v>-0.17230623960494995</v>
      </c>
      <c r="BA25" s="1">
        <v>5.0520762801170349E-2</v>
      </c>
      <c r="BB25" s="1">
        <v>1.1481615714728832E-2</v>
      </c>
      <c r="BC25" s="1">
        <v>7.4433833360671997E-2</v>
      </c>
      <c r="BD25" s="1">
        <v>1.5258795581758022E-2</v>
      </c>
      <c r="BE25" s="1">
        <v>0.66666668653488159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si="101"/>
        <v>1.4989445495605467</v>
      </c>
      <c r="BM25">
        <f t="shared" si="102"/>
        <v>6.9876440777958742E-3</v>
      </c>
      <c r="BN25">
        <f t="shared" si="103"/>
        <v>307.71441879272459</v>
      </c>
      <c r="BO25">
        <f t="shared" si="104"/>
        <v>306.83006896972654</v>
      </c>
      <c r="BP25">
        <f t="shared" si="105"/>
        <v>272.24972047724441</v>
      </c>
      <c r="BQ25">
        <f t="shared" si="106"/>
        <v>-0.17858057959392254</v>
      </c>
      <c r="BR25">
        <f t="shared" si="107"/>
        <v>5.5135465575676328</v>
      </c>
      <c r="BS25">
        <f t="shared" si="108"/>
        <v>55.606709016236131</v>
      </c>
      <c r="BT25">
        <f t="shared" si="109"/>
        <v>15.430271638306444</v>
      </c>
      <c r="BU25">
        <f t="shared" si="110"/>
        <v>34.122243881225586</v>
      </c>
      <c r="BV25">
        <f t="shared" si="111"/>
        <v>5.3795511088634225</v>
      </c>
      <c r="BW25">
        <f t="shared" si="112"/>
        <v>0.43116511270304198</v>
      </c>
      <c r="BX25">
        <f t="shared" si="113"/>
        <v>3.9835958991160152</v>
      </c>
      <c r="BY25">
        <f t="shared" si="114"/>
        <v>1.3959552097474073</v>
      </c>
      <c r="BZ25">
        <f t="shared" si="115"/>
        <v>0.2712882004057347</v>
      </c>
      <c r="CA25">
        <f t="shared" si="116"/>
        <v>73.498906554662653</v>
      </c>
      <c r="CB25">
        <f t="shared" si="117"/>
        <v>0.77228802422348586</v>
      </c>
      <c r="CC25">
        <f t="shared" si="118"/>
        <v>72.207972877237196</v>
      </c>
      <c r="CD25">
        <f t="shared" si="119"/>
        <v>952.08443341678651</v>
      </c>
      <c r="CE25">
        <f t="shared" si="120"/>
        <v>4.0462564616221879E-2</v>
      </c>
      <c r="CF25">
        <f t="shared" si="121"/>
        <v>0</v>
      </c>
      <c r="CG25">
        <f t="shared" si="122"/>
        <v>1488.7762396928554</v>
      </c>
      <c r="CH25">
        <f t="shared" si="123"/>
        <v>0</v>
      </c>
      <c r="CI25" t="e">
        <f t="shared" si="124"/>
        <v>#DIV/0!</v>
      </c>
      <c r="CJ25" t="e">
        <f t="shared" si="125"/>
        <v>#DIV/0!</v>
      </c>
    </row>
    <row r="26" spans="1:88" x14ac:dyDescent="0.35">
      <c r="A26" t="s">
        <v>116</v>
      </c>
      <c r="B26" s="1">
        <v>114</v>
      </c>
      <c r="C26" s="1" t="s">
        <v>111</v>
      </c>
      <c r="D26" s="1">
        <v>32297.999999241903</v>
      </c>
      <c r="E26" s="1">
        <v>0</v>
      </c>
      <c r="F26">
        <f t="shared" si="84"/>
        <v>52.055830281215627</v>
      </c>
      <c r="G26">
        <f t="shared" si="85"/>
        <v>0.40186140816608373</v>
      </c>
      <c r="H26">
        <f t="shared" si="86"/>
        <v>1209.0678505849776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9.8948583602905273</v>
      </c>
      <c r="W26">
        <f t="shared" si="90"/>
        <v>0.87494742918014523</v>
      </c>
      <c r="X26">
        <f t="shared" si="91"/>
        <v>3.5684743833095188E-2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6.3417038204210936</v>
      </c>
      <c r="AF26">
        <f t="shared" si="97"/>
        <v>1.5523659549776001</v>
      </c>
      <c r="AG26">
        <f t="shared" si="98"/>
        <v>34.953414916992188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33.779075622558594</v>
      </c>
      <c r="AM26" s="1">
        <v>34.953414916992188</v>
      </c>
      <c r="AN26" s="1">
        <v>33.050487518310547</v>
      </c>
      <c r="AO26" s="1">
        <v>1499.833984375</v>
      </c>
      <c r="AP26" s="1">
        <v>1458.933837890625</v>
      </c>
      <c r="AQ26" s="1">
        <v>37.108211517333984</v>
      </c>
      <c r="AR26" s="1">
        <v>41.164772033691406</v>
      </c>
      <c r="AS26" s="1">
        <v>69.7154541015625</v>
      </c>
      <c r="AT26" s="1">
        <v>77.336540222167969</v>
      </c>
      <c r="AU26" s="1">
        <v>299.7933349609375</v>
      </c>
      <c r="AV26" s="1">
        <v>1699.294189453125</v>
      </c>
      <c r="AW26" s="1">
        <v>3.1917992979288101E-2</v>
      </c>
      <c r="AX26" s="1">
        <v>99.14910888671875</v>
      </c>
      <c r="AY26" s="1">
        <v>-15.441078186035156</v>
      </c>
      <c r="AZ26" s="1">
        <v>-0.18146532773971558</v>
      </c>
      <c r="BA26" s="1">
        <v>3.5751830786466599E-2</v>
      </c>
      <c r="BB26" s="1">
        <v>1.8594156950712204E-2</v>
      </c>
      <c r="BC26" s="1">
        <v>6.3504248857498169E-2</v>
      </c>
      <c r="BD26" s="1">
        <v>2.0564068108797073E-2</v>
      </c>
      <c r="BE26" s="1">
        <v>0.66666668653488159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1.4989666748046873</v>
      </c>
      <c r="BM26">
        <f t="shared" si="102"/>
        <v>6.3417038204210937E-3</v>
      </c>
      <c r="BN26">
        <f t="shared" si="103"/>
        <v>308.10341491699216</v>
      </c>
      <c r="BO26">
        <f t="shared" si="104"/>
        <v>306.92907562255857</v>
      </c>
      <c r="BP26">
        <f t="shared" si="105"/>
        <v>271.88706423535041</v>
      </c>
      <c r="BQ26">
        <f t="shared" si="106"/>
        <v>-8.5539271252255397E-2</v>
      </c>
      <c r="BR26">
        <f t="shared" si="107"/>
        <v>5.6338164196430238</v>
      </c>
      <c r="BS26">
        <f t="shared" si="108"/>
        <v>56.821654605891126</v>
      </c>
      <c r="BT26">
        <f t="shared" si="109"/>
        <v>15.65688257219972</v>
      </c>
      <c r="BU26">
        <f t="shared" si="110"/>
        <v>34.366245269775391</v>
      </c>
      <c r="BV26">
        <f t="shared" si="111"/>
        <v>5.4531380633507034</v>
      </c>
      <c r="BW26">
        <f t="shared" si="112"/>
        <v>0.38519822477591337</v>
      </c>
      <c r="BX26">
        <f t="shared" si="113"/>
        <v>4.0814504646654237</v>
      </c>
      <c r="BY26">
        <f t="shared" si="114"/>
        <v>1.3716875986852797</v>
      </c>
      <c r="BZ26">
        <f t="shared" si="115"/>
        <v>0.24219250160502193</v>
      </c>
      <c r="CA26">
        <f t="shared" si="116"/>
        <v>119.87799996908093</v>
      </c>
      <c r="CB26">
        <f t="shared" si="117"/>
        <v>0.82873384603450428</v>
      </c>
      <c r="CC26">
        <f t="shared" si="118"/>
        <v>72.227448711720086</v>
      </c>
      <c r="CD26">
        <f t="shared" si="119"/>
        <v>1451.3689840473719</v>
      </c>
      <c r="CE26">
        <f t="shared" si="120"/>
        <v>2.5905609483933875E-2</v>
      </c>
      <c r="CF26">
        <f t="shared" si="121"/>
        <v>0</v>
      </c>
      <c r="CG26">
        <f t="shared" si="122"/>
        <v>1486.7930824827704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116</v>
      </c>
      <c r="B27" s="1">
        <v>115</v>
      </c>
      <c r="C27" s="1" t="s">
        <v>112</v>
      </c>
      <c r="D27" s="1">
        <v>32508.999999241903</v>
      </c>
      <c r="E27" s="1">
        <v>0</v>
      </c>
      <c r="F27">
        <f t="shared" si="84"/>
        <v>53.601915714218912</v>
      </c>
      <c r="G27">
        <f t="shared" si="85"/>
        <v>0.36801315641293997</v>
      </c>
      <c r="H27">
        <f t="shared" si="86"/>
        <v>1666.2982486833732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9.8686618804931641</v>
      </c>
      <c r="W27">
        <f t="shared" si="90"/>
        <v>0.87493433094024653</v>
      </c>
      <c r="X27">
        <f t="shared" si="91"/>
        <v>3.6672787487617826E-2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6.0147564929870869</v>
      </c>
      <c r="AF27">
        <f t="shared" si="97"/>
        <v>1.5998353068379414</v>
      </c>
      <c r="AG27">
        <f t="shared" si="98"/>
        <v>35.446262359619141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33.880855560302734</v>
      </c>
      <c r="AM27" s="1">
        <v>35.446262359619141</v>
      </c>
      <c r="AN27" s="1">
        <v>33.043872833251953</v>
      </c>
      <c r="AO27" s="1">
        <v>1999.8306884765625</v>
      </c>
      <c r="AP27" s="1">
        <v>1956.218017578125</v>
      </c>
      <c r="AQ27" s="1">
        <v>38.413982391357422</v>
      </c>
      <c r="AR27" s="1">
        <v>42.257366180419922</v>
      </c>
      <c r="AS27" s="1">
        <v>71.756973266601563</v>
      </c>
      <c r="AT27" s="1">
        <v>78.936370849609375</v>
      </c>
      <c r="AU27" s="1">
        <v>299.76651000976563</v>
      </c>
      <c r="AV27" s="1">
        <v>1701.7215576171875</v>
      </c>
      <c r="AW27" s="1">
        <v>2.8371693566441536E-2</v>
      </c>
      <c r="AX27" s="1">
        <v>99.145545959472656</v>
      </c>
      <c r="AY27" s="1">
        <v>-23.676948547363281</v>
      </c>
      <c r="AZ27" s="1">
        <v>-0.18502673506736755</v>
      </c>
      <c r="BA27" s="1">
        <v>9.2634379863739014E-2</v>
      </c>
      <c r="BB27" s="1">
        <v>1.1583594605326653E-2</v>
      </c>
      <c r="BC27" s="1">
        <v>6.2388576567173004E-2</v>
      </c>
      <c r="BD27" s="1">
        <v>1.1228814721107483E-2</v>
      </c>
      <c r="BE27" s="1">
        <v>0.66666668653488159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1.498832550048828</v>
      </c>
      <c r="BM27">
        <f t="shared" si="102"/>
        <v>6.0147564929870865E-3</v>
      </c>
      <c r="BN27">
        <f t="shared" si="103"/>
        <v>308.59626235961912</v>
      </c>
      <c r="BO27">
        <f t="shared" si="104"/>
        <v>307.03085556030271</v>
      </c>
      <c r="BP27">
        <f t="shared" si="105"/>
        <v>272.27544313291946</v>
      </c>
      <c r="BQ27">
        <f t="shared" si="106"/>
        <v>-4.808160316546737E-2</v>
      </c>
      <c r="BR27">
        <f t="shared" si="107"/>
        <v>5.7894649476050306</v>
      </c>
      <c r="BS27">
        <f t="shared" si="108"/>
        <v>58.393595915761743</v>
      </c>
      <c r="BT27">
        <f t="shared" si="109"/>
        <v>16.136229735341821</v>
      </c>
      <c r="BU27">
        <f t="shared" si="110"/>
        <v>34.663558959960938</v>
      </c>
      <c r="BV27">
        <f t="shared" si="111"/>
        <v>5.5439847908473805</v>
      </c>
      <c r="BW27">
        <f t="shared" si="112"/>
        <v>0.3539898150173047</v>
      </c>
      <c r="BX27">
        <f t="shared" si="113"/>
        <v>4.1896296407670892</v>
      </c>
      <c r="BY27">
        <f t="shared" si="114"/>
        <v>1.3543551500802913</v>
      </c>
      <c r="BZ27">
        <f t="shared" si="115"/>
        <v>0.22246220937888714</v>
      </c>
      <c r="CA27">
        <f t="shared" si="116"/>
        <v>165.20604959702618</v>
      </c>
      <c r="CB27">
        <f t="shared" si="117"/>
        <v>0.85179577823657715</v>
      </c>
      <c r="CC27">
        <f t="shared" si="118"/>
        <v>72.01086450651249</v>
      </c>
      <c r="CD27">
        <f t="shared" si="119"/>
        <v>1948.4284836122674</v>
      </c>
      <c r="CE27">
        <f t="shared" si="120"/>
        <v>1.9810428364453306E-2</v>
      </c>
      <c r="CF27">
        <f t="shared" si="121"/>
        <v>0</v>
      </c>
      <c r="CG27">
        <f t="shared" si="122"/>
        <v>1488.8946124603881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2016-07-21-ains1-tobacco-kat_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Riley</dc:creator>
  <cp:lastModifiedBy>PengFu</cp:lastModifiedBy>
  <dcterms:created xsi:type="dcterms:W3CDTF">2016-07-28T17:53:15Z</dcterms:created>
  <dcterms:modified xsi:type="dcterms:W3CDTF">2022-10-21T20:25:28Z</dcterms:modified>
</cp:coreProperties>
</file>