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23456DC9-8CF9-4AA2-9BD4-8B5AB03EAE7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6-bern2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</calcChain>
</file>

<file path=xl/sharedStrings.xml><?xml version="1.0" encoding="utf-8"?>
<sst xmlns="http://schemas.openxmlformats.org/spreadsheetml/2006/main" count="395" uniqueCount="140">
  <si>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</si>
  <si>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</si>
  <si>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</si>
  <si>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</si>
  <si>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</si>
  <si>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</si>
  <si>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</si>
  <si>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</si>
  <si>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</si>
  <si>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</si>
  <si>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</si>
  <si>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</si>
  <si>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</si>
  <si>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</si>
  <si>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</si>
  <si>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</si>
  <si>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</si>
  <si>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</si>
  <si>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</si>
  <si>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</si>
  <si>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</si>
  <si>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</si>
  <si>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</si>
  <si>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</si>
  <si>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</si>
  <si>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</si>
  <si>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</si>
  <si>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</si>
  <si>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</si>
  <si>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</si>
  <si>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</si>
  <si>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</si>
  <si>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</si>
  <si>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</si>
  <si>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</si>
  <si>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</si>
  <si>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</si>
  <si>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</si>
  <si>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</si>
  <si>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</si>
  <si>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</si>
  <si>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</si>
  <si>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</si>
  <si>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</si>
  <si>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</si>
  <si>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</si>
  <si>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</si>
  <si>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</si>
  <si>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</si>
  <si>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</si>
  <si>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</si>
  <si>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</si>
  <si>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</si>
  <si>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</si>
  <si>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</si>
  <si>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</si>
  <si>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</si>
  <si>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</si>
  <si>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</si>
  <si>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</si>
  <si>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</si>
  <si>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</si>
  <si>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</si>
  <si>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</si>
  <si>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</si>
  <si>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</si>
  <si>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</si>
  <si>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</si>
  <si>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</si>
  <si>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</si>
  <si>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</si>
  <si>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</si>
  <si>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</si>
  <si>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</si>
  <si>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</si>
  <si>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</si>
  <si>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</si>
  <si>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</si>
  <si>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</si>
  <si>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</si>
  <si>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</si>
  <si>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</si>
  <si>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</si>
  <si>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</si>
  <si>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</si>
  <si>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</si>
  <si>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</si>
  <si>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</si>
  <si>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</si>
  <si>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</si>
  <si>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09:43:17</t>
  </si>
  <si>
    <t>0</t>
  </si>
  <si>
    <t>09:45:40</t>
  </si>
  <si>
    <t>09:48:02</t>
  </si>
  <si>
    <t>09:50:47</t>
  </si>
  <si>
    <t>09:53:09</t>
  </si>
  <si>
    <t>09:55:37</t>
  </si>
  <si>
    <t>09:57:59</t>
  </si>
  <si>
    <t>10:01:41</t>
  </si>
  <si>
    <t>10:05:23</t>
  </si>
  <si>
    <t>10:07:53</t>
  </si>
  <si>
    <t>10:10:19</t>
  </si>
  <si>
    <t>10:24:17</t>
  </si>
  <si>
    <t>10:26:39</t>
  </si>
  <si>
    <t>10:29:01</t>
  </si>
  <si>
    <t>10:31:26</t>
  </si>
  <si>
    <t>10:34:21</t>
  </si>
  <si>
    <t>10:37:12</t>
  </si>
  <si>
    <t>10:39:45</t>
  </si>
  <si>
    <t>10:42:09</t>
  </si>
  <si>
    <t>10:44:49</t>
  </si>
  <si>
    <t>10:47:23</t>
  </si>
  <si>
    <t>10:50:56</t>
  </si>
  <si>
    <t>11:07:08</t>
  </si>
  <si>
    <t>11:09:30</t>
  </si>
  <si>
    <t>11:12:06</t>
  </si>
  <si>
    <t>11:14:39</t>
  </si>
  <si>
    <t>11:17:13</t>
  </si>
  <si>
    <t>11:19:42</t>
  </si>
  <si>
    <t>11:22:23</t>
  </si>
  <si>
    <t>11:24:47</t>
  </si>
  <si>
    <t>11:27:20</t>
  </si>
  <si>
    <t>11:29:44</t>
  </si>
  <si>
    <t>11:32:18</t>
  </si>
  <si>
    <t>13:50:03</t>
  </si>
  <si>
    <t>13:52:28</t>
  </si>
  <si>
    <t>13:55:01</t>
  </si>
  <si>
    <t>13:57:28</t>
  </si>
  <si>
    <t>13:59:51</t>
  </si>
  <si>
    <t>14:02:24</t>
  </si>
  <si>
    <t>14:04:49</t>
  </si>
  <si>
    <t>14:07:28</t>
  </si>
  <si>
    <t>14:09:50</t>
  </si>
  <si>
    <t>14:12:26</t>
  </si>
  <si>
    <t>14:15:00</t>
  </si>
  <si>
    <t>ID</t>
  </si>
  <si>
    <t>T1 200-8 Plot1 Leaf1</t>
  </si>
  <si>
    <t>T1 200-8 Plot2 Leaf2</t>
  </si>
  <si>
    <t>T1 43-oe Plot3 Leaf1</t>
  </si>
  <si>
    <t>T1 43-oe Plot1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</si>
</sst>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6"/>
  <sheetViews>
    <sheetView tabSelected="1" zoomScaleNormal="100" workbookViewId="0">
      <selection activeCell="B7" sqref="B7"/>
    </sheetView>
  </sheetViews>
  <sheetFormatPr defaultColWidth="11" defaultRowHeight="15.5" x14ac:dyDescent="0.35"/>
  <cols>
    <col min="1" max="1" width="18.1640625" customWidth="1"/>
  </cols>
  <sheetData>
    <row r="1" spans="1:88" x14ac:dyDescent="0.35">
      <c r="A1" t="s">
        <v>135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136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558.00012598186731</v>
      </c>
      <c r="I3" s="1">
        <v>0</v>
      </c>
      <c r="J3">
        <f t="shared" ref="J3" si="0">(AS3-AT3*(1000-AU3)/(1000-AV3))*BL3</f>
        <v>24.930743720400024</v>
      </c>
      <c r="K3">
        <f t="shared" ref="K3" si="1">IF(BW3&lt;&gt;0,1/(1/BW3-1/AO3),0)</f>
        <v>0.11184989714271953</v>
      </c>
      <c r="L3">
        <f t="shared" ref="L3" si="2">((BZ3-BM3/2)*AT3-J3)/(BZ3+BM3/2)</f>
        <v>18.766377796220752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" si="3">CF3/P3</f>
        <v>#DIV/0!</v>
      </c>
      <c r="U3" t="e">
        <f t="shared" ref="U3" si="4">CH3/R3</f>
        <v>#DIV/0!</v>
      </c>
      <c r="V3" t="e">
        <f t="shared" ref="V3" si="5">(R3-S3)/R3</f>
        <v>#DIV/0!</v>
      </c>
      <c r="W3" s="1">
        <v>-1</v>
      </c>
      <c r="X3" s="1">
        <v>0.87</v>
      </c>
      <c r="Y3" s="1">
        <v>0.92</v>
      </c>
      <c r="Z3" s="1">
        <v>10.130929946899414</v>
      </c>
      <c r="AA3">
        <f t="shared" ref="AA3" si="6">(Z3*Y3+(100-Z3)*X3)/100</f>
        <v>0.87506546497344972</v>
      </c>
      <c r="AB3">
        <f t="shared" ref="AB3" si="7">(J3-W3)/CG3</f>
        <v>1.7436823019348305E-2</v>
      </c>
      <c r="AC3" t="e">
        <f t="shared" ref="AC3" si="8">(R3-S3)/(R3-Q3)</f>
        <v>#DIV/0!</v>
      </c>
      <c r="AD3" t="e">
        <f t="shared" ref="AD3" si="9">(P3-R3)/(P3-Q3)</f>
        <v>#DIV/0!</v>
      </c>
      <c r="AE3" t="e">
        <f t="shared" ref="AE3" si="10">(P3-R3)/R3</f>
        <v>#DIV/0!</v>
      </c>
      <c r="AF3" s="1">
        <v>0</v>
      </c>
      <c r="AG3" s="1">
        <v>0.5</v>
      </c>
      <c r="AH3" t="e">
        <f t="shared" ref="AH3" si="11">V3*AG3*AA3*AF3</f>
        <v>#DIV/0!</v>
      </c>
      <c r="AI3">
        <f t="shared" ref="AI3" si="12">BM3*1000</f>
        <v>1.3846504086357023</v>
      </c>
      <c r="AJ3">
        <f t="shared" ref="AJ3" si="13">(BR3-BX3)</f>
        <v>1.2181218839334926</v>
      </c>
      <c r="AK3">
        <f t="shared" ref="AK3" si="14">(AQ3+BQ3*I3)</f>
        <v>23.844818115234375</v>
      </c>
      <c r="AL3" s="1">
        <v>2</v>
      </c>
      <c r="AM3">
        <f t="shared" ref="AM3" si="15">(AL3*BF3+BG3)</f>
        <v>4.644859790802002</v>
      </c>
      <c r="AN3" s="1">
        <v>1</v>
      </c>
      <c r="AO3">
        <f t="shared" ref="AO3" si="16">AM3*(AN3+1)*(AN3+1)/(AN3*AN3+1)</f>
        <v>9.2897195816040039</v>
      </c>
      <c r="AP3" s="1">
        <v>21.035152435302734</v>
      </c>
      <c r="AQ3" s="1">
        <v>23.844818115234375</v>
      </c>
      <c r="AR3" s="1">
        <v>19.98248291015625</v>
      </c>
      <c r="AS3" s="1">
        <v>400.06195068359375</v>
      </c>
      <c r="AT3" s="1">
        <v>383.09539794921875</v>
      </c>
      <c r="AU3" s="1">
        <v>16.656801223754883</v>
      </c>
      <c r="AV3" s="1">
        <v>17.563283920288086</v>
      </c>
      <c r="AW3" s="1">
        <v>66.304885864257813</v>
      </c>
      <c r="AX3" s="1">
        <v>69.916801452636719</v>
      </c>
      <c r="AY3" s="1">
        <v>300.13400268554688</v>
      </c>
      <c r="AZ3" s="1">
        <v>1699.44482421875</v>
      </c>
      <c r="BA3" s="1">
        <v>0.14030157029628754</v>
      </c>
      <c r="BB3" s="1">
        <v>99.585456848144531</v>
      </c>
      <c r="BC3" s="1">
        <v>2.0227138996124268</v>
      </c>
      <c r="BD3" s="1">
        <v>1.2564599514007568E-2</v>
      </c>
      <c r="BE3" s="1">
        <v>1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" si="17">AY3*0.000001/(AL3*0.0001)</f>
        <v>1.5006700134277342</v>
      </c>
      <c r="BM3">
        <f t="shared" ref="BM3" si="18">(AV3-AU3)/(1000-AV3)*BL3</f>
        <v>1.3846504086357024E-3</v>
      </c>
      <c r="BN3">
        <f t="shared" ref="BN3" si="19">(AQ3+273.15)</f>
        <v>296.99481811523435</v>
      </c>
      <c r="BO3">
        <f t="shared" ref="BO3" si="20">(AP3+273.15)</f>
        <v>294.18515243530271</v>
      </c>
      <c r="BP3">
        <f t="shared" ref="BP3" si="21">(AZ3*BH3+BA3*BI3)*BJ3</f>
        <v>271.9111657973117</v>
      </c>
      <c r="BQ3">
        <f t="shared" ref="BQ3" si="22">((BP3+0.00000010773*(BO3^4-BN3^4))-BM3*44100)/(AM3*51.4+0.00000043092*BN3^3)</f>
        <v>0.71821260315888991</v>
      </c>
      <c r="BR3">
        <f t="shared" ref="BR3" si="23">0.61365*EXP(17.502*AK3/(240.97+AK3))</f>
        <v>2.9671695368890525</v>
      </c>
      <c r="BS3">
        <f t="shared" ref="BS3" si="24">BR3*1000/BB3</f>
        <v>29.795209368910339</v>
      </c>
      <c r="BT3">
        <f t="shared" ref="BT3" si="25">(BS3-AV3)</f>
        <v>12.231925448622253</v>
      </c>
      <c r="BU3">
        <f t="shared" ref="BU3" si="26">IF(I3,AQ3,(AP3+AQ3)/2)</f>
        <v>22.439985275268555</v>
      </c>
      <c r="BV3">
        <f t="shared" ref="BV3" si="27">0.61365*EXP(17.502*BU3/(240.97+BU3))</f>
        <v>2.7255513092318764</v>
      </c>
      <c r="BW3">
        <f t="shared" ref="BW3" si="28">IF(BT3&lt;&gt;0,(1000-(BS3+AV3)/2)/BT3*BM3,0)</f>
        <v>0.11051922575650917</v>
      </c>
      <c r="BX3">
        <f t="shared" ref="BX3" si="29">AV3*BB3/1000</f>
        <v>1.7490476529555599</v>
      </c>
      <c r="BY3">
        <f t="shared" ref="BY3" si="30">(BV3-BX3)</f>
        <v>0.97650365627631652</v>
      </c>
      <c r="BZ3">
        <f t="shared" ref="BZ3" si="31">1/(1.6/K3+1.37/AO3)</f>
        <v>6.9192848666883994E-2</v>
      </c>
      <c r="CA3">
        <f t="shared" ref="CA3" si="32">L3*BB3*0.001</f>
        <v>1.8688583062215194</v>
      </c>
      <c r="CB3">
        <f t="shared" ref="CB3" si="33">L3/AT3</f>
        <v>4.8986173931299302E-2</v>
      </c>
      <c r="CC3">
        <f t="shared" ref="CC3" si="34">(1-BM3*BB3/BR3/K3)*100</f>
        <v>58.451236118290325</v>
      </c>
      <c r="CD3">
        <f t="shared" ref="CD3" si="35">(AT3-J3/(AO3/1.35))</f>
        <v>379.4724140984265</v>
      </c>
      <c r="CE3">
        <f t="shared" ref="CE3" si="36">J3*CC3/100/CD3</f>
        <v>3.8401547350098354E-2</v>
      </c>
      <c r="CF3">
        <f t="shared" ref="CF3" si="37">(P3-O3)</f>
        <v>0</v>
      </c>
      <c r="CG3">
        <f t="shared" ref="CG3" si="38">AZ3*AA3</f>
        <v>1487.1254753017031</v>
      </c>
      <c r="CH3">
        <f t="shared" ref="CH3" si="39">(R3-Q3)</f>
        <v>0</v>
      </c>
      <c r="CI3" t="e">
        <f t="shared" ref="CI3" si="40">(R3-S3)/(R3-O3)</f>
        <v>#DIV/0!</v>
      </c>
      <c r="CJ3" t="e">
        <f t="shared" ref="CJ3" si="41">(P3-R3)/(P3-O3)</f>
        <v>#DIV/0!</v>
      </c>
    </row>
    <row r="4" spans="1:88" x14ac:dyDescent="0.35">
      <c r="A4" t="s">
        <v>136</v>
      </c>
      <c r="B4" s="1">
        <v>3</v>
      </c>
      <c r="C4" s="1" t="s">
        <v>93</v>
      </c>
      <c r="D4" s="1" t="s">
        <v>0</v>
      </c>
      <c r="E4" s="1">
        <v>0</v>
      </c>
      <c r="F4" s="1" t="s">
        <v>91</v>
      </c>
      <c r="G4" s="1" t="s">
        <v>0</v>
      </c>
      <c r="H4" s="1">
        <v>843.00012598186731</v>
      </c>
      <c r="I4" s="1">
        <v>0</v>
      </c>
      <c r="J4">
        <f t="shared" ref="J4:J13" si="42">(AS4-AT4*(1000-AU4)/(1000-AV4))*BL4</f>
        <v>-2.1019844496117459</v>
      </c>
      <c r="K4">
        <f t="shared" ref="K4:K13" si="43">IF(BW4&lt;&gt;0,1/(1/BW4-1/AO4),0)</f>
        <v>0.17181813480612182</v>
      </c>
      <c r="L4">
        <f t="shared" ref="L4:L13" si="44">((BZ4-BM4/2)*AT4-J4)/(BZ4+BM4/2)</f>
        <v>69.951053700199623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ref="T4:T13" si="45">CF4/P4</f>
        <v>#DIV/0!</v>
      </c>
      <c r="U4" t="e">
        <f t="shared" ref="U4:U13" si="46">CH4/R4</f>
        <v>#DIV/0!</v>
      </c>
      <c r="V4" t="e">
        <f t="shared" ref="V4:V13" si="47">(R4-S4)/R4</f>
        <v>#DIV/0!</v>
      </c>
      <c r="W4" s="1">
        <v>-1</v>
      </c>
      <c r="X4" s="1">
        <v>0.87</v>
      </c>
      <c r="Y4" s="1">
        <v>0.92</v>
      </c>
      <c r="Z4" s="1">
        <v>10.130929946899414</v>
      </c>
      <c r="AA4">
        <f t="shared" ref="AA4:AA13" si="48">(Z4*Y4+(100-Z4)*X4)/100</f>
        <v>0.87506546497344972</v>
      </c>
      <c r="AB4">
        <f t="shared" ref="AB4:AB13" si="49">(J4-W4)/CG4</f>
        <v>-7.4027229436314154E-4</v>
      </c>
      <c r="AC4" t="e">
        <f t="shared" ref="AC4:AC13" si="50">(R4-S4)/(R4-Q4)</f>
        <v>#DIV/0!</v>
      </c>
      <c r="AD4" t="e">
        <f t="shared" ref="AD4:AD13" si="51">(P4-R4)/(P4-Q4)</f>
        <v>#DIV/0!</v>
      </c>
      <c r="AE4" t="e">
        <f t="shared" ref="AE4:AE13" si="52">(P4-R4)/R4</f>
        <v>#DIV/0!</v>
      </c>
      <c r="AF4" s="1">
        <v>0</v>
      </c>
      <c r="AG4" s="1">
        <v>0.5</v>
      </c>
      <c r="AH4" t="e">
        <f t="shared" ref="AH4:AH13" si="53">V4*AG4*AA4*AF4</f>
        <v>#DIV/0!</v>
      </c>
      <c r="AI4">
        <f t="shared" ref="AI4:AI13" si="54">BM4*1000</f>
        <v>1.9724513594545556</v>
      </c>
      <c r="AJ4">
        <f t="shared" ref="AJ4:AJ13" si="55">(BR4-BX4)</f>
        <v>1.1357887597825362</v>
      </c>
      <c r="AK4">
        <f t="shared" ref="AK4:AK13" si="56">(AQ4+BQ4*I4)</f>
        <v>24.116703033447266</v>
      </c>
      <c r="AL4" s="1">
        <v>2</v>
      </c>
      <c r="AM4">
        <f t="shared" ref="AM4:AM13" si="57">(AL4*BF4+BG4)</f>
        <v>4.644859790802002</v>
      </c>
      <c r="AN4" s="1">
        <v>1</v>
      </c>
      <c r="AO4">
        <f t="shared" ref="AO4:AO13" si="58">AM4*(AN4+1)*(AN4+1)/(AN4*AN4+1)</f>
        <v>9.2897195816040039</v>
      </c>
      <c r="AP4" s="1">
        <v>21.161598205566406</v>
      </c>
      <c r="AQ4" s="1">
        <v>24.116703033447266</v>
      </c>
      <c r="AR4" s="1">
        <v>19.984689712524414</v>
      </c>
      <c r="AS4" s="1">
        <v>49.863834381103516</v>
      </c>
      <c r="AT4" s="1">
        <v>51.197257995605469</v>
      </c>
      <c r="AU4" s="1">
        <v>17.590507507324219</v>
      </c>
      <c r="AV4" s="1">
        <v>18.880090713500977</v>
      </c>
      <c r="AW4" s="1">
        <v>69.487815856933594</v>
      </c>
      <c r="AX4" s="1">
        <v>74.583213806152344</v>
      </c>
      <c r="AY4" s="1">
        <v>300.12973022460938</v>
      </c>
      <c r="AZ4" s="1">
        <v>1701.1531982421875</v>
      </c>
      <c r="BA4" s="1">
        <v>0.14434868097305298</v>
      </c>
      <c r="BB4" s="1">
        <v>99.588821411132813</v>
      </c>
      <c r="BC4" s="1">
        <v>1.1620584726333618</v>
      </c>
      <c r="BD4" s="1">
        <v>2.9289280995726585E-2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ref="BL4:BL13" si="59">AY4*0.000001/(AL4*0.0001)</f>
        <v>1.5006486511230466</v>
      </c>
      <c r="BM4">
        <f t="shared" ref="BM4:BM13" si="60">(AV4-AU4)/(1000-AV4)*BL4</f>
        <v>1.9724513594545556E-3</v>
      </c>
      <c r="BN4">
        <f t="shared" ref="BN4:BN13" si="61">(AQ4+273.15)</f>
        <v>297.26670303344724</v>
      </c>
      <c r="BO4">
        <f t="shared" ref="BO4:BO13" si="62">(AP4+273.15)</f>
        <v>294.31159820556638</v>
      </c>
      <c r="BP4">
        <f t="shared" ref="BP4:BP13" si="63">(AZ4*BH4+BA4*BI4)*BJ4</f>
        <v>272.18450563495207</v>
      </c>
      <c r="BQ4">
        <f t="shared" ref="BQ4:BQ13" si="64">((BP4+0.00000010773*(BO4^4-BN4^4))-BM4*44100)/(AM4*51.4+0.00000043092*BN4^3)</f>
        <v>0.60881631976848549</v>
      </c>
      <c r="BR4">
        <f t="shared" ref="BR4:BR13" si="65">0.61365*EXP(17.502*AK4/(240.97+AK4))</f>
        <v>3.0160347420753721</v>
      </c>
      <c r="BS4">
        <f t="shared" ref="BS4:BS13" si="66">BR4*1000/BB4</f>
        <v>30.28487233144639</v>
      </c>
      <c r="BT4">
        <f t="shared" ref="BT4:BT13" si="67">(BS4-AV4)</f>
        <v>11.404781617945414</v>
      </c>
      <c r="BU4">
        <f t="shared" ref="BU4:BU13" si="68">IF(I4,AQ4,(AP4+AQ4)/2)</f>
        <v>22.639150619506836</v>
      </c>
      <c r="BV4">
        <f t="shared" ref="BV4:BV13" si="69">0.61365*EXP(17.502*BU4/(240.97+BU4))</f>
        <v>2.7587220764669027</v>
      </c>
      <c r="BW4">
        <f t="shared" ref="BW4:BW13" si="70">IF(BT4&lt;&gt;0,(1000-(BS4+AV4)/2)/BT4*BM4,0)</f>
        <v>0.16869797904147771</v>
      </c>
      <c r="BX4">
        <f t="shared" ref="BX4:BX13" si="71">AV4*BB4/1000</f>
        <v>1.8802459822928359</v>
      </c>
      <c r="BY4">
        <f t="shared" ref="BY4:BY13" si="72">(BV4-BX4)</f>
        <v>0.8784760941740668</v>
      </c>
      <c r="BZ4">
        <f t="shared" ref="BZ4:BZ13" si="73">1/(1.6/K4+1.37/AO4)</f>
        <v>0.10571219313624494</v>
      </c>
      <c r="CA4">
        <f t="shared" ref="CA4:CA13" si="74">L4*BB4*0.001</f>
        <v>6.9663429944697413</v>
      </c>
      <c r="CB4">
        <f t="shared" ref="CB4:CB13" si="75">L4/AT4</f>
        <v>1.3663046897199824</v>
      </c>
      <c r="CC4">
        <f t="shared" ref="CC4:CC13" si="76">(1-BM4*BB4/BR4/K4)*100</f>
        <v>62.09368607380312</v>
      </c>
      <c r="CD4">
        <f t="shared" ref="CD4:CD13" si="77">(AT4-J4/(AO4/1.35))</f>
        <v>51.502722437459575</v>
      </c>
      <c r="CE4">
        <f t="shared" ref="CE4:CE13" si="78">J4*CC4/100/CD4</f>
        <v>-2.5342342379026599E-2</v>
      </c>
      <c r="CF4">
        <f t="shared" ref="CF4:CF13" si="79">(P4-O4)</f>
        <v>0</v>
      </c>
      <c r="CG4">
        <f t="shared" ref="CG4:CG13" si="80">AZ4*AA4</f>
        <v>1488.6204144108708</v>
      </c>
      <c r="CH4">
        <f t="shared" ref="CH4:CH13" si="81">(R4-Q4)</f>
        <v>0</v>
      </c>
      <c r="CI4" t="e">
        <f t="shared" ref="CI4:CI13" si="82">(R4-S4)/(R4-O4)</f>
        <v>#DIV/0!</v>
      </c>
      <c r="CJ4" t="e">
        <f t="shared" ref="CJ4:CJ13" si="83">(P4-R4)/(P4-O4)</f>
        <v>#DIV/0!</v>
      </c>
    </row>
    <row r="5" spans="1:88" x14ac:dyDescent="0.35">
      <c r="A5" t="s">
        <v>136</v>
      </c>
      <c r="B5" s="1">
        <v>4</v>
      </c>
      <c r="C5" s="1" t="s">
        <v>94</v>
      </c>
      <c r="D5" s="1" t="s">
        <v>0</v>
      </c>
      <c r="E5" s="1">
        <v>0</v>
      </c>
      <c r="F5" s="1" t="s">
        <v>91</v>
      </c>
      <c r="G5" s="1" t="s">
        <v>0</v>
      </c>
      <c r="H5" s="1">
        <v>1008.0001259818673</v>
      </c>
      <c r="I5" s="1">
        <v>0</v>
      </c>
      <c r="J5">
        <f t="shared" si="42"/>
        <v>1.8443115427012338</v>
      </c>
      <c r="K5">
        <f t="shared" si="43"/>
        <v>0.20997217521188807</v>
      </c>
      <c r="L5">
        <f t="shared" si="44"/>
        <v>82.812977359679181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45"/>
        <v>#DIV/0!</v>
      </c>
      <c r="U5" t="e">
        <f t="shared" si="46"/>
        <v>#DIV/0!</v>
      </c>
      <c r="V5" t="e">
        <f t="shared" si="47"/>
        <v>#DIV/0!</v>
      </c>
      <c r="W5" s="1">
        <v>-1</v>
      </c>
      <c r="X5" s="1">
        <v>0.87</v>
      </c>
      <c r="Y5" s="1">
        <v>0.92</v>
      </c>
      <c r="Z5" s="1">
        <v>10.130929946899414</v>
      </c>
      <c r="AA5">
        <f t="shared" si="48"/>
        <v>0.87506546497344972</v>
      </c>
      <c r="AB5">
        <f t="shared" si="49"/>
        <v>1.9123647075316409E-3</v>
      </c>
      <c r="AC5" t="e">
        <f t="shared" si="50"/>
        <v>#DIV/0!</v>
      </c>
      <c r="AD5" t="e">
        <f t="shared" si="51"/>
        <v>#DIV/0!</v>
      </c>
      <c r="AE5" t="e">
        <f t="shared" si="52"/>
        <v>#DIV/0!</v>
      </c>
      <c r="AF5" s="1">
        <v>0</v>
      </c>
      <c r="AG5" s="1">
        <v>0.5</v>
      </c>
      <c r="AH5" t="e">
        <f t="shared" si="53"/>
        <v>#DIV/0!</v>
      </c>
      <c r="AI5">
        <f t="shared" si="54"/>
        <v>2.360110538864189</v>
      </c>
      <c r="AJ5">
        <f t="shared" si="55"/>
        <v>1.1161864317857599</v>
      </c>
      <c r="AK5">
        <f t="shared" si="56"/>
        <v>24.240390777587891</v>
      </c>
      <c r="AL5" s="1">
        <v>2</v>
      </c>
      <c r="AM5">
        <f t="shared" si="57"/>
        <v>4.644859790802002</v>
      </c>
      <c r="AN5" s="1">
        <v>1</v>
      </c>
      <c r="AO5">
        <f t="shared" si="58"/>
        <v>9.2897195816040039</v>
      </c>
      <c r="AP5" s="1">
        <v>21.240413665771484</v>
      </c>
      <c r="AQ5" s="1">
        <v>24.240390777587891</v>
      </c>
      <c r="AR5" s="1">
        <v>19.982006072998047</v>
      </c>
      <c r="AS5" s="1">
        <v>100.18780517578125</v>
      </c>
      <c r="AT5" s="1">
        <v>98.803443908691406</v>
      </c>
      <c r="AU5" s="1">
        <v>17.760042190551758</v>
      </c>
      <c r="AV5" s="1">
        <v>19.3023681640625</v>
      </c>
      <c r="AW5" s="1">
        <v>69.826530456542969</v>
      </c>
      <c r="AX5" s="1">
        <v>75.891624450683594</v>
      </c>
      <c r="AY5" s="1">
        <v>300.13821411132813</v>
      </c>
      <c r="AZ5" s="1">
        <v>1699.675048828125</v>
      </c>
      <c r="BA5" s="1">
        <v>8.0827206373214722E-2</v>
      </c>
      <c r="BB5" s="1">
        <v>99.589347839355469</v>
      </c>
      <c r="BC5" s="1">
        <v>1.4315149784088135</v>
      </c>
      <c r="BD5" s="1">
        <v>2.6811921969056129E-2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59"/>
        <v>1.5006910705566403</v>
      </c>
      <c r="BM5">
        <f t="shared" si="60"/>
        <v>2.3601105388641888E-3</v>
      </c>
      <c r="BN5">
        <f t="shared" si="61"/>
        <v>297.39039077758787</v>
      </c>
      <c r="BO5">
        <f t="shared" si="62"/>
        <v>294.39041366577146</v>
      </c>
      <c r="BP5">
        <f t="shared" si="63"/>
        <v>271.94800173398835</v>
      </c>
      <c r="BQ5">
        <f t="shared" si="64"/>
        <v>0.53733632837891876</v>
      </c>
      <c r="BR5">
        <f t="shared" si="65"/>
        <v>3.0384966889998815</v>
      </c>
      <c r="BS5">
        <f t="shared" si="66"/>
        <v>30.510257923379392</v>
      </c>
      <c r="BT5">
        <f t="shared" si="67"/>
        <v>11.207889759316892</v>
      </c>
      <c r="BU5">
        <f t="shared" si="68"/>
        <v>22.740402221679688</v>
      </c>
      <c r="BV5">
        <f t="shared" si="69"/>
        <v>2.7757204488355534</v>
      </c>
      <c r="BW5">
        <f t="shared" si="70"/>
        <v>0.20533114943001687</v>
      </c>
      <c r="BX5">
        <f t="shared" si="71"/>
        <v>1.9223102572141215</v>
      </c>
      <c r="BY5">
        <f t="shared" si="72"/>
        <v>0.85341019162143184</v>
      </c>
      <c r="BZ5">
        <f t="shared" si="73"/>
        <v>0.12874101898931414</v>
      </c>
      <c r="CA5">
        <f t="shared" si="74"/>
        <v>8.2472904078857585</v>
      </c>
      <c r="CB5">
        <f t="shared" si="75"/>
        <v>0.83815881393982872</v>
      </c>
      <c r="CC5">
        <f t="shared" si="76"/>
        <v>63.159567692866794</v>
      </c>
      <c r="CD5">
        <f t="shared" si="77"/>
        <v>98.535424991567453</v>
      </c>
      <c r="CE5">
        <f t="shared" si="78"/>
        <v>1.1821730077070547E-2</v>
      </c>
      <c r="CF5">
        <f t="shared" si="79"/>
        <v>0</v>
      </c>
      <c r="CG5">
        <f t="shared" si="80"/>
        <v>1487.326936906554</v>
      </c>
      <c r="CH5">
        <f t="shared" si="81"/>
        <v>0</v>
      </c>
      <c r="CI5" t="e">
        <f t="shared" si="82"/>
        <v>#DIV/0!</v>
      </c>
      <c r="CJ5" t="e">
        <f t="shared" si="83"/>
        <v>#DIV/0!</v>
      </c>
    </row>
    <row r="6" spans="1:88" x14ac:dyDescent="0.35">
      <c r="A6" t="s">
        <v>136</v>
      </c>
      <c r="B6" s="1">
        <v>2</v>
      </c>
      <c r="C6" s="1" t="s">
        <v>92</v>
      </c>
      <c r="D6" s="1" t="s">
        <v>0</v>
      </c>
      <c r="E6" s="1">
        <v>0</v>
      </c>
      <c r="F6" s="1" t="s">
        <v>91</v>
      </c>
      <c r="G6" s="1" t="s">
        <v>0</v>
      </c>
      <c r="H6" s="1">
        <v>701.00012598186731</v>
      </c>
      <c r="I6" s="1">
        <v>0</v>
      </c>
      <c r="J6">
        <f t="shared" si="42"/>
        <v>5.5084653359213496</v>
      </c>
      <c r="K6">
        <f t="shared" si="43"/>
        <v>0.15539616946978738</v>
      </c>
      <c r="L6">
        <f t="shared" si="44"/>
        <v>135.57437673912244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45"/>
        <v>#DIV/0!</v>
      </c>
      <c r="U6" t="e">
        <f t="shared" si="46"/>
        <v>#DIV/0!</v>
      </c>
      <c r="V6" t="e">
        <f t="shared" si="47"/>
        <v>#DIV/0!</v>
      </c>
      <c r="W6" s="1">
        <v>-1</v>
      </c>
      <c r="X6" s="1">
        <v>0.87</v>
      </c>
      <c r="Y6" s="1">
        <v>0.92</v>
      </c>
      <c r="Z6" s="1">
        <v>10.130929946899414</v>
      </c>
      <c r="AA6">
        <f t="shared" si="48"/>
        <v>0.87506546497344972</v>
      </c>
      <c r="AB6">
        <f t="shared" si="49"/>
        <v>4.3791308244313844E-3</v>
      </c>
      <c r="AC6" t="e">
        <f t="shared" si="50"/>
        <v>#DIV/0!</v>
      </c>
      <c r="AD6" t="e">
        <f t="shared" si="51"/>
        <v>#DIV/0!</v>
      </c>
      <c r="AE6" t="e">
        <f t="shared" si="52"/>
        <v>#DIV/0!</v>
      </c>
      <c r="AF6" s="1">
        <v>0</v>
      </c>
      <c r="AG6" s="1">
        <v>0.5</v>
      </c>
      <c r="AH6" t="e">
        <f t="shared" si="53"/>
        <v>#DIV/0!</v>
      </c>
      <c r="AI6">
        <f t="shared" si="54"/>
        <v>1.8160622595037883</v>
      </c>
      <c r="AJ6">
        <f t="shared" si="55"/>
        <v>1.1546510259228013</v>
      </c>
      <c r="AK6">
        <f t="shared" si="56"/>
        <v>23.975187301635742</v>
      </c>
      <c r="AL6" s="1">
        <v>2</v>
      </c>
      <c r="AM6">
        <f t="shared" si="57"/>
        <v>4.644859790802002</v>
      </c>
      <c r="AN6" s="1">
        <v>1</v>
      </c>
      <c r="AO6">
        <f t="shared" si="58"/>
        <v>9.2897195816040039</v>
      </c>
      <c r="AP6" s="1">
        <v>21.099090576171875</v>
      </c>
      <c r="AQ6" s="1">
        <v>23.975187301635742</v>
      </c>
      <c r="AR6" s="1">
        <v>19.983737945556641</v>
      </c>
      <c r="AS6" s="1">
        <v>200.1583251953125</v>
      </c>
      <c r="AT6" s="1">
        <v>196.2501220703125</v>
      </c>
      <c r="AU6" s="1">
        <v>17.246623992919922</v>
      </c>
      <c r="AV6" s="1">
        <v>18.434494018554688</v>
      </c>
      <c r="AW6" s="1">
        <v>68.388236999511719</v>
      </c>
      <c r="AX6" s="1">
        <v>73.100685119628906</v>
      </c>
      <c r="AY6" s="1">
        <v>300.13116455078125</v>
      </c>
      <c r="AZ6" s="1">
        <v>1698.439697265625</v>
      </c>
      <c r="BA6" s="1">
        <v>0.10695436596870422</v>
      </c>
      <c r="BB6" s="1">
        <v>99.588432312011719</v>
      </c>
      <c r="BC6" s="1">
        <v>1.6611270904541016</v>
      </c>
      <c r="BD6" s="1">
        <v>2.5805890560150146E-2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59"/>
        <v>1.5006558227539062</v>
      </c>
      <c r="BM6">
        <f t="shared" si="60"/>
        <v>1.8160622595037883E-3</v>
      </c>
      <c r="BN6">
        <f t="shared" si="61"/>
        <v>297.12518730163572</v>
      </c>
      <c r="BO6">
        <f t="shared" si="62"/>
        <v>294.24909057617185</v>
      </c>
      <c r="BP6">
        <f t="shared" si="63"/>
        <v>271.75034548840631</v>
      </c>
      <c r="BQ6">
        <f t="shared" si="64"/>
        <v>0.63835750357768961</v>
      </c>
      <c r="BR6">
        <f t="shared" si="65"/>
        <v>2.9905133856958197</v>
      </c>
      <c r="BS6">
        <f t="shared" si="66"/>
        <v>30.028722375370929</v>
      </c>
      <c r="BT6">
        <f t="shared" si="67"/>
        <v>11.594228356816242</v>
      </c>
      <c r="BU6">
        <f t="shared" si="68"/>
        <v>22.537138938903809</v>
      </c>
      <c r="BV6">
        <f t="shared" si="69"/>
        <v>2.7416882821240258</v>
      </c>
      <c r="BW6">
        <f t="shared" si="70"/>
        <v>0.15283950736819932</v>
      </c>
      <c r="BX6">
        <f t="shared" si="71"/>
        <v>1.8358623597730184</v>
      </c>
      <c r="BY6">
        <f t="shared" si="72"/>
        <v>0.90582592235100745</v>
      </c>
      <c r="BZ6">
        <f t="shared" si="73"/>
        <v>9.5751148646676013E-2</v>
      </c>
      <c r="CA6">
        <f t="shared" si="74"/>
        <v>13.501639641127271</v>
      </c>
      <c r="CB6">
        <f t="shared" si="75"/>
        <v>0.69082441992341204</v>
      </c>
      <c r="CC6">
        <f t="shared" si="76"/>
        <v>61.081726187448872</v>
      </c>
      <c r="CD6">
        <f t="shared" si="77"/>
        <v>195.44962124376227</v>
      </c>
      <c r="CE6">
        <f t="shared" si="78"/>
        <v>1.7215002475863828E-2</v>
      </c>
      <c r="CF6">
        <f t="shared" si="79"/>
        <v>0</v>
      </c>
      <c r="CG6">
        <f t="shared" si="80"/>
        <v>1486.2459234171092</v>
      </c>
      <c r="CH6">
        <f t="shared" si="81"/>
        <v>0</v>
      </c>
      <c r="CI6" t="e">
        <f t="shared" si="82"/>
        <v>#DIV/0!</v>
      </c>
      <c r="CJ6" t="e">
        <f t="shared" si="83"/>
        <v>#DIV/0!</v>
      </c>
    </row>
    <row r="7" spans="1:88" x14ac:dyDescent="0.35">
      <c r="A7" t="s">
        <v>136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1150.0001259818673</v>
      </c>
      <c r="I7" s="1">
        <v>0</v>
      </c>
      <c r="J7">
        <f t="shared" si="42"/>
        <v>12.275910283982643</v>
      </c>
      <c r="K7">
        <f t="shared" si="43"/>
        <v>0.21020578376502513</v>
      </c>
      <c r="L7">
        <f t="shared" si="44"/>
        <v>191.85985352712541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45"/>
        <v>#DIV/0!</v>
      </c>
      <c r="U7" t="e">
        <f t="shared" si="46"/>
        <v>#DIV/0!</v>
      </c>
      <c r="V7" t="e">
        <f t="shared" si="47"/>
        <v>#DIV/0!</v>
      </c>
      <c r="W7" s="1">
        <v>-1</v>
      </c>
      <c r="X7" s="1">
        <v>0.87</v>
      </c>
      <c r="Y7" s="1">
        <v>0.92</v>
      </c>
      <c r="Z7" s="1">
        <v>10.130929946899414</v>
      </c>
      <c r="AA7">
        <f t="shared" si="48"/>
        <v>0.87506546497344972</v>
      </c>
      <c r="AB7">
        <f t="shared" si="49"/>
        <v>8.9272287717934665E-3</v>
      </c>
      <c r="AC7" t="e">
        <f t="shared" si="50"/>
        <v>#DIV/0!</v>
      </c>
      <c r="AD7" t="e">
        <f t="shared" si="51"/>
        <v>#DIV/0!</v>
      </c>
      <c r="AE7" t="e">
        <f t="shared" si="52"/>
        <v>#DIV/0!</v>
      </c>
      <c r="AF7" s="1">
        <v>0</v>
      </c>
      <c r="AG7" s="1">
        <v>0.5</v>
      </c>
      <c r="AH7" t="e">
        <f t="shared" si="53"/>
        <v>#DIV/0!</v>
      </c>
      <c r="AI7">
        <f t="shared" si="54"/>
        <v>2.3142673414423185</v>
      </c>
      <c r="AJ7">
        <f t="shared" si="55"/>
        <v>1.0931575893756682</v>
      </c>
      <c r="AK7">
        <f t="shared" si="56"/>
        <v>24.2694091796875</v>
      </c>
      <c r="AL7" s="1">
        <v>2</v>
      </c>
      <c r="AM7">
        <f t="shared" si="57"/>
        <v>4.644859790802002</v>
      </c>
      <c r="AN7" s="1">
        <v>1</v>
      </c>
      <c r="AO7">
        <f t="shared" si="58"/>
        <v>9.2897195816040039</v>
      </c>
      <c r="AP7" s="1">
        <v>21.275415420532227</v>
      </c>
      <c r="AQ7" s="1">
        <v>24.2694091796875</v>
      </c>
      <c r="AR7" s="1">
        <v>19.982843399047852</v>
      </c>
      <c r="AS7" s="1">
        <v>300.0784912109375</v>
      </c>
      <c r="AT7" s="1">
        <v>291.44869995117188</v>
      </c>
      <c r="AU7" s="1">
        <v>18.074235916137695</v>
      </c>
      <c r="AV7" s="1">
        <v>19.58619499206543</v>
      </c>
      <c r="AW7" s="1">
        <v>70.904022216796875</v>
      </c>
      <c r="AX7" s="1">
        <v>76.836036682128906</v>
      </c>
      <c r="AY7" s="1">
        <v>300.13241577148438</v>
      </c>
      <c r="AZ7" s="1">
        <v>1699.4449462890625</v>
      </c>
      <c r="BA7" s="1">
        <v>4.6258341521024704E-2</v>
      </c>
      <c r="BB7" s="1">
        <v>99.592086791992188</v>
      </c>
      <c r="BC7" s="1">
        <v>1.9547449350357056</v>
      </c>
      <c r="BD7" s="1">
        <v>-1.0752260684967041E-2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59"/>
        <v>1.5006620788574216</v>
      </c>
      <c r="BM7">
        <f t="shared" si="60"/>
        <v>2.3142673414423185E-3</v>
      </c>
      <c r="BN7">
        <f t="shared" si="61"/>
        <v>297.41940917968748</v>
      </c>
      <c r="BO7">
        <f t="shared" si="62"/>
        <v>294.4254154205322</v>
      </c>
      <c r="BP7">
        <f t="shared" si="63"/>
        <v>271.91118532856126</v>
      </c>
      <c r="BQ7">
        <f t="shared" si="64"/>
        <v>0.54548976593723031</v>
      </c>
      <c r="BR7">
        <f t="shared" si="65"/>
        <v>3.0437876209503312</v>
      </c>
      <c r="BS7">
        <f t="shared" si="66"/>
        <v>30.562544866717968</v>
      </c>
      <c r="BT7">
        <f t="shared" si="67"/>
        <v>10.976349874652538</v>
      </c>
      <c r="BU7">
        <f t="shared" si="68"/>
        <v>22.772412300109863</v>
      </c>
      <c r="BV7">
        <f t="shared" si="69"/>
        <v>2.7811134118329144</v>
      </c>
      <c r="BW7">
        <f t="shared" si="70"/>
        <v>0.20555453969427212</v>
      </c>
      <c r="BX7">
        <f t="shared" si="71"/>
        <v>1.950630031574663</v>
      </c>
      <c r="BY7">
        <f t="shared" si="72"/>
        <v>0.83048338025825141</v>
      </c>
      <c r="BZ7">
        <f t="shared" si="73"/>
        <v>0.12888152986438017</v>
      </c>
      <c r="CA7">
        <f t="shared" si="74"/>
        <v>19.107723184372382</v>
      </c>
      <c r="CB7">
        <f t="shared" si="75"/>
        <v>0.65829716708041186</v>
      </c>
      <c r="CC7">
        <f t="shared" si="76"/>
        <v>63.977043694666534</v>
      </c>
      <c r="CD7">
        <f t="shared" si="77"/>
        <v>289.66474094812571</v>
      </c>
      <c r="CE7">
        <f t="shared" si="78"/>
        <v>2.7113291250411873E-2</v>
      </c>
      <c r="CF7">
        <f t="shared" si="79"/>
        <v>0</v>
      </c>
      <c r="CG7">
        <f t="shared" si="80"/>
        <v>1487.1255821212178</v>
      </c>
      <c r="CH7">
        <f t="shared" si="81"/>
        <v>0</v>
      </c>
      <c r="CI7" t="e">
        <f t="shared" si="82"/>
        <v>#DIV/0!</v>
      </c>
      <c r="CJ7" t="e">
        <f t="shared" si="83"/>
        <v>#DIV/0!</v>
      </c>
    </row>
    <row r="8" spans="1:88" x14ac:dyDescent="0.35">
      <c r="A8" t="s">
        <v>136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1298.0001259818673</v>
      </c>
      <c r="I8" s="1">
        <v>0</v>
      </c>
      <c r="J8">
        <f t="shared" si="42"/>
        <v>16.741504778241417</v>
      </c>
      <c r="K8">
        <f t="shared" si="43"/>
        <v>0.2294368419545767</v>
      </c>
      <c r="L8">
        <f t="shared" si="44"/>
        <v>263.00698415394936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45"/>
        <v>#DIV/0!</v>
      </c>
      <c r="U8" t="e">
        <f t="shared" si="46"/>
        <v>#DIV/0!</v>
      </c>
      <c r="V8" t="e">
        <f t="shared" si="47"/>
        <v>#DIV/0!</v>
      </c>
      <c r="W8" s="1">
        <v>-1</v>
      </c>
      <c r="X8" s="1">
        <v>0.87</v>
      </c>
      <c r="Y8" s="1">
        <v>0.92</v>
      </c>
      <c r="Z8" s="1">
        <v>10.130929946899414</v>
      </c>
      <c r="AA8">
        <f t="shared" si="48"/>
        <v>0.87506546497344972</v>
      </c>
      <c r="AB8">
        <f t="shared" si="49"/>
        <v>1.1935615297650528E-2</v>
      </c>
      <c r="AC8" t="e">
        <f t="shared" si="50"/>
        <v>#DIV/0!</v>
      </c>
      <c r="AD8" t="e">
        <f t="shared" si="51"/>
        <v>#DIV/0!</v>
      </c>
      <c r="AE8" t="e">
        <f t="shared" si="52"/>
        <v>#DIV/0!</v>
      </c>
      <c r="AF8" s="1">
        <v>0</v>
      </c>
      <c r="AG8" s="1">
        <v>0.5</v>
      </c>
      <c r="AH8" t="e">
        <f t="shared" si="53"/>
        <v>#DIV/0!</v>
      </c>
      <c r="AI8">
        <f t="shared" si="54"/>
        <v>2.5648718972586866</v>
      </c>
      <c r="AJ8">
        <f t="shared" si="55"/>
        <v>1.112281457870377</v>
      </c>
      <c r="AK8">
        <f t="shared" si="56"/>
        <v>24.316070556640625</v>
      </c>
      <c r="AL8" s="1">
        <v>2</v>
      </c>
      <c r="AM8">
        <f t="shared" si="57"/>
        <v>4.644859790802002</v>
      </c>
      <c r="AN8" s="1">
        <v>1</v>
      </c>
      <c r="AO8">
        <f t="shared" si="58"/>
        <v>9.2897195816040039</v>
      </c>
      <c r="AP8" s="1">
        <v>21.333150863647461</v>
      </c>
      <c r="AQ8" s="1">
        <v>24.316070556640625</v>
      </c>
      <c r="AR8" s="1">
        <v>19.98094367980957</v>
      </c>
      <c r="AS8" s="1">
        <v>399.99053955078125</v>
      </c>
      <c r="AT8" s="1">
        <v>388.17120361328125</v>
      </c>
      <c r="AU8" s="1">
        <v>17.803256988525391</v>
      </c>
      <c r="AV8" s="1">
        <v>19.479097366333008</v>
      </c>
      <c r="AW8" s="1">
        <v>69.597770690917969</v>
      </c>
      <c r="AX8" s="1">
        <v>76.149673461914063</v>
      </c>
      <c r="AY8" s="1">
        <v>300.13723754882813</v>
      </c>
      <c r="AZ8" s="1">
        <v>1698.6546630859375</v>
      </c>
      <c r="BA8" s="1">
        <v>6.1747025698423386E-2</v>
      </c>
      <c r="BB8" s="1">
        <v>99.59552001953125</v>
      </c>
      <c r="BC8" s="1">
        <v>2.198742151260376</v>
      </c>
      <c r="BD8" s="1">
        <v>-1.0169470682740211E-2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59"/>
        <v>1.5006861877441404</v>
      </c>
      <c r="BM8">
        <f t="shared" si="60"/>
        <v>2.5648718972586864E-3</v>
      </c>
      <c r="BN8">
        <f t="shared" si="61"/>
        <v>297.4660705566406</v>
      </c>
      <c r="BO8">
        <f t="shared" si="62"/>
        <v>294.48315086364744</v>
      </c>
      <c r="BP8">
        <f t="shared" si="63"/>
        <v>271.78474001888753</v>
      </c>
      <c r="BQ8">
        <f t="shared" si="64"/>
        <v>0.50120550413464027</v>
      </c>
      <c r="BR8">
        <f t="shared" si="65"/>
        <v>3.0523122895813946</v>
      </c>
      <c r="BS8">
        <f t="shared" si="66"/>
        <v>30.647084216065327</v>
      </c>
      <c r="BT8">
        <f t="shared" si="67"/>
        <v>11.167986849732319</v>
      </c>
      <c r="BU8">
        <f t="shared" si="68"/>
        <v>22.824610710144043</v>
      </c>
      <c r="BV8">
        <f t="shared" si="69"/>
        <v>2.7899273097023327</v>
      </c>
      <c r="BW8">
        <f t="shared" si="70"/>
        <v>0.22390680734816876</v>
      </c>
      <c r="BX8">
        <f t="shared" si="71"/>
        <v>1.9400308317110175</v>
      </c>
      <c r="BY8">
        <f t="shared" si="72"/>
        <v>0.84989647799131518</v>
      </c>
      <c r="BZ8">
        <f t="shared" si="73"/>
        <v>0.14042830427994937</v>
      </c>
      <c r="CA8">
        <f t="shared" si="74"/>
        <v>26.194317355581202</v>
      </c>
      <c r="CB8">
        <f t="shared" si="75"/>
        <v>0.67755408362535885</v>
      </c>
      <c r="CC8">
        <f t="shared" si="76"/>
        <v>63.523483121585166</v>
      </c>
      <c r="CD8">
        <f t="shared" si="77"/>
        <v>385.73829578952069</v>
      </c>
      <c r="CE8">
        <f t="shared" si="78"/>
        <v>2.7569953717814077E-2</v>
      </c>
      <c r="CF8">
        <f t="shared" si="79"/>
        <v>0</v>
      </c>
      <c r="CG8">
        <f t="shared" si="80"/>
        <v>1486.4340325826145</v>
      </c>
      <c r="CH8">
        <f t="shared" si="81"/>
        <v>0</v>
      </c>
      <c r="CI8" t="e">
        <f t="shared" si="82"/>
        <v>#DIV/0!</v>
      </c>
      <c r="CJ8" t="e">
        <f t="shared" si="83"/>
        <v>#DIV/0!</v>
      </c>
    </row>
    <row r="9" spans="1:88" x14ac:dyDescent="0.35">
      <c r="A9" t="s">
        <v>136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1440.0001259818673</v>
      </c>
      <c r="I9" s="1">
        <v>0</v>
      </c>
      <c r="J9">
        <f t="shared" si="42"/>
        <v>26.895707850968577</v>
      </c>
      <c r="K9">
        <f t="shared" si="43"/>
        <v>0.25387598490662422</v>
      </c>
      <c r="L9">
        <f t="shared" si="44"/>
        <v>496.93870452805254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45"/>
        <v>#DIV/0!</v>
      </c>
      <c r="U9" t="e">
        <f t="shared" si="46"/>
        <v>#DIV/0!</v>
      </c>
      <c r="V9" t="e">
        <f t="shared" si="47"/>
        <v>#DIV/0!</v>
      </c>
      <c r="W9" s="1">
        <v>-1</v>
      </c>
      <c r="X9" s="1">
        <v>0.87</v>
      </c>
      <c r="Y9" s="1">
        <v>0.92</v>
      </c>
      <c r="Z9" s="1">
        <v>10.130929946899414</v>
      </c>
      <c r="AA9">
        <f t="shared" si="48"/>
        <v>0.87506546497344972</v>
      </c>
      <c r="AB9">
        <f t="shared" si="49"/>
        <v>1.8772155209041644E-2</v>
      </c>
      <c r="AC9" t="e">
        <f t="shared" si="50"/>
        <v>#DIV/0!</v>
      </c>
      <c r="AD9" t="e">
        <f t="shared" si="51"/>
        <v>#DIV/0!</v>
      </c>
      <c r="AE9" t="e">
        <f t="shared" si="52"/>
        <v>#DIV/0!</v>
      </c>
      <c r="AF9" s="1">
        <v>0</v>
      </c>
      <c r="AG9" s="1">
        <v>0.5</v>
      </c>
      <c r="AH9" t="e">
        <f t="shared" si="53"/>
        <v>#DIV/0!</v>
      </c>
      <c r="AI9">
        <f t="shared" si="54"/>
        <v>2.7664345202488194</v>
      </c>
      <c r="AJ9">
        <f t="shared" si="55"/>
        <v>1.0868045216476614</v>
      </c>
      <c r="AK9">
        <f t="shared" si="56"/>
        <v>24.358219146728516</v>
      </c>
      <c r="AL9" s="1">
        <v>2</v>
      </c>
      <c r="AM9">
        <f t="shared" si="57"/>
        <v>4.644859790802002</v>
      </c>
      <c r="AN9" s="1">
        <v>1</v>
      </c>
      <c r="AO9">
        <f t="shared" si="58"/>
        <v>9.2897195816040039</v>
      </c>
      <c r="AP9" s="1">
        <v>21.373622894287109</v>
      </c>
      <c r="AQ9" s="1">
        <v>24.358219146728516</v>
      </c>
      <c r="AR9" s="1">
        <v>19.980279922485352</v>
      </c>
      <c r="AS9" s="1">
        <v>700.09503173828125</v>
      </c>
      <c r="AT9" s="1">
        <v>680.9178466796875</v>
      </c>
      <c r="AU9" s="1">
        <v>18.004682540893555</v>
      </c>
      <c r="AV9" s="1">
        <v>19.811576843261719</v>
      </c>
      <c r="AW9" s="1">
        <v>70.218093872070313</v>
      </c>
      <c r="AX9" s="1">
        <v>77.266250610351563</v>
      </c>
      <c r="AY9" s="1">
        <v>300.14230346679688</v>
      </c>
      <c r="AZ9" s="1">
        <v>1698.176025390625</v>
      </c>
      <c r="BA9" s="1">
        <v>7.4788160622119904E-2</v>
      </c>
      <c r="BB9" s="1">
        <v>99.599639892578125</v>
      </c>
      <c r="BC9" s="1">
        <v>2.4652736186981201</v>
      </c>
      <c r="BD9" s="1">
        <v>-3.0374014750123024E-2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59"/>
        <v>1.5007115173339842</v>
      </c>
      <c r="BM9">
        <f t="shared" si="60"/>
        <v>2.7664345202488196E-3</v>
      </c>
      <c r="BN9">
        <f t="shared" si="61"/>
        <v>297.50821914672849</v>
      </c>
      <c r="BO9">
        <f t="shared" si="62"/>
        <v>294.52362289428709</v>
      </c>
      <c r="BP9">
        <f t="shared" si="63"/>
        <v>271.70815798934927</v>
      </c>
      <c r="BQ9">
        <f t="shared" si="64"/>
        <v>0.46521647494240753</v>
      </c>
      <c r="BR9">
        <f t="shared" si="65"/>
        <v>3.0600304409406682</v>
      </c>
      <c r="BS9">
        <f t="shared" si="66"/>
        <v>30.723308279437791</v>
      </c>
      <c r="BT9">
        <f t="shared" si="67"/>
        <v>10.911731436176073</v>
      </c>
      <c r="BU9">
        <f t="shared" si="68"/>
        <v>22.865921020507813</v>
      </c>
      <c r="BV9">
        <f t="shared" si="69"/>
        <v>2.7969200251156554</v>
      </c>
      <c r="BW9">
        <f t="shared" si="70"/>
        <v>0.24712244896064597</v>
      </c>
      <c r="BX9">
        <f t="shared" si="71"/>
        <v>1.9732259192930068</v>
      </c>
      <c r="BY9">
        <f t="shared" si="72"/>
        <v>0.82369410582264857</v>
      </c>
      <c r="BZ9">
        <f t="shared" si="73"/>
        <v>0.15504441986711506</v>
      </c>
      <c r="CA9">
        <f t="shared" si="74"/>
        <v>49.494916019678314</v>
      </c>
      <c r="CB9">
        <f t="shared" si="75"/>
        <v>0.72980713745606807</v>
      </c>
      <c r="CC9">
        <f t="shared" si="76"/>
        <v>64.532482203117354</v>
      </c>
      <c r="CD9">
        <f t="shared" si="77"/>
        <v>677.00931044456706</v>
      </c>
      <c r="CE9">
        <f t="shared" si="78"/>
        <v>2.563697073963633E-2</v>
      </c>
      <c r="CF9">
        <f t="shared" si="79"/>
        <v>0</v>
      </c>
      <c r="CG9">
        <f t="shared" si="80"/>
        <v>1486.015193265212</v>
      </c>
      <c r="CH9">
        <f t="shared" si="81"/>
        <v>0</v>
      </c>
      <c r="CI9" t="e">
        <f t="shared" si="82"/>
        <v>#DIV/0!</v>
      </c>
      <c r="CJ9" t="e">
        <f t="shared" si="83"/>
        <v>#DIV/0!</v>
      </c>
    </row>
    <row r="10" spans="1:88" x14ac:dyDescent="0.35">
      <c r="A10" t="s">
        <v>136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1662.0001259818673</v>
      </c>
      <c r="I10" s="1">
        <v>0</v>
      </c>
      <c r="J10">
        <f t="shared" si="42"/>
        <v>30.105563567155894</v>
      </c>
      <c r="K10">
        <f t="shared" si="43"/>
        <v>0.29043167348163823</v>
      </c>
      <c r="L10">
        <f t="shared" si="44"/>
        <v>791.65289479874195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45"/>
        <v>#DIV/0!</v>
      </c>
      <c r="U10" t="e">
        <f t="shared" si="46"/>
        <v>#DIV/0!</v>
      </c>
      <c r="V10" t="e">
        <f t="shared" si="47"/>
        <v>#DIV/0!</v>
      </c>
      <c r="W10" s="1">
        <v>-1</v>
      </c>
      <c r="X10" s="1">
        <v>0.87</v>
      </c>
      <c r="Y10" s="1">
        <v>0.92</v>
      </c>
      <c r="Z10" s="1">
        <v>10.130929946899414</v>
      </c>
      <c r="AA10">
        <f t="shared" si="48"/>
        <v>0.87506546497344972</v>
      </c>
      <c r="AB10">
        <f t="shared" si="49"/>
        <v>2.089927298814576E-2</v>
      </c>
      <c r="AC10" t="e">
        <f t="shared" si="50"/>
        <v>#DIV/0!</v>
      </c>
      <c r="AD10" t="e">
        <f t="shared" si="51"/>
        <v>#DIV/0!</v>
      </c>
      <c r="AE10" t="e">
        <f t="shared" si="52"/>
        <v>#DIV/0!</v>
      </c>
      <c r="AF10" s="1">
        <v>0</v>
      </c>
      <c r="AG10" s="1">
        <v>0.5</v>
      </c>
      <c r="AH10" t="e">
        <f t="shared" si="53"/>
        <v>#DIV/0!</v>
      </c>
      <c r="AI10">
        <f t="shared" si="54"/>
        <v>3.1699770379576964</v>
      </c>
      <c r="AJ10">
        <f t="shared" si="55"/>
        <v>1.0927806074786079</v>
      </c>
      <c r="AK10">
        <f t="shared" si="56"/>
        <v>24.364459991455078</v>
      </c>
      <c r="AL10" s="1">
        <v>2</v>
      </c>
      <c r="AM10">
        <f t="shared" si="57"/>
        <v>4.644859790802002</v>
      </c>
      <c r="AN10" s="1">
        <v>1</v>
      </c>
      <c r="AO10">
        <f t="shared" si="58"/>
        <v>9.2897195816040039</v>
      </c>
      <c r="AP10" s="1">
        <v>21.387388229370117</v>
      </c>
      <c r="AQ10" s="1">
        <v>24.364459991455078</v>
      </c>
      <c r="AR10" s="1">
        <v>19.981285095214844</v>
      </c>
      <c r="AS10" s="1">
        <v>999.93658447265625</v>
      </c>
      <c r="AT10" s="1">
        <v>977.80963134765625</v>
      </c>
      <c r="AU10" s="1">
        <v>17.692451477050781</v>
      </c>
      <c r="AV10" s="1">
        <v>19.763082504272461</v>
      </c>
      <c r="AW10" s="1">
        <v>68.953529357910156</v>
      </c>
      <c r="AX10" s="1">
        <v>77.020790100097656</v>
      </c>
      <c r="AY10" s="1">
        <v>300.13348388671875</v>
      </c>
      <c r="AZ10" s="1">
        <v>1700.851318359375</v>
      </c>
      <c r="BA10" s="1">
        <v>0.11294212937355042</v>
      </c>
      <c r="BB10" s="1">
        <v>99.59954833984375</v>
      </c>
      <c r="BC10" s="1">
        <v>1.9975703954696655</v>
      </c>
      <c r="BD10" s="1">
        <v>-3.7651978433132172E-2</v>
      </c>
      <c r="BE10" s="1">
        <v>0.75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59"/>
        <v>1.5006674194335936</v>
      </c>
      <c r="BM10">
        <f t="shared" si="60"/>
        <v>3.1699770379576965E-3</v>
      </c>
      <c r="BN10">
        <f t="shared" si="61"/>
        <v>297.51445999145506</v>
      </c>
      <c r="BO10">
        <f t="shared" si="62"/>
        <v>294.53738822937009</v>
      </c>
      <c r="BP10">
        <f t="shared" si="63"/>
        <v>272.13620485478168</v>
      </c>
      <c r="BQ10">
        <f t="shared" si="64"/>
        <v>0.39609132764411775</v>
      </c>
      <c r="BR10">
        <f t="shared" si="65"/>
        <v>3.0611746987072133</v>
      </c>
      <c r="BS10">
        <f t="shared" si="66"/>
        <v>30.734825104449019</v>
      </c>
      <c r="BT10">
        <f t="shared" si="67"/>
        <v>10.971742600176558</v>
      </c>
      <c r="BU10">
        <f t="shared" si="68"/>
        <v>22.875924110412598</v>
      </c>
      <c r="BV10">
        <f t="shared" si="69"/>
        <v>2.7986155812419544</v>
      </c>
      <c r="BW10">
        <f t="shared" si="70"/>
        <v>0.28162695268805293</v>
      </c>
      <c r="BX10">
        <f t="shared" si="71"/>
        <v>1.9683940912286053</v>
      </c>
      <c r="BY10">
        <f t="shared" si="72"/>
        <v>0.83022149001334911</v>
      </c>
      <c r="BZ10">
        <f t="shared" si="73"/>
        <v>0.17678727058697546</v>
      </c>
      <c r="CA10">
        <f t="shared" si="74"/>
        <v>78.848270763884528</v>
      </c>
      <c r="CB10">
        <f t="shared" si="75"/>
        <v>0.80961863068136719</v>
      </c>
      <c r="CC10">
        <f t="shared" si="76"/>
        <v>64.487488041746261</v>
      </c>
      <c r="CD10">
        <f t="shared" si="77"/>
        <v>973.43463267749803</v>
      </c>
      <c r="CE10">
        <f t="shared" si="78"/>
        <v>1.9944145249763272E-2</v>
      </c>
      <c r="CF10">
        <f t="shared" si="79"/>
        <v>0</v>
      </c>
      <c r="CG10">
        <f t="shared" si="80"/>
        <v>1488.3562497508515</v>
      </c>
      <c r="CH10">
        <f t="shared" si="81"/>
        <v>0</v>
      </c>
      <c r="CI10" t="e">
        <f t="shared" si="82"/>
        <v>#DIV/0!</v>
      </c>
      <c r="CJ10" t="e">
        <f t="shared" si="83"/>
        <v>#DIV/0!</v>
      </c>
    </row>
    <row r="11" spans="1:88" x14ac:dyDescent="0.35">
      <c r="A11" t="s">
        <v>136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1884.0001259818673</v>
      </c>
      <c r="I11" s="1">
        <v>0</v>
      </c>
      <c r="J11">
        <f t="shared" si="42"/>
        <v>32.410515970886117</v>
      </c>
      <c r="K11">
        <f t="shared" si="43"/>
        <v>0.26381075292389083</v>
      </c>
      <c r="L11">
        <f t="shared" si="44"/>
        <v>1052.8248675316297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45"/>
        <v>#DIV/0!</v>
      </c>
      <c r="U11" t="e">
        <f t="shared" si="46"/>
        <v>#DIV/0!</v>
      </c>
      <c r="V11" t="e">
        <f t="shared" si="47"/>
        <v>#DIV/0!</v>
      </c>
      <c r="W11" s="1">
        <v>-1</v>
      </c>
      <c r="X11" s="1">
        <v>0.87</v>
      </c>
      <c r="Y11" s="1">
        <v>0.92</v>
      </c>
      <c r="Z11" s="1">
        <v>10.130929946899414</v>
      </c>
      <c r="AA11">
        <f t="shared" si="48"/>
        <v>0.87506546497344972</v>
      </c>
      <c r="AB11">
        <f t="shared" si="49"/>
        <v>2.2437713261429706E-2</v>
      </c>
      <c r="AC11" t="e">
        <f t="shared" si="50"/>
        <v>#DIV/0!</v>
      </c>
      <c r="AD11" t="e">
        <f t="shared" si="51"/>
        <v>#DIV/0!</v>
      </c>
      <c r="AE11" t="e">
        <f t="shared" si="52"/>
        <v>#DIV/0!</v>
      </c>
      <c r="AF11" s="1">
        <v>0</v>
      </c>
      <c r="AG11" s="1">
        <v>0.5</v>
      </c>
      <c r="AH11" t="e">
        <f t="shared" si="53"/>
        <v>#DIV/0!</v>
      </c>
      <c r="AI11">
        <f t="shared" si="54"/>
        <v>2.9842310687442506</v>
      </c>
      <c r="AJ11">
        <f t="shared" si="55"/>
        <v>1.1293523316979754</v>
      </c>
      <c r="AK11">
        <f t="shared" si="56"/>
        <v>24.467594146728516</v>
      </c>
      <c r="AL11" s="1">
        <v>2</v>
      </c>
      <c r="AM11">
        <f t="shared" si="57"/>
        <v>4.644859790802002</v>
      </c>
      <c r="AN11" s="1">
        <v>1</v>
      </c>
      <c r="AO11">
        <f t="shared" si="58"/>
        <v>9.2897195816040039</v>
      </c>
      <c r="AP11" s="1">
        <v>21.434978485107422</v>
      </c>
      <c r="AQ11" s="1">
        <v>24.467594146728516</v>
      </c>
      <c r="AR11" s="1">
        <v>19.978490829467773</v>
      </c>
      <c r="AS11" s="1">
        <v>1299.892578125</v>
      </c>
      <c r="AT11" s="1">
        <v>1275.758056640625</v>
      </c>
      <c r="AU11" s="1">
        <v>17.637504577636719</v>
      </c>
      <c r="AV11" s="1">
        <v>19.587167739868164</v>
      </c>
      <c r="AW11" s="1">
        <v>68.524635314941406</v>
      </c>
      <c r="AX11" s="1">
        <v>76.101387023925781</v>
      </c>
      <c r="AY11" s="1">
        <v>300.13168334960938</v>
      </c>
      <c r="AZ11" s="1">
        <v>1701.625732421875</v>
      </c>
      <c r="BA11" s="1">
        <v>0.13231542706489563</v>
      </c>
      <c r="BB11" s="1">
        <v>99.595115661621094</v>
      </c>
      <c r="BC11" s="1">
        <v>1.2434139251708984</v>
      </c>
      <c r="BD11" s="1">
        <v>-5.6989729404449463E-2</v>
      </c>
      <c r="BE11" s="1">
        <v>0.5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59"/>
        <v>1.5006584167480468</v>
      </c>
      <c r="BM11">
        <f t="shared" si="60"/>
        <v>2.9842310687442507E-3</v>
      </c>
      <c r="BN11">
        <f t="shared" si="61"/>
        <v>297.61759414672849</v>
      </c>
      <c r="BO11">
        <f t="shared" si="62"/>
        <v>294.5849784851074</v>
      </c>
      <c r="BP11">
        <f t="shared" si="63"/>
        <v>272.26011110201216</v>
      </c>
      <c r="BQ11">
        <f t="shared" si="64"/>
        <v>0.42673350266103138</v>
      </c>
      <c r="BR11">
        <f t="shared" si="65"/>
        <v>3.0801385682337186</v>
      </c>
      <c r="BS11">
        <f t="shared" si="66"/>
        <v>30.926602652871338</v>
      </c>
      <c r="BT11">
        <f t="shared" si="67"/>
        <v>11.339434913003174</v>
      </c>
      <c r="BU11">
        <f t="shared" si="68"/>
        <v>22.951286315917969</v>
      </c>
      <c r="BV11">
        <f t="shared" si="69"/>
        <v>2.8114186538960753</v>
      </c>
      <c r="BW11">
        <f t="shared" si="70"/>
        <v>0.25652589476975496</v>
      </c>
      <c r="BX11">
        <f t="shared" si="71"/>
        <v>1.9507862365357431</v>
      </c>
      <c r="BY11">
        <f t="shared" si="72"/>
        <v>0.86063241736033214</v>
      </c>
      <c r="BZ11">
        <f t="shared" si="73"/>
        <v>0.16096764626451587</v>
      </c>
      <c r="CA11">
        <f t="shared" si="74"/>
        <v>104.85621445324357</v>
      </c>
      <c r="CB11">
        <f t="shared" si="75"/>
        <v>0.82525433568804452</v>
      </c>
      <c r="CC11">
        <f t="shared" si="76"/>
        <v>63.423028868449258</v>
      </c>
      <c r="CD11">
        <f t="shared" si="77"/>
        <v>1271.0480978333278</v>
      </c>
      <c r="CE11">
        <f t="shared" si="78"/>
        <v>1.6172268331677193E-2</v>
      </c>
      <c r="CF11">
        <f t="shared" si="79"/>
        <v>0</v>
      </c>
      <c r="CG11">
        <f t="shared" si="80"/>
        <v>1489.0339127525349</v>
      </c>
      <c r="CH11">
        <f t="shared" si="81"/>
        <v>0</v>
      </c>
      <c r="CI11" t="e">
        <f t="shared" si="82"/>
        <v>#DIV/0!</v>
      </c>
      <c r="CJ11" t="e">
        <f t="shared" si="83"/>
        <v>#DIV/0!</v>
      </c>
    </row>
    <row r="12" spans="1:88" x14ac:dyDescent="0.35">
      <c r="A12" t="s">
        <v>136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2034.0001259818673</v>
      </c>
      <c r="I12" s="1">
        <v>0</v>
      </c>
      <c r="J12">
        <f t="shared" si="42"/>
        <v>33.28252215424574</v>
      </c>
      <c r="K12">
        <f t="shared" si="43"/>
        <v>0.24684038700330568</v>
      </c>
      <c r="L12">
        <f t="shared" si="44"/>
        <v>1425.6337138785136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45"/>
        <v>#DIV/0!</v>
      </c>
      <c r="U12" t="e">
        <f t="shared" si="46"/>
        <v>#DIV/0!</v>
      </c>
      <c r="V12" t="e">
        <f t="shared" si="47"/>
        <v>#DIV/0!</v>
      </c>
      <c r="W12" s="1">
        <v>-1</v>
      </c>
      <c r="X12" s="1">
        <v>0.87</v>
      </c>
      <c r="Y12" s="1">
        <v>0.92</v>
      </c>
      <c r="Z12" s="1">
        <v>10.130929946899414</v>
      </c>
      <c r="AA12">
        <f t="shared" si="48"/>
        <v>0.87506546497344972</v>
      </c>
      <c r="AB12">
        <f t="shared" si="49"/>
        <v>2.3025670967911503E-2</v>
      </c>
      <c r="AC12" t="e">
        <f t="shared" si="50"/>
        <v>#DIV/0!</v>
      </c>
      <c r="AD12" t="e">
        <f t="shared" si="51"/>
        <v>#DIV/0!</v>
      </c>
      <c r="AE12" t="e">
        <f t="shared" si="52"/>
        <v>#DIV/0!</v>
      </c>
      <c r="AF12" s="1">
        <v>0</v>
      </c>
      <c r="AG12" s="1">
        <v>0.5</v>
      </c>
      <c r="AH12" t="e">
        <f t="shared" si="53"/>
        <v>#DIV/0!</v>
      </c>
      <c r="AI12">
        <f t="shared" si="54"/>
        <v>2.7580548255202948</v>
      </c>
      <c r="AJ12">
        <f t="shared" si="55"/>
        <v>1.1134275495316566</v>
      </c>
      <c r="AK12">
        <f t="shared" si="56"/>
        <v>24.455585479736328</v>
      </c>
      <c r="AL12" s="1">
        <v>2</v>
      </c>
      <c r="AM12">
        <f t="shared" si="57"/>
        <v>4.644859790802002</v>
      </c>
      <c r="AN12" s="1">
        <v>1</v>
      </c>
      <c r="AO12">
        <f t="shared" si="58"/>
        <v>9.2897195816040039</v>
      </c>
      <c r="AP12" s="1">
        <v>21.420080184936523</v>
      </c>
      <c r="AQ12" s="1">
        <v>24.455585479736328</v>
      </c>
      <c r="AR12" s="1">
        <v>19.98259162902832</v>
      </c>
      <c r="AS12" s="1">
        <v>1699.8765869140625</v>
      </c>
      <c r="AT12" s="1">
        <v>1674.61962890625</v>
      </c>
      <c r="AU12" s="1">
        <v>17.923879623413086</v>
      </c>
      <c r="AV12" s="1">
        <v>19.725563049316406</v>
      </c>
      <c r="AW12" s="1">
        <v>69.694328308105469</v>
      </c>
      <c r="AX12" s="1">
        <v>76.701866149902344</v>
      </c>
      <c r="AY12" s="1">
        <v>300.12493896484375</v>
      </c>
      <c r="AZ12" s="1">
        <v>1701.452880859375</v>
      </c>
      <c r="BA12" s="1">
        <v>6.9512404501438141E-2</v>
      </c>
      <c r="BB12" s="1">
        <v>99.591461181640625</v>
      </c>
      <c r="BC12" s="1">
        <v>0.18090172111988068</v>
      </c>
      <c r="BD12" s="1">
        <v>-7.0975169539451599E-2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59"/>
        <v>1.5006246948242186</v>
      </c>
      <c r="BM12">
        <f t="shared" si="60"/>
        <v>2.7580548255202947E-3</v>
      </c>
      <c r="BN12">
        <f t="shared" si="61"/>
        <v>297.60558547973631</v>
      </c>
      <c r="BO12">
        <f t="shared" si="62"/>
        <v>294.5700801849365</v>
      </c>
      <c r="BP12">
        <f t="shared" si="63"/>
        <v>272.23245485263033</v>
      </c>
      <c r="BQ12">
        <f t="shared" si="64"/>
        <v>0.46639537044506724</v>
      </c>
      <c r="BR12">
        <f t="shared" si="65"/>
        <v>3.077925196243656</v>
      </c>
      <c r="BS12">
        <f t="shared" si="66"/>
        <v>30.905512979972844</v>
      </c>
      <c r="BT12">
        <f t="shared" si="67"/>
        <v>11.179949930656438</v>
      </c>
      <c r="BU12">
        <f t="shared" si="68"/>
        <v>22.937832832336426</v>
      </c>
      <c r="BV12">
        <f t="shared" si="69"/>
        <v>2.8091293294240174</v>
      </c>
      <c r="BW12">
        <f t="shared" si="70"/>
        <v>0.2404512721802968</v>
      </c>
      <c r="BX12">
        <f t="shared" si="71"/>
        <v>1.9644976467119994</v>
      </c>
      <c r="BY12">
        <f t="shared" si="72"/>
        <v>0.84463168271201794</v>
      </c>
      <c r="BZ12">
        <f t="shared" si="73"/>
        <v>0.15084329768719365</v>
      </c>
      <c r="CA12">
        <f t="shared" si="74"/>
        <v>141.98094467497015</v>
      </c>
      <c r="CB12">
        <f t="shared" si="75"/>
        <v>0.851317928722502</v>
      </c>
      <c r="CC12">
        <f t="shared" si="76"/>
        <v>63.846469006478678</v>
      </c>
      <c r="CD12">
        <f t="shared" si="77"/>
        <v>1669.7829484754211</v>
      </c>
      <c r="CE12">
        <f t="shared" si="78"/>
        <v>1.2726034369429123E-2</v>
      </c>
      <c r="CF12">
        <f t="shared" si="79"/>
        <v>0</v>
      </c>
      <c r="CG12">
        <f t="shared" si="80"/>
        <v>1488.8826563196246</v>
      </c>
      <c r="CH12">
        <f t="shared" si="81"/>
        <v>0</v>
      </c>
      <c r="CI12" t="e">
        <f t="shared" si="82"/>
        <v>#DIV/0!</v>
      </c>
      <c r="CJ12" t="e">
        <f t="shared" si="83"/>
        <v>#DIV/0!</v>
      </c>
    </row>
    <row r="13" spans="1:88" x14ac:dyDescent="0.35">
      <c r="A13" t="s">
        <v>136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2180.0001259818673</v>
      </c>
      <c r="I13" s="1">
        <v>0</v>
      </c>
      <c r="J13">
        <f t="shared" si="42"/>
        <v>34.603370050245374</v>
      </c>
      <c r="K13">
        <f t="shared" si="43"/>
        <v>0.24080127250383482</v>
      </c>
      <c r="L13">
        <f t="shared" si="44"/>
        <v>1705.3853415364836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45"/>
        <v>#DIV/0!</v>
      </c>
      <c r="U13" t="e">
        <f t="shared" si="46"/>
        <v>#DIV/0!</v>
      </c>
      <c r="V13" t="e">
        <f t="shared" si="47"/>
        <v>#DIV/0!</v>
      </c>
      <c r="W13" s="1">
        <v>-1</v>
      </c>
      <c r="X13" s="1">
        <v>0.87</v>
      </c>
      <c r="Y13" s="1">
        <v>0.92</v>
      </c>
      <c r="Z13" s="1">
        <v>10.130929946899414</v>
      </c>
      <c r="AA13">
        <f t="shared" si="48"/>
        <v>0.87506546497344972</v>
      </c>
      <c r="AB13">
        <f t="shared" si="49"/>
        <v>2.3913233377740855E-2</v>
      </c>
      <c r="AC13" t="e">
        <f t="shared" si="50"/>
        <v>#DIV/0!</v>
      </c>
      <c r="AD13" t="e">
        <f t="shared" si="51"/>
        <v>#DIV/0!</v>
      </c>
      <c r="AE13" t="e">
        <f t="shared" si="52"/>
        <v>#DIV/0!</v>
      </c>
      <c r="AF13" s="1">
        <v>0</v>
      </c>
      <c r="AG13" s="1">
        <v>0.5</v>
      </c>
      <c r="AH13" t="e">
        <f t="shared" si="53"/>
        <v>#DIV/0!</v>
      </c>
      <c r="AI13">
        <f t="shared" si="54"/>
        <v>2.6649693858905881</v>
      </c>
      <c r="AJ13">
        <f t="shared" si="55"/>
        <v>1.1019515106038025</v>
      </c>
      <c r="AK13">
        <f t="shared" si="56"/>
        <v>24.496322631835938</v>
      </c>
      <c r="AL13" s="1">
        <v>2</v>
      </c>
      <c r="AM13">
        <f t="shared" si="57"/>
        <v>4.644859790802002</v>
      </c>
      <c r="AN13" s="1">
        <v>1</v>
      </c>
      <c r="AO13">
        <f t="shared" si="58"/>
        <v>9.2897195816040039</v>
      </c>
      <c r="AP13" s="1">
        <v>21.422060012817383</v>
      </c>
      <c r="AQ13" s="1">
        <v>24.496322631835938</v>
      </c>
      <c r="AR13" s="1">
        <v>19.979618072509766</v>
      </c>
      <c r="AS13" s="1">
        <v>2000.2701416015625</v>
      </c>
      <c r="AT13" s="1">
        <v>1973.7064208984375</v>
      </c>
      <c r="AU13" s="1">
        <v>18.17628288269043</v>
      </c>
      <c r="AV13" s="1">
        <v>19.916772842407227</v>
      </c>
      <c r="AW13" s="1">
        <v>70.665298461914063</v>
      </c>
      <c r="AX13" s="1">
        <v>77.434822082519531</v>
      </c>
      <c r="AY13" s="1">
        <v>300.1329345703125</v>
      </c>
      <c r="AZ13" s="1">
        <v>1701.4228515625</v>
      </c>
      <c r="BA13" s="1">
        <v>9.6607677638530731E-2</v>
      </c>
      <c r="BB13" s="1">
        <v>99.588813781738281</v>
      </c>
      <c r="BC13" s="1">
        <v>-1.0710147619247437</v>
      </c>
      <c r="BD13" s="1">
        <v>-7.3237285017967224E-2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59"/>
        <v>1.5006646728515622</v>
      </c>
      <c r="BM13">
        <f t="shared" si="60"/>
        <v>2.6649693858905883E-3</v>
      </c>
      <c r="BN13">
        <f t="shared" si="61"/>
        <v>297.64632263183591</v>
      </c>
      <c r="BO13">
        <f t="shared" si="62"/>
        <v>294.57206001281736</v>
      </c>
      <c r="BP13">
        <f t="shared" si="63"/>
        <v>272.22765016523772</v>
      </c>
      <c r="BQ13">
        <f t="shared" si="64"/>
        <v>0.48101734981494804</v>
      </c>
      <c r="BR13">
        <f t="shared" si="65"/>
        <v>3.085439292339478</v>
      </c>
      <c r="BS13">
        <f t="shared" si="66"/>
        <v>30.981785756597279</v>
      </c>
      <c r="BT13">
        <f t="shared" si="67"/>
        <v>11.065012914190053</v>
      </c>
      <c r="BU13">
        <f t="shared" si="68"/>
        <v>22.95919132232666</v>
      </c>
      <c r="BV13">
        <f t="shared" si="69"/>
        <v>2.81276457776314</v>
      </c>
      <c r="BW13">
        <f t="shared" si="70"/>
        <v>0.23471710840335194</v>
      </c>
      <c r="BX13">
        <f t="shared" si="71"/>
        <v>1.9834877817356755</v>
      </c>
      <c r="BY13">
        <f t="shared" si="72"/>
        <v>0.82927679602746451</v>
      </c>
      <c r="BZ13">
        <f t="shared" si="73"/>
        <v>0.14723294793525898</v>
      </c>
      <c r="CA13">
        <f t="shared" si="74"/>
        <v>169.83730320438301</v>
      </c>
      <c r="CB13">
        <f t="shared" si="75"/>
        <v>0.86405218297875663</v>
      </c>
      <c r="CC13">
        <f t="shared" si="76"/>
        <v>64.278721002125991</v>
      </c>
      <c r="CD13">
        <f t="shared" si="77"/>
        <v>1968.6777922991052</v>
      </c>
      <c r="CE13">
        <f t="shared" si="78"/>
        <v>1.1298244831600702E-2</v>
      </c>
      <c r="CF13">
        <f t="shared" si="79"/>
        <v>0</v>
      </c>
      <c r="CG13">
        <f t="shared" si="80"/>
        <v>1488.8563787189919</v>
      </c>
      <c r="CH13">
        <f t="shared" si="81"/>
        <v>0</v>
      </c>
      <c r="CI13" t="e">
        <f t="shared" si="82"/>
        <v>#DIV/0!</v>
      </c>
      <c r="CJ13" t="e">
        <f t="shared" si="83"/>
        <v>#DIV/0!</v>
      </c>
    </row>
    <row r="14" spans="1:88" x14ac:dyDescent="0.35">
      <c r="A14" t="s">
        <v>137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3018.0001259818673</v>
      </c>
      <c r="I14" s="1">
        <v>0</v>
      </c>
      <c r="J14">
        <f t="shared" ref="J14" si="84">(AS14-AT14*(1000-AU14)/(1000-AV14))*BL14</f>
        <v>16.879051980891123</v>
      </c>
      <c r="K14">
        <f t="shared" ref="K14" si="85">IF(BW14&lt;&gt;0,1/(1/BW14-1/AO14),0)</f>
        <v>0.15203424310554001</v>
      </c>
      <c r="L14">
        <f t="shared" ref="L14" si="86">((BZ14-BM14/2)*AT14-J14)/(BZ14+BM14/2)</f>
        <v>201.54174909124436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" si="87">CF14/P14</f>
        <v>#DIV/0!</v>
      </c>
      <c r="U14" t="e">
        <f t="shared" ref="U14" si="88">CH14/R14</f>
        <v>#DIV/0!</v>
      </c>
      <c r="V14" t="e">
        <f t="shared" ref="V14" si="89">(R14-S14)/R14</f>
        <v>#DIV/0!</v>
      </c>
      <c r="W14" s="1">
        <v>-1</v>
      </c>
      <c r="X14" s="1">
        <v>0.87</v>
      </c>
      <c r="Y14" s="1">
        <v>0.92</v>
      </c>
      <c r="Z14" s="1">
        <v>10.081511497497559</v>
      </c>
      <c r="AA14">
        <f t="shared" ref="AA14" si="90">(Z14*Y14+(100-Z14)*X14)/100</f>
        <v>0.87504075574874873</v>
      </c>
      <c r="AB14">
        <f t="shared" ref="AB14" si="91">(J14-W14)/CG14</f>
        <v>1.2021281712789385E-2</v>
      </c>
      <c r="AC14" t="e">
        <f t="shared" ref="AC14" si="92">(R14-S14)/(R14-Q14)</f>
        <v>#DIV/0!</v>
      </c>
      <c r="AD14" t="e">
        <f t="shared" ref="AD14" si="93">(P14-R14)/(P14-Q14)</f>
        <v>#DIV/0!</v>
      </c>
      <c r="AE14" t="e">
        <f t="shared" ref="AE14" si="94">(P14-R14)/R14</f>
        <v>#DIV/0!</v>
      </c>
      <c r="AF14" s="1">
        <v>0</v>
      </c>
      <c r="AG14" s="1">
        <v>0.5</v>
      </c>
      <c r="AH14" t="e">
        <f t="shared" ref="AH14" si="95">V14*AG14*AA14*AF14</f>
        <v>#DIV/0!</v>
      </c>
      <c r="AI14">
        <f t="shared" ref="AI14" si="96">BM14*1000</f>
        <v>2.1237089813060779</v>
      </c>
      <c r="AJ14">
        <f t="shared" ref="AJ14" si="97">(BR14-BX14)</f>
        <v>1.380709172914985</v>
      </c>
      <c r="AK14">
        <f t="shared" ref="AK14" si="98">(AQ14+BQ14*I14)</f>
        <v>24.242517471313477</v>
      </c>
      <c r="AL14" s="1">
        <v>2</v>
      </c>
      <c r="AM14">
        <f t="shared" ref="AM14" si="99">(AL14*BF14+BG14)</f>
        <v>4.644859790802002</v>
      </c>
      <c r="AN14" s="1">
        <v>1</v>
      </c>
      <c r="AO14">
        <f t="shared" ref="AO14" si="100">AM14*(AN14+1)*(AN14+1)/(AN14*AN14+1)</f>
        <v>9.2897195816040039</v>
      </c>
      <c r="AP14" s="1">
        <v>21.278987884521484</v>
      </c>
      <c r="AQ14" s="1">
        <v>24.242517471313477</v>
      </c>
      <c r="AR14" s="1">
        <v>19.977422714233398</v>
      </c>
      <c r="AS14" s="1">
        <v>400.14590454101563</v>
      </c>
      <c r="AT14" s="1">
        <v>388.34954833984375</v>
      </c>
      <c r="AU14" s="1">
        <v>15.256747245788574</v>
      </c>
      <c r="AV14" s="1">
        <v>16.64825439453125</v>
      </c>
      <c r="AW14" s="1">
        <v>59.845706939697266</v>
      </c>
      <c r="AX14" s="1">
        <v>65.30584716796875</v>
      </c>
      <c r="AY14" s="1">
        <v>300.156982421875</v>
      </c>
      <c r="AZ14" s="1">
        <v>1699.6732177734375</v>
      </c>
      <c r="BA14" s="1">
        <v>9.643758088350296E-2</v>
      </c>
      <c r="BB14" s="1">
        <v>99.600532531738281</v>
      </c>
      <c r="BC14" s="1">
        <v>2.2024350166320801</v>
      </c>
      <c r="BD14" s="1">
        <v>6.7579597234725952E-2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" si="101">AY14*0.000001/(AL14*0.0001)</f>
        <v>1.5007849121093748</v>
      </c>
      <c r="BM14">
        <f t="shared" ref="BM14" si="102">(AV14-AU14)/(1000-AV14)*BL14</f>
        <v>2.1237089813060778E-3</v>
      </c>
      <c r="BN14">
        <f t="shared" ref="BN14" si="103">(AQ14+273.15)</f>
        <v>297.39251747131345</v>
      </c>
      <c r="BO14">
        <f t="shared" ref="BO14" si="104">(AP14+273.15)</f>
        <v>294.42898788452146</v>
      </c>
      <c r="BP14">
        <f t="shared" ref="BP14" si="105">(AZ14*BH14+BA14*BI14)*BJ14</f>
        <v>271.9477087652449</v>
      </c>
      <c r="BQ14">
        <f t="shared" ref="BQ14" si="106">((BP14+0.00000010773*(BO14^4-BN14^4))-BM14*44100)/(AM14*51.4+0.00000043092*BN14^3)</f>
        <v>0.58062234111891997</v>
      </c>
      <c r="BR14">
        <f t="shared" ref="BR14" si="107">0.61365*EXP(17.502*AK14/(240.97+AK14))</f>
        <v>3.0388841763341494</v>
      </c>
      <c r="BS14">
        <f t="shared" ref="BS14" si="108">BR14*1000/BB14</f>
        <v>30.510722172753358</v>
      </c>
      <c r="BT14">
        <f t="shared" ref="BT14" si="109">(BS14-AV14)</f>
        <v>13.862467778222108</v>
      </c>
      <c r="BU14">
        <f t="shared" ref="BU14" si="110">IF(I14,AQ14,(AP14+AQ14)/2)</f>
        <v>22.76075267791748</v>
      </c>
      <c r="BV14">
        <f t="shared" ref="BV14" si="111">0.61365*EXP(17.502*BU14/(240.97+BU14))</f>
        <v>2.7791479727796777</v>
      </c>
      <c r="BW14">
        <f t="shared" ref="BW14" si="112">IF(BT14&lt;&gt;0,(1000-(BS14+AV14)/2)/BT14*BM14,0)</f>
        <v>0.14958613743515251</v>
      </c>
      <c r="BX14">
        <f t="shared" ref="BX14" si="113">AV14*BB14/1000</f>
        <v>1.6581750034191645</v>
      </c>
      <c r="BY14">
        <f t="shared" ref="BY14" si="114">(BV14-BX14)</f>
        <v>1.1209729693605133</v>
      </c>
      <c r="BZ14">
        <f t="shared" ref="BZ14" si="115">1/(1.6/K14+1.37/AO14)</f>
        <v>9.3708243309315223E-2</v>
      </c>
      <c r="CA14">
        <f t="shared" ref="CA14" si="116">L14*BB14*0.001</f>
        <v>20.073665536865921</v>
      </c>
      <c r="CB14">
        <f t="shared" ref="CB14" si="117">L14/AT14</f>
        <v>0.51896995877249141</v>
      </c>
      <c r="CC14">
        <f t="shared" ref="CC14" si="118">(1-BM14*BB14/BR14/K14)*100</f>
        <v>54.217331752078699</v>
      </c>
      <c r="CD14">
        <f t="shared" ref="CD14" si="119">(AT14-J14/(AO14/1.35))</f>
        <v>385.89665189081353</v>
      </c>
      <c r="CE14">
        <f t="shared" ref="CE14" si="120">J14*CC14/100/CD14</f>
        <v>2.3714565970566804E-2</v>
      </c>
      <c r="CF14">
        <f t="shared" ref="CF14" si="121">(P14-O14)</f>
        <v>0</v>
      </c>
      <c r="CG14">
        <f t="shared" ref="CG14" si="122">AZ14*AA14</f>
        <v>1487.2833370063763</v>
      </c>
      <c r="CH14">
        <f t="shared" ref="CH14" si="123">(R14-Q14)</f>
        <v>0</v>
      </c>
      <c r="CI14" t="e">
        <f t="shared" ref="CI14" si="124">(R14-S14)/(R14-O14)</f>
        <v>#DIV/0!</v>
      </c>
      <c r="CJ14" t="e">
        <f t="shared" ref="CJ14" si="125">(P14-R14)/(P14-O14)</f>
        <v>#DIV/0!</v>
      </c>
    </row>
    <row r="15" spans="1:88" ht="18.75" customHeight="1" x14ac:dyDescent="0.35">
      <c r="A15" t="s">
        <v>137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3302.0001259818673</v>
      </c>
      <c r="I15" s="1">
        <v>0</v>
      </c>
      <c r="J15">
        <f t="shared" ref="J15:J24" si="126">(AS15-AT15*(1000-AU15)/(1000-AV15))*BL15</f>
        <v>-2.3613114486999578</v>
      </c>
      <c r="K15">
        <f t="shared" ref="K15:K24" si="127">IF(BW15&lt;&gt;0,1/(1/BW15-1/AO15),0)</f>
        <v>0.18727896852010517</v>
      </c>
      <c r="L15">
        <f t="shared" ref="L15:L24" si="128">((BZ15-BM15/2)*AT15-J15)/(BZ15+BM15/2)</f>
        <v>70.694114028121078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ref="T15:T24" si="129">CF15/P15</f>
        <v>#DIV/0!</v>
      </c>
      <c r="U15" t="e">
        <f t="shared" ref="U15:U24" si="130">CH15/R15</f>
        <v>#DIV/0!</v>
      </c>
      <c r="V15" t="e">
        <f t="shared" ref="V15:V24" si="131">(R15-S15)/R15</f>
        <v>#DIV/0!</v>
      </c>
      <c r="W15" s="1">
        <v>-1</v>
      </c>
      <c r="X15" s="1">
        <v>0.87</v>
      </c>
      <c r="Y15" s="1">
        <v>0.92</v>
      </c>
      <c r="Z15" s="1">
        <v>10.081511497497559</v>
      </c>
      <c r="AA15">
        <f t="shared" ref="AA15:AA24" si="132">(Z15*Y15+(100-Z15)*X15)/100</f>
        <v>0.87504075574874873</v>
      </c>
      <c r="AB15">
        <f t="shared" ref="AB15:AB24" si="133">(J15-W15)/CG15</f>
        <v>-9.1543710346164914E-4</v>
      </c>
      <c r="AC15" t="e">
        <f t="shared" ref="AC15:AC24" si="134">(R15-S15)/(R15-Q15)</f>
        <v>#DIV/0!</v>
      </c>
      <c r="AD15" t="e">
        <f t="shared" ref="AD15:AD24" si="135">(P15-R15)/(P15-Q15)</f>
        <v>#DIV/0!</v>
      </c>
      <c r="AE15" t="e">
        <f t="shared" ref="AE15:AE24" si="136">(P15-R15)/R15</f>
        <v>#DIV/0!</v>
      </c>
      <c r="AF15" s="1">
        <v>0</v>
      </c>
      <c r="AG15" s="1">
        <v>0.5</v>
      </c>
      <c r="AH15" t="e">
        <f t="shared" ref="AH15:AH24" si="137">V15*AG15*AA15*AF15</f>
        <v>#DIV/0!</v>
      </c>
      <c r="AI15">
        <f t="shared" ref="AI15:AI24" si="138">BM15*1000</f>
        <v>2.6342492551199768</v>
      </c>
      <c r="AJ15">
        <f t="shared" ref="AJ15:AJ24" si="139">(BR15-BX15)</f>
        <v>1.3957429104446448</v>
      </c>
      <c r="AK15">
        <f t="shared" ref="AK15:AK24" si="140">(AQ15+BQ15*I15)</f>
        <v>24.166107177734375</v>
      </c>
      <c r="AL15" s="1">
        <v>2</v>
      </c>
      <c r="AM15">
        <f t="shared" ref="AM15:AM24" si="141">(AL15*BF15+BG15)</f>
        <v>4.644859790802002</v>
      </c>
      <c r="AN15" s="1">
        <v>1</v>
      </c>
      <c r="AO15">
        <f t="shared" ref="AO15:AO24" si="142">AM15*(AN15+1)*(AN15+1)/(AN15*AN15+1)</f>
        <v>9.2897195816040039</v>
      </c>
      <c r="AP15" s="1">
        <v>21.275165557861328</v>
      </c>
      <c r="AQ15" s="1">
        <v>24.166107177734375</v>
      </c>
      <c r="AR15" s="1">
        <v>19.980985641479492</v>
      </c>
      <c r="AS15" s="1">
        <v>50.088863372802734</v>
      </c>
      <c r="AT15" s="1">
        <v>51.571815490722656</v>
      </c>
      <c r="AU15" s="1">
        <v>14.632081031799316</v>
      </c>
      <c r="AV15" s="1">
        <v>16.358718872070313</v>
      </c>
      <c r="AW15" s="1">
        <v>57.403850555419922</v>
      </c>
      <c r="AX15" s="1">
        <v>64.179092407226563</v>
      </c>
      <c r="AY15" s="1">
        <v>300.13894653320313</v>
      </c>
      <c r="AZ15" s="1">
        <v>1699.419921875</v>
      </c>
      <c r="BA15" s="1">
        <v>5.4612163454294205E-2</v>
      </c>
      <c r="BB15" s="1">
        <v>99.594978332519531</v>
      </c>
      <c r="BC15" s="1">
        <v>1.1421771049499512</v>
      </c>
      <c r="BD15" s="1">
        <v>0.10575775057077408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ref="BL15:BL24" si="143">AY15*0.000001/(AL15*0.0001)</f>
        <v>1.5006947326660154</v>
      </c>
      <c r="BM15">
        <f t="shared" ref="BM15:BM24" si="144">(AV15-AU15)/(1000-AV15)*BL15</f>
        <v>2.6342492551199768E-3</v>
      </c>
      <c r="BN15">
        <f t="shared" ref="BN15:BN24" si="145">(AQ15+273.15)</f>
        <v>297.31610717773435</v>
      </c>
      <c r="BO15">
        <f t="shared" ref="BO15:BO24" si="146">(AP15+273.15)</f>
        <v>294.42516555786131</v>
      </c>
      <c r="BP15">
        <f t="shared" ref="BP15:BP24" si="147">(AZ15*BH15+BA15*BI15)*BJ15</f>
        <v>271.90718142240075</v>
      </c>
      <c r="BQ15">
        <f t="shared" ref="BQ15:BQ24" si="148">((BP15+0.00000010773*(BO15^4-BN15^4))-BM15*44100)/(AM15*51.4+0.00000043092*BN15^3)</f>
        <v>0.49374061201218722</v>
      </c>
      <c r="BR15">
        <f t="shared" ref="BR15:BR24" si="149">0.61365*EXP(17.502*AK15/(240.97+AK15))</f>
        <v>3.0249891620562659</v>
      </c>
      <c r="BS15">
        <f t="shared" ref="BS15:BS24" si="150">BR15*1000/BB15</f>
        <v>30.372908480954536</v>
      </c>
      <c r="BT15">
        <f t="shared" ref="BT15:BT24" si="151">(BS15-AV15)</f>
        <v>14.014189608884223</v>
      </c>
      <c r="BU15">
        <f t="shared" ref="BU15:BU24" si="152">IF(I15,AQ15,(AP15+AQ15)/2)</f>
        <v>22.720636367797852</v>
      </c>
      <c r="BV15">
        <f t="shared" ref="BV15:BV24" si="153">0.61365*EXP(17.502*BU15/(240.97+BU15))</f>
        <v>2.7723949277602489</v>
      </c>
      <c r="BW15">
        <f t="shared" ref="BW15:BW24" si="154">IF(BT15&lt;&gt;0,(1000-(BS15+AV15)/2)/BT15*BM15,0)</f>
        <v>0.18357806977410976</v>
      </c>
      <c r="BX15">
        <f t="shared" ref="BX15:BX24" si="155">AV15*BB15/1000</f>
        <v>1.6292462516116211</v>
      </c>
      <c r="BY15">
        <f t="shared" ref="BY15:BY24" si="156">(BV15-BX15)</f>
        <v>1.1431486761486278</v>
      </c>
      <c r="BZ15">
        <f t="shared" ref="BZ15:BZ24" si="157">1/(1.6/K15+1.37/AO15)</f>
        <v>0.11506315401969039</v>
      </c>
      <c r="CA15">
        <f t="shared" ref="CA15:CA24" si="158">L15*BB15*0.001</f>
        <v>7.0407787548673841</v>
      </c>
      <c r="CB15">
        <f t="shared" ref="CB15:CB24" si="159">L15/AT15</f>
        <v>1.3707897105316831</v>
      </c>
      <c r="CC15">
        <f t="shared" ref="CC15:CC24" si="160">(1-BM15*BB15/BR15/K15)*100</f>
        <v>53.689286124333414</v>
      </c>
      <c r="CD15">
        <f t="shared" ref="CD15:CD24" si="161">(AT15-J15/(AO15/1.35))</f>
        <v>51.914965833178371</v>
      </c>
      <c r="CE15">
        <f t="shared" ref="CE15:CE24" si="162">J15*CC15/100/CD15</f>
        <v>-2.4420150136532343E-2</v>
      </c>
      <c r="CF15">
        <f t="shared" ref="CF15:CF24" si="163">(P15-O15)</f>
        <v>0</v>
      </c>
      <c r="CG15">
        <f t="shared" ref="CG15:CG24" si="164">AZ15*AA15</f>
        <v>1487.0616927719796</v>
      </c>
      <c r="CH15">
        <f t="shared" ref="CH15:CH24" si="165">(R15-Q15)</f>
        <v>0</v>
      </c>
      <c r="CI15" t="e">
        <f t="shared" ref="CI15:CI24" si="166">(R15-S15)/(R15-O15)</f>
        <v>#DIV/0!</v>
      </c>
      <c r="CJ15" t="e">
        <f t="shared" ref="CJ15:CJ24" si="167">(P15-R15)/(P15-O15)</f>
        <v>#DIV/0!</v>
      </c>
    </row>
    <row r="16" spans="1:88" x14ac:dyDescent="0.35">
      <c r="A16" t="s">
        <v>137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3447.0001259818673</v>
      </c>
      <c r="I16" s="1">
        <v>0</v>
      </c>
      <c r="J16">
        <f t="shared" si="126"/>
        <v>1.2379170609304091</v>
      </c>
      <c r="K16">
        <f t="shared" si="127"/>
        <v>0.20386165353744634</v>
      </c>
      <c r="L16">
        <f t="shared" si="128"/>
        <v>87.138018500236072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129"/>
        <v>#DIV/0!</v>
      </c>
      <c r="U16" t="e">
        <f t="shared" si="130"/>
        <v>#DIV/0!</v>
      </c>
      <c r="V16" t="e">
        <f t="shared" si="131"/>
        <v>#DIV/0!</v>
      </c>
      <c r="W16" s="1">
        <v>-1</v>
      </c>
      <c r="X16" s="1">
        <v>0.87</v>
      </c>
      <c r="Y16" s="1">
        <v>0.92</v>
      </c>
      <c r="Z16" s="1">
        <v>10.081511497497559</v>
      </c>
      <c r="AA16">
        <f t="shared" si="132"/>
        <v>0.87504075574874873</v>
      </c>
      <c r="AB16">
        <f t="shared" si="133"/>
        <v>1.5052066112316597E-3</v>
      </c>
      <c r="AC16" t="e">
        <f t="shared" si="134"/>
        <v>#DIV/0!</v>
      </c>
      <c r="AD16" t="e">
        <f t="shared" si="135"/>
        <v>#DIV/0!</v>
      </c>
      <c r="AE16" t="e">
        <f t="shared" si="136"/>
        <v>#DIV/0!</v>
      </c>
      <c r="AF16" s="1">
        <v>0</v>
      </c>
      <c r="AG16" s="1">
        <v>0.5</v>
      </c>
      <c r="AH16" t="e">
        <f t="shared" si="137"/>
        <v>#DIV/0!</v>
      </c>
      <c r="AI16">
        <f t="shared" si="138"/>
        <v>2.833387797998105</v>
      </c>
      <c r="AJ16">
        <f t="shared" si="139"/>
        <v>1.3815362215589837</v>
      </c>
      <c r="AK16">
        <f t="shared" si="140"/>
        <v>24.147249221801758</v>
      </c>
      <c r="AL16" s="1">
        <v>2</v>
      </c>
      <c r="AM16">
        <f t="shared" si="141"/>
        <v>4.644859790802002</v>
      </c>
      <c r="AN16" s="1">
        <v>1</v>
      </c>
      <c r="AO16">
        <f t="shared" si="142"/>
        <v>9.2897195816040039</v>
      </c>
      <c r="AP16" s="1">
        <v>21.291633605957031</v>
      </c>
      <c r="AQ16" s="1">
        <v>24.147249221801758</v>
      </c>
      <c r="AR16" s="1">
        <v>19.980323791503906</v>
      </c>
      <c r="AS16" s="1">
        <v>100.1585693359375</v>
      </c>
      <c r="AT16" s="1">
        <v>99.146514892578125</v>
      </c>
      <c r="AU16" s="1">
        <v>14.609698295593262</v>
      </c>
      <c r="AV16" s="1">
        <v>16.466594696044922</v>
      </c>
      <c r="AW16" s="1">
        <v>57.260917663574219</v>
      </c>
      <c r="AX16" s="1">
        <v>64.537712097167969</v>
      </c>
      <c r="AY16" s="1">
        <v>300.14938354492188</v>
      </c>
      <c r="AZ16" s="1">
        <v>1699.1025390625</v>
      </c>
      <c r="BA16" s="1">
        <v>7.9302661120891571E-2</v>
      </c>
      <c r="BB16" s="1">
        <v>99.5975341796875</v>
      </c>
      <c r="BC16" s="1">
        <v>1.402249813079834</v>
      </c>
      <c r="BD16" s="1">
        <v>9.2672191560268402E-2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143"/>
        <v>1.5007469177246093</v>
      </c>
      <c r="BM16">
        <f t="shared" si="144"/>
        <v>2.8333877979981048E-3</v>
      </c>
      <c r="BN16">
        <f t="shared" si="145"/>
        <v>297.29724922180174</v>
      </c>
      <c r="BO16">
        <f t="shared" si="146"/>
        <v>294.44163360595701</v>
      </c>
      <c r="BP16">
        <f t="shared" si="147"/>
        <v>271.8564001735358</v>
      </c>
      <c r="BQ16">
        <f t="shared" si="148"/>
        <v>0.46000176258956077</v>
      </c>
      <c r="BR16">
        <f t="shared" si="149"/>
        <v>3.0215684496213786</v>
      </c>
      <c r="BS16">
        <f t="shared" si="150"/>
        <v>30.337783706271864</v>
      </c>
      <c r="BT16">
        <f t="shared" si="151"/>
        <v>13.871189010226942</v>
      </c>
      <c r="BU16">
        <f t="shared" si="152"/>
        <v>22.719441413879395</v>
      </c>
      <c r="BV16">
        <f t="shared" si="153"/>
        <v>2.7721939936244535</v>
      </c>
      <c r="BW16">
        <f t="shared" si="154"/>
        <v>0.1994840037598066</v>
      </c>
      <c r="BX16">
        <f t="shared" si="155"/>
        <v>1.6400322280623949</v>
      </c>
      <c r="BY16">
        <f t="shared" si="156"/>
        <v>1.1321617655620586</v>
      </c>
      <c r="BZ16">
        <f t="shared" si="157"/>
        <v>0.12506355282111958</v>
      </c>
      <c r="CA16">
        <f t="shared" si="158"/>
        <v>8.6787317759275044</v>
      </c>
      <c r="CB16">
        <f t="shared" si="159"/>
        <v>0.8788813060615106</v>
      </c>
      <c r="CC16">
        <f t="shared" si="160"/>
        <v>54.187222134359189</v>
      </c>
      <c r="CD16">
        <f t="shared" si="161"/>
        <v>98.96661839327308</v>
      </c>
      <c r="CE16">
        <f t="shared" si="162"/>
        <v>6.7779709818910645E-3</v>
      </c>
      <c r="CF16">
        <f t="shared" si="163"/>
        <v>0</v>
      </c>
      <c r="CG16">
        <f t="shared" si="164"/>
        <v>1486.7839698758678</v>
      </c>
      <c r="CH16">
        <f t="shared" si="165"/>
        <v>0</v>
      </c>
      <c r="CI16" t="e">
        <f t="shared" si="166"/>
        <v>#DIV/0!</v>
      </c>
      <c r="CJ16" t="e">
        <f t="shared" si="167"/>
        <v>#DIV/0!</v>
      </c>
    </row>
    <row r="17" spans="1:88" x14ac:dyDescent="0.35">
      <c r="A17" t="s">
        <v>137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3160.0001259818673</v>
      </c>
      <c r="I17" s="1">
        <v>0</v>
      </c>
      <c r="J17">
        <f t="shared" si="126"/>
        <v>3.3304323060085421</v>
      </c>
      <c r="K17">
        <f t="shared" si="127"/>
        <v>0.19043259190747053</v>
      </c>
      <c r="L17">
        <f t="shared" si="128"/>
        <v>164.48491352297265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129"/>
        <v>#DIV/0!</v>
      </c>
      <c r="U17" t="e">
        <f t="shared" si="130"/>
        <v>#DIV/0!</v>
      </c>
      <c r="V17" t="e">
        <f t="shared" si="131"/>
        <v>#DIV/0!</v>
      </c>
      <c r="W17" s="1">
        <v>-1</v>
      </c>
      <c r="X17" s="1">
        <v>0.87</v>
      </c>
      <c r="Y17" s="1">
        <v>0.92</v>
      </c>
      <c r="Z17" s="1">
        <v>10.081511497497559</v>
      </c>
      <c r="AA17">
        <f t="shared" si="132"/>
        <v>0.87504075574874873</v>
      </c>
      <c r="AB17">
        <f t="shared" si="133"/>
        <v>2.9122567360342034E-3</v>
      </c>
      <c r="AC17" t="e">
        <f t="shared" si="134"/>
        <v>#DIV/0!</v>
      </c>
      <c r="AD17" t="e">
        <f t="shared" si="135"/>
        <v>#DIV/0!</v>
      </c>
      <c r="AE17" t="e">
        <f t="shared" si="136"/>
        <v>#DIV/0!</v>
      </c>
      <c r="AF17" s="1">
        <v>0</v>
      </c>
      <c r="AG17" s="1">
        <v>0.5</v>
      </c>
      <c r="AH17" t="e">
        <f t="shared" si="137"/>
        <v>#DIV/0!</v>
      </c>
      <c r="AI17">
        <f t="shared" si="138"/>
        <v>2.6362214210377752</v>
      </c>
      <c r="AJ17">
        <f t="shared" si="139"/>
        <v>1.3738671979796329</v>
      </c>
      <c r="AK17">
        <f t="shared" si="140"/>
        <v>24.229335784912109</v>
      </c>
      <c r="AL17" s="1">
        <v>2</v>
      </c>
      <c r="AM17">
        <f t="shared" si="141"/>
        <v>4.644859790802002</v>
      </c>
      <c r="AN17" s="1">
        <v>1</v>
      </c>
      <c r="AO17">
        <f t="shared" si="142"/>
        <v>9.2897195816040039</v>
      </c>
      <c r="AP17" s="1">
        <v>21.282436370849609</v>
      </c>
      <c r="AQ17" s="1">
        <v>24.229335784912109</v>
      </c>
      <c r="AR17" s="1">
        <v>19.978256225585938</v>
      </c>
      <c r="AS17" s="1">
        <v>199.59727478027344</v>
      </c>
      <c r="AT17" s="1">
        <v>197.03205871582031</v>
      </c>
      <c r="AU17" s="1">
        <v>14.965704917907715</v>
      </c>
      <c r="AV17" s="1">
        <v>16.692937850952148</v>
      </c>
      <c r="AW17" s="1">
        <v>58.705055236816406</v>
      </c>
      <c r="AX17" s="1">
        <v>65.477767944335938</v>
      </c>
      <c r="AY17" s="1">
        <v>300.15814208984375</v>
      </c>
      <c r="AZ17" s="1">
        <v>1699.312744140625</v>
      </c>
      <c r="BA17" s="1">
        <v>7.2211846709251404E-2</v>
      </c>
      <c r="BB17" s="1">
        <v>99.599960327148438</v>
      </c>
      <c r="BC17" s="1">
        <v>1.7972333431243896</v>
      </c>
      <c r="BD17" s="1">
        <v>9.1300144791603088E-2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143"/>
        <v>1.5007907104492184</v>
      </c>
      <c r="BM17">
        <f t="shared" si="144"/>
        <v>2.6362214210377752E-3</v>
      </c>
      <c r="BN17">
        <f t="shared" si="145"/>
        <v>297.37933578491209</v>
      </c>
      <c r="BO17">
        <f t="shared" si="146"/>
        <v>294.43243637084959</v>
      </c>
      <c r="BP17">
        <f t="shared" si="147"/>
        <v>271.89003298528405</v>
      </c>
      <c r="BQ17">
        <f t="shared" si="148"/>
        <v>0.49076540250358941</v>
      </c>
      <c r="BR17">
        <f t="shared" si="149"/>
        <v>3.0364831456780212</v>
      </c>
      <c r="BS17">
        <f t="shared" si="150"/>
        <v>30.486790714617911</v>
      </c>
      <c r="BT17">
        <f t="shared" si="151"/>
        <v>13.793852863665762</v>
      </c>
      <c r="BU17">
        <f t="shared" si="152"/>
        <v>22.755886077880859</v>
      </c>
      <c r="BV17">
        <f t="shared" si="153"/>
        <v>2.7783279793526798</v>
      </c>
      <c r="BW17">
        <f t="shared" si="154"/>
        <v>0.18660727651201472</v>
      </c>
      <c r="BX17">
        <f t="shared" si="155"/>
        <v>1.6626159476983884</v>
      </c>
      <c r="BY17">
        <f t="shared" si="156"/>
        <v>1.1157120316542914</v>
      </c>
      <c r="BZ17">
        <f t="shared" si="157"/>
        <v>0.11696730009940923</v>
      </c>
      <c r="CA17">
        <f t="shared" si="158"/>
        <v>16.382690861302518</v>
      </c>
      <c r="CB17">
        <f t="shared" si="159"/>
        <v>0.83481294665965766</v>
      </c>
      <c r="CC17">
        <f t="shared" si="160"/>
        <v>54.59236354361019</v>
      </c>
      <c r="CD17">
        <f t="shared" si="161"/>
        <v>196.54807385776121</v>
      </c>
      <c r="CE17">
        <f t="shared" si="162"/>
        <v>9.2504682258336395E-3</v>
      </c>
      <c r="CF17">
        <f t="shared" si="163"/>
        <v>0</v>
      </c>
      <c r="CG17">
        <f t="shared" si="164"/>
        <v>1486.9679078862926</v>
      </c>
      <c r="CH17">
        <f t="shared" si="165"/>
        <v>0</v>
      </c>
      <c r="CI17" t="e">
        <f t="shared" si="166"/>
        <v>#DIV/0!</v>
      </c>
      <c r="CJ17" t="e">
        <f t="shared" si="167"/>
        <v>#DIV/0!</v>
      </c>
    </row>
    <row r="18" spans="1:88" x14ac:dyDescent="0.35">
      <c r="A18" t="s">
        <v>137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3622.0001259818673</v>
      </c>
      <c r="I18" s="1">
        <v>0</v>
      </c>
      <c r="J18">
        <f t="shared" si="126"/>
        <v>10.72620602501461</v>
      </c>
      <c r="K18">
        <f t="shared" si="127"/>
        <v>0.23197316203173607</v>
      </c>
      <c r="L18">
        <f t="shared" si="128"/>
        <v>211.5034296522804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129"/>
        <v>#DIV/0!</v>
      </c>
      <c r="U18" t="e">
        <f t="shared" si="130"/>
        <v>#DIV/0!</v>
      </c>
      <c r="V18" t="e">
        <f t="shared" si="131"/>
        <v>#DIV/0!</v>
      </c>
      <c r="W18" s="1">
        <v>-1</v>
      </c>
      <c r="X18" s="1">
        <v>0.87</v>
      </c>
      <c r="Y18" s="1">
        <v>0.92</v>
      </c>
      <c r="Z18" s="1">
        <v>10.081511497497559</v>
      </c>
      <c r="AA18">
        <f t="shared" si="132"/>
        <v>0.87504075574874873</v>
      </c>
      <c r="AB18">
        <f t="shared" si="133"/>
        <v>7.880867416465747E-3</v>
      </c>
      <c r="AC18" t="e">
        <f t="shared" si="134"/>
        <v>#DIV/0!</v>
      </c>
      <c r="AD18" t="e">
        <f t="shared" si="135"/>
        <v>#DIV/0!</v>
      </c>
      <c r="AE18" t="e">
        <f t="shared" si="136"/>
        <v>#DIV/0!</v>
      </c>
      <c r="AF18" s="1">
        <v>0</v>
      </c>
      <c r="AG18" s="1">
        <v>0.5</v>
      </c>
      <c r="AH18" t="e">
        <f t="shared" si="137"/>
        <v>#DIV/0!</v>
      </c>
      <c r="AI18">
        <f t="shared" si="138"/>
        <v>3.1260537419585077</v>
      </c>
      <c r="AJ18">
        <f t="shared" si="139"/>
        <v>1.3431559268304278</v>
      </c>
      <c r="AK18">
        <f t="shared" si="140"/>
        <v>24.187910079956055</v>
      </c>
      <c r="AL18" s="1">
        <v>2</v>
      </c>
      <c r="AM18">
        <f t="shared" si="141"/>
        <v>4.644859790802002</v>
      </c>
      <c r="AN18" s="1">
        <v>1</v>
      </c>
      <c r="AO18">
        <f t="shared" si="142"/>
        <v>9.2897195816040039</v>
      </c>
      <c r="AP18" s="1">
        <v>21.35108757019043</v>
      </c>
      <c r="AQ18" s="1">
        <v>24.187910079956055</v>
      </c>
      <c r="AR18" s="1">
        <v>19.982151031494141</v>
      </c>
      <c r="AS18" s="1">
        <v>300.3758544921875</v>
      </c>
      <c r="AT18" s="1">
        <v>292.61868286132813</v>
      </c>
      <c r="AU18" s="1">
        <v>14.87779712677002</v>
      </c>
      <c r="AV18" s="1">
        <v>16.92564582824707</v>
      </c>
      <c r="AW18" s="1">
        <v>58.099376678466797</v>
      </c>
      <c r="AX18" s="1">
        <v>66.099449157714844</v>
      </c>
      <c r="AY18" s="1">
        <v>300.13381958007813</v>
      </c>
      <c r="AZ18" s="1">
        <v>1700.4161376953125</v>
      </c>
      <c r="BA18" s="1">
        <v>0.103863924741745</v>
      </c>
      <c r="BB18" s="1">
        <v>99.599884033203125</v>
      </c>
      <c r="BC18" s="1">
        <v>2.2027289867401123</v>
      </c>
      <c r="BD18" s="1">
        <v>7.09800124168396E-2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143"/>
        <v>1.5006690979003905</v>
      </c>
      <c r="BM18">
        <f t="shared" si="144"/>
        <v>3.1260537419585078E-3</v>
      </c>
      <c r="BN18">
        <f t="shared" si="145"/>
        <v>297.33791007995603</v>
      </c>
      <c r="BO18">
        <f t="shared" si="146"/>
        <v>294.50108757019041</v>
      </c>
      <c r="BP18">
        <f t="shared" si="147"/>
        <v>272.06657595008801</v>
      </c>
      <c r="BQ18">
        <f t="shared" si="148"/>
        <v>0.40999712754157797</v>
      </c>
      <c r="BR18">
        <f t="shared" si="149"/>
        <v>3.0289482885109043</v>
      </c>
      <c r="BS18">
        <f t="shared" si="150"/>
        <v>30.411162803173131</v>
      </c>
      <c r="BT18">
        <f t="shared" si="151"/>
        <v>13.48551697492606</v>
      </c>
      <c r="BU18">
        <f t="shared" si="152"/>
        <v>22.769498825073242</v>
      </c>
      <c r="BV18">
        <f t="shared" si="153"/>
        <v>2.7806221792681391</v>
      </c>
      <c r="BW18">
        <f t="shared" si="154"/>
        <v>0.22632169339566086</v>
      </c>
      <c r="BX18">
        <f t="shared" si="155"/>
        <v>1.6857923616804764</v>
      </c>
      <c r="BY18">
        <f t="shared" si="156"/>
        <v>1.0948298175876627</v>
      </c>
      <c r="BZ18">
        <f t="shared" si="157"/>
        <v>0.14194817839567442</v>
      </c>
      <c r="CA18">
        <f t="shared" si="158"/>
        <v>21.065717065991862</v>
      </c>
      <c r="CB18">
        <f t="shared" si="159"/>
        <v>0.72279537172447661</v>
      </c>
      <c r="CC18">
        <f t="shared" si="160"/>
        <v>55.68755929482051</v>
      </c>
      <c r="CD18">
        <f t="shared" si="161"/>
        <v>291.0599298756681</v>
      </c>
      <c r="CE18">
        <f t="shared" si="162"/>
        <v>2.0522104649774955E-2</v>
      </c>
      <c r="CF18">
        <f t="shared" si="163"/>
        <v>0</v>
      </c>
      <c r="CG18">
        <f t="shared" si="164"/>
        <v>1487.9334222162747</v>
      </c>
      <c r="CH18">
        <f t="shared" si="165"/>
        <v>0</v>
      </c>
      <c r="CI18" t="e">
        <f t="shared" si="166"/>
        <v>#DIV/0!</v>
      </c>
      <c r="CJ18" t="e">
        <f t="shared" si="167"/>
        <v>#DIV/0!</v>
      </c>
    </row>
    <row r="19" spans="1:88" x14ac:dyDescent="0.35">
      <c r="A19" t="s">
        <v>137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3793.0001259818673</v>
      </c>
      <c r="I19" s="1">
        <v>0</v>
      </c>
      <c r="J19">
        <f t="shared" si="126"/>
        <v>13.915400093961077</v>
      </c>
      <c r="K19">
        <f t="shared" si="127"/>
        <v>0.27110577965413207</v>
      </c>
      <c r="L19">
        <f t="shared" si="128"/>
        <v>298.10226859729727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129"/>
        <v>#DIV/0!</v>
      </c>
      <c r="U19" t="e">
        <f t="shared" si="130"/>
        <v>#DIV/0!</v>
      </c>
      <c r="V19" t="e">
        <f t="shared" si="131"/>
        <v>#DIV/0!</v>
      </c>
      <c r="W19" s="1">
        <v>-1</v>
      </c>
      <c r="X19" s="1">
        <v>0.87</v>
      </c>
      <c r="Y19" s="1">
        <v>0.92</v>
      </c>
      <c r="Z19" s="1">
        <v>10.081511497497559</v>
      </c>
      <c r="AA19">
        <f t="shared" si="132"/>
        <v>0.87504075574874873</v>
      </c>
      <c r="AB19">
        <f t="shared" si="133"/>
        <v>1.0017963384929839E-2</v>
      </c>
      <c r="AC19" t="e">
        <f t="shared" si="134"/>
        <v>#DIV/0!</v>
      </c>
      <c r="AD19" t="e">
        <f t="shared" si="135"/>
        <v>#DIV/0!</v>
      </c>
      <c r="AE19" t="e">
        <f t="shared" si="136"/>
        <v>#DIV/0!</v>
      </c>
      <c r="AF19" s="1">
        <v>0</v>
      </c>
      <c r="AG19" s="1">
        <v>0.5</v>
      </c>
      <c r="AH19" t="e">
        <f t="shared" si="137"/>
        <v>#DIV/0!</v>
      </c>
      <c r="AI19">
        <f t="shared" si="138"/>
        <v>3.5845399728164704</v>
      </c>
      <c r="AJ19">
        <f t="shared" si="139"/>
        <v>1.3230451386356632</v>
      </c>
      <c r="AK19">
        <f t="shared" si="140"/>
        <v>24.178474426269531</v>
      </c>
      <c r="AL19" s="1">
        <v>2</v>
      </c>
      <c r="AM19">
        <f t="shared" si="141"/>
        <v>4.644859790802002</v>
      </c>
      <c r="AN19" s="1">
        <v>1</v>
      </c>
      <c r="AO19">
        <f t="shared" si="142"/>
        <v>9.2897195816040039</v>
      </c>
      <c r="AP19" s="1">
        <v>21.387355804443359</v>
      </c>
      <c r="AQ19" s="1">
        <v>24.178474426269531</v>
      </c>
      <c r="AR19" s="1">
        <v>19.978574752807617</v>
      </c>
      <c r="AS19" s="1">
        <v>399.94113159179688</v>
      </c>
      <c r="AT19" s="1">
        <v>389.7371826171875</v>
      </c>
      <c r="AU19" s="1">
        <v>14.763768196105957</v>
      </c>
      <c r="AV19" s="1">
        <v>17.111572265625</v>
      </c>
      <c r="AW19" s="1">
        <v>57.535476684570313</v>
      </c>
      <c r="AX19" s="1">
        <v>66.683311462402344</v>
      </c>
      <c r="AY19" s="1">
        <v>300.12750244140625</v>
      </c>
      <c r="AZ19" s="1">
        <v>1701.4813232421875</v>
      </c>
      <c r="BA19" s="1">
        <v>9.5803722739219666E-2</v>
      </c>
      <c r="BB19" s="1">
        <v>99.592788696289063</v>
      </c>
      <c r="BC19" s="1">
        <v>2.3498709201812744</v>
      </c>
      <c r="BD19" s="1">
        <v>5.9466876089572906E-2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143"/>
        <v>1.500637512207031</v>
      </c>
      <c r="BM19">
        <f t="shared" si="144"/>
        <v>3.5845399728164705E-3</v>
      </c>
      <c r="BN19">
        <f t="shared" si="145"/>
        <v>297.32847442626951</v>
      </c>
      <c r="BO19">
        <f t="shared" si="146"/>
        <v>294.53735580444334</v>
      </c>
      <c r="BP19">
        <f t="shared" si="147"/>
        <v>272.23700563377861</v>
      </c>
      <c r="BQ19">
        <f t="shared" si="148"/>
        <v>0.33185091897895386</v>
      </c>
      <c r="BR19">
        <f t="shared" si="149"/>
        <v>3.0272343395473342</v>
      </c>
      <c r="BS19">
        <f t="shared" si="150"/>
        <v>30.396119831315985</v>
      </c>
      <c r="BT19">
        <f t="shared" si="151"/>
        <v>13.284547565690985</v>
      </c>
      <c r="BU19">
        <f t="shared" si="152"/>
        <v>22.782915115356445</v>
      </c>
      <c r="BV19">
        <f t="shared" si="153"/>
        <v>2.7828848912849522</v>
      </c>
      <c r="BW19">
        <f t="shared" si="154"/>
        <v>0.26341833207667703</v>
      </c>
      <c r="BX19">
        <f t="shared" si="155"/>
        <v>1.704189200911671</v>
      </c>
      <c r="BY19">
        <f t="shared" si="156"/>
        <v>1.0786956903732812</v>
      </c>
      <c r="BZ19">
        <f t="shared" si="157"/>
        <v>0.1653102887677971</v>
      </c>
      <c r="CA19">
        <f t="shared" si="158"/>
        <v>29.688836246295033</v>
      </c>
      <c r="CB19">
        <f t="shared" si="159"/>
        <v>0.76488023697267549</v>
      </c>
      <c r="CC19">
        <f t="shared" si="160"/>
        <v>56.501277401702019</v>
      </c>
      <c r="CD19">
        <f t="shared" si="161"/>
        <v>387.71496978699099</v>
      </c>
      <c r="CE19">
        <f t="shared" si="162"/>
        <v>2.027875996886375E-2</v>
      </c>
      <c r="CF19">
        <f t="shared" si="163"/>
        <v>0</v>
      </c>
      <c r="CG19">
        <f t="shared" si="164"/>
        <v>1488.8655029822248</v>
      </c>
      <c r="CH19">
        <f t="shared" si="165"/>
        <v>0</v>
      </c>
      <c r="CI19" t="e">
        <f t="shared" si="166"/>
        <v>#DIV/0!</v>
      </c>
      <c r="CJ19" t="e">
        <f t="shared" si="167"/>
        <v>#DIV/0!</v>
      </c>
    </row>
    <row r="20" spans="1:88" x14ac:dyDescent="0.35">
      <c r="A20" t="s">
        <v>137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3946.0001259818673</v>
      </c>
      <c r="I20" s="1">
        <v>0</v>
      </c>
      <c r="J20">
        <f t="shared" si="126"/>
        <v>21.419572438999673</v>
      </c>
      <c r="K20">
        <f t="shared" si="127"/>
        <v>0.2753136490625932</v>
      </c>
      <c r="L20">
        <f t="shared" si="128"/>
        <v>543.46284417760035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129"/>
        <v>#DIV/0!</v>
      </c>
      <c r="U20" t="e">
        <f t="shared" si="130"/>
        <v>#DIV/0!</v>
      </c>
      <c r="V20" t="e">
        <f t="shared" si="131"/>
        <v>#DIV/0!</v>
      </c>
      <c r="W20" s="1">
        <v>-1</v>
      </c>
      <c r="X20" s="1">
        <v>0.87</v>
      </c>
      <c r="Y20" s="1">
        <v>0.92</v>
      </c>
      <c r="Z20" s="1">
        <v>10.081511497497559</v>
      </c>
      <c r="AA20">
        <f t="shared" si="132"/>
        <v>0.87504075574874873</v>
      </c>
      <c r="AB20">
        <f t="shared" si="133"/>
        <v>1.5063914319524592E-2</v>
      </c>
      <c r="AC20" t="e">
        <f t="shared" si="134"/>
        <v>#DIV/0!</v>
      </c>
      <c r="AD20" t="e">
        <f t="shared" si="135"/>
        <v>#DIV/0!</v>
      </c>
      <c r="AE20" t="e">
        <f t="shared" si="136"/>
        <v>#DIV/0!</v>
      </c>
      <c r="AF20" s="1">
        <v>0</v>
      </c>
      <c r="AG20" s="1">
        <v>0.5</v>
      </c>
      <c r="AH20" t="e">
        <f t="shared" si="137"/>
        <v>#DIV/0!</v>
      </c>
      <c r="AI20">
        <f t="shared" si="138"/>
        <v>3.5761455954725383</v>
      </c>
      <c r="AJ20">
        <f t="shared" si="139"/>
        <v>1.3001356286109949</v>
      </c>
      <c r="AK20">
        <f t="shared" si="140"/>
        <v>24.181350708007813</v>
      </c>
      <c r="AL20" s="1">
        <v>2</v>
      </c>
      <c r="AM20">
        <f t="shared" si="141"/>
        <v>4.644859790802002</v>
      </c>
      <c r="AN20" s="1">
        <v>1</v>
      </c>
      <c r="AO20">
        <f t="shared" si="142"/>
        <v>9.2897195816040039</v>
      </c>
      <c r="AP20" s="1">
        <v>21.422332763671875</v>
      </c>
      <c r="AQ20" s="1">
        <v>24.181350708007813</v>
      </c>
      <c r="AR20" s="1">
        <v>19.979770660400391</v>
      </c>
      <c r="AS20" s="1">
        <v>700.08758544921875</v>
      </c>
      <c r="AT20" s="1">
        <v>684.1834716796875</v>
      </c>
      <c r="AU20" s="1">
        <v>15.005744934082031</v>
      </c>
      <c r="AV20" s="1">
        <v>17.347488403320313</v>
      </c>
      <c r="AW20" s="1">
        <v>58.337425231933594</v>
      </c>
      <c r="AX20" s="1">
        <v>67.443992614746094</v>
      </c>
      <c r="AY20" s="1">
        <v>300.12753295898438</v>
      </c>
      <c r="AZ20" s="1">
        <v>1700.8311767578125</v>
      </c>
      <c r="BA20" s="1">
        <v>6.3222154974937439E-2</v>
      </c>
      <c r="BB20" s="1">
        <v>99.589118957519531</v>
      </c>
      <c r="BC20" s="1">
        <v>2.5966544151306152</v>
      </c>
      <c r="BD20" s="1">
        <v>3.4377709031105042E-2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143"/>
        <v>1.5006376647949218</v>
      </c>
      <c r="BM20">
        <f t="shared" si="144"/>
        <v>3.5761455954725382E-3</v>
      </c>
      <c r="BN20">
        <f t="shared" si="145"/>
        <v>297.33135070800779</v>
      </c>
      <c r="BO20">
        <f t="shared" si="146"/>
        <v>294.57233276367185</v>
      </c>
      <c r="BP20">
        <f t="shared" si="147"/>
        <v>272.13298219860371</v>
      </c>
      <c r="BQ20">
        <f t="shared" si="148"/>
        <v>0.33432488570231911</v>
      </c>
      <c r="BR20">
        <f t="shared" si="149"/>
        <v>3.0277567148234521</v>
      </c>
      <c r="BS20">
        <f t="shared" si="150"/>
        <v>30.40248519634925</v>
      </c>
      <c r="BT20">
        <f t="shared" si="151"/>
        <v>13.054996793028938</v>
      </c>
      <c r="BU20">
        <f t="shared" si="152"/>
        <v>22.801841735839844</v>
      </c>
      <c r="BV20">
        <f t="shared" si="153"/>
        <v>2.7860796822141114</v>
      </c>
      <c r="BW20">
        <f t="shared" si="154"/>
        <v>0.26738920138611838</v>
      </c>
      <c r="BX20">
        <f t="shared" si="155"/>
        <v>1.7276210862124572</v>
      </c>
      <c r="BY20">
        <f t="shared" si="156"/>
        <v>1.0584585960016542</v>
      </c>
      <c r="BZ20">
        <f t="shared" si="157"/>
        <v>0.1678125932267818</v>
      </c>
      <c r="CA20">
        <f t="shared" si="158"/>
        <v>54.122985837794943</v>
      </c>
      <c r="CB20">
        <f t="shared" si="159"/>
        <v>0.79432325782934432</v>
      </c>
      <c r="CC20">
        <f t="shared" si="160"/>
        <v>57.27536477041658</v>
      </c>
      <c r="CD20">
        <f t="shared" si="161"/>
        <v>681.07073802409775</v>
      </c>
      <c r="CE20">
        <f t="shared" si="162"/>
        <v>1.8013016213694097E-2</v>
      </c>
      <c r="CF20">
        <f t="shared" si="163"/>
        <v>0</v>
      </c>
      <c r="CG20">
        <f t="shared" si="164"/>
        <v>1488.2965983111899</v>
      </c>
      <c r="CH20">
        <f t="shared" si="165"/>
        <v>0</v>
      </c>
      <c r="CI20" t="e">
        <f t="shared" si="166"/>
        <v>#DIV/0!</v>
      </c>
      <c r="CJ20" t="e">
        <f t="shared" si="167"/>
        <v>#DIV/0!</v>
      </c>
    </row>
    <row r="21" spans="1:88" x14ac:dyDescent="0.35">
      <c r="A21" t="s">
        <v>137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4090.0001259818673</v>
      </c>
      <c r="I21" s="1">
        <v>0</v>
      </c>
      <c r="J21">
        <f t="shared" si="126"/>
        <v>23.464925285166846</v>
      </c>
      <c r="K21">
        <f t="shared" si="127"/>
        <v>0.2866577034198402</v>
      </c>
      <c r="L21">
        <f t="shared" si="128"/>
        <v>828.60731544036958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129"/>
        <v>#DIV/0!</v>
      </c>
      <c r="U21" t="e">
        <f t="shared" si="130"/>
        <v>#DIV/0!</v>
      </c>
      <c r="V21" t="e">
        <f t="shared" si="131"/>
        <v>#DIV/0!</v>
      </c>
      <c r="W21" s="1">
        <v>-1</v>
      </c>
      <c r="X21" s="1">
        <v>0.87</v>
      </c>
      <c r="Y21" s="1">
        <v>0.92</v>
      </c>
      <c r="Z21" s="1">
        <v>10.081511497497559</v>
      </c>
      <c r="AA21">
        <f t="shared" si="132"/>
        <v>0.87504075574874873</v>
      </c>
      <c r="AB21">
        <f t="shared" si="133"/>
        <v>1.6441079932573939E-2</v>
      </c>
      <c r="AC21" t="e">
        <f t="shared" si="134"/>
        <v>#DIV/0!</v>
      </c>
      <c r="AD21" t="e">
        <f t="shared" si="135"/>
        <v>#DIV/0!</v>
      </c>
      <c r="AE21" t="e">
        <f t="shared" si="136"/>
        <v>#DIV/0!</v>
      </c>
      <c r="AF21" s="1">
        <v>0</v>
      </c>
      <c r="AG21" s="1">
        <v>0.5</v>
      </c>
      <c r="AH21" t="e">
        <f t="shared" si="137"/>
        <v>#DIV/0!</v>
      </c>
      <c r="AI21">
        <f t="shared" si="138"/>
        <v>3.6776788844371926</v>
      </c>
      <c r="AJ21">
        <f t="shared" si="139"/>
        <v>1.2855784630825822</v>
      </c>
      <c r="AK21">
        <f t="shared" si="140"/>
        <v>24.179376602172852</v>
      </c>
      <c r="AL21" s="1">
        <v>2</v>
      </c>
      <c r="AM21">
        <f t="shared" si="141"/>
        <v>4.644859790802002</v>
      </c>
      <c r="AN21" s="1">
        <v>1</v>
      </c>
      <c r="AO21">
        <f t="shared" si="142"/>
        <v>9.2897195816040039</v>
      </c>
      <c r="AP21" s="1">
        <v>21.446964263916016</v>
      </c>
      <c r="AQ21" s="1">
        <v>24.179376602172852</v>
      </c>
      <c r="AR21" s="1">
        <v>19.974956512451172</v>
      </c>
      <c r="AS21" s="1">
        <v>1000.1582641601563</v>
      </c>
      <c r="AT21" s="1">
        <v>982.114501953125</v>
      </c>
      <c r="AU21" s="1">
        <v>15.082019805908203</v>
      </c>
      <c r="AV21" s="1">
        <v>17.48992919921875</v>
      </c>
      <c r="AW21" s="1">
        <v>58.548145294189453</v>
      </c>
      <c r="AX21" s="1">
        <v>67.896308898925781</v>
      </c>
      <c r="AY21" s="1">
        <v>300.12396240234375</v>
      </c>
      <c r="AZ21" s="1">
        <v>1700.5338134765625</v>
      </c>
      <c r="BA21" s="1">
        <v>8.816210925579071E-2</v>
      </c>
      <c r="BB21" s="1">
        <v>99.589866638183594</v>
      </c>
      <c r="BC21" s="1">
        <v>2.5484519004821777</v>
      </c>
      <c r="BD21" s="1">
        <v>2.3160591721534729E-2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143"/>
        <v>1.5006198120117187</v>
      </c>
      <c r="BM21">
        <f t="shared" si="144"/>
        <v>3.6776788844371925E-3</v>
      </c>
      <c r="BN21">
        <f t="shared" si="145"/>
        <v>297.32937660217283</v>
      </c>
      <c r="BO21">
        <f t="shared" si="146"/>
        <v>294.59696426391599</v>
      </c>
      <c r="BP21">
        <f t="shared" si="147"/>
        <v>272.08540407466717</v>
      </c>
      <c r="BQ21">
        <f t="shared" si="148"/>
        <v>0.31740413392046835</v>
      </c>
      <c r="BR21">
        <f t="shared" si="149"/>
        <v>3.0273981795440505</v>
      </c>
      <c r="BS21">
        <f t="shared" si="150"/>
        <v>30.398656828638835</v>
      </c>
      <c r="BT21">
        <f t="shared" si="151"/>
        <v>12.908727629420085</v>
      </c>
      <c r="BU21">
        <f t="shared" si="152"/>
        <v>22.813170433044434</v>
      </c>
      <c r="BV21">
        <f t="shared" si="153"/>
        <v>2.7879934875596444</v>
      </c>
      <c r="BW21">
        <f t="shared" si="154"/>
        <v>0.27807693884841467</v>
      </c>
      <c r="BX21">
        <f t="shared" si="155"/>
        <v>1.7418197164614684</v>
      </c>
      <c r="BY21">
        <f t="shared" si="156"/>
        <v>1.046173771098176</v>
      </c>
      <c r="BZ21">
        <f t="shared" si="157"/>
        <v>0.17454916991556829</v>
      </c>
      <c r="CA21">
        <f t="shared" si="158"/>
        <v>82.520892040129738</v>
      </c>
      <c r="CB21">
        <f t="shared" si="159"/>
        <v>0.84369726115694588</v>
      </c>
      <c r="CC21">
        <f t="shared" si="160"/>
        <v>57.795788142581159</v>
      </c>
      <c r="CD21">
        <f t="shared" si="161"/>
        <v>978.7045336697222</v>
      </c>
      <c r="CE21">
        <f t="shared" si="162"/>
        <v>1.3856826078836364E-2</v>
      </c>
      <c r="CF21">
        <f t="shared" si="163"/>
        <v>0</v>
      </c>
      <c r="CG21">
        <f t="shared" si="164"/>
        <v>1488.036393320833</v>
      </c>
      <c r="CH21">
        <f t="shared" si="165"/>
        <v>0</v>
      </c>
      <c r="CI21" t="e">
        <f t="shared" si="166"/>
        <v>#DIV/0!</v>
      </c>
      <c r="CJ21" t="e">
        <f t="shared" si="167"/>
        <v>#DIV/0!</v>
      </c>
    </row>
    <row r="22" spans="1:88" x14ac:dyDescent="0.35">
      <c r="A22" t="s">
        <v>137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4250.0001259818673</v>
      </c>
      <c r="I22" s="1">
        <v>0</v>
      </c>
      <c r="J22">
        <f t="shared" si="126"/>
        <v>23.539536445643563</v>
      </c>
      <c r="K22">
        <f t="shared" si="127"/>
        <v>0.28923172652286294</v>
      </c>
      <c r="L22">
        <f t="shared" si="128"/>
        <v>1121.8426274223282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129"/>
        <v>#DIV/0!</v>
      </c>
      <c r="U22" t="e">
        <f t="shared" si="130"/>
        <v>#DIV/0!</v>
      </c>
      <c r="V22" t="e">
        <f t="shared" si="131"/>
        <v>#DIV/0!</v>
      </c>
      <c r="W22" s="1">
        <v>-1</v>
      </c>
      <c r="X22" s="1">
        <v>0.87</v>
      </c>
      <c r="Y22" s="1">
        <v>0.92</v>
      </c>
      <c r="Z22" s="1">
        <v>10.081511497497559</v>
      </c>
      <c r="AA22">
        <f t="shared" si="132"/>
        <v>0.87504075574874873</v>
      </c>
      <c r="AB22">
        <f t="shared" si="133"/>
        <v>1.6504268096773196E-2</v>
      </c>
      <c r="AC22" t="e">
        <f t="shared" si="134"/>
        <v>#DIV/0!</v>
      </c>
      <c r="AD22" t="e">
        <f t="shared" si="135"/>
        <v>#DIV/0!</v>
      </c>
      <c r="AE22" t="e">
        <f t="shared" si="136"/>
        <v>#DIV/0!</v>
      </c>
      <c r="AF22" s="1">
        <v>0</v>
      </c>
      <c r="AG22" s="1">
        <v>0.5</v>
      </c>
      <c r="AH22" t="e">
        <f t="shared" si="137"/>
        <v>#DIV/0!</v>
      </c>
      <c r="AI22">
        <f t="shared" si="138"/>
        <v>3.7342243897978573</v>
      </c>
      <c r="AJ22">
        <f t="shared" si="139"/>
        <v>1.2938164652191255</v>
      </c>
      <c r="AK22">
        <f t="shared" si="140"/>
        <v>24.345752716064453</v>
      </c>
      <c r="AL22" s="1">
        <v>2</v>
      </c>
      <c r="AM22">
        <f t="shared" si="141"/>
        <v>4.644859790802002</v>
      </c>
      <c r="AN22" s="1">
        <v>1</v>
      </c>
      <c r="AO22">
        <f t="shared" si="142"/>
        <v>9.2897195816040039</v>
      </c>
      <c r="AP22" s="1">
        <v>21.506801605224609</v>
      </c>
      <c r="AQ22" s="1">
        <v>24.345752716064453</v>
      </c>
      <c r="AR22" s="1">
        <v>19.977018356323242</v>
      </c>
      <c r="AS22" s="1">
        <v>1299.8858642578125</v>
      </c>
      <c r="AT22" s="1">
        <v>1281.0123291015625</v>
      </c>
      <c r="AU22" s="1">
        <v>15.266446113586426</v>
      </c>
      <c r="AV22" s="1">
        <v>17.710731506347656</v>
      </c>
      <c r="AW22" s="1">
        <v>59.05340576171875</v>
      </c>
      <c r="AX22" s="1">
        <v>68.50872802734375</v>
      </c>
      <c r="AY22" s="1">
        <v>300.1358642578125</v>
      </c>
      <c r="AZ22" s="1">
        <v>1699.189453125</v>
      </c>
      <c r="BA22" s="1">
        <v>8.972293883562088E-2</v>
      </c>
      <c r="BB22" s="1">
        <v>99.596641540527344</v>
      </c>
      <c r="BC22" s="1">
        <v>1.8876242637634277</v>
      </c>
      <c r="BD22" s="1">
        <v>2.7747540734708309E-3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143"/>
        <v>1.5006793212890623</v>
      </c>
      <c r="BM22">
        <f t="shared" si="144"/>
        <v>3.7342243897978571E-3</v>
      </c>
      <c r="BN22">
        <f t="shared" si="145"/>
        <v>297.49575271606443</v>
      </c>
      <c r="BO22">
        <f t="shared" si="146"/>
        <v>294.65680160522459</v>
      </c>
      <c r="BP22">
        <f t="shared" si="147"/>
        <v>271.87030642322497</v>
      </c>
      <c r="BQ22">
        <f t="shared" si="148"/>
        <v>0.30164415199912464</v>
      </c>
      <c r="BR22">
        <f t="shared" si="149"/>
        <v>3.0577458424773569</v>
      </c>
      <c r="BS22">
        <f t="shared" si="150"/>
        <v>30.701294694089807</v>
      </c>
      <c r="BT22">
        <f t="shared" si="151"/>
        <v>12.990563187742151</v>
      </c>
      <c r="BU22">
        <f t="shared" si="152"/>
        <v>22.926277160644531</v>
      </c>
      <c r="BV22">
        <f t="shared" si="153"/>
        <v>2.8071642500556191</v>
      </c>
      <c r="BW22">
        <f t="shared" si="154"/>
        <v>0.28049851670307585</v>
      </c>
      <c r="BX22">
        <f t="shared" si="155"/>
        <v>1.7639293772582314</v>
      </c>
      <c r="BY22">
        <f t="shared" si="156"/>
        <v>1.0432348727973877</v>
      </c>
      <c r="BZ22">
        <f t="shared" si="157"/>
        <v>0.17607582311124603</v>
      </c>
      <c r="CA22">
        <f t="shared" si="158"/>
        <v>111.73175802826499</v>
      </c>
      <c r="CB22">
        <f t="shared" si="159"/>
        <v>0.87574694008537146</v>
      </c>
      <c r="CC22">
        <f t="shared" si="160"/>
        <v>57.946921798276776</v>
      </c>
      <c r="CD22">
        <f t="shared" si="161"/>
        <v>1277.591518180149</v>
      </c>
      <c r="CE22">
        <f t="shared" si="162"/>
        <v>1.0676680755726919E-2</v>
      </c>
      <c r="CF22">
        <f t="shared" si="163"/>
        <v>0</v>
      </c>
      <c r="CG22">
        <f t="shared" si="164"/>
        <v>1486.860023222803</v>
      </c>
      <c r="CH22">
        <f t="shared" si="165"/>
        <v>0</v>
      </c>
      <c r="CI22" t="e">
        <f t="shared" si="166"/>
        <v>#DIV/0!</v>
      </c>
      <c r="CJ22" t="e">
        <f t="shared" si="167"/>
        <v>#DIV/0!</v>
      </c>
    </row>
    <row r="23" spans="1:88" x14ac:dyDescent="0.35">
      <c r="A23" t="s">
        <v>137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4404.0001259818673</v>
      </c>
      <c r="I23" s="1">
        <v>0</v>
      </c>
      <c r="J23">
        <f t="shared" si="126"/>
        <v>23.916030351089269</v>
      </c>
      <c r="K23">
        <f t="shared" si="127"/>
        <v>0.3008505069581805</v>
      </c>
      <c r="L23">
        <f t="shared" si="128"/>
        <v>1514.4840421501983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129"/>
        <v>#DIV/0!</v>
      </c>
      <c r="U23" t="e">
        <f t="shared" si="130"/>
        <v>#DIV/0!</v>
      </c>
      <c r="V23" t="e">
        <f t="shared" si="131"/>
        <v>#DIV/0!</v>
      </c>
      <c r="W23" s="1">
        <v>-1</v>
      </c>
      <c r="X23" s="1">
        <v>0.87</v>
      </c>
      <c r="Y23" s="1">
        <v>0.92</v>
      </c>
      <c r="Z23" s="1">
        <v>10.081511497497559</v>
      </c>
      <c r="AA23">
        <f t="shared" si="132"/>
        <v>0.87504075574874873</v>
      </c>
      <c r="AB23">
        <f t="shared" si="133"/>
        <v>1.6760697115754831E-2</v>
      </c>
      <c r="AC23" t="e">
        <f t="shared" si="134"/>
        <v>#DIV/0!</v>
      </c>
      <c r="AD23" t="e">
        <f t="shared" si="135"/>
        <v>#DIV/0!</v>
      </c>
      <c r="AE23" t="e">
        <f t="shared" si="136"/>
        <v>#DIV/0!</v>
      </c>
      <c r="AF23" s="1">
        <v>0</v>
      </c>
      <c r="AG23" s="1">
        <v>0.5</v>
      </c>
      <c r="AH23" t="e">
        <f t="shared" si="137"/>
        <v>#DIV/0!</v>
      </c>
      <c r="AI23">
        <f t="shared" si="138"/>
        <v>3.9485365934535936</v>
      </c>
      <c r="AJ23">
        <f t="shared" si="139"/>
        <v>1.3168658607831276</v>
      </c>
      <c r="AK23">
        <f t="shared" si="140"/>
        <v>24.39811897277832</v>
      </c>
      <c r="AL23" s="1">
        <v>2</v>
      </c>
      <c r="AM23">
        <f t="shared" si="141"/>
        <v>4.644859790802002</v>
      </c>
      <c r="AN23" s="1">
        <v>1</v>
      </c>
      <c r="AO23">
        <f t="shared" si="142"/>
        <v>9.2897195816040039</v>
      </c>
      <c r="AP23" s="1">
        <v>21.515691757202148</v>
      </c>
      <c r="AQ23" s="1">
        <v>24.39811897277832</v>
      </c>
      <c r="AR23" s="1">
        <v>19.982532501220703</v>
      </c>
      <c r="AS23" s="1">
        <v>1700.027099609375</v>
      </c>
      <c r="AT23" s="1">
        <v>1679.670166015625</v>
      </c>
      <c r="AU23" s="1">
        <v>14.990642547607422</v>
      </c>
      <c r="AV23" s="1">
        <v>17.575645446777344</v>
      </c>
      <c r="AW23" s="1">
        <v>57.971527099609375</v>
      </c>
      <c r="AX23" s="1">
        <v>67.961997985839844</v>
      </c>
      <c r="AY23" s="1">
        <v>300.12643432617188</v>
      </c>
      <c r="AZ23" s="1">
        <v>1698.863525390625</v>
      </c>
      <c r="BA23" s="1">
        <v>7.5036324560642242E-2</v>
      </c>
      <c r="BB23" s="1">
        <v>99.5972900390625</v>
      </c>
      <c r="BC23" s="1">
        <v>0.26670140027999878</v>
      </c>
      <c r="BD23" s="1">
        <v>1.3636975781992078E-3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43"/>
        <v>1.5006321716308593</v>
      </c>
      <c r="BM23">
        <f t="shared" si="144"/>
        <v>3.9485365934535934E-3</v>
      </c>
      <c r="BN23">
        <f t="shared" si="145"/>
        <v>297.5481189727783</v>
      </c>
      <c r="BO23">
        <f t="shared" si="146"/>
        <v>294.66569175720213</v>
      </c>
      <c r="BP23">
        <f t="shared" si="147"/>
        <v>271.81815798689058</v>
      </c>
      <c r="BQ23">
        <f t="shared" si="148"/>
        <v>0.26165412819149286</v>
      </c>
      <c r="BR23">
        <f t="shared" si="149"/>
        <v>3.0673525179695389</v>
      </c>
      <c r="BS23">
        <f t="shared" si="150"/>
        <v>30.797549981194365</v>
      </c>
      <c r="BT23">
        <f t="shared" si="151"/>
        <v>13.221904534417021</v>
      </c>
      <c r="BU23">
        <f t="shared" si="152"/>
        <v>22.956905364990234</v>
      </c>
      <c r="BV23">
        <f t="shared" si="153"/>
        <v>2.8123753076907554</v>
      </c>
      <c r="BW23">
        <f t="shared" si="154"/>
        <v>0.29141300463024916</v>
      </c>
      <c r="BX23">
        <f t="shared" si="155"/>
        <v>1.7504866571864113</v>
      </c>
      <c r="BY23">
        <f t="shared" si="156"/>
        <v>1.0618886505043441</v>
      </c>
      <c r="BZ23">
        <f t="shared" si="157"/>
        <v>0.18295815067220014</v>
      </c>
      <c r="CA23">
        <f t="shared" si="158"/>
        <v>150.83850640556508</v>
      </c>
      <c r="CB23">
        <f t="shared" si="159"/>
        <v>0.90165561834245855</v>
      </c>
      <c r="CC23">
        <f t="shared" si="160"/>
        <v>57.384336858914395</v>
      </c>
      <c r="CD23">
        <f t="shared" si="161"/>
        <v>1676.1946422723781</v>
      </c>
      <c r="CE23">
        <f t="shared" si="162"/>
        <v>8.1876263494935712E-3</v>
      </c>
      <c r="CF23">
        <f t="shared" si="163"/>
        <v>0</v>
      </c>
      <c r="CG23">
        <f t="shared" si="164"/>
        <v>1486.574823171796</v>
      </c>
      <c r="CH23">
        <f t="shared" si="165"/>
        <v>0</v>
      </c>
      <c r="CI23" t="e">
        <f t="shared" si="166"/>
        <v>#DIV/0!</v>
      </c>
      <c r="CJ23" t="e">
        <f t="shared" si="167"/>
        <v>#DIV/0!</v>
      </c>
    </row>
    <row r="24" spans="1:88" x14ac:dyDescent="0.35">
      <c r="A24" t="s">
        <v>137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4617.0001259818673</v>
      </c>
      <c r="I24" s="1">
        <v>0</v>
      </c>
      <c r="J24">
        <f t="shared" si="126"/>
        <v>24.852233362643794</v>
      </c>
      <c r="K24">
        <f t="shared" si="127"/>
        <v>0.2822080419014586</v>
      </c>
      <c r="L24">
        <f t="shared" si="128"/>
        <v>1790.8883688203985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129"/>
        <v>#DIV/0!</v>
      </c>
      <c r="U24" t="e">
        <f t="shared" si="130"/>
        <v>#DIV/0!</v>
      </c>
      <c r="V24" t="e">
        <f t="shared" si="131"/>
        <v>#DIV/0!</v>
      </c>
      <c r="W24" s="1">
        <v>-1</v>
      </c>
      <c r="X24" s="1">
        <v>0.87</v>
      </c>
      <c r="Y24" s="1">
        <v>0.92</v>
      </c>
      <c r="Z24" s="1">
        <v>10.081511497497559</v>
      </c>
      <c r="AA24">
        <f t="shared" si="132"/>
        <v>0.87504075574874873</v>
      </c>
      <c r="AB24">
        <f t="shared" si="133"/>
        <v>1.7388225039439379E-2</v>
      </c>
      <c r="AC24" t="e">
        <f t="shared" si="134"/>
        <v>#DIV/0!</v>
      </c>
      <c r="AD24" t="e">
        <f t="shared" si="135"/>
        <v>#DIV/0!</v>
      </c>
      <c r="AE24" t="e">
        <f t="shared" si="136"/>
        <v>#DIV/0!</v>
      </c>
      <c r="AF24" s="1">
        <v>0</v>
      </c>
      <c r="AG24" s="1">
        <v>0.5</v>
      </c>
      <c r="AH24" t="e">
        <f t="shared" si="137"/>
        <v>#DIV/0!</v>
      </c>
      <c r="AI24">
        <f t="shared" si="138"/>
        <v>3.8696321410587666</v>
      </c>
      <c r="AJ24">
        <f t="shared" si="139"/>
        <v>1.3734090079158765</v>
      </c>
      <c r="AK24">
        <f t="shared" si="140"/>
        <v>24.458065032958984</v>
      </c>
      <c r="AL24" s="1">
        <v>2</v>
      </c>
      <c r="AM24">
        <f t="shared" si="141"/>
        <v>4.644859790802002</v>
      </c>
      <c r="AN24" s="1">
        <v>1</v>
      </c>
      <c r="AO24">
        <f t="shared" si="142"/>
        <v>9.2897195816040039</v>
      </c>
      <c r="AP24" s="1">
        <v>21.537651062011719</v>
      </c>
      <c r="AQ24" s="1">
        <v>24.458065032958984</v>
      </c>
      <c r="AR24" s="1">
        <v>19.968807220458984</v>
      </c>
      <c r="AS24" s="1">
        <v>1999.5321044921875</v>
      </c>
      <c r="AT24" s="1">
        <v>1977.8721923828125</v>
      </c>
      <c r="AU24" s="1">
        <v>14.583883285522461</v>
      </c>
      <c r="AV24" s="1">
        <v>17.118228912353516</v>
      </c>
      <c r="AW24" s="1">
        <v>56.313285827636719</v>
      </c>
      <c r="AX24" s="1">
        <v>66.100547790527344</v>
      </c>
      <c r="AY24" s="1">
        <v>300.14776611328125</v>
      </c>
      <c r="AZ24" s="1">
        <v>1699.082763671875</v>
      </c>
      <c r="BA24" s="1">
        <v>6.912725418806076E-2</v>
      </c>
      <c r="BB24" s="1">
        <v>99.599853515625</v>
      </c>
      <c r="BC24" s="1">
        <v>-1.2424538135528564</v>
      </c>
      <c r="BD24" s="1">
        <v>5.1638991571962833E-3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43"/>
        <v>1.500738830566406</v>
      </c>
      <c r="BM24">
        <f t="shared" si="144"/>
        <v>3.8696321410587667E-3</v>
      </c>
      <c r="BN24">
        <f t="shared" si="145"/>
        <v>297.60806503295896</v>
      </c>
      <c r="BO24">
        <f t="shared" si="146"/>
        <v>294.6876510620117</v>
      </c>
      <c r="BP24">
        <f t="shared" si="147"/>
        <v>271.85323611110653</v>
      </c>
      <c r="BQ24">
        <f t="shared" si="148"/>
        <v>0.27394656412188512</v>
      </c>
      <c r="BR24">
        <f t="shared" si="149"/>
        <v>3.0783821000332234</v>
      </c>
      <c r="BS24">
        <f t="shared" si="150"/>
        <v>30.907496260025063</v>
      </c>
      <c r="BT24">
        <f t="shared" si="151"/>
        <v>13.789267347671547</v>
      </c>
      <c r="BU24">
        <f t="shared" si="152"/>
        <v>22.997858047485352</v>
      </c>
      <c r="BV24">
        <f t="shared" si="153"/>
        <v>2.8193561852374804</v>
      </c>
      <c r="BW24">
        <f t="shared" si="154"/>
        <v>0.27388773463980709</v>
      </c>
      <c r="BX24">
        <f t="shared" si="155"/>
        <v>1.7049730921173469</v>
      </c>
      <c r="BY24">
        <f t="shared" si="156"/>
        <v>1.1143830931201335</v>
      </c>
      <c r="BZ24">
        <f t="shared" si="157"/>
        <v>0.17190841031073295</v>
      </c>
      <c r="CA24">
        <f t="shared" si="158"/>
        <v>178.3722191973483</v>
      </c>
      <c r="CB24">
        <f t="shared" si="159"/>
        <v>0.90546213032241074</v>
      </c>
      <c r="CC24">
        <f t="shared" si="160"/>
        <v>55.635410146308217</v>
      </c>
      <c r="CD24">
        <f t="shared" si="161"/>
        <v>1974.2606178089138</v>
      </c>
      <c r="CE24">
        <f t="shared" si="162"/>
        <v>7.0034532609831879E-3</v>
      </c>
      <c r="CF24">
        <f t="shared" si="163"/>
        <v>0</v>
      </c>
      <c r="CG24">
        <f t="shared" si="164"/>
        <v>1486.7666656031101</v>
      </c>
      <c r="CH24">
        <f t="shared" si="165"/>
        <v>0</v>
      </c>
      <c r="CI24" t="e">
        <f t="shared" si="166"/>
        <v>#DIV/0!</v>
      </c>
      <c r="CJ24" t="e">
        <f t="shared" si="167"/>
        <v>#DIV/0!</v>
      </c>
    </row>
    <row r="25" spans="1:88" x14ac:dyDescent="0.35">
      <c r="A25" t="s">
        <v>138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5589.0001259818673</v>
      </c>
      <c r="I25" s="1">
        <v>0</v>
      </c>
      <c r="J25">
        <f t="shared" ref="J25" si="168">(AS25-AT25*(1000-AU25)/(1000-AV25))*BL25</f>
        <v>22.231674772945194</v>
      </c>
      <c r="K25">
        <f t="shared" ref="K25" si="169">IF(BW25&lt;&gt;0,1/(1/BW25-1/AO25),0)</f>
        <v>0.19319255463039331</v>
      </c>
      <c r="L25">
        <f t="shared" ref="L25" si="170">((BZ25-BM25/2)*AT25-J25)/(BZ25+BM25/2)</f>
        <v>189.09929106302047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" si="171">CF25/P25</f>
        <v>#DIV/0!</v>
      </c>
      <c r="U25" t="e">
        <f t="shared" ref="U25" si="172">CH25/R25</f>
        <v>#DIV/0!</v>
      </c>
      <c r="V25" t="e">
        <f t="shared" ref="V25" si="173">(R25-S25)/R25</f>
        <v>#DIV/0!</v>
      </c>
      <c r="W25" s="1">
        <v>-1</v>
      </c>
      <c r="X25" s="1">
        <v>0.87</v>
      </c>
      <c r="Y25" s="1">
        <v>0.92</v>
      </c>
      <c r="Z25" s="1">
        <v>10.056983947753906</v>
      </c>
      <c r="AA25">
        <f t="shared" ref="AA25" si="174">(Z25*Y25+(100-Z25)*X25)/100</f>
        <v>0.875028491973877</v>
      </c>
      <c r="AB25">
        <f t="shared" ref="AB25" si="175">(J25-W25)/CG25</f>
        <v>1.5602432687736706E-2</v>
      </c>
      <c r="AC25" t="e">
        <f t="shared" ref="AC25" si="176">(R25-S25)/(R25-Q25)</f>
        <v>#DIV/0!</v>
      </c>
      <c r="AD25" t="e">
        <f t="shared" ref="AD25" si="177">(P25-R25)/(P25-Q25)</f>
        <v>#DIV/0!</v>
      </c>
      <c r="AE25" t="e">
        <f t="shared" ref="AE25" si="178">(P25-R25)/R25</f>
        <v>#DIV/0!</v>
      </c>
      <c r="AF25" s="1">
        <v>0</v>
      </c>
      <c r="AG25" s="1">
        <v>0.5</v>
      </c>
      <c r="AH25" t="e">
        <f t="shared" ref="AH25" si="179">V25*AG25*AA25*AF25</f>
        <v>#DIV/0!</v>
      </c>
      <c r="AI25">
        <f t="shared" ref="AI25" si="180">BM25*1000</f>
        <v>3.2855994102721051</v>
      </c>
      <c r="AJ25">
        <f t="shared" ref="AJ25" si="181">(BR25-BX25)</f>
        <v>1.6855202180513229</v>
      </c>
      <c r="AK25">
        <f t="shared" ref="AK25" si="182">(AQ25+BQ25*I25)</f>
        <v>25.861709594726563</v>
      </c>
      <c r="AL25" s="1">
        <v>2</v>
      </c>
      <c r="AM25">
        <f t="shared" ref="AM25" si="183">(AL25*BF25+BG25)</f>
        <v>4.644859790802002</v>
      </c>
      <c r="AN25" s="1">
        <v>1</v>
      </c>
      <c r="AO25">
        <f t="shared" ref="AO25" si="184">AM25*(AN25+1)*(AN25+1)/(AN25*AN25+1)</f>
        <v>9.2897195816040039</v>
      </c>
      <c r="AP25" s="1">
        <v>23.052196502685547</v>
      </c>
      <c r="AQ25" s="1">
        <v>25.861709594726563</v>
      </c>
      <c r="AR25" s="1">
        <v>21.961635589599609</v>
      </c>
      <c r="AS25" s="1">
        <v>400.09848022460938</v>
      </c>
      <c r="AT25" s="1">
        <v>384.44049072265625</v>
      </c>
      <c r="AU25" s="1">
        <v>14.526968955993652</v>
      </c>
      <c r="AV25" s="1">
        <v>16.680116653442383</v>
      </c>
      <c r="AW25" s="1">
        <v>51.146915435791016</v>
      </c>
      <c r="AX25" s="1">
        <v>58.727031707763672</v>
      </c>
      <c r="AY25" s="1">
        <v>300.0997314453125</v>
      </c>
      <c r="AZ25" s="1">
        <v>1701.6334228515625</v>
      </c>
      <c r="BA25" s="1">
        <v>5.4869867861270905E-2</v>
      </c>
      <c r="BB25" s="1">
        <v>99.593116760253906</v>
      </c>
      <c r="BC25" s="1">
        <v>2.0280280113220215</v>
      </c>
      <c r="BD25" s="1">
        <v>3.5367432981729507E-2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" si="185">AY25*0.000001/(AL25*0.0001)</f>
        <v>1.5004986572265624</v>
      </c>
      <c r="BM25">
        <f t="shared" ref="BM25" si="186">(AV25-AU25)/(1000-AV25)*BL25</f>
        <v>3.2855994102721051E-3</v>
      </c>
      <c r="BN25">
        <f t="shared" ref="BN25" si="187">(AQ25+273.15)</f>
        <v>299.01170959472654</v>
      </c>
      <c r="BO25">
        <f t="shared" ref="BO25" si="188">(AP25+273.15)</f>
        <v>296.20219650268552</v>
      </c>
      <c r="BP25">
        <f t="shared" ref="BP25" si="189">(AZ25*BH25+BA25*BI25)*BJ25</f>
        <v>272.26134157073466</v>
      </c>
      <c r="BQ25">
        <f t="shared" ref="BQ25" si="190">((BP25+0.00000010773*(BO25^4-BN25^4))-BM25*44100)/(AM25*51.4+0.00000043092*BN25^3)</f>
        <v>0.38140807411721173</v>
      </c>
      <c r="BR25">
        <f t="shared" ref="BR25" si="191">0.61365*EXP(17.502*AK25/(240.97+AK25))</f>
        <v>3.3467450234922658</v>
      </c>
      <c r="BS25">
        <f t="shared" ref="BS25" si="192">BR25*1000/BB25</f>
        <v>33.604180011242512</v>
      </c>
      <c r="BT25">
        <f t="shared" ref="BT25" si="193">(BS25-AV25)</f>
        <v>16.924063357800129</v>
      </c>
      <c r="BU25">
        <f t="shared" ref="BU25" si="194">IF(I25,AQ25,(AP25+AQ25)/2)</f>
        <v>24.456953048706055</v>
      </c>
      <c r="BV25">
        <f t="shared" ref="BV25" si="195">0.61365*EXP(17.502*BU25/(240.97+BU25))</f>
        <v>3.0781771889250886</v>
      </c>
      <c r="BW25">
        <f t="shared" ref="BW25" si="196">IF(BT25&lt;&gt;0,(1000-(BS25+AV25)/2)/BT25*BM25,0)</f>
        <v>0.18925670005023706</v>
      </c>
      <c r="BX25">
        <f t="shared" ref="BX25" si="197">AV25*BB25/1000</f>
        <v>1.6612248054409429</v>
      </c>
      <c r="BY25">
        <f t="shared" ref="BY25" si="198">(BV25-BX25)</f>
        <v>1.4169523834841458</v>
      </c>
      <c r="BZ25">
        <f t="shared" ref="BZ25" si="199">1/(1.6/K25+1.37/AO25)</f>
        <v>0.11863286289694586</v>
      </c>
      <c r="CA25">
        <f t="shared" ref="CA25" si="200">L25*BB25*0.001</f>
        <v>18.832987774120635</v>
      </c>
      <c r="CB25">
        <f t="shared" ref="CB25" si="201">L25/AT25</f>
        <v>0.49188182729545216</v>
      </c>
      <c r="CC25">
        <f t="shared" ref="CC25" si="202">(1-BM25*BB25/BR25/K25)*100</f>
        <v>49.390630816228821</v>
      </c>
      <c r="CD25">
        <f t="shared" ref="CD25" si="203">(AT25-J25/(AO25/1.35))</f>
        <v>381.20974078668308</v>
      </c>
      <c r="CE25">
        <f t="shared" ref="CE25" si="204">J25*CC25/100/CD25</f>
        <v>2.8803997475800123E-2</v>
      </c>
      <c r="CF25">
        <f t="shared" ref="CF25" si="205">(P25-O25)</f>
        <v>0</v>
      </c>
      <c r="CG25">
        <f t="shared" ref="CG25" si="206">AZ25*AA25</f>
        <v>1488.9777278901493</v>
      </c>
      <c r="CH25">
        <f t="shared" ref="CH25" si="207">(R25-Q25)</f>
        <v>0</v>
      </c>
      <c r="CI25" t="e">
        <f t="shared" ref="CI25" si="208">(R25-S25)/(R25-O25)</f>
        <v>#DIV/0!</v>
      </c>
      <c r="CJ25" t="e">
        <f t="shared" ref="CJ25" si="209">(P25-R25)/(P25-O25)</f>
        <v>#DIV/0!</v>
      </c>
    </row>
    <row r="26" spans="1:88" x14ac:dyDescent="0.35">
      <c r="A26" t="s">
        <v>138</v>
      </c>
      <c r="B26" s="1">
        <v>25</v>
      </c>
      <c r="C26" s="1" t="s">
        <v>115</v>
      </c>
      <c r="D26" s="1" t="s">
        <v>0</v>
      </c>
      <c r="E26" s="1">
        <v>0</v>
      </c>
      <c r="F26" s="1" t="s">
        <v>91</v>
      </c>
      <c r="G26" s="1" t="s">
        <v>0</v>
      </c>
      <c r="H26" s="1">
        <v>5887.0001259818673</v>
      </c>
      <c r="I26" s="1">
        <v>0</v>
      </c>
      <c r="J26">
        <f t="shared" ref="J26:J35" si="210">(AS26-AT26*(1000-AU26)/(1000-AV26))*BL26</f>
        <v>-2.9330547919697363</v>
      </c>
      <c r="K26">
        <f t="shared" ref="K26:K35" si="211">IF(BW26&lt;&gt;0,1/(1/BW26-1/AO26),0)</f>
        <v>0.22628601640968976</v>
      </c>
      <c r="L26">
        <f t="shared" ref="L26:L35" si="212">((BZ26-BM26/2)*AT26-J26)/(BZ26+BM26/2)</f>
        <v>71.091026720061507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:T35" si="213">CF26/P26</f>
        <v>#DIV/0!</v>
      </c>
      <c r="U26" t="e">
        <f t="shared" ref="U26:U35" si="214">CH26/R26</f>
        <v>#DIV/0!</v>
      </c>
      <c r="V26" t="e">
        <f t="shared" ref="V26:V35" si="215">(R26-S26)/R26</f>
        <v>#DIV/0!</v>
      </c>
      <c r="W26" s="1">
        <v>-1</v>
      </c>
      <c r="X26" s="1">
        <v>0.87</v>
      </c>
      <c r="Y26" s="1">
        <v>0.92</v>
      </c>
      <c r="Z26" s="1">
        <v>10.056983947753906</v>
      </c>
      <c r="AA26">
        <f t="shared" ref="AA26:AA35" si="216">(Z26*Y26+(100-Z26)*X26)/100</f>
        <v>0.875028491973877</v>
      </c>
      <c r="AB26">
        <f t="shared" ref="AB26:AB35" si="217">(J26-W26)/CG26</f>
        <v>-1.299488825941824E-3</v>
      </c>
      <c r="AC26" t="e">
        <f t="shared" ref="AC26:AC35" si="218">(R26-S26)/(R26-Q26)</f>
        <v>#DIV/0!</v>
      </c>
      <c r="AD26" t="e">
        <f t="shared" ref="AD26:AD35" si="219">(P26-R26)/(P26-Q26)</f>
        <v>#DIV/0!</v>
      </c>
      <c r="AE26" t="e">
        <f t="shared" ref="AE26:AE35" si="220">(P26-R26)/R26</f>
        <v>#DIV/0!</v>
      </c>
      <c r="AF26" s="1">
        <v>0</v>
      </c>
      <c r="AG26" s="1">
        <v>0.5</v>
      </c>
      <c r="AH26" t="e">
        <f t="shared" ref="AH26:AH35" si="221">V26*AG26*AA26*AF26</f>
        <v>#DIV/0!</v>
      </c>
      <c r="AI26">
        <f t="shared" ref="AI26:AI35" si="222">BM26*1000</f>
        <v>3.8142208576026189</v>
      </c>
      <c r="AJ26">
        <f t="shared" ref="AJ26:AJ35" si="223">(BR26-BX26)</f>
        <v>1.6755523781145678</v>
      </c>
      <c r="AK26">
        <f t="shared" ref="AK26:AK35" si="224">(AQ26+BQ26*I26)</f>
        <v>26.014202117919922</v>
      </c>
      <c r="AL26" s="1">
        <v>2</v>
      </c>
      <c r="AM26">
        <f t="shared" ref="AM26:AM35" si="225">(AL26*BF26+BG26)</f>
        <v>4.644859790802002</v>
      </c>
      <c r="AN26" s="1">
        <v>1</v>
      </c>
      <c r="AO26">
        <f t="shared" ref="AO26:AO35" si="226">AM26*(AN26+1)*(AN26+1)/(AN26*AN26+1)</f>
        <v>9.2897195816040039</v>
      </c>
      <c r="AP26" s="1">
        <v>23.137208938598633</v>
      </c>
      <c r="AQ26" s="1">
        <v>26.014202117919922</v>
      </c>
      <c r="AR26" s="1">
        <v>21.962497711181641</v>
      </c>
      <c r="AS26" s="1">
        <v>49.785274505615234</v>
      </c>
      <c r="AT26" s="1">
        <v>51.608798980712891</v>
      </c>
      <c r="AU26" s="1">
        <v>14.588518142700195</v>
      </c>
      <c r="AV26" s="1">
        <v>17.087041854858398</v>
      </c>
      <c r="AW26" s="1">
        <v>51.097095489501953</v>
      </c>
      <c r="AX26" s="1">
        <v>59.845848083496094</v>
      </c>
      <c r="AY26" s="1">
        <v>300.10098266601563</v>
      </c>
      <c r="AZ26" s="1">
        <v>1700.001953125</v>
      </c>
      <c r="BA26" s="1">
        <v>4.8960410058498383E-2</v>
      </c>
      <c r="BB26" s="1">
        <v>99.580886840820313</v>
      </c>
      <c r="BC26" s="1">
        <v>1.1061217784881592</v>
      </c>
      <c r="BD26" s="1">
        <v>5.3611315786838531E-2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:BL35" si="227">AY26*0.000001/(AL26*0.0001)</f>
        <v>1.5005049133300778</v>
      </c>
      <c r="BM26">
        <f t="shared" ref="BM26:BM35" si="228">(AV26-AU26)/(1000-AV26)*BL26</f>
        <v>3.8142208576026188E-3</v>
      </c>
      <c r="BN26">
        <f t="shared" ref="BN26:BN35" si="229">(AQ26+273.15)</f>
        <v>299.1642021179199</v>
      </c>
      <c r="BO26">
        <f t="shared" ref="BO26:BO35" si="230">(AP26+273.15)</f>
        <v>296.28720893859861</v>
      </c>
      <c r="BP26">
        <f t="shared" ref="BP26:BP35" si="231">(AZ26*BH26+BA26*BI26)*BJ26</f>
        <v>272.00030642031925</v>
      </c>
      <c r="BQ26">
        <f t="shared" ref="BQ26:BQ35" si="232">((BP26+0.00000010773*(BO26^4-BN26^4))-BM26*44100)/(AM26*51.4+0.00000043092*BN26^3)</f>
        <v>0.28397608310070821</v>
      </c>
      <c r="BR26">
        <f t="shared" ref="BR26:BR35" si="233">0.61365*EXP(17.502*AK26/(240.97+AK26))</f>
        <v>3.3770951595075824</v>
      </c>
      <c r="BS26">
        <f t="shared" ref="BS26:BS35" si="234">BR26*1000/BB26</f>
        <v>33.913085800348988</v>
      </c>
      <c r="BT26">
        <f t="shared" ref="BT26:BT35" si="235">(BS26-AV26)</f>
        <v>16.826043945490589</v>
      </c>
      <c r="BU26">
        <f t="shared" ref="BU26:BU35" si="236">IF(I26,AQ26,(AP26+AQ26)/2)</f>
        <v>24.575705528259277</v>
      </c>
      <c r="BV26">
        <f t="shared" ref="BV26:BV35" si="237">0.61365*EXP(17.502*BU26/(240.97+BU26))</f>
        <v>3.1001277972103236</v>
      </c>
      <c r="BW26">
        <f t="shared" ref="BW26:BW35" si="238">IF(BT26&lt;&gt;0,(1000-(BS26+AV26)/2)/BT26*BM26,0)</f>
        <v>0.22090504424703625</v>
      </c>
      <c r="BX26">
        <f t="shared" ref="BX26:BX35" si="239">AV26*BB26/1000</f>
        <v>1.7015427813930146</v>
      </c>
      <c r="BY26">
        <f t="shared" ref="BY26:BY35" si="240">(BV26-BX26)</f>
        <v>1.398585015817309</v>
      </c>
      <c r="BZ26">
        <f t="shared" ref="BZ26:BZ35" si="241">1/(1.6/K26+1.37/AO26)</f>
        <v>0.13853922204760799</v>
      </c>
      <c r="CA26">
        <f t="shared" ref="CA26:CA35" si="242">L26*BB26*0.001</f>
        <v>7.0793074872081778</v>
      </c>
      <c r="CB26">
        <f t="shared" ref="CB26:CB35" si="243">L26/AT26</f>
        <v>1.3774981810103635</v>
      </c>
      <c r="CC26">
        <f t="shared" ref="CC26:CC35" si="244">(1-BM26*BB26/BR26/K26)*100</f>
        <v>50.297205077974084</v>
      </c>
      <c r="CD26">
        <f t="shared" ref="CD26:CD35" si="245">(AT26-J26/(AO26/1.35))</f>
        <v>52.035036170584604</v>
      </c>
      <c r="CE26">
        <f t="shared" ref="CE26:CE35" si="246">J26*CC26/100/CD26</f>
        <v>-2.8350986034296637E-2</v>
      </c>
      <c r="CF26">
        <f t="shared" ref="CF26:CF35" si="247">(P26-O26)</f>
        <v>0</v>
      </c>
      <c r="CG26">
        <f t="shared" ref="CG26:CG35" si="248">AZ26*AA26</f>
        <v>1487.5501453956142</v>
      </c>
      <c r="CH26">
        <f t="shared" ref="CH26:CH35" si="249">(R26-Q26)</f>
        <v>0</v>
      </c>
      <c r="CI26" t="e">
        <f t="shared" ref="CI26:CI35" si="250">(R26-S26)/(R26-O26)</f>
        <v>#DIV/0!</v>
      </c>
      <c r="CJ26" t="e">
        <f t="shared" ref="CJ26:CJ35" si="251">(P26-R26)/(P26-O26)</f>
        <v>#DIV/0!</v>
      </c>
    </row>
    <row r="27" spans="1:88" x14ac:dyDescent="0.35">
      <c r="A27" t="s">
        <v>138</v>
      </c>
      <c r="B27" s="1">
        <v>26</v>
      </c>
      <c r="C27" s="1" t="s">
        <v>116</v>
      </c>
      <c r="D27" s="1" t="s">
        <v>0</v>
      </c>
      <c r="E27" s="1">
        <v>0</v>
      </c>
      <c r="F27" s="1" t="s">
        <v>91</v>
      </c>
      <c r="G27" s="1" t="s">
        <v>0</v>
      </c>
      <c r="H27" s="1">
        <v>6040.0001259818673</v>
      </c>
      <c r="I27" s="1">
        <v>0</v>
      </c>
      <c r="J27">
        <f t="shared" si="210"/>
        <v>1.9863254046053418</v>
      </c>
      <c r="K27">
        <f t="shared" si="211"/>
        <v>0.24859452421453856</v>
      </c>
      <c r="L27">
        <f t="shared" si="212"/>
        <v>82.762324616529014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213"/>
        <v>#DIV/0!</v>
      </c>
      <c r="U27" t="e">
        <f t="shared" si="214"/>
        <v>#DIV/0!</v>
      </c>
      <c r="V27" t="e">
        <f t="shared" si="215"/>
        <v>#DIV/0!</v>
      </c>
      <c r="W27" s="1">
        <v>-1</v>
      </c>
      <c r="X27" s="1">
        <v>0.87</v>
      </c>
      <c r="Y27" s="1">
        <v>0.92</v>
      </c>
      <c r="Z27" s="1">
        <v>10.056983947753906</v>
      </c>
      <c r="AA27">
        <f t="shared" si="216"/>
        <v>0.875028491973877</v>
      </c>
      <c r="AB27">
        <f t="shared" si="217"/>
        <v>2.0082102327756523E-3</v>
      </c>
      <c r="AC27" t="e">
        <f t="shared" si="218"/>
        <v>#DIV/0!</v>
      </c>
      <c r="AD27" t="e">
        <f t="shared" si="219"/>
        <v>#DIV/0!</v>
      </c>
      <c r="AE27" t="e">
        <f t="shared" si="220"/>
        <v>#DIV/0!</v>
      </c>
      <c r="AF27" s="1">
        <v>0</v>
      </c>
      <c r="AG27" s="1">
        <v>0.5</v>
      </c>
      <c r="AH27" t="e">
        <f t="shared" si="221"/>
        <v>#DIV/0!</v>
      </c>
      <c r="AI27">
        <f t="shared" si="222"/>
        <v>4.1249847823208752</v>
      </c>
      <c r="AJ27">
        <f t="shared" si="223"/>
        <v>1.6531031302656194</v>
      </c>
      <c r="AK27">
        <f t="shared" si="224"/>
        <v>25.982580184936523</v>
      </c>
      <c r="AL27" s="1">
        <v>2</v>
      </c>
      <c r="AM27">
        <f t="shared" si="225"/>
        <v>4.644859790802002</v>
      </c>
      <c r="AN27" s="1">
        <v>1</v>
      </c>
      <c r="AO27">
        <f t="shared" si="226"/>
        <v>9.2897195816040039</v>
      </c>
      <c r="AP27" s="1">
        <v>23.162801742553711</v>
      </c>
      <c r="AQ27" s="1">
        <v>25.982580184936523</v>
      </c>
      <c r="AR27" s="1">
        <v>21.965963363647461</v>
      </c>
      <c r="AS27" s="1">
        <v>99.892120361328125</v>
      </c>
      <c r="AT27" s="1">
        <v>98.298187255859375</v>
      </c>
      <c r="AU27" s="1">
        <v>14.548932075500488</v>
      </c>
      <c r="AV27" s="1">
        <v>17.250461578369141</v>
      </c>
      <c r="AW27" s="1">
        <v>50.874290466308594</v>
      </c>
      <c r="AX27" s="1">
        <v>60.317863464355469</v>
      </c>
      <c r="AY27" s="1">
        <v>300.11346435546875</v>
      </c>
      <c r="AZ27" s="1">
        <v>1699.439697265625</v>
      </c>
      <c r="BA27" s="1">
        <v>0.10488495230674744</v>
      </c>
      <c r="BB27" s="1">
        <v>99.572914123535156</v>
      </c>
      <c r="BC27" s="1">
        <v>1.2723453044891357</v>
      </c>
      <c r="BD27" s="1">
        <v>4.81560118496418E-2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227"/>
        <v>1.5005673217773436</v>
      </c>
      <c r="BM27">
        <f t="shared" si="228"/>
        <v>4.1249847823208756E-3</v>
      </c>
      <c r="BN27">
        <f t="shared" si="229"/>
        <v>299.1325801849365</v>
      </c>
      <c r="BO27">
        <f t="shared" si="230"/>
        <v>296.31280174255369</v>
      </c>
      <c r="BP27">
        <f t="shared" si="231"/>
        <v>271.91034548483003</v>
      </c>
      <c r="BQ27">
        <f t="shared" si="232"/>
        <v>0.23146716053299496</v>
      </c>
      <c r="BR27">
        <f t="shared" si="233"/>
        <v>3.3707818595999126</v>
      </c>
      <c r="BS27">
        <f t="shared" si="234"/>
        <v>33.852397404157031</v>
      </c>
      <c r="BT27">
        <f t="shared" si="235"/>
        <v>16.601935825787891</v>
      </c>
      <c r="BU27">
        <f t="shared" si="236"/>
        <v>24.572690963745117</v>
      </c>
      <c r="BV27">
        <f t="shared" si="237"/>
        <v>3.0995688869902853</v>
      </c>
      <c r="BW27">
        <f t="shared" si="238"/>
        <v>0.24211547175475906</v>
      </c>
      <c r="BX27">
        <f t="shared" si="239"/>
        <v>1.7176787293342932</v>
      </c>
      <c r="BY27">
        <f t="shared" si="240"/>
        <v>1.3818901576559921</v>
      </c>
      <c r="BZ27">
        <f t="shared" si="241"/>
        <v>0.15189123304346286</v>
      </c>
      <c r="CA27">
        <f t="shared" si="242"/>
        <v>8.2408858417057846</v>
      </c>
      <c r="CB27">
        <f t="shared" si="243"/>
        <v>0.84195168727890968</v>
      </c>
      <c r="CC27">
        <f t="shared" si="244"/>
        <v>50.983605583774469</v>
      </c>
      <c r="CD27">
        <f t="shared" si="245"/>
        <v>98.009530609912034</v>
      </c>
      <c r="CE27">
        <f t="shared" si="246"/>
        <v>1.0332671767656463E-2</v>
      </c>
      <c r="CF27">
        <f t="shared" si="247"/>
        <v>0</v>
      </c>
      <c r="CG27">
        <f t="shared" si="248"/>
        <v>1487.0581554988819</v>
      </c>
      <c r="CH27">
        <f t="shared" si="249"/>
        <v>0</v>
      </c>
      <c r="CI27" t="e">
        <f t="shared" si="250"/>
        <v>#DIV/0!</v>
      </c>
      <c r="CJ27" t="e">
        <f t="shared" si="251"/>
        <v>#DIV/0!</v>
      </c>
    </row>
    <row r="28" spans="1:88" x14ac:dyDescent="0.35">
      <c r="A28" t="s">
        <v>138</v>
      </c>
      <c r="B28" s="1">
        <v>24</v>
      </c>
      <c r="C28" s="1" t="s">
        <v>114</v>
      </c>
      <c r="D28" s="1" t="s">
        <v>0</v>
      </c>
      <c r="E28" s="1">
        <v>0</v>
      </c>
      <c r="F28" s="1" t="s">
        <v>91</v>
      </c>
      <c r="G28" s="1" t="s">
        <v>0</v>
      </c>
      <c r="H28" s="1">
        <v>5731.0001259818673</v>
      </c>
      <c r="I28" s="1">
        <v>0</v>
      </c>
      <c r="J28">
        <f t="shared" si="210"/>
        <v>6.2765612237898125</v>
      </c>
      <c r="K28">
        <f t="shared" si="211"/>
        <v>0.20603689595732433</v>
      </c>
      <c r="L28">
        <f t="shared" si="212"/>
        <v>141.0711190962017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213"/>
        <v>#DIV/0!</v>
      </c>
      <c r="U28" t="e">
        <f t="shared" si="214"/>
        <v>#DIV/0!</v>
      </c>
      <c r="V28" t="e">
        <f t="shared" si="215"/>
        <v>#DIV/0!</v>
      </c>
      <c r="W28" s="1">
        <v>-1</v>
      </c>
      <c r="X28" s="1">
        <v>0.87</v>
      </c>
      <c r="Y28" s="1">
        <v>0.92</v>
      </c>
      <c r="Z28" s="1">
        <v>10.056983947753906</v>
      </c>
      <c r="AA28">
        <f t="shared" si="216"/>
        <v>0.875028491973877</v>
      </c>
      <c r="AB28">
        <f t="shared" si="217"/>
        <v>4.8874548479488746E-3</v>
      </c>
      <c r="AC28" t="e">
        <f t="shared" si="218"/>
        <v>#DIV/0!</v>
      </c>
      <c r="AD28" t="e">
        <f t="shared" si="219"/>
        <v>#DIV/0!</v>
      </c>
      <c r="AE28" t="e">
        <f t="shared" si="220"/>
        <v>#DIV/0!</v>
      </c>
      <c r="AF28" s="1">
        <v>0</v>
      </c>
      <c r="AG28" s="1">
        <v>0.5</v>
      </c>
      <c r="AH28" t="e">
        <f t="shared" si="221"/>
        <v>#DIV/0!</v>
      </c>
      <c r="AI28">
        <f t="shared" si="222"/>
        <v>3.4574208073658506</v>
      </c>
      <c r="AJ28">
        <f t="shared" si="223"/>
        <v>1.6651120345152381</v>
      </c>
      <c r="AK28">
        <f t="shared" si="224"/>
        <v>25.842939376831055</v>
      </c>
      <c r="AL28" s="1">
        <v>2</v>
      </c>
      <c r="AM28">
        <f t="shared" si="225"/>
        <v>4.644859790802002</v>
      </c>
      <c r="AN28" s="1">
        <v>1</v>
      </c>
      <c r="AO28">
        <f t="shared" si="226"/>
        <v>9.2897195816040039</v>
      </c>
      <c r="AP28" s="1">
        <v>23.037879943847656</v>
      </c>
      <c r="AQ28" s="1">
        <v>25.842939376831055</v>
      </c>
      <c r="AR28" s="1">
        <v>21.965219497680664</v>
      </c>
      <c r="AS28" s="1">
        <v>199.97282409667969</v>
      </c>
      <c r="AT28" s="1">
        <v>195.33992004394531</v>
      </c>
      <c r="AU28" s="1">
        <v>14.583640098571777</v>
      </c>
      <c r="AV28" s="1">
        <v>16.848911285400391</v>
      </c>
      <c r="AW28" s="1">
        <v>51.388374328613281</v>
      </c>
      <c r="AX28" s="1">
        <v>59.368728637695313</v>
      </c>
      <c r="AY28" s="1">
        <v>300.11126708984375</v>
      </c>
      <c r="AZ28" s="1">
        <v>1701.4580078125</v>
      </c>
      <c r="BA28" s="1">
        <v>9.2729352414608002E-2</v>
      </c>
      <c r="BB28" s="1">
        <v>99.585884094238281</v>
      </c>
      <c r="BC28" s="1">
        <v>1.5844237804412842</v>
      </c>
      <c r="BD28" s="1">
        <v>4.7348823398351669E-2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227"/>
        <v>1.5005563354492186</v>
      </c>
      <c r="BM28">
        <f t="shared" si="228"/>
        <v>3.4574208073658505E-3</v>
      </c>
      <c r="BN28">
        <f t="shared" si="229"/>
        <v>298.99293937683103</v>
      </c>
      <c r="BO28">
        <f t="shared" si="230"/>
        <v>296.18787994384763</v>
      </c>
      <c r="BP28">
        <f t="shared" si="231"/>
        <v>272.23327516511199</v>
      </c>
      <c r="BQ28">
        <f t="shared" si="232"/>
        <v>0.35124527410989947</v>
      </c>
      <c r="BR28">
        <f t="shared" si="233"/>
        <v>3.3430257608972247</v>
      </c>
      <c r="BS28">
        <f t="shared" si="234"/>
        <v>33.569273309194244</v>
      </c>
      <c r="BT28">
        <f t="shared" si="235"/>
        <v>16.720362023793854</v>
      </c>
      <c r="BU28">
        <f t="shared" si="236"/>
        <v>24.440409660339355</v>
      </c>
      <c r="BV28">
        <f t="shared" si="237"/>
        <v>3.0751300607823522</v>
      </c>
      <c r="BW28">
        <f t="shared" si="238"/>
        <v>0.20156635139396675</v>
      </c>
      <c r="BX28">
        <f t="shared" si="239"/>
        <v>1.6779137263819865</v>
      </c>
      <c r="BY28">
        <f t="shared" si="240"/>
        <v>1.3972163344003656</v>
      </c>
      <c r="BZ28">
        <f t="shared" si="241"/>
        <v>0.12637313460581104</v>
      </c>
      <c r="CA28">
        <f t="shared" si="242"/>
        <v>14.048692115358827</v>
      </c>
      <c r="CB28">
        <f t="shared" si="243"/>
        <v>0.72218274208602706</v>
      </c>
      <c r="CC28">
        <f t="shared" si="244"/>
        <v>50.012052738372439</v>
      </c>
      <c r="CD28">
        <f t="shared" si="245"/>
        <v>194.42779803878861</v>
      </c>
      <c r="CE28">
        <f t="shared" si="246"/>
        <v>1.6145001594739829E-2</v>
      </c>
      <c r="CF28">
        <f t="shared" si="247"/>
        <v>0</v>
      </c>
      <c r="CG28">
        <f t="shared" si="248"/>
        <v>1488.8242347330488</v>
      </c>
      <c r="CH28">
        <f t="shared" si="249"/>
        <v>0</v>
      </c>
      <c r="CI28" t="e">
        <f t="shared" si="250"/>
        <v>#DIV/0!</v>
      </c>
      <c r="CJ28" t="e">
        <f t="shared" si="251"/>
        <v>#DIV/0!</v>
      </c>
    </row>
    <row r="29" spans="1:88" x14ac:dyDescent="0.35">
      <c r="A29" t="s">
        <v>138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6194.0001259818673</v>
      </c>
      <c r="I29" s="1">
        <v>0</v>
      </c>
      <c r="J29">
        <f t="shared" si="210"/>
        <v>15.327019860436108</v>
      </c>
      <c r="K29">
        <f t="shared" si="211"/>
        <v>0.2792095512085378</v>
      </c>
      <c r="L29">
        <f t="shared" si="212"/>
        <v>192.48390857426338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213"/>
        <v>#DIV/0!</v>
      </c>
      <c r="U29" t="e">
        <f t="shared" si="214"/>
        <v>#DIV/0!</v>
      </c>
      <c r="V29" t="e">
        <f t="shared" si="215"/>
        <v>#DIV/0!</v>
      </c>
      <c r="W29" s="1">
        <v>-1</v>
      </c>
      <c r="X29" s="1">
        <v>0.87</v>
      </c>
      <c r="Y29" s="1">
        <v>0.92</v>
      </c>
      <c r="Z29" s="1">
        <v>10.056983947753906</v>
      </c>
      <c r="AA29">
        <f t="shared" si="216"/>
        <v>0.875028491973877</v>
      </c>
      <c r="AB29">
        <f t="shared" si="217"/>
        <v>1.0986699479410743E-2</v>
      </c>
      <c r="AC29" t="e">
        <f t="shared" si="218"/>
        <v>#DIV/0!</v>
      </c>
      <c r="AD29" t="e">
        <f t="shared" si="219"/>
        <v>#DIV/0!</v>
      </c>
      <c r="AE29" t="e">
        <f t="shared" si="220"/>
        <v>#DIV/0!</v>
      </c>
      <c r="AF29" s="1">
        <v>0</v>
      </c>
      <c r="AG29" s="1">
        <v>0.5</v>
      </c>
      <c r="AH29" t="e">
        <f t="shared" si="221"/>
        <v>#DIV/0!</v>
      </c>
      <c r="AI29">
        <f t="shared" si="222"/>
        <v>4.5509999667112817</v>
      </c>
      <c r="AJ29">
        <f t="shared" si="223"/>
        <v>1.6288696270867897</v>
      </c>
      <c r="AK29">
        <f t="shared" si="224"/>
        <v>25.979040145874023</v>
      </c>
      <c r="AL29" s="1">
        <v>2</v>
      </c>
      <c r="AM29">
        <f t="shared" si="225"/>
        <v>4.644859790802002</v>
      </c>
      <c r="AN29" s="1">
        <v>1</v>
      </c>
      <c r="AO29">
        <f t="shared" si="226"/>
        <v>9.2897195816040039</v>
      </c>
      <c r="AP29" s="1">
        <v>23.219657897949219</v>
      </c>
      <c r="AQ29" s="1">
        <v>25.979040145874023</v>
      </c>
      <c r="AR29" s="1">
        <v>21.966608047485352</v>
      </c>
      <c r="AS29" s="1">
        <v>300.10641479492188</v>
      </c>
      <c r="AT29" s="1">
        <v>289.01535034179688</v>
      </c>
      <c r="AU29" s="1">
        <v>14.506827354431152</v>
      </c>
      <c r="AV29" s="1">
        <v>17.486745834350586</v>
      </c>
      <c r="AW29" s="1">
        <v>50.553287506103516</v>
      </c>
      <c r="AX29" s="1">
        <v>60.936393737792969</v>
      </c>
      <c r="AY29" s="1">
        <v>300.10336303710938</v>
      </c>
      <c r="AZ29" s="1">
        <v>1698.31201171875</v>
      </c>
      <c r="BA29" s="1">
        <v>9.1166362166404724E-2</v>
      </c>
      <c r="BB29" s="1">
        <v>99.572906494140625</v>
      </c>
      <c r="BC29" s="1">
        <v>1.8808902502059937</v>
      </c>
      <c r="BD29" s="1">
        <v>1.874173991382122E-2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227"/>
        <v>1.5005168151855466</v>
      </c>
      <c r="BM29">
        <f t="shared" si="228"/>
        <v>4.5509999667112814E-3</v>
      </c>
      <c r="BN29">
        <f t="shared" si="229"/>
        <v>299.129040145874</v>
      </c>
      <c r="BO29">
        <f t="shared" si="230"/>
        <v>296.3696578979492</v>
      </c>
      <c r="BP29">
        <f t="shared" si="231"/>
        <v>271.72991580136295</v>
      </c>
      <c r="BQ29">
        <f t="shared" si="232"/>
        <v>0.15839220268395146</v>
      </c>
      <c r="BR29">
        <f t="shared" si="233"/>
        <v>3.3700757349373838</v>
      </c>
      <c r="BS29">
        <f t="shared" si="234"/>
        <v>33.845308463861066</v>
      </c>
      <c r="BT29">
        <f t="shared" si="235"/>
        <v>16.35856262951048</v>
      </c>
      <c r="BU29">
        <f t="shared" si="236"/>
        <v>24.599349021911621</v>
      </c>
      <c r="BV29">
        <f t="shared" si="237"/>
        <v>3.104514434764698</v>
      </c>
      <c r="BW29">
        <f t="shared" si="238"/>
        <v>0.2710625608395999</v>
      </c>
      <c r="BX29">
        <f t="shared" si="239"/>
        <v>1.741206107850594</v>
      </c>
      <c r="BY29">
        <f t="shared" si="240"/>
        <v>1.363308326914104</v>
      </c>
      <c r="BZ29">
        <f t="shared" si="241"/>
        <v>0.17012769223559657</v>
      </c>
      <c r="CA29">
        <f t="shared" si="242"/>
        <v>19.166182230091838</v>
      </c>
      <c r="CB29">
        <f t="shared" si="243"/>
        <v>0.66599891094582708</v>
      </c>
      <c r="CC29">
        <f t="shared" si="244"/>
        <v>51.840930719024755</v>
      </c>
      <c r="CD29">
        <f t="shared" si="245"/>
        <v>286.78799819948216</v>
      </c>
      <c r="CE29">
        <f t="shared" si="246"/>
        <v>2.7705726170636508E-2</v>
      </c>
      <c r="CF29">
        <f t="shared" si="247"/>
        <v>0</v>
      </c>
      <c r="CG29">
        <f t="shared" si="248"/>
        <v>1486.0713985153791</v>
      </c>
      <c r="CH29">
        <f t="shared" si="249"/>
        <v>0</v>
      </c>
      <c r="CI29" t="e">
        <f t="shared" si="250"/>
        <v>#DIV/0!</v>
      </c>
      <c r="CJ29" t="e">
        <f t="shared" si="251"/>
        <v>#DIV/0!</v>
      </c>
    </row>
    <row r="30" spans="1:88" x14ac:dyDescent="0.35">
      <c r="A30" t="s">
        <v>138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6343.0001259818673</v>
      </c>
      <c r="I30" s="1">
        <v>0</v>
      </c>
      <c r="J30">
        <f t="shared" si="210"/>
        <v>21.090951021077743</v>
      </c>
      <c r="K30">
        <f t="shared" si="211"/>
        <v>0.3031403748163769</v>
      </c>
      <c r="L30">
        <f t="shared" si="212"/>
        <v>261.6401729556477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213"/>
        <v>#DIV/0!</v>
      </c>
      <c r="U30" t="e">
        <f t="shared" si="214"/>
        <v>#DIV/0!</v>
      </c>
      <c r="V30" t="e">
        <f t="shared" si="215"/>
        <v>#DIV/0!</v>
      </c>
      <c r="W30" s="1">
        <v>-1</v>
      </c>
      <c r="X30" s="1">
        <v>0.87</v>
      </c>
      <c r="Y30" s="1">
        <v>0.92</v>
      </c>
      <c r="Z30" s="1">
        <v>10.056983947753906</v>
      </c>
      <c r="AA30">
        <f t="shared" si="216"/>
        <v>0.875028491973877</v>
      </c>
      <c r="AB30">
        <f t="shared" si="217"/>
        <v>1.485631731779216E-2</v>
      </c>
      <c r="AC30" t="e">
        <f t="shared" si="218"/>
        <v>#DIV/0!</v>
      </c>
      <c r="AD30" t="e">
        <f t="shared" si="219"/>
        <v>#DIV/0!</v>
      </c>
      <c r="AE30" t="e">
        <f t="shared" si="220"/>
        <v>#DIV/0!</v>
      </c>
      <c r="AF30" s="1">
        <v>0</v>
      </c>
      <c r="AG30" s="1">
        <v>0.5</v>
      </c>
      <c r="AH30" t="e">
        <f t="shared" si="221"/>
        <v>#DIV/0!</v>
      </c>
      <c r="AI30">
        <f t="shared" si="222"/>
        <v>4.8652492846973878</v>
      </c>
      <c r="AJ30">
        <f t="shared" si="223"/>
        <v>1.6076924094021594</v>
      </c>
      <c r="AK30">
        <f t="shared" si="224"/>
        <v>25.950576782226563</v>
      </c>
      <c r="AL30" s="1">
        <v>2</v>
      </c>
      <c r="AM30">
        <f t="shared" si="225"/>
        <v>4.644859790802002</v>
      </c>
      <c r="AN30" s="1">
        <v>1</v>
      </c>
      <c r="AO30">
        <f t="shared" si="226"/>
        <v>9.2897195816040039</v>
      </c>
      <c r="AP30" s="1">
        <v>23.261459350585938</v>
      </c>
      <c r="AQ30" s="1">
        <v>25.950576782226563</v>
      </c>
      <c r="AR30" s="1">
        <v>21.961503982543945</v>
      </c>
      <c r="AS30" s="1">
        <v>399.90231323242188</v>
      </c>
      <c r="AT30" s="1">
        <v>384.59963989257813</v>
      </c>
      <c r="AU30" s="1">
        <v>14.458530426025391</v>
      </c>
      <c r="AV30" s="1">
        <v>17.6436767578125</v>
      </c>
      <c r="AW30" s="1">
        <v>50.253318786621094</v>
      </c>
      <c r="AX30" s="1">
        <v>61.322219848632813</v>
      </c>
      <c r="AY30" s="1">
        <v>300.10604858398438</v>
      </c>
      <c r="AZ30" s="1">
        <v>1699.343017578125</v>
      </c>
      <c r="BA30" s="1">
        <v>0.1062331348657608</v>
      </c>
      <c r="BB30" s="1">
        <v>99.566009521484375</v>
      </c>
      <c r="BC30" s="1">
        <v>1.9148060083389282</v>
      </c>
      <c r="BD30" s="1">
        <v>8.8323010131716728E-3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227"/>
        <v>1.5005302429199217</v>
      </c>
      <c r="BM30">
        <f t="shared" si="228"/>
        <v>4.8652492846973875E-3</v>
      </c>
      <c r="BN30">
        <f t="shared" si="229"/>
        <v>299.10057678222654</v>
      </c>
      <c r="BO30">
        <f t="shared" si="230"/>
        <v>296.41145935058591</v>
      </c>
      <c r="BP30">
        <f t="shared" si="231"/>
        <v>271.89487673517579</v>
      </c>
      <c r="BQ30">
        <f t="shared" si="232"/>
        <v>0.1068665099997409</v>
      </c>
      <c r="BR30">
        <f t="shared" si="233"/>
        <v>3.3644028974645113</v>
      </c>
      <c r="BS30">
        <f t="shared" si="234"/>
        <v>33.790677296738899</v>
      </c>
      <c r="BT30">
        <f t="shared" si="235"/>
        <v>16.147000538926399</v>
      </c>
      <c r="BU30">
        <f t="shared" si="236"/>
        <v>24.60601806640625</v>
      </c>
      <c r="BV30">
        <f t="shared" si="237"/>
        <v>3.1057527401204172</v>
      </c>
      <c r="BW30">
        <f t="shared" si="238"/>
        <v>0.29356094936231203</v>
      </c>
      <c r="BX30">
        <f t="shared" si="239"/>
        <v>1.7567104880623519</v>
      </c>
      <c r="BY30">
        <f t="shared" si="240"/>
        <v>1.3490422520580654</v>
      </c>
      <c r="BZ30">
        <f t="shared" si="241"/>
        <v>0.18431285104955497</v>
      </c>
      <c r="CA30">
        <f t="shared" si="242"/>
        <v>26.050467951704839</v>
      </c>
      <c r="CB30">
        <f t="shared" si="243"/>
        <v>0.68029229832021154</v>
      </c>
      <c r="CC30">
        <f t="shared" si="244"/>
        <v>52.503192727928379</v>
      </c>
      <c r="CD30">
        <f t="shared" si="245"/>
        <v>381.53466213643162</v>
      </c>
      <c r="CE30">
        <f t="shared" si="246"/>
        <v>2.9023372609825213E-2</v>
      </c>
      <c r="CF30">
        <f t="shared" si="247"/>
        <v>0</v>
      </c>
      <c r="CG30">
        <f t="shared" si="248"/>
        <v>1486.9735580177244</v>
      </c>
      <c r="CH30">
        <f t="shared" si="249"/>
        <v>0</v>
      </c>
      <c r="CI30" t="e">
        <f t="shared" si="250"/>
        <v>#DIV/0!</v>
      </c>
      <c r="CJ30" t="e">
        <f t="shared" si="251"/>
        <v>#DIV/0!</v>
      </c>
    </row>
    <row r="31" spans="1:88" x14ac:dyDescent="0.35">
      <c r="A31" t="s">
        <v>138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6504.0001259818673</v>
      </c>
      <c r="I31" s="1">
        <v>0</v>
      </c>
      <c r="J31">
        <f t="shared" si="210"/>
        <v>32.690207240008469</v>
      </c>
      <c r="K31">
        <f t="shared" si="211"/>
        <v>0.32894425392505522</v>
      </c>
      <c r="L31">
        <f t="shared" si="212"/>
        <v>496.91640440342871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213"/>
        <v>#DIV/0!</v>
      </c>
      <c r="U31" t="e">
        <f t="shared" si="214"/>
        <v>#DIV/0!</v>
      </c>
      <c r="V31" t="e">
        <f t="shared" si="215"/>
        <v>#DIV/0!</v>
      </c>
      <c r="W31" s="1">
        <v>-1</v>
      </c>
      <c r="X31" s="1">
        <v>0.87</v>
      </c>
      <c r="Y31" s="1">
        <v>0.92</v>
      </c>
      <c r="Z31" s="1">
        <v>10.056983947753906</v>
      </c>
      <c r="AA31">
        <f t="shared" si="216"/>
        <v>0.875028491973877</v>
      </c>
      <c r="AB31">
        <f t="shared" si="217"/>
        <v>2.2626803608740784E-2</v>
      </c>
      <c r="AC31" t="e">
        <f t="shared" si="218"/>
        <v>#DIV/0!</v>
      </c>
      <c r="AD31" t="e">
        <f t="shared" si="219"/>
        <v>#DIV/0!</v>
      </c>
      <c r="AE31" t="e">
        <f t="shared" si="220"/>
        <v>#DIV/0!</v>
      </c>
      <c r="AF31" s="1">
        <v>0</v>
      </c>
      <c r="AG31" s="1">
        <v>0.5</v>
      </c>
      <c r="AH31" t="e">
        <f t="shared" si="221"/>
        <v>#DIV/0!</v>
      </c>
      <c r="AI31">
        <f t="shared" si="222"/>
        <v>5.1844632922928851</v>
      </c>
      <c r="AJ31">
        <f t="shared" si="223"/>
        <v>1.5828982071730446</v>
      </c>
      <c r="AK31">
        <f t="shared" si="224"/>
        <v>25.889472961425781</v>
      </c>
      <c r="AL31" s="1">
        <v>2</v>
      </c>
      <c r="AM31">
        <f t="shared" si="225"/>
        <v>4.644859790802002</v>
      </c>
      <c r="AN31" s="1">
        <v>1</v>
      </c>
      <c r="AO31">
        <f t="shared" si="226"/>
        <v>9.2897195816040039</v>
      </c>
      <c r="AP31" s="1">
        <v>23.292802810668945</v>
      </c>
      <c r="AQ31" s="1">
        <v>25.889472961425781</v>
      </c>
      <c r="AR31" s="1">
        <v>21.963449478149414</v>
      </c>
      <c r="AS31" s="1">
        <v>700.10321044921875</v>
      </c>
      <c r="AT31" s="1">
        <v>675.981201171875</v>
      </c>
      <c r="AU31" s="1">
        <v>14.378315925598145</v>
      </c>
      <c r="AV31" s="1">
        <v>17.772092819213867</v>
      </c>
      <c r="AW31" s="1">
        <v>49.877243041992188</v>
      </c>
      <c r="AX31" s="1">
        <v>61.647602081298828</v>
      </c>
      <c r="AY31" s="1">
        <v>300.0977783203125</v>
      </c>
      <c r="AZ31" s="1">
        <v>1701.6031494140625</v>
      </c>
      <c r="BA31" s="1">
        <v>3.2287999987602234E-2</v>
      </c>
      <c r="BB31" s="1">
        <v>99.558036804199219</v>
      </c>
      <c r="BC31" s="1">
        <v>1.9210041761398315</v>
      </c>
      <c r="BD31" s="1">
        <v>-1.6651879996061325E-2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227"/>
        <v>1.5004888916015624</v>
      </c>
      <c r="BM31">
        <f t="shared" si="228"/>
        <v>5.1844632922928855E-3</v>
      </c>
      <c r="BN31">
        <f t="shared" si="229"/>
        <v>299.03947296142576</v>
      </c>
      <c r="BO31">
        <f t="shared" si="230"/>
        <v>296.44280281066892</v>
      </c>
      <c r="BP31">
        <f t="shared" si="231"/>
        <v>272.25649782084292</v>
      </c>
      <c r="BQ31">
        <f t="shared" si="232"/>
        <v>5.6285709893915604E-2</v>
      </c>
      <c r="BR31">
        <f t="shared" si="233"/>
        <v>3.3522528781559835</v>
      </c>
      <c r="BS31">
        <f t="shared" si="234"/>
        <v>33.671343728370807</v>
      </c>
      <c r="BT31">
        <f t="shared" si="235"/>
        <v>15.89925090915694</v>
      </c>
      <c r="BU31">
        <f t="shared" si="236"/>
        <v>24.591137886047363</v>
      </c>
      <c r="BV31">
        <f t="shared" si="237"/>
        <v>3.1029903873215785</v>
      </c>
      <c r="BW31">
        <f t="shared" si="238"/>
        <v>0.317694840904649</v>
      </c>
      <c r="BX31">
        <f t="shared" si="239"/>
        <v>1.7693546709829389</v>
      </c>
      <c r="BY31">
        <f t="shared" si="240"/>
        <v>1.3336357163386396</v>
      </c>
      <c r="BZ31">
        <f t="shared" si="241"/>
        <v>0.19954022329176424</v>
      </c>
      <c r="CA31">
        <f t="shared" si="242"/>
        <v>49.4720216782069</v>
      </c>
      <c r="CB31">
        <f t="shared" si="243"/>
        <v>0.73510388090967449</v>
      </c>
      <c r="CC31">
        <f t="shared" si="244"/>
        <v>53.191895871005023</v>
      </c>
      <c r="CD31">
        <f t="shared" si="245"/>
        <v>671.23059708890537</v>
      </c>
      <c r="CE31">
        <f t="shared" si="246"/>
        <v>2.5905465380354101E-2</v>
      </c>
      <c r="CF31">
        <f t="shared" si="247"/>
        <v>0</v>
      </c>
      <c r="CG31">
        <f t="shared" si="248"/>
        <v>1488.9512377697868</v>
      </c>
      <c r="CH31">
        <f t="shared" si="249"/>
        <v>0</v>
      </c>
      <c r="CI31" t="e">
        <f t="shared" si="250"/>
        <v>#DIV/0!</v>
      </c>
      <c r="CJ31" t="e">
        <f t="shared" si="251"/>
        <v>#DIV/0!</v>
      </c>
    </row>
    <row r="32" spans="1:88" x14ac:dyDescent="0.35">
      <c r="A32" t="s">
        <v>138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6648.0001259818673</v>
      </c>
      <c r="I32" s="1">
        <v>0</v>
      </c>
      <c r="J32">
        <f t="shared" si="210"/>
        <v>36.590239899220492</v>
      </c>
      <c r="K32">
        <f t="shared" si="211"/>
        <v>0.33248308860365655</v>
      </c>
      <c r="L32">
        <f t="shared" si="212"/>
        <v>768.88054780849154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213"/>
        <v>#DIV/0!</v>
      </c>
      <c r="U32" t="e">
        <f t="shared" si="214"/>
        <v>#DIV/0!</v>
      </c>
      <c r="V32" t="e">
        <f t="shared" si="215"/>
        <v>#DIV/0!</v>
      </c>
      <c r="W32" s="1">
        <v>-1</v>
      </c>
      <c r="X32" s="1">
        <v>0.87</v>
      </c>
      <c r="Y32" s="1">
        <v>0.92</v>
      </c>
      <c r="Z32" s="1">
        <v>10.056983947753906</v>
      </c>
      <c r="AA32">
        <f t="shared" si="216"/>
        <v>0.875028491973877</v>
      </c>
      <c r="AB32">
        <f t="shared" si="217"/>
        <v>2.5294581181785059E-2</v>
      </c>
      <c r="AC32" t="e">
        <f t="shared" si="218"/>
        <v>#DIV/0!</v>
      </c>
      <c r="AD32" t="e">
        <f t="shared" si="219"/>
        <v>#DIV/0!</v>
      </c>
      <c r="AE32" t="e">
        <f t="shared" si="220"/>
        <v>#DIV/0!</v>
      </c>
      <c r="AF32" s="1">
        <v>0</v>
      </c>
      <c r="AG32" s="1">
        <v>0.5</v>
      </c>
      <c r="AH32" t="e">
        <f t="shared" si="221"/>
        <v>#DIV/0!</v>
      </c>
      <c r="AI32">
        <f t="shared" si="222"/>
        <v>5.2030378213001294</v>
      </c>
      <c r="AJ32">
        <f t="shared" si="223"/>
        <v>1.5724988175751584</v>
      </c>
      <c r="AK32">
        <f t="shared" si="224"/>
        <v>25.789234161376953</v>
      </c>
      <c r="AL32" s="1">
        <v>2</v>
      </c>
      <c r="AM32">
        <f t="shared" si="225"/>
        <v>4.644859790802002</v>
      </c>
      <c r="AN32" s="1">
        <v>1</v>
      </c>
      <c r="AO32">
        <f t="shared" si="226"/>
        <v>9.2897195816040039</v>
      </c>
      <c r="AP32" s="1">
        <v>23.254638671875</v>
      </c>
      <c r="AQ32" s="1">
        <v>25.789234161376953</v>
      </c>
      <c r="AR32" s="1">
        <v>21.962532043457031</v>
      </c>
      <c r="AS32" s="1">
        <v>1000.5901489257813</v>
      </c>
      <c r="AT32" s="1">
        <v>972.83209228515625</v>
      </c>
      <c r="AU32" s="1">
        <v>14.270776748657227</v>
      </c>
      <c r="AV32" s="1">
        <v>17.676939010620117</v>
      </c>
      <c r="AW32" s="1">
        <v>49.618831634521484</v>
      </c>
      <c r="AX32" s="1">
        <v>61.461898803710938</v>
      </c>
      <c r="AY32" s="1">
        <v>300.10690307617188</v>
      </c>
      <c r="AZ32" s="1">
        <v>1698.343017578125</v>
      </c>
      <c r="BA32" s="1">
        <v>8.9689850807189941E-2</v>
      </c>
      <c r="BB32" s="1">
        <v>99.559394836425781</v>
      </c>
      <c r="BC32" s="1">
        <v>1.4120259284973145</v>
      </c>
      <c r="BD32" s="1">
        <v>-2.3125708103179932E-2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227"/>
        <v>1.5005345153808591</v>
      </c>
      <c r="BM32">
        <f t="shared" si="228"/>
        <v>5.2030378213001292E-3</v>
      </c>
      <c r="BN32">
        <f t="shared" si="229"/>
        <v>298.93923416137693</v>
      </c>
      <c r="BO32">
        <f t="shared" si="230"/>
        <v>296.40463867187498</v>
      </c>
      <c r="BP32">
        <f t="shared" si="231"/>
        <v>271.73487673875206</v>
      </c>
      <c r="BQ32">
        <f t="shared" si="232"/>
        <v>5.3832506975414501E-2</v>
      </c>
      <c r="BR32">
        <f t="shared" si="233"/>
        <v>3.3324041680329044</v>
      </c>
      <c r="BS32">
        <f t="shared" si="234"/>
        <v>33.471518921021783</v>
      </c>
      <c r="BT32">
        <f t="shared" si="235"/>
        <v>15.794579910401666</v>
      </c>
      <c r="BU32">
        <f t="shared" si="236"/>
        <v>24.521936416625977</v>
      </c>
      <c r="BV32">
        <f t="shared" si="237"/>
        <v>3.0901720418512935</v>
      </c>
      <c r="BW32">
        <f t="shared" si="238"/>
        <v>0.3209945544294911</v>
      </c>
      <c r="BX32">
        <f t="shared" si="239"/>
        <v>1.759905350457746</v>
      </c>
      <c r="BY32">
        <f t="shared" si="240"/>
        <v>1.3302666913935475</v>
      </c>
      <c r="BZ32">
        <f t="shared" si="241"/>
        <v>0.20162307853494738</v>
      </c>
      <c r="CA32">
        <f t="shared" si="242"/>
        <v>76.549282041312949</v>
      </c>
      <c r="CB32">
        <f t="shared" si="243"/>
        <v>0.79035277917529623</v>
      </c>
      <c r="CC32">
        <f t="shared" si="244"/>
        <v>53.246728908181154</v>
      </c>
      <c r="CD32">
        <f t="shared" si="245"/>
        <v>967.51472792016875</v>
      </c>
      <c r="CE32">
        <f t="shared" si="246"/>
        <v>2.0137270559046887E-2</v>
      </c>
      <c r="CF32">
        <f t="shared" si="247"/>
        <v>0</v>
      </c>
      <c r="CG32">
        <f t="shared" si="248"/>
        <v>1486.0985295257503</v>
      </c>
      <c r="CH32">
        <f t="shared" si="249"/>
        <v>0</v>
      </c>
      <c r="CI32" t="e">
        <f t="shared" si="250"/>
        <v>#DIV/0!</v>
      </c>
      <c r="CJ32" t="e">
        <f t="shared" si="251"/>
        <v>#DIV/0!</v>
      </c>
    </row>
    <row r="33" spans="1:88" x14ac:dyDescent="0.35">
      <c r="A33" t="s">
        <v>138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6801.0001259818673</v>
      </c>
      <c r="I33" s="1">
        <v>0</v>
      </c>
      <c r="J33">
        <f t="shared" si="210"/>
        <v>36.713225615607108</v>
      </c>
      <c r="K33">
        <f t="shared" si="211"/>
        <v>0.32120655832228634</v>
      </c>
      <c r="L33">
        <f t="shared" si="212"/>
        <v>1051.9554179662189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213"/>
        <v>#DIV/0!</v>
      </c>
      <c r="U33" t="e">
        <f t="shared" si="214"/>
        <v>#DIV/0!</v>
      </c>
      <c r="V33" t="e">
        <f t="shared" si="215"/>
        <v>#DIV/0!</v>
      </c>
      <c r="W33" s="1">
        <v>-1</v>
      </c>
      <c r="X33" s="1">
        <v>0.87</v>
      </c>
      <c r="Y33" s="1">
        <v>0.92</v>
      </c>
      <c r="Z33" s="1">
        <v>10.056983947753906</v>
      </c>
      <c r="AA33">
        <f t="shared" si="216"/>
        <v>0.875028491973877</v>
      </c>
      <c r="AB33">
        <f t="shared" si="217"/>
        <v>2.5379414536092541E-2</v>
      </c>
      <c r="AC33" t="e">
        <f t="shared" si="218"/>
        <v>#DIV/0!</v>
      </c>
      <c r="AD33" t="e">
        <f t="shared" si="219"/>
        <v>#DIV/0!</v>
      </c>
      <c r="AE33" t="e">
        <f t="shared" si="220"/>
        <v>#DIV/0!</v>
      </c>
      <c r="AF33" s="1">
        <v>0</v>
      </c>
      <c r="AG33" s="1">
        <v>0.5</v>
      </c>
      <c r="AH33" t="e">
        <f t="shared" si="221"/>
        <v>#DIV/0!</v>
      </c>
      <c r="AI33">
        <f t="shared" si="222"/>
        <v>5.1151704079660991</v>
      </c>
      <c r="AJ33">
        <f t="shared" si="223"/>
        <v>1.5983092116920377</v>
      </c>
      <c r="AK33">
        <f t="shared" si="224"/>
        <v>25.835676193237305</v>
      </c>
      <c r="AL33" s="1">
        <v>2</v>
      </c>
      <c r="AM33">
        <f t="shared" si="225"/>
        <v>4.644859790802002</v>
      </c>
      <c r="AN33" s="1">
        <v>1</v>
      </c>
      <c r="AO33">
        <f t="shared" si="226"/>
        <v>9.2897195816040039</v>
      </c>
      <c r="AP33" s="1">
        <v>23.262044906616211</v>
      </c>
      <c r="AQ33" s="1">
        <v>25.835676193237305</v>
      </c>
      <c r="AR33" s="1">
        <v>21.960891723632813</v>
      </c>
      <c r="AS33" s="1">
        <v>1299.510986328125</v>
      </c>
      <c r="AT33" s="1">
        <v>1270.712890625</v>
      </c>
      <c r="AU33" s="1">
        <v>14.161764144897461</v>
      </c>
      <c r="AV33" s="1">
        <v>17.510923385620117</v>
      </c>
      <c r="AW33" s="1">
        <v>49.214851379394531</v>
      </c>
      <c r="AX33" s="1">
        <v>60.853282928466797</v>
      </c>
      <c r="AY33" s="1">
        <v>300.111083984375</v>
      </c>
      <c r="AZ33" s="1">
        <v>1698.2041015625</v>
      </c>
      <c r="BA33" s="1">
        <v>5.229458212852478E-2</v>
      </c>
      <c r="BB33" s="1">
        <v>99.553764343261719</v>
      </c>
      <c r="BC33" s="1">
        <v>0.71753132343292236</v>
      </c>
      <c r="BD33" s="1">
        <v>-2.7027571573853493E-2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227"/>
        <v>1.5005554199218749</v>
      </c>
      <c r="BM33">
        <f t="shared" si="228"/>
        <v>5.1151704079660989E-3</v>
      </c>
      <c r="BN33">
        <f t="shared" si="229"/>
        <v>298.98567619323728</v>
      </c>
      <c r="BO33">
        <f t="shared" si="230"/>
        <v>296.41204490661619</v>
      </c>
      <c r="BP33">
        <f t="shared" si="231"/>
        <v>271.71265017674887</v>
      </c>
      <c r="BQ33">
        <f t="shared" si="232"/>
        <v>6.7421375199862701E-2</v>
      </c>
      <c r="BR33">
        <f t="shared" si="233"/>
        <v>3.3415875518569735</v>
      </c>
      <c r="BS33">
        <f t="shared" si="234"/>
        <v>33.56565745053264</v>
      </c>
      <c r="BT33">
        <f t="shared" si="235"/>
        <v>16.054734064912523</v>
      </c>
      <c r="BU33">
        <f t="shared" si="236"/>
        <v>24.548860549926758</v>
      </c>
      <c r="BV33">
        <f t="shared" si="237"/>
        <v>3.0951537487084684</v>
      </c>
      <c r="BW33">
        <f t="shared" si="238"/>
        <v>0.31047152076116746</v>
      </c>
      <c r="BX33">
        <f t="shared" si="239"/>
        <v>1.7432783401649359</v>
      </c>
      <c r="BY33">
        <f t="shared" si="240"/>
        <v>1.3518754085435325</v>
      </c>
      <c r="BZ33">
        <f t="shared" si="241"/>
        <v>0.19498144313429555</v>
      </c>
      <c r="CA33">
        <f t="shared" si="242"/>
        <v>104.72612177982634</v>
      </c>
      <c r="CB33">
        <f t="shared" si="243"/>
        <v>0.82784665657150514</v>
      </c>
      <c r="CC33">
        <f t="shared" si="244"/>
        <v>52.556082250906442</v>
      </c>
      <c r="CD33">
        <f t="shared" si="245"/>
        <v>1265.3776537380636</v>
      </c>
      <c r="CE33">
        <f t="shared" si="246"/>
        <v>1.5248438278090096E-2</v>
      </c>
      <c r="CF33">
        <f t="shared" si="247"/>
        <v>0</v>
      </c>
      <c r="CG33">
        <f t="shared" si="248"/>
        <v>1485.9769740540871</v>
      </c>
      <c r="CH33">
        <f t="shared" si="249"/>
        <v>0</v>
      </c>
      <c r="CI33" t="e">
        <f t="shared" si="250"/>
        <v>#DIV/0!</v>
      </c>
      <c r="CJ33" t="e">
        <f t="shared" si="251"/>
        <v>#DIV/0!</v>
      </c>
    </row>
    <row r="34" spans="1:88" x14ac:dyDescent="0.35">
      <c r="A34" t="s">
        <v>138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6945.0001259818673</v>
      </c>
      <c r="I34" s="1">
        <v>0</v>
      </c>
      <c r="J34">
        <f t="shared" si="210"/>
        <v>38.480438033566216</v>
      </c>
      <c r="K34">
        <f t="shared" si="211"/>
        <v>0.31202920869013712</v>
      </c>
      <c r="L34">
        <f t="shared" si="212"/>
        <v>1424.5220168297692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213"/>
        <v>#DIV/0!</v>
      </c>
      <c r="U34" t="e">
        <f t="shared" si="214"/>
        <v>#DIV/0!</v>
      </c>
      <c r="V34" t="e">
        <f t="shared" si="215"/>
        <v>#DIV/0!</v>
      </c>
      <c r="W34" s="1">
        <v>-1</v>
      </c>
      <c r="X34" s="1">
        <v>0.87</v>
      </c>
      <c r="Y34" s="1">
        <v>0.92</v>
      </c>
      <c r="Z34" s="1">
        <v>10.056983947753906</v>
      </c>
      <c r="AA34">
        <f t="shared" si="216"/>
        <v>0.875028491973877</v>
      </c>
      <c r="AB34">
        <f t="shared" si="217"/>
        <v>2.6517867440314265E-2</v>
      </c>
      <c r="AC34" t="e">
        <f t="shared" si="218"/>
        <v>#DIV/0!</v>
      </c>
      <c r="AD34" t="e">
        <f t="shared" si="219"/>
        <v>#DIV/0!</v>
      </c>
      <c r="AE34" t="e">
        <f t="shared" si="220"/>
        <v>#DIV/0!</v>
      </c>
      <c r="AF34" s="1">
        <v>0</v>
      </c>
      <c r="AG34" s="1">
        <v>0.5</v>
      </c>
      <c r="AH34" t="e">
        <f t="shared" si="221"/>
        <v>#DIV/0!</v>
      </c>
      <c r="AI34">
        <f t="shared" si="222"/>
        <v>5.1001865336047016</v>
      </c>
      <c r="AJ34">
        <f t="shared" si="223"/>
        <v>1.6387301870613225</v>
      </c>
      <c r="AK34">
        <f t="shared" si="224"/>
        <v>25.967483520507813</v>
      </c>
      <c r="AL34" s="1">
        <v>2</v>
      </c>
      <c r="AM34">
        <f t="shared" si="225"/>
        <v>4.644859790802002</v>
      </c>
      <c r="AN34" s="1">
        <v>1</v>
      </c>
      <c r="AO34">
        <f t="shared" si="226"/>
        <v>9.2897195816040039</v>
      </c>
      <c r="AP34" s="1">
        <v>23.301801681518555</v>
      </c>
      <c r="AQ34" s="1">
        <v>25.967483520507813</v>
      </c>
      <c r="AR34" s="1">
        <v>21.966136932373047</v>
      </c>
      <c r="AS34" s="1">
        <v>1700.44873046875</v>
      </c>
      <c r="AT34" s="1">
        <v>1669.130615234375</v>
      </c>
      <c r="AU34" s="1">
        <v>14.02903938293457</v>
      </c>
      <c r="AV34" s="1">
        <v>17.368959426879883</v>
      </c>
      <c r="AW34" s="1">
        <v>48.640277862548828</v>
      </c>
      <c r="AX34" s="1">
        <v>60.216880798339844</v>
      </c>
      <c r="AY34" s="1">
        <v>300.10308837890625</v>
      </c>
      <c r="AZ34" s="1">
        <v>1701.457763671875</v>
      </c>
      <c r="BA34" s="1">
        <v>5.9765055775642395E-2</v>
      </c>
      <c r="BB34" s="1">
        <v>99.547775268554688</v>
      </c>
      <c r="BC34" s="1">
        <v>-0.73245036602020264</v>
      </c>
      <c r="BD34" s="1">
        <v>-3.513103723526001E-2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227"/>
        <v>1.500515441894531</v>
      </c>
      <c r="BM34">
        <f t="shared" si="228"/>
        <v>5.1001865336047017E-3</v>
      </c>
      <c r="BN34">
        <f t="shared" si="229"/>
        <v>299.11748352050779</v>
      </c>
      <c r="BO34">
        <f t="shared" si="230"/>
        <v>296.45180168151853</v>
      </c>
      <c r="BP34">
        <f t="shared" si="231"/>
        <v>272.23323610261286</v>
      </c>
      <c r="BQ34">
        <f t="shared" si="232"/>
        <v>6.7851070425988091E-2</v>
      </c>
      <c r="BR34">
        <f t="shared" si="233"/>
        <v>3.3677714567370054</v>
      </c>
      <c r="BS34">
        <f t="shared" si="234"/>
        <v>33.830705383938621</v>
      </c>
      <c r="BT34">
        <f t="shared" si="235"/>
        <v>16.461745957058739</v>
      </c>
      <c r="BU34">
        <f t="shared" si="236"/>
        <v>24.634642601013184</v>
      </c>
      <c r="BV34">
        <f t="shared" si="237"/>
        <v>3.1110726361130769</v>
      </c>
      <c r="BW34">
        <f t="shared" si="238"/>
        <v>0.30188915720553561</v>
      </c>
      <c r="BX34">
        <f t="shared" si="239"/>
        <v>1.7290412696756829</v>
      </c>
      <c r="BY34">
        <f t="shared" si="240"/>
        <v>1.382031366437394</v>
      </c>
      <c r="BZ34">
        <f t="shared" si="241"/>
        <v>0.18956627478695076</v>
      </c>
      <c r="CA34">
        <f t="shared" si="242"/>
        <v>141.80799759647815</v>
      </c>
      <c r="CB34">
        <f t="shared" si="243"/>
        <v>0.85345149374648643</v>
      </c>
      <c r="CC34">
        <f t="shared" si="244"/>
        <v>51.685247693126882</v>
      </c>
      <c r="CD34">
        <f t="shared" si="245"/>
        <v>1663.5385636240997</v>
      </c>
      <c r="CE34">
        <f t="shared" si="246"/>
        <v>1.1955664957787562E-2</v>
      </c>
      <c r="CF34">
        <f t="shared" si="247"/>
        <v>0</v>
      </c>
      <c r="CG34">
        <f t="shared" si="248"/>
        <v>1488.8240211030459</v>
      </c>
      <c r="CH34">
        <f t="shared" si="249"/>
        <v>0</v>
      </c>
      <c r="CI34" t="e">
        <f t="shared" si="250"/>
        <v>#DIV/0!</v>
      </c>
      <c r="CJ34" t="e">
        <f t="shared" si="251"/>
        <v>#DIV/0!</v>
      </c>
    </row>
    <row r="35" spans="1:88" x14ac:dyDescent="0.35">
      <c r="A35" t="s">
        <v>138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7099.0001259818673</v>
      </c>
      <c r="I35" s="1">
        <v>0</v>
      </c>
      <c r="J35">
        <f t="shared" si="210"/>
        <v>38.861412316954215</v>
      </c>
      <c r="K35">
        <f t="shared" si="211"/>
        <v>0.29080336717251076</v>
      </c>
      <c r="L35">
        <f t="shared" si="212"/>
        <v>1697.2191759142156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213"/>
        <v>#DIV/0!</v>
      </c>
      <c r="U35" t="e">
        <f t="shared" si="214"/>
        <v>#DIV/0!</v>
      </c>
      <c r="V35" t="e">
        <f t="shared" si="215"/>
        <v>#DIV/0!</v>
      </c>
      <c r="W35" s="1">
        <v>-1</v>
      </c>
      <c r="X35" s="1">
        <v>0.87</v>
      </c>
      <c r="Y35" s="1">
        <v>0.92</v>
      </c>
      <c r="Z35" s="1">
        <v>10.056983947753906</v>
      </c>
      <c r="AA35">
        <f t="shared" si="216"/>
        <v>0.875028491973877</v>
      </c>
      <c r="AB35">
        <f t="shared" si="217"/>
        <v>2.6781284927578541E-2</v>
      </c>
      <c r="AC35" t="e">
        <f t="shared" si="218"/>
        <v>#DIV/0!</v>
      </c>
      <c r="AD35" t="e">
        <f t="shared" si="219"/>
        <v>#DIV/0!</v>
      </c>
      <c r="AE35" t="e">
        <f t="shared" si="220"/>
        <v>#DIV/0!</v>
      </c>
      <c r="AF35" s="1">
        <v>0</v>
      </c>
      <c r="AG35" s="1">
        <v>0.5</v>
      </c>
      <c r="AH35" t="e">
        <f t="shared" si="221"/>
        <v>#DIV/0!</v>
      </c>
      <c r="AI35">
        <f t="shared" si="222"/>
        <v>4.8903013326276934</v>
      </c>
      <c r="AJ35">
        <f t="shared" si="223"/>
        <v>1.6821395586576831</v>
      </c>
      <c r="AK35">
        <f t="shared" si="224"/>
        <v>26.099611282348633</v>
      </c>
      <c r="AL35" s="1">
        <v>2</v>
      </c>
      <c r="AM35">
        <f t="shared" si="225"/>
        <v>4.644859790802002</v>
      </c>
      <c r="AN35" s="1">
        <v>1</v>
      </c>
      <c r="AO35">
        <f t="shared" si="226"/>
        <v>9.2897195816040039</v>
      </c>
      <c r="AP35" s="1">
        <v>23.3193359375</v>
      </c>
      <c r="AQ35" s="1">
        <v>26.099611282348633</v>
      </c>
      <c r="AR35" s="1">
        <v>21.968555450439453</v>
      </c>
      <c r="AS35" s="1">
        <v>1999.6982421875</v>
      </c>
      <c r="AT35" s="1">
        <v>1967.387939453125</v>
      </c>
      <c r="AU35" s="1">
        <v>13.995695114135742</v>
      </c>
      <c r="AV35" s="1">
        <v>17.198696136474609</v>
      </c>
      <c r="AW35" s="1">
        <v>48.466243743896484</v>
      </c>
      <c r="AX35" s="1">
        <v>59.557533264160156</v>
      </c>
      <c r="AY35" s="1">
        <v>300.105712890625</v>
      </c>
      <c r="AZ35" s="1">
        <v>1700.9794921875</v>
      </c>
      <c r="BA35" s="1">
        <v>6.6263251006603241E-2</v>
      </c>
      <c r="BB35" s="1">
        <v>99.545867919921875</v>
      </c>
      <c r="BC35" s="1">
        <v>-2.2222270965576172</v>
      </c>
      <c r="BD35" s="1">
        <v>-4.5668281614780426E-2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227"/>
        <v>1.500528564453125</v>
      </c>
      <c r="BM35">
        <f t="shared" si="228"/>
        <v>4.8903013326276933E-3</v>
      </c>
      <c r="BN35">
        <f t="shared" si="229"/>
        <v>299.24961128234861</v>
      </c>
      <c r="BO35">
        <f t="shared" si="230"/>
        <v>296.46933593749998</v>
      </c>
      <c r="BP35">
        <f t="shared" si="231"/>
        <v>272.1567126668233</v>
      </c>
      <c r="BQ35">
        <f t="shared" si="232"/>
        <v>9.9216164392046863E-2</v>
      </c>
      <c r="BR35">
        <f t="shared" si="233"/>
        <v>3.3941986926540553</v>
      </c>
      <c r="BS35">
        <f t="shared" si="234"/>
        <v>34.096831577022016</v>
      </c>
      <c r="BT35">
        <f t="shared" si="235"/>
        <v>16.898135440547406</v>
      </c>
      <c r="BU35">
        <f t="shared" si="236"/>
        <v>24.709473609924316</v>
      </c>
      <c r="BV35">
        <f t="shared" si="237"/>
        <v>3.1250176923946076</v>
      </c>
      <c r="BW35">
        <f t="shared" si="238"/>
        <v>0.28197643791081844</v>
      </c>
      <c r="BX35">
        <f t="shared" si="239"/>
        <v>1.7120591339963722</v>
      </c>
      <c r="BY35">
        <f t="shared" si="240"/>
        <v>1.4129585583982354</v>
      </c>
      <c r="BZ35">
        <f t="shared" si="241"/>
        <v>0.17700761635230969</v>
      </c>
      <c r="CA35">
        <f t="shared" si="242"/>
        <v>168.95115591671515</v>
      </c>
      <c r="CB35">
        <f t="shared" si="243"/>
        <v>0.86267641570782005</v>
      </c>
      <c r="CC35">
        <f t="shared" si="244"/>
        <v>50.680102509348558</v>
      </c>
      <c r="CD35">
        <f t="shared" si="245"/>
        <v>1961.7405239238362</v>
      </c>
      <c r="CE35">
        <f t="shared" si="246"/>
        <v>1.0039555873281054E-2</v>
      </c>
      <c r="CF35">
        <f t="shared" si="247"/>
        <v>0</v>
      </c>
      <c r="CG35">
        <f t="shared" si="248"/>
        <v>1488.4055199273191</v>
      </c>
      <c r="CH35">
        <f t="shared" si="249"/>
        <v>0</v>
      </c>
      <c r="CI35" t="e">
        <f t="shared" si="250"/>
        <v>#DIV/0!</v>
      </c>
      <c r="CJ35" t="e">
        <f t="shared" si="251"/>
        <v>#DIV/0!</v>
      </c>
    </row>
    <row r="36" spans="1:88" ht="18" customHeight="1" x14ac:dyDescent="0.35">
      <c r="A36" t="s">
        <v>139</v>
      </c>
      <c r="B36" s="1">
        <v>45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15364.000125981867</v>
      </c>
      <c r="I36" s="1">
        <v>0</v>
      </c>
      <c r="J36">
        <f t="shared" ref="J36" si="252">(AS36-AT36*(1000-AU36)/(1000-AV36))*BL36</f>
        <v>22.900918873176277</v>
      </c>
      <c r="K36">
        <f t="shared" ref="K36" si="253">IF(BW36&lt;&gt;0,1/(1/BW36-1/AO36),0)</f>
        <v>0.15431608369388619</v>
      </c>
      <c r="L36">
        <f t="shared" ref="L36" si="254">((BZ36-BM36/2)*AT36-J36)/(BZ36+BM36/2)</f>
        <v>136.83394960375838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" si="255">CF36/P36</f>
        <v>#DIV/0!</v>
      </c>
      <c r="U36" t="e">
        <f t="shared" ref="U36" si="256">CH36/R36</f>
        <v>#DIV/0!</v>
      </c>
      <c r="V36" t="e">
        <f t="shared" ref="V36" si="257">(R36-S36)/R36</f>
        <v>#DIV/0!</v>
      </c>
      <c r="W36" s="1">
        <v>-1</v>
      </c>
      <c r="X36" s="1">
        <v>0.87</v>
      </c>
      <c r="Y36" s="1">
        <v>0.92</v>
      </c>
      <c r="Z36" s="1">
        <v>10.130929946899414</v>
      </c>
      <c r="AA36">
        <f t="shared" ref="AA36" si="258">(Z36*Y36+(100-Z36)*X36)/100</f>
        <v>0.87506546497344972</v>
      </c>
      <c r="AB36">
        <f t="shared" ref="AB36" si="259">(J36-W36)/CG36</f>
        <v>1.6058143266383735E-2</v>
      </c>
      <c r="AC36" t="e">
        <f t="shared" ref="AC36" si="260">(R36-S36)/(R36-Q36)</f>
        <v>#DIV/0!</v>
      </c>
      <c r="AD36" t="e">
        <f t="shared" ref="AD36" si="261">(P36-R36)/(P36-Q36)</f>
        <v>#DIV/0!</v>
      </c>
      <c r="AE36" t="e">
        <f t="shared" ref="AE36" si="262">(P36-R36)/R36</f>
        <v>#DIV/0!</v>
      </c>
      <c r="AF36" s="1">
        <v>0</v>
      </c>
      <c r="AG36" s="1">
        <v>0.5</v>
      </c>
      <c r="AH36" t="e">
        <f t="shared" ref="AH36" si="263">V36*AG36*AA36*AF36</f>
        <v>#DIV/0!</v>
      </c>
      <c r="AI36">
        <f t="shared" ref="AI36" si="264">BM36*1000</f>
        <v>2.3613014187489463</v>
      </c>
      <c r="AJ36">
        <f t="shared" ref="AJ36" si="265">(BR36-BX36)</f>
        <v>1.5104711514408922</v>
      </c>
      <c r="AK36">
        <f t="shared" ref="AK36" si="266">(AQ36+BQ36*I36)</f>
        <v>25.117568969726563</v>
      </c>
      <c r="AL36" s="1">
        <v>2</v>
      </c>
      <c r="AM36">
        <f t="shared" ref="AM36" si="267">(AL36*BF36+BG36)</f>
        <v>4.644859790802002</v>
      </c>
      <c r="AN36" s="1">
        <v>1</v>
      </c>
      <c r="AO36">
        <f t="shared" ref="AO36" si="268">AM36*(AN36+1)*(AN36+1)/(AN36*AN36+1)</f>
        <v>9.2897195816040039</v>
      </c>
      <c r="AP36" s="1">
        <v>22.595003128051758</v>
      </c>
      <c r="AQ36" s="1">
        <v>25.117568969726563</v>
      </c>
      <c r="AR36" s="1">
        <v>21.961690902709961</v>
      </c>
      <c r="AS36" s="1">
        <v>399.98776245117188</v>
      </c>
      <c r="AT36" s="1">
        <v>384.12347412109375</v>
      </c>
      <c r="AU36" s="1">
        <v>15.446009635925293</v>
      </c>
      <c r="AV36" s="1">
        <v>16.992712020874023</v>
      </c>
      <c r="AW36" s="1">
        <v>55.892879486083984</v>
      </c>
      <c r="AX36" s="1">
        <v>61.488883972167969</v>
      </c>
      <c r="AY36" s="1">
        <v>300.14520263671875</v>
      </c>
      <c r="AZ36" s="1">
        <v>1700.8997802734375</v>
      </c>
      <c r="BA36" s="1">
        <v>0.10428766906261444</v>
      </c>
      <c r="BB36" s="1">
        <v>99.546340942382813</v>
      </c>
      <c r="BC36" s="1">
        <v>2.5648665428161621</v>
      </c>
      <c r="BD36" s="1">
        <v>8.2632094621658325E-2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" si="269">AY36*0.000001/(AL36*0.0001)</f>
        <v>1.5007260131835936</v>
      </c>
      <c r="BM36">
        <f t="shared" ref="BM36" si="270">(AV36-AU36)/(1000-AV36)*BL36</f>
        <v>2.3613014187489462E-3</v>
      </c>
      <c r="BN36">
        <f t="shared" ref="BN36" si="271">(AQ36+273.15)</f>
        <v>298.26756896972654</v>
      </c>
      <c r="BO36">
        <f t="shared" ref="BO36" si="272">(AP36+273.15)</f>
        <v>295.74500312805174</v>
      </c>
      <c r="BP36">
        <f t="shared" ref="BP36" si="273">(AZ36*BH36+BA36*BI36)*BJ36</f>
        <v>272.14395876085837</v>
      </c>
      <c r="BQ36">
        <f t="shared" ref="BQ36" si="274">((BP36+0.00000010773*(BO36^4-BN36^4))-BM36*44100)/(AM36*51.4+0.00000043092*BN36^3)</f>
        <v>0.55771916369537433</v>
      </c>
      <c r="BR36">
        <f t="shared" ref="BR36" si="275">0.61365*EXP(17.502*AK36/(240.97+AK36))</f>
        <v>3.2020334558065446</v>
      </c>
      <c r="BS36">
        <f t="shared" ref="BS36" si="276">BR36*1000/BB36</f>
        <v>32.16625970873077</v>
      </c>
      <c r="BT36">
        <f t="shared" ref="BT36" si="277">(BS36-AV36)</f>
        <v>15.173547687856747</v>
      </c>
      <c r="BU36">
        <f t="shared" ref="BU36" si="278">IF(I36,AQ36,(AP36+AQ36)/2)</f>
        <v>23.85628604888916</v>
      </c>
      <c r="BV36">
        <f t="shared" ref="BV36" si="279">0.61365*EXP(17.502*BU36/(240.97+BU36))</f>
        <v>2.9692165686588541</v>
      </c>
      <c r="BW36">
        <f t="shared" ref="BW36" si="280">IF(BT36&lt;&gt;0,(1000-(BS36+AV36)/2)/BT36*BM36,0)</f>
        <v>0.15179455004761661</v>
      </c>
      <c r="BX36">
        <f t="shared" ref="BX36" si="281">AV36*BB36/1000</f>
        <v>1.6915623043656525</v>
      </c>
      <c r="BY36">
        <f t="shared" ref="BY36" si="282">(BV36-BX36)</f>
        <v>1.2776542642932016</v>
      </c>
      <c r="BZ36">
        <f t="shared" ref="BZ36" si="283">1/(1.6/K36+1.37/AO36)</f>
        <v>9.5094960738631731E-2</v>
      </c>
      <c r="CA36">
        <f t="shared" ref="CA36" si="284">L36*BB36*0.001</f>
        <v>13.621318999748558</v>
      </c>
      <c r="CB36">
        <f t="shared" ref="CB36" si="285">L36/AT36</f>
        <v>0.3562238676426786</v>
      </c>
      <c r="CC36">
        <f t="shared" ref="CC36" si="286">(1-BM36*BB36/BR36/K36)*100</f>
        <v>52.42928588855105</v>
      </c>
      <c r="CD36">
        <f t="shared" ref="CD36" si="287">(AT36-J36/(AO36/1.35))</f>
        <v>380.79546833930351</v>
      </c>
      <c r="CE36">
        <f t="shared" ref="CE36" si="288">J36*CC36/100/CD36</f>
        <v>3.1530806496951849E-2</v>
      </c>
      <c r="CF36">
        <f t="shared" ref="CF36" si="289">(P36-O36)</f>
        <v>0</v>
      </c>
      <c r="CG36">
        <f t="shared" ref="CG36" si="290">AZ36*AA36</f>
        <v>1488.398657098214</v>
      </c>
      <c r="CH36">
        <f t="shared" ref="CH36" si="291">(R36-Q36)</f>
        <v>0</v>
      </c>
      <c r="CI36" t="e">
        <f t="shared" ref="CI36" si="292">(R36-S36)/(R36-O36)</f>
        <v>#DIV/0!</v>
      </c>
      <c r="CJ36" t="e">
        <f t="shared" ref="CJ36" si="293">(P36-R36)/(P36-O36)</f>
        <v>#DIV/0!</v>
      </c>
    </row>
    <row r="37" spans="1:88" x14ac:dyDescent="0.35">
      <c r="A37" t="s">
        <v>139</v>
      </c>
      <c r="B37" s="1">
        <v>47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15662.000125981867</v>
      </c>
      <c r="I37" s="1">
        <v>0</v>
      </c>
      <c r="J37">
        <f t="shared" ref="J37:J46" si="294">(AS37-AT37*(1000-AU37)/(1000-AV37))*BL37</f>
        <v>-2.4924214626477106</v>
      </c>
      <c r="K37">
        <f t="shared" ref="K37:K46" si="295">IF(BW37&lt;&gt;0,1/(1/BW37-1/AO37),0)</f>
        <v>0.17759616001463815</v>
      </c>
      <c r="L37">
        <f t="shared" ref="L37:L46" si="296">((BZ37-BM37/2)*AT37-J37)/(BZ37+BM37/2)</f>
        <v>72.690830906026051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6" si="297">CF37/P37</f>
        <v>#DIV/0!</v>
      </c>
      <c r="U37" t="e">
        <f t="shared" ref="U37:U46" si="298">CH37/R37</f>
        <v>#DIV/0!</v>
      </c>
      <c r="V37" t="e">
        <f t="shared" ref="V37:V46" si="299">(R37-S37)/R37</f>
        <v>#DIV/0!</v>
      </c>
      <c r="W37" s="1">
        <v>-1</v>
      </c>
      <c r="X37" s="1">
        <v>0.87</v>
      </c>
      <c r="Y37" s="1">
        <v>0.92</v>
      </c>
      <c r="Z37" s="1">
        <v>10.130929946899414</v>
      </c>
      <c r="AA37">
        <f t="shared" ref="AA37:AA46" si="300">(Z37*Y37+(100-Z37)*X37)/100</f>
        <v>0.87506546497344972</v>
      </c>
      <c r="AB37">
        <f t="shared" ref="AB37:AB46" si="301">(J37-W37)/CG37</f>
        <v>-1.0025864251018426E-3</v>
      </c>
      <c r="AC37" t="e">
        <f t="shared" ref="AC37:AC46" si="302">(R37-S37)/(R37-Q37)</f>
        <v>#DIV/0!</v>
      </c>
      <c r="AD37" t="e">
        <f t="shared" ref="AD37:AD46" si="303">(P37-R37)/(P37-Q37)</f>
        <v>#DIV/0!</v>
      </c>
      <c r="AE37" t="e">
        <f t="shared" ref="AE37:AE46" si="304">(P37-R37)/R37</f>
        <v>#DIV/0!</v>
      </c>
      <c r="AF37" s="1">
        <v>0</v>
      </c>
      <c r="AG37" s="1">
        <v>0.5</v>
      </c>
      <c r="AH37" t="e">
        <f t="shared" ref="AH37:AH46" si="305">V37*AG37*AA37*AF37</f>
        <v>#DIV/0!</v>
      </c>
      <c r="AI37">
        <f t="shared" ref="AI37:AI46" si="306">BM37*1000</f>
        <v>2.7706028701781</v>
      </c>
      <c r="AJ37">
        <f t="shared" ref="AJ37:AJ46" si="307">(BR37-BX37)</f>
        <v>1.5451456144600613</v>
      </c>
      <c r="AK37">
        <f t="shared" ref="AK37:AK46" si="308">(AQ37+BQ37*I37)</f>
        <v>24.769290924072266</v>
      </c>
      <c r="AL37" s="1">
        <v>2</v>
      </c>
      <c r="AM37">
        <f t="shared" ref="AM37:AM46" si="309">(AL37*BF37+BG37)</f>
        <v>4.644859790802002</v>
      </c>
      <c r="AN37" s="1">
        <v>1</v>
      </c>
      <c r="AO37">
        <f t="shared" ref="AO37:AO46" si="310">AM37*(AN37+1)*(AN37+1)/(AN37*AN37+1)</f>
        <v>9.2897195816040039</v>
      </c>
      <c r="AP37" s="1">
        <v>22.476322174072266</v>
      </c>
      <c r="AQ37" s="1">
        <v>24.769290924072266</v>
      </c>
      <c r="AR37" s="1">
        <v>21.965913772583008</v>
      </c>
      <c r="AS37" s="1">
        <v>49.877231597900391</v>
      </c>
      <c r="AT37" s="1">
        <v>51.443138122558594</v>
      </c>
      <c r="AU37" s="1">
        <v>14.165790557861328</v>
      </c>
      <c r="AV37" s="1">
        <v>15.982539176940918</v>
      </c>
      <c r="AW37" s="1">
        <v>51.631656646728516</v>
      </c>
      <c r="AX37" s="1">
        <v>58.251834869384766</v>
      </c>
      <c r="AY37" s="1">
        <v>300.1319580078125</v>
      </c>
      <c r="AZ37" s="1">
        <v>1701.09716796875</v>
      </c>
      <c r="BA37" s="1">
        <v>7.7489852905273438E-2</v>
      </c>
      <c r="BB37" s="1">
        <v>99.549797058105469</v>
      </c>
      <c r="BC37" s="1">
        <v>1.5139745473861694</v>
      </c>
      <c r="BD37" s="1">
        <v>0.12508033215999603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6" si="311">AY37*0.000001/(AL37*0.0001)</f>
        <v>1.5006597900390624</v>
      </c>
      <c r="BM37">
        <f t="shared" ref="BM37:BM46" si="312">(AV37-AU37)/(1000-AV37)*BL37</f>
        <v>2.7706028701781002E-3</v>
      </c>
      <c r="BN37">
        <f t="shared" ref="BN37:BN46" si="313">(AQ37+273.15)</f>
        <v>297.91929092407224</v>
      </c>
      <c r="BO37">
        <f t="shared" ref="BO37:BO46" si="314">(AP37+273.15)</f>
        <v>295.62632217407224</v>
      </c>
      <c r="BP37">
        <f t="shared" ref="BP37:BP46" si="315">(AZ37*BH37+BA37*BI37)*BJ37</f>
        <v>272.17554079140245</v>
      </c>
      <c r="BQ37">
        <f t="shared" ref="BQ37:BQ46" si="316">((BP37+0.00000010773*(BO37^4-BN37^4))-BM37*44100)/(AM37*51.4+0.00000043092*BN37^3)</f>
        <v>0.49638149497806577</v>
      </c>
      <c r="BR37">
        <f t="shared" ref="BR37:BR46" si="317">0.61365*EXP(17.502*AK37/(240.97+AK37))</f>
        <v>3.1362041459977497</v>
      </c>
      <c r="BS37">
        <f t="shared" ref="BS37:BS46" si="318">BR37*1000/BB37</f>
        <v>31.503872822233905</v>
      </c>
      <c r="BT37">
        <f t="shared" ref="BT37:BT46" si="319">(BS37-AV37)</f>
        <v>15.521333645292987</v>
      </c>
      <c r="BU37">
        <f t="shared" ref="BU37:BU46" si="320">IF(I37,AQ37,(AP37+AQ37)/2)</f>
        <v>23.622806549072266</v>
      </c>
      <c r="BV37">
        <f t="shared" ref="BV37:BV46" si="321">0.61365*EXP(17.502*BU37/(240.97+BU37))</f>
        <v>2.927782819861807</v>
      </c>
      <c r="BW37">
        <f t="shared" ref="BW37:BW46" si="322">IF(BT37&lt;&gt;0,(1000-(BS37+AV37)/2)/BT37*BM37,0)</f>
        <v>0.17426465645938094</v>
      </c>
      <c r="BX37">
        <f t="shared" ref="BX37:BX46" si="323">AV37*BB37/1000</f>
        <v>1.5910585315376884</v>
      </c>
      <c r="BY37">
        <f t="shared" ref="BY37:BY46" si="324">(BV37-BX37)</f>
        <v>1.3367242883241186</v>
      </c>
      <c r="BZ37">
        <f t="shared" ref="BZ37:BZ46" si="325">1/(1.6/K37+1.37/AO37)</f>
        <v>0.10920990438145968</v>
      </c>
      <c r="CA37">
        <f t="shared" ref="CA37:CA46" si="326">L37*BB37*0.001</f>
        <v>7.2363574646799549</v>
      </c>
      <c r="CB37">
        <f t="shared" ref="CB37:CB46" si="327">L37/AT37</f>
        <v>1.4130325940234587</v>
      </c>
      <c r="CC37">
        <f t="shared" ref="CC37:CC46" si="328">(1-BM37*BB37/BR37/K37)*100</f>
        <v>50.480441618429836</v>
      </c>
      <c r="CD37">
        <f t="shared" ref="CD37:CD46" si="329">(AT37-J37/(AO37/1.35))</f>
        <v>51.805341625583324</v>
      </c>
      <c r="CE37">
        <f t="shared" ref="CE37:CE46" si="330">J37*CC37/100/CD37</f>
        <v>-2.4286788231809589E-2</v>
      </c>
      <c r="CF37">
        <f t="shared" ref="CF37:CF46" si="331">(P37-O37)</f>
        <v>0</v>
      </c>
      <c r="CG37">
        <f t="shared" ref="CG37:CG46" si="332">AZ37*AA37</f>
        <v>1488.5713842535927</v>
      </c>
      <c r="CH37">
        <f t="shared" ref="CH37:CH46" si="333">(R37-Q37)</f>
        <v>0</v>
      </c>
      <c r="CI37" t="e">
        <f t="shared" ref="CI37:CI46" si="334">(R37-S37)/(R37-O37)</f>
        <v>#DIV/0!</v>
      </c>
      <c r="CJ37" t="e">
        <f t="shared" ref="CJ37:CJ46" si="335">(P37-R37)/(P37-O37)</f>
        <v>#DIV/0!</v>
      </c>
    </row>
    <row r="38" spans="1:88" x14ac:dyDescent="0.35">
      <c r="A38" t="s">
        <v>139</v>
      </c>
      <c r="B38" s="1">
        <v>48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15809.000125981867</v>
      </c>
      <c r="I38" s="1">
        <v>0</v>
      </c>
      <c r="J38">
        <f t="shared" si="294"/>
        <v>2.0914638420372809</v>
      </c>
      <c r="K38">
        <f t="shared" si="295"/>
        <v>0.19003497311173681</v>
      </c>
      <c r="L38">
        <f t="shared" si="296"/>
        <v>78.236860244556397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297"/>
        <v>#DIV/0!</v>
      </c>
      <c r="U38" t="e">
        <f t="shared" si="298"/>
        <v>#DIV/0!</v>
      </c>
      <c r="V38" t="e">
        <f t="shared" si="299"/>
        <v>#DIV/0!</v>
      </c>
      <c r="W38" s="1">
        <v>-1</v>
      </c>
      <c r="X38" s="1">
        <v>0.87</v>
      </c>
      <c r="Y38" s="1">
        <v>0.92</v>
      </c>
      <c r="Z38" s="1">
        <v>10.130929946899414</v>
      </c>
      <c r="AA38">
        <f t="shared" si="300"/>
        <v>0.87506546497344972</v>
      </c>
      <c r="AB38">
        <f t="shared" si="301"/>
        <v>2.0762196207219251E-3</v>
      </c>
      <c r="AC38" t="e">
        <f t="shared" si="302"/>
        <v>#DIV/0!</v>
      </c>
      <c r="AD38" t="e">
        <f t="shared" si="303"/>
        <v>#DIV/0!</v>
      </c>
      <c r="AE38" t="e">
        <f t="shared" si="304"/>
        <v>#DIV/0!</v>
      </c>
      <c r="AF38" s="1">
        <v>0</v>
      </c>
      <c r="AG38" s="1">
        <v>0.5</v>
      </c>
      <c r="AH38" t="e">
        <f t="shared" si="305"/>
        <v>#DIV/0!</v>
      </c>
      <c r="AI38">
        <f t="shared" si="306"/>
        <v>2.9970268395919208</v>
      </c>
      <c r="AJ38">
        <f t="shared" si="307"/>
        <v>1.5643387262830373</v>
      </c>
      <c r="AK38">
        <f t="shared" si="308"/>
        <v>24.730220794677734</v>
      </c>
      <c r="AL38" s="1">
        <v>2</v>
      </c>
      <c r="AM38">
        <f t="shared" si="309"/>
        <v>4.644859790802002</v>
      </c>
      <c r="AN38" s="1">
        <v>1</v>
      </c>
      <c r="AO38">
        <f t="shared" si="310"/>
        <v>9.2897195816040039</v>
      </c>
      <c r="AP38" s="1">
        <v>22.506660461425781</v>
      </c>
      <c r="AQ38" s="1">
        <v>24.730220794677734</v>
      </c>
      <c r="AR38" s="1">
        <v>21.965259552001953</v>
      </c>
      <c r="AS38" s="1">
        <v>100.01244354248047</v>
      </c>
      <c r="AT38" s="1">
        <v>98.422286987304688</v>
      </c>
      <c r="AU38" s="1">
        <v>13.750707626342773</v>
      </c>
      <c r="AV38" s="1">
        <v>15.71633243560791</v>
      </c>
      <c r="AW38" s="1">
        <v>50.026252746582031</v>
      </c>
      <c r="AX38" s="1">
        <v>57.174633026123047</v>
      </c>
      <c r="AY38" s="1">
        <v>300.15133666992188</v>
      </c>
      <c r="AZ38" s="1">
        <v>1701.572021484375</v>
      </c>
      <c r="BA38" s="1">
        <v>5.5669691413640976E-2</v>
      </c>
      <c r="BB38" s="1">
        <v>99.54962158203125</v>
      </c>
      <c r="BC38" s="1">
        <v>1.7012807130813599</v>
      </c>
      <c r="BD38" s="1">
        <v>0.11524485051631927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311"/>
        <v>1.5007566833496093</v>
      </c>
      <c r="BM38">
        <f t="shared" si="312"/>
        <v>2.997026839591921E-3</v>
      </c>
      <c r="BN38">
        <f t="shared" si="313"/>
        <v>297.88022079467771</v>
      </c>
      <c r="BO38">
        <f t="shared" si="314"/>
        <v>295.65666046142576</v>
      </c>
      <c r="BP38">
        <f t="shared" si="315"/>
        <v>272.25151735220425</v>
      </c>
      <c r="BQ38">
        <f t="shared" si="316"/>
        <v>0.45990457033327009</v>
      </c>
      <c r="BR38">
        <f t="shared" si="317"/>
        <v>3.1288936729052081</v>
      </c>
      <c r="BS38">
        <f t="shared" si="318"/>
        <v>31.430492885670343</v>
      </c>
      <c r="BT38">
        <f t="shared" si="319"/>
        <v>15.714160450062433</v>
      </c>
      <c r="BU38">
        <f t="shared" si="320"/>
        <v>23.618440628051758</v>
      </c>
      <c r="BV38">
        <f t="shared" si="321"/>
        <v>2.9270128754358398</v>
      </c>
      <c r="BW38">
        <f t="shared" si="322"/>
        <v>0.18622545559763473</v>
      </c>
      <c r="BX38">
        <f t="shared" si="323"/>
        <v>1.5645549466221709</v>
      </c>
      <c r="BY38">
        <f t="shared" si="324"/>
        <v>1.3624579288136689</v>
      </c>
      <c r="BZ38">
        <f t="shared" si="325"/>
        <v>0.11672727928530942</v>
      </c>
      <c r="CA38">
        <f t="shared" si="326"/>
        <v>7.788449831111854</v>
      </c>
      <c r="CB38">
        <f t="shared" si="327"/>
        <v>0.79491000097008546</v>
      </c>
      <c r="CC38">
        <f t="shared" si="328"/>
        <v>49.822859632460094</v>
      </c>
      <c r="CD38">
        <f t="shared" si="329"/>
        <v>98.118351420472123</v>
      </c>
      <c r="CE38">
        <f t="shared" si="330"/>
        <v>1.0620103978474259E-2</v>
      </c>
      <c r="CF38">
        <f t="shared" si="331"/>
        <v>0</v>
      </c>
      <c r="CG38">
        <f t="shared" si="332"/>
        <v>1488.9869121660374</v>
      </c>
      <c r="CH38">
        <f t="shared" si="333"/>
        <v>0</v>
      </c>
      <c r="CI38" t="e">
        <f t="shared" si="334"/>
        <v>#DIV/0!</v>
      </c>
      <c r="CJ38" t="e">
        <f t="shared" si="335"/>
        <v>#DIV/0!</v>
      </c>
    </row>
    <row r="39" spans="1:88" x14ac:dyDescent="0.35">
      <c r="A39" t="s">
        <v>139</v>
      </c>
      <c r="B39" s="1">
        <v>46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15509.000125981867</v>
      </c>
      <c r="I39" s="1">
        <v>0</v>
      </c>
      <c r="J39">
        <f t="shared" si="294"/>
        <v>6.082323792998463</v>
      </c>
      <c r="K39">
        <f t="shared" si="295"/>
        <v>0.17181090061416596</v>
      </c>
      <c r="L39">
        <f t="shared" si="296"/>
        <v>133.92328222026168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297"/>
        <v>#DIV/0!</v>
      </c>
      <c r="U39" t="e">
        <f t="shared" si="298"/>
        <v>#DIV/0!</v>
      </c>
      <c r="V39" t="e">
        <f t="shared" si="299"/>
        <v>#DIV/0!</v>
      </c>
      <c r="W39" s="1">
        <v>-1</v>
      </c>
      <c r="X39" s="1">
        <v>0.87</v>
      </c>
      <c r="Y39" s="1">
        <v>0.92</v>
      </c>
      <c r="Z39" s="1">
        <v>10.130929946899414</v>
      </c>
      <c r="AA39">
        <f t="shared" si="300"/>
        <v>0.87506546497344972</v>
      </c>
      <c r="AB39">
        <f t="shared" si="301"/>
        <v>4.7563073625249636E-3</v>
      </c>
      <c r="AC39" t="e">
        <f t="shared" si="302"/>
        <v>#DIV/0!</v>
      </c>
      <c r="AD39" t="e">
        <f t="shared" si="303"/>
        <v>#DIV/0!</v>
      </c>
      <c r="AE39" t="e">
        <f t="shared" si="304"/>
        <v>#DIV/0!</v>
      </c>
      <c r="AF39" s="1">
        <v>0</v>
      </c>
      <c r="AG39" s="1">
        <v>0.5</v>
      </c>
      <c r="AH39" t="e">
        <f t="shared" si="305"/>
        <v>#DIV/0!</v>
      </c>
      <c r="AI39">
        <f t="shared" si="306"/>
        <v>2.6454083223603622</v>
      </c>
      <c r="AJ39">
        <f t="shared" si="307"/>
        <v>1.5235344198621241</v>
      </c>
      <c r="AK39">
        <f t="shared" si="308"/>
        <v>24.912405014038086</v>
      </c>
      <c r="AL39" s="1">
        <v>2</v>
      </c>
      <c r="AM39">
        <f t="shared" si="309"/>
        <v>4.644859790802002</v>
      </c>
      <c r="AN39" s="1">
        <v>1</v>
      </c>
      <c r="AO39">
        <f t="shared" si="310"/>
        <v>9.2897195816040039</v>
      </c>
      <c r="AP39" s="1">
        <v>22.51683235168457</v>
      </c>
      <c r="AQ39" s="1">
        <v>24.912405014038086</v>
      </c>
      <c r="AR39" s="1">
        <v>21.963777542114258</v>
      </c>
      <c r="AS39" s="1">
        <v>199.98310852050781</v>
      </c>
      <c r="AT39" s="1">
        <v>195.58538818359375</v>
      </c>
      <c r="AU39" s="1">
        <v>14.735594749450684</v>
      </c>
      <c r="AV39" s="1">
        <v>16.469327926635742</v>
      </c>
      <c r="AW39" s="1">
        <v>53.579875946044922</v>
      </c>
      <c r="AX39" s="1">
        <v>59.8831787109375</v>
      </c>
      <c r="AY39" s="1">
        <v>300.14309692382813</v>
      </c>
      <c r="AZ39" s="1">
        <v>1701.6307373046875</v>
      </c>
      <c r="BA39" s="1">
        <v>4.7269634902477264E-2</v>
      </c>
      <c r="BB39" s="1">
        <v>99.55328369140625</v>
      </c>
      <c r="BC39" s="1">
        <v>2.1793410778045654</v>
      </c>
      <c r="BD39" s="1">
        <v>0.10816443711519241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311"/>
        <v>1.5007154846191406</v>
      </c>
      <c r="BM39">
        <f t="shared" si="312"/>
        <v>2.6454083223603621E-3</v>
      </c>
      <c r="BN39">
        <f t="shared" si="313"/>
        <v>298.06240501403806</v>
      </c>
      <c r="BO39">
        <f t="shared" si="314"/>
        <v>295.66683235168455</v>
      </c>
      <c r="BP39">
        <f t="shared" si="315"/>
        <v>272.26091188324426</v>
      </c>
      <c r="BQ39">
        <f t="shared" si="316"/>
        <v>0.51404052536168465</v>
      </c>
      <c r="BR39">
        <f t="shared" si="317"/>
        <v>3.1631100951492916</v>
      </c>
      <c r="BS39">
        <f t="shared" si="318"/>
        <v>31.773036286319314</v>
      </c>
      <c r="BT39">
        <f t="shared" si="319"/>
        <v>15.303708359683572</v>
      </c>
      <c r="BU39">
        <f t="shared" si="320"/>
        <v>23.714618682861328</v>
      </c>
      <c r="BV39">
        <f t="shared" si="321"/>
        <v>2.9440152675475928</v>
      </c>
      <c r="BW39">
        <f t="shared" si="322"/>
        <v>0.16869100519921926</v>
      </c>
      <c r="BX39">
        <f t="shared" si="323"/>
        <v>1.6395756752871675</v>
      </c>
      <c r="BY39">
        <f t="shared" si="324"/>
        <v>1.3044395922604253</v>
      </c>
      <c r="BZ39">
        <f t="shared" si="325"/>
        <v>0.10570781163982097</v>
      </c>
      <c r="CA39">
        <f t="shared" si="326"/>
        <v>13.332502507757974</v>
      </c>
      <c r="CB39">
        <f t="shared" si="327"/>
        <v>0.68473050806100832</v>
      </c>
      <c r="CC39">
        <f t="shared" si="328"/>
        <v>51.540014217986872</v>
      </c>
      <c r="CD39">
        <f t="shared" si="329"/>
        <v>194.70149313720202</v>
      </c>
      <c r="CE39">
        <f t="shared" si="330"/>
        <v>1.6100701115252143E-2</v>
      </c>
      <c r="CF39">
        <f t="shared" si="331"/>
        <v>0</v>
      </c>
      <c r="CG39">
        <f t="shared" si="332"/>
        <v>1489.0382923526404</v>
      </c>
      <c r="CH39">
        <f t="shared" si="333"/>
        <v>0</v>
      </c>
      <c r="CI39" t="e">
        <f t="shared" si="334"/>
        <v>#DIV/0!</v>
      </c>
      <c r="CJ39" t="e">
        <f t="shared" si="335"/>
        <v>#DIV/0!</v>
      </c>
    </row>
    <row r="40" spans="1:88" x14ac:dyDescent="0.35">
      <c r="A40" t="s">
        <v>139</v>
      </c>
      <c r="B40" s="1">
        <v>49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15952.000125981867</v>
      </c>
      <c r="I40" s="1">
        <v>0</v>
      </c>
      <c r="J40">
        <f t="shared" si="294"/>
        <v>14.381181020003126</v>
      </c>
      <c r="K40">
        <f t="shared" si="295"/>
        <v>0.2030177847221214</v>
      </c>
      <c r="L40">
        <f t="shared" si="296"/>
        <v>168.7250264717124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297"/>
        <v>#DIV/0!</v>
      </c>
      <c r="U40" t="e">
        <f t="shared" si="298"/>
        <v>#DIV/0!</v>
      </c>
      <c r="V40" t="e">
        <f t="shared" si="299"/>
        <v>#DIV/0!</v>
      </c>
      <c r="W40" s="1">
        <v>-1</v>
      </c>
      <c r="X40" s="1">
        <v>0.87</v>
      </c>
      <c r="Y40" s="1">
        <v>0.92</v>
      </c>
      <c r="Z40" s="1">
        <v>10.130929946899414</v>
      </c>
      <c r="AA40">
        <f t="shared" si="300"/>
        <v>0.87506546497344972</v>
      </c>
      <c r="AB40">
        <f t="shared" si="301"/>
        <v>1.0330315158239374E-2</v>
      </c>
      <c r="AC40" t="e">
        <f t="shared" si="302"/>
        <v>#DIV/0!</v>
      </c>
      <c r="AD40" t="e">
        <f t="shared" si="303"/>
        <v>#DIV/0!</v>
      </c>
      <c r="AE40" t="e">
        <f t="shared" si="304"/>
        <v>#DIV/0!</v>
      </c>
      <c r="AF40" s="1">
        <v>0</v>
      </c>
      <c r="AG40" s="1">
        <v>0.5</v>
      </c>
      <c r="AH40" t="e">
        <f t="shared" si="305"/>
        <v>#DIV/0!</v>
      </c>
      <c r="AI40">
        <f t="shared" si="306"/>
        <v>3.1964364845786588</v>
      </c>
      <c r="AJ40">
        <f t="shared" si="307"/>
        <v>1.5642075183181197</v>
      </c>
      <c r="AK40">
        <f t="shared" si="308"/>
        <v>24.622226715087891</v>
      </c>
      <c r="AL40" s="1">
        <v>2</v>
      </c>
      <c r="AM40">
        <f t="shared" si="309"/>
        <v>4.644859790802002</v>
      </c>
      <c r="AN40" s="1">
        <v>1</v>
      </c>
      <c r="AO40">
        <f t="shared" si="310"/>
        <v>9.2897195816040039</v>
      </c>
      <c r="AP40" s="1">
        <v>22.523199081420898</v>
      </c>
      <c r="AQ40" s="1">
        <v>24.622226715087891</v>
      </c>
      <c r="AR40" s="1">
        <v>21.965297698974609</v>
      </c>
      <c r="AS40" s="1">
        <v>300.27285766601563</v>
      </c>
      <c r="AT40" s="1">
        <v>290.07217407226563</v>
      </c>
      <c r="AU40" s="1">
        <v>13.418394088745117</v>
      </c>
      <c r="AV40" s="1">
        <v>15.515281677246094</v>
      </c>
      <c r="AW40" s="1">
        <v>48.766315460205078</v>
      </c>
      <c r="AX40" s="1">
        <v>56.385456085205078</v>
      </c>
      <c r="AY40" s="1">
        <v>300.1441650390625</v>
      </c>
      <c r="AZ40" s="1">
        <v>1701.51416015625</v>
      </c>
      <c r="BA40" s="1">
        <v>6.3689097762107849E-2</v>
      </c>
      <c r="BB40" s="1">
        <v>99.550666809082031</v>
      </c>
      <c r="BC40" s="1">
        <v>2.2643604278564453</v>
      </c>
      <c r="BD40" s="1">
        <v>0.10650366544723511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311"/>
        <v>1.5007208251953126</v>
      </c>
      <c r="BM40">
        <f t="shared" si="312"/>
        <v>3.1964364845786589E-3</v>
      </c>
      <c r="BN40">
        <f t="shared" si="313"/>
        <v>297.77222671508787</v>
      </c>
      <c r="BO40">
        <f t="shared" si="314"/>
        <v>295.67319908142088</v>
      </c>
      <c r="BP40">
        <f t="shared" si="315"/>
        <v>272.24225953991117</v>
      </c>
      <c r="BQ40">
        <f t="shared" si="316"/>
        <v>0.43038334656059551</v>
      </c>
      <c r="BR40">
        <f t="shared" si="317"/>
        <v>3.1087641550187008</v>
      </c>
      <c r="BS40">
        <f t="shared" si="318"/>
        <v>31.22795913542879</v>
      </c>
      <c r="BT40">
        <f t="shared" si="319"/>
        <v>15.712677458182696</v>
      </c>
      <c r="BU40">
        <f t="shared" si="320"/>
        <v>23.572712898254395</v>
      </c>
      <c r="BV40">
        <f t="shared" si="321"/>
        <v>2.9189592746122521</v>
      </c>
      <c r="BW40">
        <f t="shared" si="322"/>
        <v>0.19867591584669195</v>
      </c>
      <c r="BX40">
        <f t="shared" si="323"/>
        <v>1.5445566367005812</v>
      </c>
      <c r="BY40">
        <f t="shared" si="324"/>
        <v>1.3744026379116709</v>
      </c>
      <c r="BZ40">
        <f t="shared" si="325"/>
        <v>0.1245553717107305</v>
      </c>
      <c r="CA40">
        <f t="shared" si="326"/>
        <v>16.796688892638986</v>
      </c>
      <c r="CB40">
        <f t="shared" si="327"/>
        <v>0.58166567341849884</v>
      </c>
      <c r="CC40">
        <f t="shared" si="328"/>
        <v>49.581677466024587</v>
      </c>
      <c r="CD40">
        <f t="shared" si="329"/>
        <v>287.98227305787441</v>
      </c>
      <c r="CE40">
        <f t="shared" si="330"/>
        <v>2.4759964262488221E-2</v>
      </c>
      <c r="CF40">
        <f t="shared" si="331"/>
        <v>0</v>
      </c>
      <c r="CG40">
        <f t="shared" si="332"/>
        <v>1488.9362797160377</v>
      </c>
      <c r="CH40">
        <f t="shared" si="333"/>
        <v>0</v>
      </c>
      <c r="CI40" t="e">
        <f t="shared" si="334"/>
        <v>#DIV/0!</v>
      </c>
      <c r="CJ40" t="e">
        <f t="shared" si="335"/>
        <v>#DIV/0!</v>
      </c>
    </row>
    <row r="41" spans="1:88" x14ac:dyDescent="0.35">
      <c r="A41" t="s">
        <v>139</v>
      </c>
      <c r="B41" s="1">
        <v>50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16105.000125981867</v>
      </c>
      <c r="I41" s="1">
        <v>0</v>
      </c>
      <c r="J41">
        <f t="shared" si="294"/>
        <v>18.965767984865831</v>
      </c>
      <c r="K41">
        <f t="shared" si="295"/>
        <v>0.21789863193790626</v>
      </c>
      <c r="L41">
        <f t="shared" si="296"/>
        <v>236.43522683509636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297"/>
        <v>#DIV/0!</v>
      </c>
      <c r="U41" t="e">
        <f t="shared" si="298"/>
        <v>#DIV/0!</v>
      </c>
      <c r="V41" t="e">
        <f t="shared" si="299"/>
        <v>#DIV/0!</v>
      </c>
      <c r="W41" s="1">
        <v>-1</v>
      </c>
      <c r="X41" s="1">
        <v>0.87</v>
      </c>
      <c r="Y41" s="1">
        <v>0.92</v>
      </c>
      <c r="Z41" s="1">
        <v>10.130929946899414</v>
      </c>
      <c r="AA41">
        <f t="shared" si="300"/>
        <v>0.87506546497344972</v>
      </c>
      <c r="AB41">
        <f t="shared" si="301"/>
        <v>1.3410477582327614E-2</v>
      </c>
      <c r="AC41" t="e">
        <f t="shared" si="302"/>
        <v>#DIV/0!</v>
      </c>
      <c r="AD41" t="e">
        <f t="shared" si="303"/>
        <v>#DIV/0!</v>
      </c>
      <c r="AE41" t="e">
        <f t="shared" si="304"/>
        <v>#DIV/0!</v>
      </c>
      <c r="AF41" s="1">
        <v>0</v>
      </c>
      <c r="AG41" s="1">
        <v>0.5</v>
      </c>
      <c r="AH41" t="e">
        <f t="shared" si="305"/>
        <v>#DIV/0!</v>
      </c>
      <c r="AI41">
        <f t="shared" si="306"/>
        <v>3.4040049487997575</v>
      </c>
      <c r="AJ41">
        <f t="shared" si="307"/>
        <v>1.5544442925802773</v>
      </c>
      <c r="AK41">
        <f t="shared" si="308"/>
        <v>24.519327163696289</v>
      </c>
      <c r="AL41" s="1">
        <v>2</v>
      </c>
      <c r="AM41">
        <f t="shared" si="309"/>
        <v>4.644859790802002</v>
      </c>
      <c r="AN41" s="1">
        <v>1</v>
      </c>
      <c r="AO41">
        <f t="shared" si="310"/>
        <v>9.2897195816040039</v>
      </c>
      <c r="AP41" s="1">
        <v>22.533987045288086</v>
      </c>
      <c r="AQ41" s="1">
        <v>24.519327163696289</v>
      </c>
      <c r="AR41" s="1">
        <v>21.965595245361328</v>
      </c>
      <c r="AS41" s="1">
        <v>399.9505615234375</v>
      </c>
      <c r="AT41" s="1">
        <v>386.43597412109375</v>
      </c>
      <c r="AU41" s="1">
        <v>13.190749168395996</v>
      </c>
      <c r="AV41" s="1">
        <v>15.424057006835938</v>
      </c>
      <c r="AW41" s="1">
        <v>47.899036407470703</v>
      </c>
      <c r="AX41" s="1">
        <v>56.007247924804688</v>
      </c>
      <c r="AY41" s="1">
        <v>300.13787841796875</v>
      </c>
      <c r="AZ41" s="1">
        <v>1701.379638671875</v>
      </c>
      <c r="BA41" s="1">
        <v>6.4575947821140289E-2</v>
      </c>
      <c r="BB41" s="1">
        <v>99.5357666015625</v>
      </c>
      <c r="BC41" s="1">
        <v>2.394463062286377</v>
      </c>
      <c r="BD41" s="1">
        <v>0.10219782590866089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311"/>
        <v>1.5006893920898436</v>
      </c>
      <c r="BM41">
        <f t="shared" si="312"/>
        <v>3.4040049487997575E-3</v>
      </c>
      <c r="BN41">
        <f t="shared" si="313"/>
        <v>297.66932716369627</v>
      </c>
      <c r="BO41">
        <f t="shared" si="314"/>
        <v>295.68398704528806</v>
      </c>
      <c r="BP41">
        <f t="shared" si="315"/>
        <v>272.22073610289226</v>
      </c>
      <c r="BQ41">
        <f t="shared" si="316"/>
        <v>0.39887777089528875</v>
      </c>
      <c r="BR41">
        <f t="shared" si="317"/>
        <v>3.0896896308618937</v>
      </c>
      <c r="BS41">
        <f t="shared" si="318"/>
        <v>31.040998993153806</v>
      </c>
      <c r="BT41">
        <f t="shared" si="319"/>
        <v>15.616941986317869</v>
      </c>
      <c r="BU41">
        <f t="shared" si="320"/>
        <v>23.526657104492188</v>
      </c>
      <c r="BV41">
        <f t="shared" si="321"/>
        <v>2.9108674900107778</v>
      </c>
      <c r="BW41">
        <f t="shared" si="322"/>
        <v>0.21290476147171686</v>
      </c>
      <c r="BX41">
        <f t="shared" si="323"/>
        <v>1.5352453382816165</v>
      </c>
      <c r="BY41">
        <f t="shared" si="324"/>
        <v>1.3756221517291614</v>
      </c>
      <c r="BZ41">
        <f t="shared" si="325"/>
        <v>0.13350531028984491</v>
      </c>
      <c r="CA41">
        <f t="shared" si="326"/>
        <v>23.533761554645636</v>
      </c>
      <c r="CB41">
        <f t="shared" si="327"/>
        <v>0.61183544666834488</v>
      </c>
      <c r="CC41">
        <f t="shared" si="328"/>
        <v>49.673122058306852</v>
      </c>
      <c r="CD41">
        <f t="shared" si="329"/>
        <v>383.67983207023241</v>
      </c>
      <c r="CE41">
        <f t="shared" si="330"/>
        <v>2.4554037749613063E-2</v>
      </c>
      <c r="CF41">
        <f t="shared" si="331"/>
        <v>0</v>
      </c>
      <c r="CG41">
        <f t="shared" si="332"/>
        <v>1488.8185646107643</v>
      </c>
      <c r="CH41">
        <f t="shared" si="333"/>
        <v>0</v>
      </c>
      <c r="CI41" t="e">
        <f t="shared" si="334"/>
        <v>#DIV/0!</v>
      </c>
      <c r="CJ41" t="e">
        <f t="shared" si="335"/>
        <v>#DIV/0!</v>
      </c>
    </row>
    <row r="42" spans="1:88" x14ac:dyDescent="0.35">
      <c r="A42" t="s">
        <v>139</v>
      </c>
      <c r="B42" s="1">
        <v>51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16250.000125981867</v>
      </c>
      <c r="I42" s="1">
        <v>0</v>
      </c>
      <c r="J42">
        <f t="shared" si="294"/>
        <v>30.5288620834421</v>
      </c>
      <c r="K42">
        <f t="shared" si="295"/>
        <v>0.23550102085902702</v>
      </c>
      <c r="L42">
        <f t="shared" si="296"/>
        <v>451.77284448858029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297"/>
        <v>#DIV/0!</v>
      </c>
      <c r="U42" t="e">
        <f t="shared" si="298"/>
        <v>#DIV/0!</v>
      </c>
      <c r="V42" t="e">
        <f t="shared" si="299"/>
        <v>#DIV/0!</v>
      </c>
      <c r="W42" s="1">
        <v>-1</v>
      </c>
      <c r="X42" s="1">
        <v>0.87</v>
      </c>
      <c r="Y42" s="1">
        <v>0.92</v>
      </c>
      <c r="Z42" s="1">
        <v>10.130929946899414</v>
      </c>
      <c r="AA42">
        <f t="shared" si="300"/>
        <v>0.87506546497344972</v>
      </c>
      <c r="AB42">
        <f t="shared" si="301"/>
        <v>2.1172305956375131E-2</v>
      </c>
      <c r="AC42" t="e">
        <f t="shared" si="302"/>
        <v>#DIV/0!</v>
      </c>
      <c r="AD42" t="e">
        <f t="shared" si="303"/>
        <v>#DIV/0!</v>
      </c>
      <c r="AE42" t="e">
        <f t="shared" si="304"/>
        <v>#DIV/0!</v>
      </c>
      <c r="AF42" s="1">
        <v>0</v>
      </c>
      <c r="AG42" s="1">
        <v>0.5</v>
      </c>
      <c r="AH42" t="e">
        <f t="shared" si="305"/>
        <v>#DIV/0!</v>
      </c>
      <c r="AI42">
        <f t="shared" si="306"/>
        <v>3.613960225388829</v>
      </c>
      <c r="AJ42">
        <f t="shared" si="307"/>
        <v>1.5300512314780268</v>
      </c>
      <c r="AK42">
        <f t="shared" si="308"/>
        <v>24.349029541015625</v>
      </c>
      <c r="AL42" s="1">
        <v>2</v>
      </c>
      <c r="AM42">
        <f t="shared" si="309"/>
        <v>4.644859790802002</v>
      </c>
      <c r="AN42" s="1">
        <v>1</v>
      </c>
      <c r="AO42">
        <f t="shared" si="310"/>
        <v>9.2897195816040039</v>
      </c>
      <c r="AP42" s="1">
        <v>22.520511627197266</v>
      </c>
      <c r="AQ42" s="1">
        <v>24.349029541015625</v>
      </c>
      <c r="AR42" s="1">
        <v>21.967483520507813</v>
      </c>
      <c r="AS42" s="1">
        <v>699.8330078125</v>
      </c>
      <c r="AT42" s="1">
        <v>677.85809326171875</v>
      </c>
      <c r="AU42" s="1">
        <v>12.98353099822998</v>
      </c>
      <c r="AV42" s="1">
        <v>15.35467529296875</v>
      </c>
      <c r="AW42" s="1">
        <v>47.185745239257813</v>
      </c>
      <c r="AX42" s="1">
        <v>55.799724578857422</v>
      </c>
      <c r="AY42" s="1">
        <v>300.1478271484375</v>
      </c>
      <c r="AZ42" s="1">
        <v>1701.7650146484375</v>
      </c>
      <c r="BA42" s="1">
        <v>7.1412660181522369E-2</v>
      </c>
      <c r="BB42" s="1">
        <v>99.532875061035156</v>
      </c>
      <c r="BC42" s="1">
        <v>2.5076954364776611</v>
      </c>
      <c r="BD42" s="1">
        <v>8.9871250092983246E-2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311"/>
        <v>1.5007391357421873</v>
      </c>
      <c r="BM42">
        <f t="shared" si="312"/>
        <v>3.613960225388829E-3</v>
      </c>
      <c r="BN42">
        <f t="shared" si="313"/>
        <v>297.4990295410156</v>
      </c>
      <c r="BO42">
        <f t="shared" si="314"/>
        <v>295.67051162719724</v>
      </c>
      <c r="BP42">
        <f t="shared" si="315"/>
        <v>272.28239625776405</v>
      </c>
      <c r="BQ42">
        <f t="shared" si="316"/>
        <v>0.36926550949819698</v>
      </c>
      <c r="BR42">
        <f t="shared" si="317"/>
        <v>3.0583462090158489</v>
      </c>
      <c r="BS42">
        <f t="shared" si="318"/>
        <v>30.726995549364183</v>
      </c>
      <c r="BT42">
        <f t="shared" si="319"/>
        <v>15.372320256395433</v>
      </c>
      <c r="BU42">
        <f t="shared" si="320"/>
        <v>23.434770584106445</v>
      </c>
      <c r="BV42">
        <f t="shared" si="321"/>
        <v>2.8947820591493287</v>
      </c>
      <c r="BW42">
        <f t="shared" si="322"/>
        <v>0.22967850680498997</v>
      </c>
      <c r="BX42">
        <f t="shared" si="323"/>
        <v>1.5282949775378221</v>
      </c>
      <c r="BY42">
        <f t="shared" si="324"/>
        <v>1.3664870816115067</v>
      </c>
      <c r="BZ42">
        <f t="shared" si="325"/>
        <v>0.14406106943900246</v>
      </c>
      <c r="CA42">
        <f t="shared" si="326"/>
        <v>44.966250086450323</v>
      </c>
      <c r="CB42">
        <f t="shared" si="327"/>
        <v>0.66647112276072262</v>
      </c>
      <c r="CC42">
        <f t="shared" si="328"/>
        <v>50.057477159305598</v>
      </c>
      <c r="CD42">
        <f t="shared" si="329"/>
        <v>673.42158003323971</v>
      </c>
      <c r="CE42">
        <f t="shared" si="330"/>
        <v>2.2693033038324411E-2</v>
      </c>
      <c r="CF42">
        <f t="shared" si="331"/>
        <v>0</v>
      </c>
      <c r="CG42">
        <f t="shared" si="332"/>
        <v>1489.1557938188844</v>
      </c>
      <c r="CH42">
        <f t="shared" si="333"/>
        <v>0</v>
      </c>
      <c r="CI42" t="e">
        <f t="shared" si="334"/>
        <v>#DIV/0!</v>
      </c>
      <c r="CJ42" t="e">
        <f t="shared" si="335"/>
        <v>#DIV/0!</v>
      </c>
    </row>
    <row r="43" spans="1:88" x14ac:dyDescent="0.35">
      <c r="A43" t="s">
        <v>139</v>
      </c>
      <c r="B43" s="1">
        <v>52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16409.000125981867</v>
      </c>
      <c r="I43" s="1">
        <v>0</v>
      </c>
      <c r="J43">
        <f t="shared" si="294"/>
        <v>33.877349453309932</v>
      </c>
      <c r="K43">
        <f t="shared" si="295"/>
        <v>0.25317843690542191</v>
      </c>
      <c r="L43">
        <f t="shared" si="296"/>
        <v>734.55293372523272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297"/>
        <v>#DIV/0!</v>
      </c>
      <c r="U43" t="e">
        <f t="shared" si="298"/>
        <v>#DIV/0!</v>
      </c>
      <c r="V43" t="e">
        <f t="shared" si="299"/>
        <v>#DIV/0!</v>
      </c>
      <c r="W43" s="1">
        <v>-1</v>
      </c>
      <c r="X43" s="1">
        <v>0.87</v>
      </c>
      <c r="Y43" s="1">
        <v>0.92</v>
      </c>
      <c r="Z43" s="1">
        <v>10.130929946899414</v>
      </c>
      <c r="AA43">
        <f t="shared" si="300"/>
        <v>0.87506546497344972</v>
      </c>
      <c r="AB43">
        <f t="shared" si="301"/>
        <v>2.3421797524891635E-2</v>
      </c>
      <c r="AC43" t="e">
        <f t="shared" si="302"/>
        <v>#DIV/0!</v>
      </c>
      <c r="AD43" t="e">
        <f t="shared" si="303"/>
        <v>#DIV/0!</v>
      </c>
      <c r="AE43" t="e">
        <f t="shared" si="304"/>
        <v>#DIV/0!</v>
      </c>
      <c r="AF43" s="1">
        <v>0</v>
      </c>
      <c r="AG43" s="1">
        <v>0.5</v>
      </c>
      <c r="AH43" t="e">
        <f t="shared" si="305"/>
        <v>#DIV/0!</v>
      </c>
      <c r="AI43">
        <f t="shared" si="306"/>
        <v>3.8353568179309216</v>
      </c>
      <c r="AJ43">
        <f t="shared" si="307"/>
        <v>1.5133036301616776</v>
      </c>
      <c r="AK43">
        <f t="shared" si="308"/>
        <v>24.227743148803711</v>
      </c>
      <c r="AL43" s="1">
        <v>2</v>
      </c>
      <c r="AM43">
        <f t="shared" si="309"/>
        <v>4.644859790802002</v>
      </c>
      <c r="AN43" s="1">
        <v>1</v>
      </c>
      <c r="AO43">
        <f t="shared" si="310"/>
        <v>9.2897195816040039</v>
      </c>
      <c r="AP43" s="1">
        <v>22.51661491394043</v>
      </c>
      <c r="AQ43" s="1">
        <v>24.227743148803711</v>
      </c>
      <c r="AR43" s="1">
        <v>21.966892242431641</v>
      </c>
      <c r="AS43" s="1">
        <v>999.90618896484375</v>
      </c>
      <c r="AT43" s="1">
        <v>974.841796875</v>
      </c>
      <c r="AU43" s="1">
        <v>12.785111427307129</v>
      </c>
      <c r="AV43" s="1">
        <v>15.301577568054199</v>
      </c>
      <c r="AW43" s="1">
        <v>46.471668243408203</v>
      </c>
      <c r="AX43" s="1">
        <v>55.617057800292969</v>
      </c>
      <c r="AY43" s="1">
        <v>300.1566162109375</v>
      </c>
      <c r="AZ43" s="1">
        <v>1701.6988525390625</v>
      </c>
      <c r="BA43" s="1">
        <v>4.3345969170331955E-2</v>
      </c>
      <c r="BB43" s="1">
        <v>99.525001525878906</v>
      </c>
      <c r="BC43" s="1">
        <v>2.0713276863098145</v>
      </c>
      <c r="BD43" s="1">
        <v>8.2164652645587921E-2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311"/>
        <v>1.5007830810546872</v>
      </c>
      <c r="BM43">
        <f t="shared" si="312"/>
        <v>3.8353568179309216E-3</v>
      </c>
      <c r="BN43">
        <f t="shared" si="313"/>
        <v>297.37774314880369</v>
      </c>
      <c r="BO43">
        <f t="shared" si="314"/>
        <v>295.66661491394041</v>
      </c>
      <c r="BP43">
        <f t="shared" si="315"/>
        <v>272.27181032050066</v>
      </c>
      <c r="BQ43">
        <f t="shared" si="316"/>
        <v>0.33552747023693241</v>
      </c>
      <c r="BR43">
        <f t="shared" si="317"/>
        <v>3.0361931609706261</v>
      </c>
      <c r="BS43">
        <f t="shared" si="318"/>
        <v>30.506838627690374</v>
      </c>
      <c r="BT43">
        <f t="shared" si="319"/>
        <v>15.205261059636175</v>
      </c>
      <c r="BU43">
        <f t="shared" si="320"/>
        <v>23.37217903137207</v>
      </c>
      <c r="BV43">
        <f t="shared" si="321"/>
        <v>2.8838694996060457</v>
      </c>
      <c r="BW43">
        <f t="shared" si="322"/>
        <v>0.24646147097017401</v>
      </c>
      <c r="BX43">
        <f t="shared" si="323"/>
        <v>1.5228895308089485</v>
      </c>
      <c r="BY43">
        <f t="shared" si="324"/>
        <v>1.3609799687970972</v>
      </c>
      <c r="BZ43">
        <f t="shared" si="325"/>
        <v>0.15462813521000793</v>
      </c>
      <c r="CA43">
        <f t="shared" si="326"/>
        <v>73.10638184984262</v>
      </c>
      <c r="CB43">
        <f t="shared" si="327"/>
        <v>0.75350988855827794</v>
      </c>
      <c r="CC43">
        <f t="shared" si="328"/>
        <v>50.342842569169086</v>
      </c>
      <c r="CD43">
        <f t="shared" si="329"/>
        <v>969.91867499169427</v>
      </c>
      <c r="CE43">
        <f t="shared" si="330"/>
        <v>1.7583763609905882E-2</v>
      </c>
      <c r="CF43">
        <f t="shared" si="331"/>
        <v>0</v>
      </c>
      <c r="CG43">
        <f t="shared" si="332"/>
        <v>1489.0978976418805</v>
      </c>
      <c r="CH43">
        <f t="shared" si="333"/>
        <v>0</v>
      </c>
      <c r="CI43" t="e">
        <f t="shared" si="334"/>
        <v>#DIV/0!</v>
      </c>
      <c r="CJ43" t="e">
        <f t="shared" si="335"/>
        <v>#DIV/0!</v>
      </c>
    </row>
    <row r="44" spans="1:88" x14ac:dyDescent="0.35">
      <c r="A44" t="s">
        <v>139</v>
      </c>
      <c r="B44" s="1">
        <v>53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16551.000125981867</v>
      </c>
      <c r="I44" s="1">
        <v>0</v>
      </c>
      <c r="J44">
        <f t="shared" si="294"/>
        <v>35.003200145917226</v>
      </c>
      <c r="K44">
        <f t="shared" si="295"/>
        <v>0.26255362659822201</v>
      </c>
      <c r="L44">
        <f t="shared" si="296"/>
        <v>1026.3705145429276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297"/>
        <v>#DIV/0!</v>
      </c>
      <c r="U44" t="e">
        <f t="shared" si="298"/>
        <v>#DIV/0!</v>
      </c>
      <c r="V44" t="e">
        <f t="shared" si="299"/>
        <v>#DIV/0!</v>
      </c>
      <c r="W44" s="1">
        <v>-1</v>
      </c>
      <c r="X44" s="1">
        <v>0.87</v>
      </c>
      <c r="Y44" s="1">
        <v>0.92</v>
      </c>
      <c r="Z44" s="1">
        <v>10.130929946899414</v>
      </c>
      <c r="AA44">
        <f t="shared" si="300"/>
        <v>0.87506546497344972</v>
      </c>
      <c r="AB44">
        <f t="shared" si="301"/>
        <v>2.417798811033358E-2</v>
      </c>
      <c r="AC44" t="e">
        <f t="shared" si="302"/>
        <v>#DIV/0!</v>
      </c>
      <c r="AD44" t="e">
        <f t="shared" si="303"/>
        <v>#DIV/0!</v>
      </c>
      <c r="AE44" t="e">
        <f t="shared" si="304"/>
        <v>#DIV/0!</v>
      </c>
      <c r="AF44" s="1">
        <v>0</v>
      </c>
      <c r="AG44" s="1">
        <v>0.5</v>
      </c>
      <c r="AH44" t="e">
        <f t="shared" si="305"/>
        <v>#DIV/0!</v>
      </c>
      <c r="AI44">
        <f t="shared" si="306"/>
        <v>3.959583798954676</v>
      </c>
      <c r="AJ44">
        <f t="shared" si="307"/>
        <v>1.5080968920947642</v>
      </c>
      <c r="AK44">
        <f t="shared" si="308"/>
        <v>24.197788238525391</v>
      </c>
      <c r="AL44" s="1">
        <v>2</v>
      </c>
      <c r="AM44">
        <f t="shared" si="309"/>
        <v>4.644859790802002</v>
      </c>
      <c r="AN44" s="1">
        <v>1</v>
      </c>
      <c r="AO44">
        <f t="shared" si="310"/>
        <v>9.2897195816040039</v>
      </c>
      <c r="AP44" s="1">
        <v>22.528310775756836</v>
      </c>
      <c r="AQ44" s="1">
        <v>24.197788238525391</v>
      </c>
      <c r="AR44" s="1">
        <v>21.968255996704102</v>
      </c>
      <c r="AS44" s="1">
        <v>1299.9395751953125</v>
      </c>
      <c r="AT44" s="1">
        <v>1273.2579345703125</v>
      </c>
      <c r="AU44" s="1">
        <v>12.700849533081055</v>
      </c>
      <c r="AV44" s="1">
        <v>15.298739433288574</v>
      </c>
      <c r="AW44" s="1">
        <v>46.129730224609375</v>
      </c>
      <c r="AX44" s="1">
        <v>55.566238403320313</v>
      </c>
      <c r="AY44" s="1">
        <v>300.167236328125</v>
      </c>
      <c r="AZ44" s="1">
        <v>1701.6898193359375</v>
      </c>
      <c r="BA44" s="1">
        <v>6.9641523063182831E-2</v>
      </c>
      <c r="BB44" s="1">
        <v>99.527587890625</v>
      </c>
      <c r="BC44" s="1">
        <v>1.3227559328079224</v>
      </c>
      <c r="BD44" s="1">
        <v>1.9254095852375031E-2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311"/>
        <v>1.5008361816406248</v>
      </c>
      <c r="BM44">
        <f t="shared" si="312"/>
        <v>3.9595837989546759E-3</v>
      </c>
      <c r="BN44">
        <f t="shared" si="313"/>
        <v>297.34778823852537</v>
      </c>
      <c r="BO44">
        <f t="shared" si="314"/>
        <v>295.67831077575681</v>
      </c>
      <c r="BP44">
        <f t="shared" si="315"/>
        <v>272.27036500803297</v>
      </c>
      <c r="BQ44">
        <f t="shared" si="316"/>
        <v>0.31549737591046412</v>
      </c>
      <c r="BR44">
        <f t="shared" si="317"/>
        <v>3.0307435256571633</v>
      </c>
      <c r="BS44">
        <f t="shared" si="318"/>
        <v>30.451290841970103</v>
      </c>
      <c r="BT44">
        <f t="shared" si="319"/>
        <v>15.152551408681528</v>
      </c>
      <c r="BU44">
        <f t="shared" si="320"/>
        <v>23.363049507141113</v>
      </c>
      <c r="BV44">
        <f t="shared" si="321"/>
        <v>2.8822808181581472</v>
      </c>
      <c r="BW44">
        <f t="shared" si="322"/>
        <v>0.25533708187244025</v>
      </c>
      <c r="BX44">
        <f t="shared" si="323"/>
        <v>1.5226466335623992</v>
      </c>
      <c r="BY44">
        <f t="shared" si="324"/>
        <v>1.359634184595748</v>
      </c>
      <c r="BZ44">
        <f t="shared" si="325"/>
        <v>0.16021871797636211</v>
      </c>
      <c r="CA44">
        <f t="shared" si="326"/>
        <v>102.15218159451723</v>
      </c>
      <c r="CB44">
        <f t="shared" si="327"/>
        <v>0.80609787433941871</v>
      </c>
      <c r="CC44">
        <f t="shared" si="328"/>
        <v>50.474848827460562</v>
      </c>
      <c r="CD44">
        <f t="shared" si="329"/>
        <v>1268.1712018888909</v>
      </c>
      <c r="CE44">
        <f t="shared" si="330"/>
        <v>1.3931724937539715E-2</v>
      </c>
      <c r="CF44">
        <f t="shared" si="331"/>
        <v>0</v>
      </c>
      <c r="CG44">
        <f t="shared" si="332"/>
        <v>1489.0899929977877</v>
      </c>
      <c r="CH44">
        <f t="shared" si="333"/>
        <v>0</v>
      </c>
      <c r="CI44" t="e">
        <f t="shared" si="334"/>
        <v>#DIV/0!</v>
      </c>
      <c r="CJ44" t="e">
        <f t="shared" si="335"/>
        <v>#DIV/0!</v>
      </c>
    </row>
    <row r="45" spans="1:88" x14ac:dyDescent="0.35">
      <c r="A45" t="s">
        <v>139</v>
      </c>
      <c r="B45" s="1">
        <v>54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16707.000125981867</v>
      </c>
      <c r="I45" s="1">
        <v>0</v>
      </c>
      <c r="J45">
        <f t="shared" si="294"/>
        <v>35.483759491453263</v>
      </c>
      <c r="K45">
        <f t="shared" si="295"/>
        <v>0.26267512567876117</v>
      </c>
      <c r="L45">
        <f t="shared" si="296"/>
        <v>1412.984353498241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297"/>
        <v>#DIV/0!</v>
      </c>
      <c r="U45" t="e">
        <f t="shared" si="298"/>
        <v>#DIV/0!</v>
      </c>
      <c r="V45" t="e">
        <f t="shared" si="299"/>
        <v>#DIV/0!</v>
      </c>
      <c r="W45" s="1">
        <v>-1</v>
      </c>
      <c r="X45" s="1">
        <v>0.87</v>
      </c>
      <c r="Y45" s="1">
        <v>0.92</v>
      </c>
      <c r="Z45" s="1">
        <v>10.130929946899414</v>
      </c>
      <c r="AA45">
        <f t="shared" si="300"/>
        <v>0.87506546497344972</v>
      </c>
      <c r="AB45">
        <f t="shared" si="301"/>
        <v>2.449935326208804E-2</v>
      </c>
      <c r="AC45" t="e">
        <f t="shared" si="302"/>
        <v>#DIV/0!</v>
      </c>
      <c r="AD45" t="e">
        <f t="shared" si="303"/>
        <v>#DIV/0!</v>
      </c>
      <c r="AE45" t="e">
        <f t="shared" si="304"/>
        <v>#DIV/0!</v>
      </c>
      <c r="AF45" s="1">
        <v>0</v>
      </c>
      <c r="AG45" s="1">
        <v>0.5</v>
      </c>
      <c r="AH45" t="e">
        <f t="shared" si="305"/>
        <v>#DIV/0!</v>
      </c>
      <c r="AI45">
        <f t="shared" si="306"/>
        <v>3.9399735820744568</v>
      </c>
      <c r="AJ45">
        <f t="shared" si="307"/>
        <v>1.49973606412875</v>
      </c>
      <c r="AK45">
        <f t="shared" si="308"/>
        <v>24.220920562744141</v>
      </c>
      <c r="AL45" s="1">
        <v>2</v>
      </c>
      <c r="AM45">
        <f t="shared" si="309"/>
        <v>4.644859790802002</v>
      </c>
      <c r="AN45" s="1">
        <v>1</v>
      </c>
      <c r="AO45">
        <f t="shared" si="310"/>
        <v>9.2897195816040039</v>
      </c>
      <c r="AP45" s="1">
        <v>22.554590225219727</v>
      </c>
      <c r="AQ45" s="1">
        <v>24.220920562744141</v>
      </c>
      <c r="AR45" s="1">
        <v>21.967782974243164</v>
      </c>
      <c r="AS45" s="1">
        <v>1700.30908203125</v>
      </c>
      <c r="AT45" s="1">
        <v>1672.2730712890625</v>
      </c>
      <c r="AU45" s="1">
        <v>12.840903282165527</v>
      </c>
      <c r="AV45" s="1">
        <v>15.425899505615234</v>
      </c>
      <c r="AW45" s="1">
        <v>46.561447143554688</v>
      </c>
      <c r="AX45" s="1">
        <v>55.935337066650391</v>
      </c>
      <c r="AY45" s="1">
        <v>300.13165283203125</v>
      </c>
      <c r="AZ45" s="1">
        <v>1701.783935546875</v>
      </c>
      <c r="BA45" s="1">
        <v>9.399530291557312E-2</v>
      </c>
      <c r="BB45" s="1">
        <v>99.521919250488281</v>
      </c>
      <c r="BC45" s="1">
        <v>-0.10856731235980988</v>
      </c>
      <c r="BD45" s="1">
        <v>1.4847929589450359E-2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311"/>
        <v>1.5006582641601562</v>
      </c>
      <c r="BM45">
        <f t="shared" si="312"/>
        <v>3.9399735820744566E-3</v>
      </c>
      <c r="BN45">
        <f t="shared" si="313"/>
        <v>297.37092056274412</v>
      </c>
      <c r="BO45">
        <f t="shared" si="314"/>
        <v>295.7045902252197</v>
      </c>
      <c r="BP45">
        <f t="shared" si="315"/>
        <v>272.28542360144638</v>
      </c>
      <c r="BQ45">
        <f t="shared" si="316"/>
        <v>0.31913509135926288</v>
      </c>
      <c r="BR45">
        <f t="shared" si="317"/>
        <v>3.0349511890927365</v>
      </c>
      <c r="BS45">
        <f t="shared" si="318"/>
        <v>30.495304069187213</v>
      </c>
      <c r="BT45">
        <f t="shared" si="319"/>
        <v>15.069404563571979</v>
      </c>
      <c r="BU45">
        <f t="shared" si="320"/>
        <v>23.387755393981934</v>
      </c>
      <c r="BV45">
        <f t="shared" si="321"/>
        <v>2.886581800937126</v>
      </c>
      <c r="BW45">
        <f t="shared" si="322"/>
        <v>0.25545199223791326</v>
      </c>
      <c r="BX45">
        <f t="shared" si="323"/>
        <v>1.5352151249639865</v>
      </c>
      <c r="BY45">
        <f t="shared" si="324"/>
        <v>1.3513666759731395</v>
      </c>
      <c r="BZ45">
        <f t="shared" si="325"/>
        <v>0.16029110799476901</v>
      </c>
      <c r="CA45">
        <f t="shared" si="326"/>
        <v>140.62291473105532</v>
      </c>
      <c r="CB45">
        <f t="shared" si="327"/>
        <v>0.84494833873576036</v>
      </c>
      <c r="CC45">
        <f t="shared" si="328"/>
        <v>50.814012729649725</v>
      </c>
      <c r="CD45">
        <f t="shared" si="329"/>
        <v>1667.1165027949692</v>
      </c>
      <c r="CE45">
        <f t="shared" si="330"/>
        <v>1.081551411357054E-2</v>
      </c>
      <c r="CF45">
        <f t="shared" si="331"/>
        <v>0</v>
      </c>
      <c r="CG45">
        <f t="shared" si="332"/>
        <v>1489.1723508436733</v>
      </c>
      <c r="CH45">
        <f t="shared" si="333"/>
        <v>0</v>
      </c>
      <c r="CI45" t="e">
        <f t="shared" si="334"/>
        <v>#DIV/0!</v>
      </c>
      <c r="CJ45" t="e">
        <f t="shared" si="335"/>
        <v>#DIV/0!</v>
      </c>
    </row>
    <row r="46" spans="1:88" x14ac:dyDescent="0.35">
      <c r="A46" t="s">
        <v>139</v>
      </c>
      <c r="B46" s="1">
        <v>55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16861.000125981867</v>
      </c>
      <c r="I46" s="1">
        <v>0</v>
      </c>
      <c r="J46">
        <f t="shared" si="294"/>
        <v>36.891937773080606</v>
      </c>
      <c r="K46">
        <f t="shared" si="295"/>
        <v>0.2627693556152631</v>
      </c>
      <c r="L46">
        <f t="shared" si="296"/>
        <v>1695.6837421448379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297"/>
        <v>#DIV/0!</v>
      </c>
      <c r="U46" t="e">
        <f t="shared" si="298"/>
        <v>#DIV/0!</v>
      </c>
      <c r="V46" t="e">
        <f t="shared" si="299"/>
        <v>#DIV/0!</v>
      </c>
      <c r="W46" s="1">
        <v>-1</v>
      </c>
      <c r="X46" s="1">
        <v>0.87</v>
      </c>
      <c r="Y46" s="1">
        <v>0.92</v>
      </c>
      <c r="Z46" s="1">
        <v>10.130929946899414</v>
      </c>
      <c r="AA46">
        <f t="shared" si="300"/>
        <v>0.87506546497344972</v>
      </c>
      <c r="AB46">
        <f t="shared" si="301"/>
        <v>2.5447620540172355E-2</v>
      </c>
      <c r="AC46" t="e">
        <f t="shared" si="302"/>
        <v>#DIV/0!</v>
      </c>
      <c r="AD46" t="e">
        <f t="shared" si="303"/>
        <v>#DIV/0!</v>
      </c>
      <c r="AE46" t="e">
        <f t="shared" si="304"/>
        <v>#DIV/0!</v>
      </c>
      <c r="AF46" s="1">
        <v>0</v>
      </c>
      <c r="AG46" s="1">
        <v>0.5</v>
      </c>
      <c r="AH46" t="e">
        <f t="shared" si="305"/>
        <v>#DIV/0!</v>
      </c>
      <c r="AI46">
        <f t="shared" si="306"/>
        <v>3.9356370195456036</v>
      </c>
      <c r="AJ46">
        <f t="shared" si="307"/>
        <v>1.4975394564014306</v>
      </c>
      <c r="AK46">
        <f t="shared" si="308"/>
        <v>24.257051467895508</v>
      </c>
      <c r="AL46" s="1">
        <v>2</v>
      </c>
      <c r="AM46">
        <f t="shared" si="309"/>
        <v>4.644859790802002</v>
      </c>
      <c r="AN46" s="1">
        <v>1</v>
      </c>
      <c r="AO46">
        <f t="shared" si="310"/>
        <v>9.2897195816040039</v>
      </c>
      <c r="AP46" s="1">
        <v>22.560699462890625</v>
      </c>
      <c r="AQ46" s="1">
        <v>24.257051467895508</v>
      </c>
      <c r="AR46" s="1">
        <v>21.970413208007813</v>
      </c>
      <c r="AS46" s="1">
        <v>2000.505859375</v>
      </c>
      <c r="AT46" s="1">
        <v>1970.75439453125</v>
      </c>
      <c r="AU46" s="1">
        <v>12.931304931640625</v>
      </c>
      <c r="AV46" s="1">
        <v>15.513150215148926</v>
      </c>
      <c r="AW46" s="1">
        <v>46.876441955566406</v>
      </c>
      <c r="AX46" s="1">
        <v>56.236251831054688</v>
      </c>
      <c r="AY46" s="1">
        <v>300.14059448242188</v>
      </c>
      <c r="AZ46" s="1">
        <v>1701.6063232421875</v>
      </c>
      <c r="BA46" s="1">
        <v>8.3191424608230591E-2</v>
      </c>
      <c r="BB46" s="1">
        <v>99.528076171875</v>
      </c>
      <c r="BC46" s="1">
        <v>-1.2028849124908447</v>
      </c>
      <c r="BD46" s="1">
        <v>6.2220883555710316E-3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311"/>
        <v>1.5007029724121093</v>
      </c>
      <c r="BM46">
        <f t="shared" si="312"/>
        <v>3.9356370195456035E-3</v>
      </c>
      <c r="BN46">
        <f t="shared" si="313"/>
        <v>297.40705146789549</v>
      </c>
      <c r="BO46">
        <f t="shared" si="314"/>
        <v>295.7106994628906</v>
      </c>
      <c r="BP46">
        <f t="shared" si="315"/>
        <v>272.25700563333157</v>
      </c>
      <c r="BQ46">
        <f t="shared" si="316"/>
        <v>0.31841565449938775</v>
      </c>
      <c r="BR46">
        <f t="shared" si="317"/>
        <v>3.041533452680512</v>
      </c>
      <c r="BS46">
        <f t="shared" si="318"/>
        <v>30.559552336047254</v>
      </c>
      <c r="BT46">
        <f t="shared" si="319"/>
        <v>15.046402120898328</v>
      </c>
      <c r="BU46">
        <f t="shared" si="320"/>
        <v>23.408875465393066</v>
      </c>
      <c r="BV46">
        <f t="shared" si="321"/>
        <v>2.8902629879186352</v>
      </c>
      <c r="BW46">
        <f t="shared" si="322"/>
        <v>0.25554111021197029</v>
      </c>
      <c r="BX46">
        <f t="shared" si="323"/>
        <v>1.5439939962790814</v>
      </c>
      <c r="BY46">
        <f t="shared" si="324"/>
        <v>1.3462689916395538</v>
      </c>
      <c r="BZ46">
        <f t="shared" si="325"/>
        <v>0.16034724977279113</v>
      </c>
      <c r="CA46">
        <f t="shared" si="326"/>
        <v>168.7681406516015</v>
      </c>
      <c r="CB46">
        <f t="shared" si="327"/>
        <v>0.86042367676575016</v>
      </c>
      <c r="CC46">
        <f t="shared" si="328"/>
        <v>50.98902605000859</v>
      </c>
      <c r="CD46">
        <f t="shared" si="329"/>
        <v>1965.3931868482664</v>
      </c>
      <c r="CE46">
        <f t="shared" si="330"/>
        <v>9.5710313271383483E-3</v>
      </c>
      <c r="CF46">
        <f t="shared" si="331"/>
        <v>0</v>
      </c>
      <c r="CG46">
        <f t="shared" si="332"/>
        <v>1489.0169284496869</v>
      </c>
      <c r="CH46">
        <f t="shared" si="333"/>
        <v>0</v>
      </c>
      <c r="CI46" t="e">
        <f t="shared" si="334"/>
        <v>#DIV/0!</v>
      </c>
      <c r="CJ46" t="e">
        <f t="shared" si="335"/>
        <v>#DIV/0!</v>
      </c>
    </row>
  </sheetData>
  <sortState xmlns:xlrd2="http://schemas.microsoft.com/office/spreadsheetml/2017/richdata2" ref="B37:CJ46">
    <sortCondition ref="AS37:AS46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2017-06-26-bern2-katripe_.xls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2017-07-11T16:39:36Z</dcterms:created>
  <dcterms:modified xsi:type="dcterms:W3CDTF">2022-10-21T21:25:09Z</dcterms:modified>
</cp:coreProperties>
</file>