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serbin/Data/GitHub/Global_Vcmax/Datasets/Serbin_et_al_2019/LiCor_data/non_ag_sites/"/>
    </mc:Choice>
  </mc:AlternateContent>
  <xr:revisionPtr revIDLastSave="0" documentId="13_ncr:1_{8878256D-00D0-EB4C-B8AE-A3E29D03E20C}" xr6:coauthVersionLast="47" xr6:coauthVersionMax="47" xr10:uidLastSave="{00000000-0000-0000-0000-000000000000}"/>
  <bookViews>
    <workbookView xWindow="1000" yWindow="460" windowWidth="37020" windowHeight="17880" tabRatio="5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2" i="1" l="1"/>
  <c r="S2" i="1" s="1"/>
  <c r="BY2" i="1"/>
  <c r="BX2" i="1"/>
  <c r="BW2" i="1"/>
  <c r="AV2" i="1"/>
  <c r="AX2" i="1" s="1"/>
  <c r="CO2" i="1"/>
  <c r="CQ2" i="1"/>
  <c r="AD2" i="1" s="1"/>
  <c r="AE2" i="1"/>
  <c r="AJ2" i="1"/>
  <c r="CP2" i="1" s="1"/>
  <c r="AL2" i="1"/>
  <c r="AM2" i="1"/>
  <c r="AN2" i="1"/>
  <c r="CG2" i="1"/>
  <c r="CD2" i="1"/>
  <c r="CE2" i="1" s="1"/>
  <c r="CR2" i="1"/>
  <c r="BU3" i="1"/>
  <c r="BV3" i="1" s="1"/>
  <c r="BY3" i="1"/>
  <c r="BX3" i="1"/>
  <c r="BW3" i="1"/>
  <c r="AV3" i="1"/>
  <c r="AX3" i="1" s="1"/>
  <c r="CO3" i="1"/>
  <c r="CQ3" i="1"/>
  <c r="AD3" i="1" s="1"/>
  <c r="AE3" i="1"/>
  <c r="AJ3" i="1"/>
  <c r="CP3" i="1" s="1"/>
  <c r="AL3" i="1"/>
  <c r="AM3" i="1"/>
  <c r="AN3" i="1"/>
  <c r="CG3" i="1"/>
  <c r="CD3" i="1"/>
  <c r="CE3" i="1" s="1"/>
  <c r="CR3" i="1"/>
  <c r="BU4" i="1"/>
  <c r="S4" i="1" s="1"/>
  <c r="BY4" i="1"/>
  <c r="BX4" i="1"/>
  <c r="BW4" i="1"/>
  <c r="AV4" i="1"/>
  <c r="AX4" i="1" s="1"/>
  <c r="CO4" i="1"/>
  <c r="CQ4" i="1"/>
  <c r="AD4" i="1" s="1"/>
  <c r="AE4" i="1"/>
  <c r="AJ4" i="1"/>
  <c r="CP4" i="1" s="1"/>
  <c r="AL4" i="1"/>
  <c r="AM4" i="1"/>
  <c r="AN4" i="1"/>
  <c r="CG4" i="1"/>
  <c r="CD4" i="1"/>
  <c r="CE4" i="1" s="1"/>
  <c r="CR4" i="1"/>
  <c r="BU5" i="1"/>
  <c r="S5" i="1" s="1"/>
  <c r="BY5" i="1"/>
  <c r="BX5" i="1"/>
  <c r="BW5" i="1"/>
  <c r="AV5" i="1"/>
  <c r="AX5" i="1" s="1"/>
  <c r="CO5" i="1"/>
  <c r="CQ5" i="1"/>
  <c r="AD5" i="1" s="1"/>
  <c r="AE5" i="1"/>
  <c r="AJ5" i="1"/>
  <c r="CP5" i="1" s="1"/>
  <c r="AL5" i="1"/>
  <c r="AM5" i="1"/>
  <c r="AN5" i="1"/>
  <c r="CG5" i="1"/>
  <c r="CD5" i="1"/>
  <c r="CE5" i="1" s="1"/>
  <c r="CR5" i="1"/>
  <c r="BU6" i="1"/>
  <c r="S6" i="1" s="1"/>
  <c r="BY6" i="1"/>
  <c r="BX6" i="1"/>
  <c r="BW6" i="1"/>
  <c r="AV6" i="1"/>
  <c r="AX6" i="1" s="1"/>
  <c r="CO6" i="1"/>
  <c r="CQ6" i="1"/>
  <c r="AD6" i="1" s="1"/>
  <c r="AE6" i="1"/>
  <c r="AJ6" i="1"/>
  <c r="CP6" i="1" s="1"/>
  <c r="AL6" i="1"/>
  <c r="AM6" i="1"/>
  <c r="AN6" i="1"/>
  <c r="CG6" i="1"/>
  <c r="CD6" i="1"/>
  <c r="CE6" i="1" s="1"/>
  <c r="CR6" i="1"/>
  <c r="BU7" i="1"/>
  <c r="BV7" i="1" s="1"/>
  <c r="BY7" i="1"/>
  <c r="BX7" i="1"/>
  <c r="BW7" i="1"/>
  <c r="AV7" i="1"/>
  <c r="AX7" i="1" s="1"/>
  <c r="CO7" i="1"/>
  <c r="CQ7" i="1"/>
  <c r="AD7" i="1" s="1"/>
  <c r="AE7" i="1"/>
  <c r="AJ7" i="1"/>
  <c r="CP7" i="1" s="1"/>
  <c r="AL7" i="1"/>
  <c r="AM7" i="1"/>
  <c r="AN7" i="1"/>
  <c r="CG7" i="1"/>
  <c r="CD7" i="1"/>
  <c r="CE7" i="1" s="1"/>
  <c r="CR7" i="1"/>
  <c r="BU8" i="1"/>
  <c r="S8" i="1" s="1"/>
  <c r="BY8" i="1"/>
  <c r="BX8" i="1"/>
  <c r="BW8" i="1"/>
  <c r="AV8" i="1"/>
  <c r="AX8" i="1" s="1"/>
  <c r="CO8" i="1"/>
  <c r="CQ8" i="1"/>
  <c r="AD8" i="1" s="1"/>
  <c r="AE8" i="1"/>
  <c r="AJ8" i="1"/>
  <c r="CP8" i="1" s="1"/>
  <c r="AL8" i="1"/>
  <c r="AM8" i="1"/>
  <c r="AN8" i="1"/>
  <c r="CG8" i="1"/>
  <c r="CD8" i="1"/>
  <c r="CE8" i="1" s="1"/>
  <c r="CR8" i="1"/>
  <c r="BU9" i="1"/>
  <c r="BV9" i="1" s="1"/>
  <c r="AR9" i="1" s="1"/>
  <c r="BY9" i="1"/>
  <c r="BX9" i="1"/>
  <c r="BW9" i="1"/>
  <c r="AV9" i="1"/>
  <c r="AX9" i="1" s="1"/>
  <c r="CO9" i="1"/>
  <c r="CQ9" i="1"/>
  <c r="AD9" i="1" s="1"/>
  <c r="AE9" i="1"/>
  <c r="AJ9" i="1"/>
  <c r="CP9" i="1" s="1"/>
  <c r="AL9" i="1"/>
  <c r="AM9" i="1"/>
  <c r="AN9" i="1"/>
  <c r="CG9" i="1"/>
  <c r="CD9" i="1"/>
  <c r="CE9" i="1" s="1"/>
  <c r="CR9" i="1"/>
  <c r="BU10" i="1"/>
  <c r="S10" i="1" s="1"/>
  <c r="BY10" i="1"/>
  <c r="BX10" i="1"/>
  <c r="BW10" i="1"/>
  <c r="AV10" i="1"/>
  <c r="AX10" i="1" s="1"/>
  <c r="CO10" i="1"/>
  <c r="CQ10" i="1"/>
  <c r="AD10" i="1" s="1"/>
  <c r="AE10" i="1"/>
  <c r="AJ10" i="1"/>
  <c r="CP10" i="1" s="1"/>
  <c r="AL10" i="1"/>
  <c r="AM10" i="1"/>
  <c r="AN10" i="1"/>
  <c r="CG10" i="1"/>
  <c r="CD10" i="1"/>
  <c r="CE10" i="1" s="1"/>
  <c r="CR10" i="1"/>
  <c r="BU11" i="1"/>
  <c r="S11" i="1" s="1"/>
  <c r="BY11" i="1"/>
  <c r="BX11" i="1"/>
  <c r="BW11" i="1"/>
  <c r="AV11" i="1"/>
  <c r="AX11" i="1" s="1"/>
  <c r="CO11" i="1"/>
  <c r="CQ11" i="1"/>
  <c r="AD11" i="1" s="1"/>
  <c r="AE11" i="1"/>
  <c r="AJ11" i="1"/>
  <c r="CP11" i="1" s="1"/>
  <c r="AL11" i="1"/>
  <c r="AM11" i="1"/>
  <c r="AN11" i="1"/>
  <c r="CG11" i="1"/>
  <c r="CD11" i="1"/>
  <c r="CE11" i="1" s="1"/>
  <c r="CR11" i="1"/>
  <c r="BU12" i="1"/>
  <c r="S12" i="1" s="1"/>
  <c r="BY12" i="1"/>
  <c r="BX12" i="1"/>
  <c r="BW12" i="1"/>
  <c r="AV12" i="1"/>
  <c r="AX12" i="1" s="1"/>
  <c r="CO12" i="1"/>
  <c r="CQ12" i="1"/>
  <c r="AD12" i="1" s="1"/>
  <c r="AE12" i="1"/>
  <c r="AJ12" i="1"/>
  <c r="CP12" i="1" s="1"/>
  <c r="AL12" i="1"/>
  <c r="AM12" i="1"/>
  <c r="AN12" i="1"/>
  <c r="CG12" i="1"/>
  <c r="CD12" i="1"/>
  <c r="CE12" i="1" s="1"/>
  <c r="CR12" i="1"/>
  <c r="BU13" i="1"/>
  <c r="BV13" i="1" s="1"/>
  <c r="AR13" i="1" s="1"/>
  <c r="BY13" i="1"/>
  <c r="BX13" i="1"/>
  <c r="BW13" i="1"/>
  <c r="AV13" i="1"/>
  <c r="AX13" i="1" s="1"/>
  <c r="CO13" i="1"/>
  <c r="CQ13" i="1"/>
  <c r="AD13" i="1" s="1"/>
  <c r="AE13" i="1"/>
  <c r="AJ13" i="1"/>
  <c r="AL13" i="1"/>
  <c r="AM13" i="1"/>
  <c r="AN13" i="1"/>
  <c r="CG13" i="1"/>
  <c r="CD13" i="1"/>
  <c r="CE13" i="1" s="1"/>
  <c r="CR13" i="1"/>
  <c r="BU14" i="1"/>
  <c r="S14" i="1" s="1"/>
  <c r="BY14" i="1"/>
  <c r="BX14" i="1"/>
  <c r="BW14" i="1"/>
  <c r="AV14" i="1"/>
  <c r="AX14" i="1" s="1"/>
  <c r="CO14" i="1"/>
  <c r="CQ14" i="1"/>
  <c r="AD14" i="1" s="1"/>
  <c r="AE14" i="1"/>
  <c r="AJ14" i="1"/>
  <c r="AL14" i="1"/>
  <c r="AM14" i="1"/>
  <c r="AN14" i="1"/>
  <c r="CG14" i="1"/>
  <c r="CD14" i="1"/>
  <c r="CE14" i="1" s="1"/>
  <c r="CR14" i="1"/>
  <c r="BU15" i="1"/>
  <c r="S15" i="1" s="1"/>
  <c r="BY15" i="1"/>
  <c r="BX15" i="1"/>
  <c r="BW15" i="1"/>
  <c r="AV15" i="1"/>
  <c r="AX15" i="1" s="1"/>
  <c r="CO15" i="1"/>
  <c r="CQ15" i="1"/>
  <c r="AD15" i="1" s="1"/>
  <c r="AE15" i="1"/>
  <c r="AJ15" i="1"/>
  <c r="CP15" i="1" s="1"/>
  <c r="AL15" i="1"/>
  <c r="AM15" i="1"/>
  <c r="AN15" i="1"/>
  <c r="CG15" i="1"/>
  <c r="CD15" i="1"/>
  <c r="CE15" i="1" s="1"/>
  <c r="CR15" i="1"/>
  <c r="BU16" i="1"/>
  <c r="S16" i="1" s="1"/>
  <c r="BY16" i="1"/>
  <c r="BX16" i="1"/>
  <c r="BW16" i="1"/>
  <c r="AV16" i="1"/>
  <c r="AX16" i="1" s="1"/>
  <c r="CO16" i="1"/>
  <c r="CQ16" i="1"/>
  <c r="AD16" i="1" s="1"/>
  <c r="AE16" i="1"/>
  <c r="AJ16" i="1"/>
  <c r="CP16" i="1" s="1"/>
  <c r="AL16" i="1"/>
  <c r="AM16" i="1"/>
  <c r="AN16" i="1"/>
  <c r="CG16" i="1"/>
  <c r="CD16" i="1"/>
  <c r="CE16" i="1" s="1"/>
  <c r="CR16" i="1"/>
  <c r="BU17" i="1"/>
  <c r="BV17" i="1" s="1"/>
  <c r="AR17" i="1" s="1"/>
  <c r="BY17" i="1"/>
  <c r="BX17" i="1"/>
  <c r="BW17" i="1"/>
  <c r="AV17" i="1"/>
  <c r="AX17" i="1" s="1"/>
  <c r="CO17" i="1"/>
  <c r="CQ17" i="1"/>
  <c r="AD17" i="1" s="1"/>
  <c r="AE17" i="1"/>
  <c r="AJ17" i="1"/>
  <c r="CP17" i="1" s="1"/>
  <c r="AL17" i="1"/>
  <c r="AM17" i="1"/>
  <c r="AN17" i="1"/>
  <c r="CG17" i="1"/>
  <c r="CD17" i="1"/>
  <c r="CE17" i="1" s="1"/>
  <c r="CR17" i="1"/>
  <c r="BU18" i="1"/>
  <c r="S18" i="1" s="1"/>
  <c r="BY18" i="1"/>
  <c r="BX18" i="1"/>
  <c r="BW18" i="1"/>
  <c r="AV18" i="1"/>
  <c r="AX18" i="1" s="1"/>
  <c r="CO18" i="1"/>
  <c r="CQ18" i="1"/>
  <c r="AD18" i="1" s="1"/>
  <c r="AE18" i="1"/>
  <c r="AJ18" i="1"/>
  <c r="CP18" i="1" s="1"/>
  <c r="AL18" i="1"/>
  <c r="AM18" i="1"/>
  <c r="AN18" i="1"/>
  <c r="CG18" i="1"/>
  <c r="CD18" i="1"/>
  <c r="CE18" i="1" s="1"/>
  <c r="CR18" i="1"/>
  <c r="BU19" i="1"/>
  <c r="S19" i="1" s="1"/>
  <c r="BY19" i="1"/>
  <c r="BX19" i="1"/>
  <c r="BW19" i="1"/>
  <c r="AV19" i="1"/>
  <c r="AX19" i="1" s="1"/>
  <c r="CO19" i="1"/>
  <c r="CQ19" i="1"/>
  <c r="AD19" i="1" s="1"/>
  <c r="AE19" i="1"/>
  <c r="AJ19" i="1"/>
  <c r="CP19" i="1" s="1"/>
  <c r="AL19" i="1"/>
  <c r="AM19" i="1"/>
  <c r="AN19" i="1"/>
  <c r="CG19" i="1"/>
  <c r="CD19" i="1"/>
  <c r="CE19" i="1" s="1"/>
  <c r="CR19" i="1"/>
  <c r="BU20" i="1"/>
  <c r="S20" i="1" s="1"/>
  <c r="BY20" i="1"/>
  <c r="BX20" i="1"/>
  <c r="BW20" i="1"/>
  <c r="AV20" i="1"/>
  <c r="AX20" i="1" s="1"/>
  <c r="CO20" i="1"/>
  <c r="CQ20" i="1"/>
  <c r="AD20" i="1" s="1"/>
  <c r="AE20" i="1"/>
  <c r="AJ20" i="1"/>
  <c r="CP20" i="1" s="1"/>
  <c r="AL20" i="1"/>
  <c r="AM20" i="1"/>
  <c r="AN20" i="1"/>
  <c r="CG20" i="1"/>
  <c r="CD20" i="1"/>
  <c r="CE20" i="1" s="1"/>
  <c r="CR20" i="1"/>
  <c r="BU21" i="1"/>
  <c r="S21" i="1" s="1"/>
  <c r="BY21" i="1"/>
  <c r="BX21" i="1"/>
  <c r="BW21" i="1"/>
  <c r="AV21" i="1"/>
  <c r="AX21" i="1" s="1"/>
  <c r="CO21" i="1"/>
  <c r="CQ21" i="1"/>
  <c r="AD21" i="1" s="1"/>
  <c r="AE21" i="1"/>
  <c r="AJ21" i="1"/>
  <c r="CP21" i="1" s="1"/>
  <c r="AL21" i="1"/>
  <c r="AM21" i="1"/>
  <c r="AN21" i="1"/>
  <c r="CG21" i="1"/>
  <c r="CD21" i="1"/>
  <c r="CE21" i="1" s="1"/>
  <c r="CR21" i="1"/>
  <c r="BU22" i="1"/>
  <c r="S22" i="1" s="1"/>
  <c r="BY22" i="1"/>
  <c r="BX22" i="1"/>
  <c r="BW22" i="1"/>
  <c r="AV22" i="1"/>
  <c r="AX22" i="1" s="1"/>
  <c r="CO22" i="1"/>
  <c r="CQ22" i="1"/>
  <c r="AD22" i="1" s="1"/>
  <c r="AE22" i="1"/>
  <c r="AJ22" i="1"/>
  <c r="CP22" i="1" s="1"/>
  <c r="AL22" i="1"/>
  <c r="AM22" i="1"/>
  <c r="AN22" i="1"/>
  <c r="CG22" i="1"/>
  <c r="CD22" i="1"/>
  <c r="CE22" i="1" s="1"/>
  <c r="CR22" i="1"/>
  <c r="BU23" i="1"/>
  <c r="BV23" i="1" s="1"/>
  <c r="BY23" i="1"/>
  <c r="BX23" i="1"/>
  <c r="BW23" i="1"/>
  <c r="AV23" i="1"/>
  <c r="AX23" i="1" s="1"/>
  <c r="CO23" i="1"/>
  <c r="CQ23" i="1"/>
  <c r="AD23" i="1" s="1"/>
  <c r="AE23" i="1"/>
  <c r="AJ23" i="1"/>
  <c r="CP23" i="1" s="1"/>
  <c r="AL23" i="1"/>
  <c r="AM23" i="1"/>
  <c r="AN23" i="1"/>
  <c r="CG23" i="1"/>
  <c r="CD23" i="1"/>
  <c r="CE23" i="1" s="1"/>
  <c r="CR23" i="1"/>
  <c r="BU24" i="1"/>
  <c r="S24" i="1" s="1"/>
  <c r="BY24" i="1"/>
  <c r="BX24" i="1"/>
  <c r="BW24" i="1"/>
  <c r="AV24" i="1"/>
  <c r="AX24" i="1" s="1"/>
  <c r="CO24" i="1"/>
  <c r="CQ24" i="1"/>
  <c r="AD24" i="1" s="1"/>
  <c r="AE24" i="1"/>
  <c r="AJ24" i="1"/>
  <c r="AL24" i="1"/>
  <c r="AM24" i="1"/>
  <c r="AN24" i="1"/>
  <c r="CG24" i="1"/>
  <c r="CD24" i="1"/>
  <c r="CE24" i="1" s="1"/>
  <c r="CR24" i="1"/>
  <c r="BU25" i="1"/>
  <c r="BV25" i="1" s="1"/>
  <c r="AR25" i="1" s="1"/>
  <c r="BY25" i="1"/>
  <c r="BX25" i="1"/>
  <c r="BW25" i="1"/>
  <c r="AV25" i="1"/>
  <c r="AX25" i="1" s="1"/>
  <c r="CO25" i="1"/>
  <c r="CQ25" i="1"/>
  <c r="AD25" i="1" s="1"/>
  <c r="AE25" i="1"/>
  <c r="AJ25" i="1"/>
  <c r="CP25" i="1" s="1"/>
  <c r="AL25" i="1"/>
  <c r="AM25" i="1"/>
  <c r="AN25" i="1"/>
  <c r="CG25" i="1"/>
  <c r="CD25" i="1"/>
  <c r="CE25" i="1" s="1"/>
  <c r="CR25" i="1"/>
  <c r="BU26" i="1"/>
  <c r="S26" i="1" s="1"/>
  <c r="BY26" i="1"/>
  <c r="BX26" i="1"/>
  <c r="BW26" i="1"/>
  <c r="AV26" i="1"/>
  <c r="AX26" i="1" s="1"/>
  <c r="CO26" i="1"/>
  <c r="CQ26" i="1"/>
  <c r="AD26" i="1" s="1"/>
  <c r="AE26" i="1"/>
  <c r="AJ26" i="1"/>
  <c r="CP26" i="1" s="1"/>
  <c r="AL26" i="1"/>
  <c r="AM26" i="1"/>
  <c r="AN26" i="1"/>
  <c r="CG26" i="1"/>
  <c r="CD26" i="1"/>
  <c r="CE26" i="1" s="1"/>
  <c r="CR26" i="1"/>
  <c r="BU27" i="1"/>
  <c r="S27" i="1" s="1"/>
  <c r="BY27" i="1"/>
  <c r="BX27" i="1"/>
  <c r="BW27" i="1"/>
  <c r="AV27" i="1"/>
  <c r="AX27" i="1" s="1"/>
  <c r="CO27" i="1"/>
  <c r="CQ27" i="1"/>
  <c r="AD27" i="1" s="1"/>
  <c r="AE27" i="1"/>
  <c r="AJ27" i="1"/>
  <c r="CP27" i="1" s="1"/>
  <c r="AL27" i="1"/>
  <c r="AM27" i="1"/>
  <c r="AN27" i="1"/>
  <c r="CG27" i="1"/>
  <c r="CD27" i="1"/>
  <c r="CE27" i="1" s="1"/>
  <c r="CR27" i="1"/>
  <c r="BU28" i="1"/>
  <c r="S28" i="1" s="1"/>
  <c r="BY28" i="1"/>
  <c r="BX28" i="1"/>
  <c r="BW28" i="1"/>
  <c r="AV28" i="1"/>
  <c r="AX28" i="1" s="1"/>
  <c r="CO28" i="1"/>
  <c r="CQ28" i="1"/>
  <c r="AD28" i="1" s="1"/>
  <c r="AE28" i="1"/>
  <c r="AJ28" i="1"/>
  <c r="CP28" i="1" s="1"/>
  <c r="AL28" i="1"/>
  <c r="AM28" i="1"/>
  <c r="AN28" i="1"/>
  <c r="CG28" i="1"/>
  <c r="CD28" i="1"/>
  <c r="CE28" i="1" s="1"/>
  <c r="CR28" i="1"/>
  <c r="BU29" i="1"/>
  <c r="BV29" i="1" s="1"/>
  <c r="BY29" i="1"/>
  <c r="BX29" i="1"/>
  <c r="BW29" i="1"/>
  <c r="AV29" i="1"/>
  <c r="AX29" i="1" s="1"/>
  <c r="CO29" i="1"/>
  <c r="CQ29" i="1"/>
  <c r="AD29" i="1" s="1"/>
  <c r="AE29" i="1"/>
  <c r="AJ29" i="1"/>
  <c r="CP29" i="1" s="1"/>
  <c r="AL29" i="1"/>
  <c r="AM29" i="1"/>
  <c r="AN29" i="1"/>
  <c r="CG29" i="1"/>
  <c r="CD29" i="1"/>
  <c r="CE29" i="1" s="1"/>
  <c r="CR29" i="1"/>
  <c r="BU30" i="1"/>
  <c r="BY30" i="1"/>
  <c r="BX30" i="1"/>
  <c r="BW30" i="1"/>
  <c r="AV30" i="1"/>
  <c r="AX30" i="1" s="1"/>
  <c r="CO30" i="1"/>
  <c r="CQ30" i="1"/>
  <c r="AD30" i="1" s="1"/>
  <c r="AE30" i="1"/>
  <c r="AJ30" i="1"/>
  <c r="CP30" i="1" s="1"/>
  <c r="AL30" i="1"/>
  <c r="AM30" i="1"/>
  <c r="AN30" i="1"/>
  <c r="CG30" i="1"/>
  <c r="CD30" i="1"/>
  <c r="CE30" i="1" s="1"/>
  <c r="CR30" i="1"/>
  <c r="BU31" i="1"/>
  <c r="S31" i="1" s="1"/>
  <c r="BY31" i="1"/>
  <c r="BX31" i="1"/>
  <c r="BW31" i="1"/>
  <c r="AV31" i="1"/>
  <c r="AX31" i="1" s="1"/>
  <c r="CO31" i="1"/>
  <c r="CQ31" i="1"/>
  <c r="AD31" i="1" s="1"/>
  <c r="AE31" i="1"/>
  <c r="AJ31" i="1"/>
  <c r="CP31" i="1" s="1"/>
  <c r="AL31" i="1"/>
  <c r="AM31" i="1"/>
  <c r="AN31" i="1"/>
  <c r="CG31" i="1"/>
  <c r="CD31" i="1"/>
  <c r="CE31" i="1" s="1"/>
  <c r="CR31" i="1"/>
  <c r="BU32" i="1"/>
  <c r="S32" i="1" s="1"/>
  <c r="BY32" i="1"/>
  <c r="BX32" i="1"/>
  <c r="BW32" i="1"/>
  <c r="AV32" i="1"/>
  <c r="AX32" i="1" s="1"/>
  <c r="CO32" i="1"/>
  <c r="CQ32" i="1"/>
  <c r="AD32" i="1" s="1"/>
  <c r="AE32" i="1"/>
  <c r="AJ32" i="1"/>
  <c r="CP32" i="1" s="1"/>
  <c r="AL32" i="1"/>
  <c r="AM32" i="1"/>
  <c r="AN32" i="1"/>
  <c r="CG32" i="1"/>
  <c r="CD32" i="1"/>
  <c r="CE32" i="1" s="1"/>
  <c r="CR32" i="1"/>
  <c r="BU33" i="1"/>
  <c r="S33" i="1" s="1"/>
  <c r="BY33" i="1"/>
  <c r="BX33" i="1"/>
  <c r="BW33" i="1"/>
  <c r="AV33" i="1"/>
  <c r="AX33" i="1" s="1"/>
  <c r="CO33" i="1"/>
  <c r="CQ33" i="1"/>
  <c r="AD33" i="1" s="1"/>
  <c r="AE33" i="1"/>
  <c r="AJ33" i="1"/>
  <c r="CP33" i="1" s="1"/>
  <c r="AL33" i="1"/>
  <c r="AM33" i="1"/>
  <c r="AN33" i="1"/>
  <c r="CG33" i="1"/>
  <c r="CD33" i="1"/>
  <c r="CE33" i="1" s="1"/>
  <c r="CR33" i="1"/>
  <c r="BU34" i="1"/>
  <c r="S34" i="1" s="1"/>
  <c r="BY34" i="1"/>
  <c r="BX34" i="1"/>
  <c r="BW34" i="1"/>
  <c r="AV34" i="1"/>
  <c r="AX34" i="1" s="1"/>
  <c r="CO34" i="1"/>
  <c r="CQ34" i="1"/>
  <c r="AD34" i="1" s="1"/>
  <c r="AE34" i="1"/>
  <c r="AJ34" i="1"/>
  <c r="AL34" i="1"/>
  <c r="AM34" i="1"/>
  <c r="AN34" i="1"/>
  <c r="CG34" i="1"/>
  <c r="CD34" i="1"/>
  <c r="CE34" i="1" s="1"/>
  <c r="CR34" i="1"/>
  <c r="BU35" i="1"/>
  <c r="BV35" i="1" s="1"/>
  <c r="BY35" i="1"/>
  <c r="BX35" i="1"/>
  <c r="BW35" i="1"/>
  <c r="AV35" i="1"/>
  <c r="AX35" i="1" s="1"/>
  <c r="CO35" i="1"/>
  <c r="CQ35" i="1"/>
  <c r="AD35" i="1" s="1"/>
  <c r="AE35" i="1"/>
  <c r="AJ35" i="1"/>
  <c r="CP35" i="1" s="1"/>
  <c r="AL35" i="1"/>
  <c r="AM35" i="1"/>
  <c r="AN35" i="1"/>
  <c r="CG35" i="1"/>
  <c r="CD35" i="1"/>
  <c r="CE35" i="1" s="1"/>
  <c r="CR35" i="1"/>
  <c r="BU36" i="1"/>
  <c r="BY36" i="1"/>
  <c r="BX36" i="1"/>
  <c r="BW36" i="1"/>
  <c r="AV36" i="1"/>
  <c r="AX36" i="1" s="1"/>
  <c r="CO36" i="1"/>
  <c r="CQ36" i="1"/>
  <c r="AD36" i="1" s="1"/>
  <c r="AE36" i="1"/>
  <c r="AJ36" i="1"/>
  <c r="CP36" i="1" s="1"/>
  <c r="AL36" i="1"/>
  <c r="AM36" i="1"/>
  <c r="AN36" i="1"/>
  <c r="CG36" i="1"/>
  <c r="CD36" i="1"/>
  <c r="CE36" i="1" s="1"/>
  <c r="CR36" i="1"/>
  <c r="BU37" i="1"/>
  <c r="BV37" i="1" s="1"/>
  <c r="AR37" i="1" s="1"/>
  <c r="BY37" i="1"/>
  <c r="BX37" i="1"/>
  <c r="BW37" i="1"/>
  <c r="AV37" i="1"/>
  <c r="AX37" i="1" s="1"/>
  <c r="CO37" i="1"/>
  <c r="CQ37" i="1"/>
  <c r="AD37" i="1" s="1"/>
  <c r="AE37" i="1"/>
  <c r="AJ37" i="1"/>
  <c r="CP37" i="1" s="1"/>
  <c r="AL37" i="1"/>
  <c r="AM37" i="1"/>
  <c r="AN37" i="1"/>
  <c r="CG37" i="1"/>
  <c r="CD37" i="1"/>
  <c r="CE37" i="1" s="1"/>
  <c r="CR37" i="1"/>
  <c r="BU38" i="1"/>
  <c r="BY38" i="1"/>
  <c r="BX38" i="1"/>
  <c r="BW38" i="1"/>
  <c r="AV38" i="1"/>
  <c r="AX38" i="1" s="1"/>
  <c r="CO38" i="1"/>
  <c r="CQ38" i="1"/>
  <c r="AD38" i="1" s="1"/>
  <c r="AE38" i="1"/>
  <c r="AJ38" i="1"/>
  <c r="CP38" i="1" s="1"/>
  <c r="AL38" i="1"/>
  <c r="AM38" i="1"/>
  <c r="AN38" i="1"/>
  <c r="CG38" i="1"/>
  <c r="CD38" i="1"/>
  <c r="CE38" i="1" s="1"/>
  <c r="CR38" i="1"/>
  <c r="BU39" i="1"/>
  <c r="BV39" i="1" s="1"/>
  <c r="AR39" i="1" s="1"/>
  <c r="BY39" i="1"/>
  <c r="BX39" i="1"/>
  <c r="BW39" i="1"/>
  <c r="AV39" i="1"/>
  <c r="AX39" i="1" s="1"/>
  <c r="CO39" i="1"/>
  <c r="CQ39" i="1"/>
  <c r="AD39" i="1" s="1"/>
  <c r="AE39" i="1"/>
  <c r="AJ39" i="1"/>
  <c r="CP39" i="1" s="1"/>
  <c r="AL39" i="1"/>
  <c r="AM39" i="1"/>
  <c r="AN39" i="1"/>
  <c r="CG39" i="1"/>
  <c r="CD39" i="1"/>
  <c r="CE39" i="1" s="1"/>
  <c r="CR39" i="1"/>
  <c r="BU40" i="1"/>
  <c r="BY40" i="1"/>
  <c r="BX40" i="1"/>
  <c r="BW40" i="1"/>
  <c r="AV40" i="1"/>
  <c r="AX40" i="1" s="1"/>
  <c r="CO40" i="1"/>
  <c r="CQ40" i="1"/>
  <c r="AD40" i="1" s="1"/>
  <c r="AE40" i="1"/>
  <c r="AJ40" i="1"/>
  <c r="CP40" i="1" s="1"/>
  <c r="AL40" i="1"/>
  <c r="AM40" i="1"/>
  <c r="AN40" i="1"/>
  <c r="CG40" i="1"/>
  <c r="CD40" i="1"/>
  <c r="CE40" i="1" s="1"/>
  <c r="CR40" i="1"/>
  <c r="BU41" i="1"/>
  <c r="BV41" i="1" s="1"/>
  <c r="AR41" i="1" s="1"/>
  <c r="BY41" i="1"/>
  <c r="BX41" i="1"/>
  <c r="BW41" i="1"/>
  <c r="AV41" i="1"/>
  <c r="AX41" i="1" s="1"/>
  <c r="CO41" i="1"/>
  <c r="CQ41" i="1"/>
  <c r="AD41" i="1" s="1"/>
  <c r="AE41" i="1"/>
  <c r="AJ41" i="1"/>
  <c r="CP41" i="1" s="1"/>
  <c r="AL41" i="1"/>
  <c r="AM41" i="1"/>
  <c r="AN41" i="1"/>
  <c r="CG41" i="1"/>
  <c r="CD41" i="1"/>
  <c r="CE41" i="1" s="1"/>
  <c r="CR41" i="1"/>
  <c r="BU42" i="1"/>
  <c r="BY42" i="1"/>
  <c r="BX42" i="1"/>
  <c r="BW42" i="1"/>
  <c r="AV42" i="1"/>
  <c r="AX42" i="1" s="1"/>
  <c r="CO42" i="1"/>
  <c r="CQ42" i="1"/>
  <c r="AD42" i="1" s="1"/>
  <c r="AE42" i="1"/>
  <c r="AJ42" i="1"/>
  <c r="CP42" i="1" s="1"/>
  <c r="AL42" i="1"/>
  <c r="AM42" i="1"/>
  <c r="AN42" i="1"/>
  <c r="CG42" i="1"/>
  <c r="CD42" i="1"/>
  <c r="CE42" i="1" s="1"/>
  <c r="CR42" i="1"/>
  <c r="BU43" i="1"/>
  <c r="BV43" i="1" s="1"/>
  <c r="AR43" i="1" s="1"/>
  <c r="BY43" i="1"/>
  <c r="BX43" i="1"/>
  <c r="BW43" i="1"/>
  <c r="AV43" i="1"/>
  <c r="AX43" i="1" s="1"/>
  <c r="CO43" i="1"/>
  <c r="CQ43" i="1"/>
  <c r="AD43" i="1" s="1"/>
  <c r="AE43" i="1"/>
  <c r="AJ43" i="1"/>
  <c r="CP43" i="1" s="1"/>
  <c r="AL43" i="1"/>
  <c r="AM43" i="1"/>
  <c r="AN43" i="1"/>
  <c r="CG43" i="1"/>
  <c r="CD43" i="1"/>
  <c r="CE43" i="1" s="1"/>
  <c r="CR43" i="1"/>
  <c r="BU44" i="1"/>
  <c r="BY44" i="1"/>
  <c r="BX44" i="1"/>
  <c r="BW44" i="1"/>
  <c r="AV44" i="1"/>
  <c r="AX44" i="1" s="1"/>
  <c r="CO44" i="1"/>
  <c r="CQ44" i="1"/>
  <c r="AD44" i="1" s="1"/>
  <c r="AE44" i="1"/>
  <c r="AJ44" i="1"/>
  <c r="CP44" i="1" s="1"/>
  <c r="AL44" i="1"/>
  <c r="AM44" i="1"/>
  <c r="AN44" i="1"/>
  <c r="CG44" i="1"/>
  <c r="CD44" i="1"/>
  <c r="CE44" i="1" s="1"/>
  <c r="CR44" i="1"/>
  <c r="BU45" i="1"/>
  <c r="BV45" i="1" s="1"/>
  <c r="AR45" i="1" s="1"/>
  <c r="BY45" i="1"/>
  <c r="BX45" i="1"/>
  <c r="BW45" i="1"/>
  <c r="AV45" i="1"/>
  <c r="AX45" i="1" s="1"/>
  <c r="CO45" i="1"/>
  <c r="CQ45" i="1"/>
  <c r="AD45" i="1" s="1"/>
  <c r="AE45" i="1"/>
  <c r="AJ45" i="1"/>
  <c r="CP45" i="1" s="1"/>
  <c r="AL45" i="1"/>
  <c r="AM45" i="1"/>
  <c r="AN45" i="1"/>
  <c r="CG45" i="1"/>
  <c r="CD45" i="1"/>
  <c r="CE45" i="1" s="1"/>
  <c r="CR45" i="1"/>
  <c r="BU46" i="1"/>
  <c r="BY46" i="1"/>
  <c r="BX46" i="1"/>
  <c r="BW46" i="1"/>
  <c r="AV46" i="1"/>
  <c r="AX46" i="1" s="1"/>
  <c r="CO46" i="1"/>
  <c r="CQ46" i="1"/>
  <c r="AD46" i="1" s="1"/>
  <c r="AE46" i="1"/>
  <c r="AJ46" i="1"/>
  <c r="CP46" i="1" s="1"/>
  <c r="AL46" i="1"/>
  <c r="AM46" i="1"/>
  <c r="AN46" i="1"/>
  <c r="CG46" i="1"/>
  <c r="CD46" i="1"/>
  <c r="CE46" i="1" s="1"/>
  <c r="CR46" i="1"/>
  <c r="BU47" i="1"/>
  <c r="BV47" i="1" s="1"/>
  <c r="AR47" i="1" s="1"/>
  <c r="BY47" i="1"/>
  <c r="BX47" i="1"/>
  <c r="BW47" i="1"/>
  <c r="AV47" i="1"/>
  <c r="AX47" i="1" s="1"/>
  <c r="CO47" i="1"/>
  <c r="CQ47" i="1"/>
  <c r="AD47" i="1" s="1"/>
  <c r="AE47" i="1"/>
  <c r="AJ47" i="1"/>
  <c r="CP47" i="1" s="1"/>
  <c r="AL47" i="1"/>
  <c r="AM47" i="1"/>
  <c r="AN47" i="1"/>
  <c r="CG47" i="1"/>
  <c r="CD47" i="1"/>
  <c r="CE47" i="1" s="1"/>
  <c r="CR47" i="1"/>
  <c r="BU48" i="1"/>
  <c r="BY48" i="1"/>
  <c r="BX48" i="1"/>
  <c r="BW48" i="1"/>
  <c r="AV48" i="1"/>
  <c r="AX48" i="1" s="1"/>
  <c r="CO48" i="1"/>
  <c r="CQ48" i="1"/>
  <c r="AD48" i="1" s="1"/>
  <c r="AE48" i="1"/>
  <c r="AJ48" i="1"/>
  <c r="CP48" i="1" s="1"/>
  <c r="AL48" i="1"/>
  <c r="AM48" i="1"/>
  <c r="AN48" i="1"/>
  <c r="CG48" i="1"/>
  <c r="CD48" i="1"/>
  <c r="CE48" i="1" s="1"/>
  <c r="CR48" i="1"/>
  <c r="BU49" i="1"/>
  <c r="BV49" i="1" s="1"/>
  <c r="AR49" i="1" s="1"/>
  <c r="BY49" i="1"/>
  <c r="BX49" i="1"/>
  <c r="BW49" i="1"/>
  <c r="AV49" i="1"/>
  <c r="AX49" i="1" s="1"/>
  <c r="CO49" i="1"/>
  <c r="CQ49" i="1"/>
  <c r="AD49" i="1" s="1"/>
  <c r="AE49" i="1"/>
  <c r="AJ49" i="1"/>
  <c r="CP49" i="1" s="1"/>
  <c r="AL49" i="1"/>
  <c r="AM49" i="1"/>
  <c r="AN49" i="1"/>
  <c r="CG49" i="1"/>
  <c r="CD49" i="1"/>
  <c r="CE49" i="1" s="1"/>
  <c r="CR49" i="1"/>
  <c r="BU50" i="1"/>
  <c r="BY50" i="1"/>
  <c r="BX50" i="1"/>
  <c r="BW50" i="1"/>
  <c r="AV50" i="1"/>
  <c r="AX50" i="1" s="1"/>
  <c r="CO50" i="1"/>
  <c r="CQ50" i="1"/>
  <c r="AD50" i="1" s="1"/>
  <c r="AE50" i="1"/>
  <c r="AJ50" i="1"/>
  <c r="CP50" i="1" s="1"/>
  <c r="AL50" i="1"/>
  <c r="AM50" i="1"/>
  <c r="AN50" i="1"/>
  <c r="CG50" i="1"/>
  <c r="CD50" i="1"/>
  <c r="CE50" i="1" s="1"/>
  <c r="CR50" i="1"/>
  <c r="BU51" i="1"/>
  <c r="BV51" i="1" s="1"/>
  <c r="AR51" i="1" s="1"/>
  <c r="BY51" i="1"/>
  <c r="BX51" i="1"/>
  <c r="BW51" i="1"/>
  <c r="AV51" i="1"/>
  <c r="AX51" i="1" s="1"/>
  <c r="CO51" i="1"/>
  <c r="CQ51" i="1"/>
  <c r="AD51" i="1" s="1"/>
  <c r="AE51" i="1"/>
  <c r="AJ51" i="1"/>
  <c r="CP51" i="1" s="1"/>
  <c r="AL51" i="1"/>
  <c r="AM51" i="1"/>
  <c r="AN51" i="1"/>
  <c r="CG51" i="1"/>
  <c r="CD51" i="1"/>
  <c r="CE51" i="1" s="1"/>
  <c r="CR51" i="1"/>
  <c r="BU52" i="1"/>
  <c r="BY52" i="1"/>
  <c r="BX52" i="1"/>
  <c r="BW52" i="1"/>
  <c r="AV52" i="1"/>
  <c r="AX52" i="1" s="1"/>
  <c r="CO52" i="1"/>
  <c r="CQ52" i="1"/>
  <c r="AD52" i="1" s="1"/>
  <c r="AE52" i="1"/>
  <c r="AJ52" i="1"/>
  <c r="CP52" i="1" s="1"/>
  <c r="AL52" i="1"/>
  <c r="AM52" i="1"/>
  <c r="AN52" i="1"/>
  <c r="CG52" i="1"/>
  <c r="CD52" i="1"/>
  <c r="CE52" i="1" s="1"/>
  <c r="CR52" i="1"/>
  <c r="BU53" i="1"/>
  <c r="BV53" i="1" s="1"/>
  <c r="AR53" i="1" s="1"/>
  <c r="BY53" i="1"/>
  <c r="BX53" i="1"/>
  <c r="BW53" i="1"/>
  <c r="AV53" i="1"/>
  <c r="AX53" i="1" s="1"/>
  <c r="CO53" i="1"/>
  <c r="CQ53" i="1"/>
  <c r="AD53" i="1" s="1"/>
  <c r="AE53" i="1"/>
  <c r="AJ53" i="1"/>
  <c r="CP53" i="1" s="1"/>
  <c r="AL53" i="1"/>
  <c r="AM53" i="1"/>
  <c r="AN53" i="1"/>
  <c r="CG53" i="1"/>
  <c r="CD53" i="1"/>
  <c r="CE53" i="1" s="1"/>
  <c r="CR53" i="1"/>
  <c r="BU54" i="1"/>
  <c r="BY54" i="1"/>
  <c r="BX54" i="1"/>
  <c r="BW54" i="1"/>
  <c r="AV54" i="1"/>
  <c r="AX54" i="1" s="1"/>
  <c r="CO54" i="1"/>
  <c r="CQ54" i="1"/>
  <c r="AD54" i="1" s="1"/>
  <c r="AE54" i="1"/>
  <c r="AJ54" i="1"/>
  <c r="CP54" i="1" s="1"/>
  <c r="AL54" i="1"/>
  <c r="AM54" i="1"/>
  <c r="AN54" i="1"/>
  <c r="CG54" i="1"/>
  <c r="CD54" i="1"/>
  <c r="CE54" i="1" s="1"/>
  <c r="CR54" i="1"/>
  <c r="BU55" i="1"/>
  <c r="BV55" i="1" s="1"/>
  <c r="AR55" i="1" s="1"/>
  <c r="BY55" i="1"/>
  <c r="BX55" i="1"/>
  <c r="BW55" i="1"/>
  <c r="AV55" i="1"/>
  <c r="AX55" i="1" s="1"/>
  <c r="CO55" i="1"/>
  <c r="CQ55" i="1"/>
  <c r="AD55" i="1" s="1"/>
  <c r="AE55" i="1"/>
  <c r="AJ55" i="1"/>
  <c r="CP55" i="1" s="1"/>
  <c r="AL55" i="1"/>
  <c r="AM55" i="1"/>
  <c r="AN55" i="1"/>
  <c r="CG55" i="1"/>
  <c r="CD55" i="1"/>
  <c r="CE55" i="1" s="1"/>
  <c r="CR55" i="1"/>
  <c r="CH52" i="1" l="1"/>
  <c r="CH40" i="1"/>
  <c r="BV31" i="1"/>
  <c r="S7" i="1"/>
  <c r="CM7" i="1" s="1"/>
  <c r="CH2" i="1"/>
  <c r="CH44" i="1"/>
  <c r="CH4" i="1"/>
  <c r="S9" i="1"/>
  <c r="CM9" i="1" s="1"/>
  <c r="S3" i="1"/>
  <c r="AK3" i="1" s="1"/>
  <c r="CH31" i="1"/>
  <c r="CH25" i="1"/>
  <c r="CH19" i="1"/>
  <c r="BV5" i="1"/>
  <c r="AR5" i="1" s="1"/>
  <c r="AK15" i="1"/>
  <c r="CM31" i="1"/>
  <c r="CH20" i="1"/>
  <c r="S39" i="1"/>
  <c r="AK39" i="1" s="1"/>
  <c r="CH11" i="1"/>
  <c r="AQ19" i="1"/>
  <c r="BV27" i="1"/>
  <c r="AR27" i="1" s="1"/>
  <c r="AK19" i="1"/>
  <c r="CH16" i="1"/>
  <c r="BV32" i="1"/>
  <c r="AR32" i="1" s="1"/>
  <c r="CH7" i="1"/>
  <c r="CH18" i="1"/>
  <c r="AQ10" i="1"/>
  <c r="CH17" i="1"/>
  <c r="S47" i="1"/>
  <c r="CM47" i="1" s="1"/>
  <c r="AQ18" i="1"/>
  <c r="S49" i="1"/>
  <c r="CM49" i="1" s="1"/>
  <c r="CH38" i="1"/>
  <c r="CH35" i="1"/>
  <c r="AQ9" i="1"/>
  <c r="CH10" i="1"/>
  <c r="CH5" i="1"/>
  <c r="AQ52" i="1"/>
  <c r="AQ25" i="1"/>
  <c r="AQ39" i="1"/>
  <c r="AQ14" i="1"/>
  <c r="AQ7" i="1"/>
  <c r="S43" i="1"/>
  <c r="AK43" i="1" s="1"/>
  <c r="AQ36" i="1"/>
  <c r="AQ35" i="1"/>
  <c r="CH6" i="1"/>
  <c r="S23" i="1"/>
  <c r="CM23" i="1" s="1"/>
  <c r="AQ31" i="1"/>
  <c r="CH30" i="1"/>
  <c r="CH27" i="1"/>
  <c r="S25" i="1"/>
  <c r="CM25" i="1" s="1"/>
  <c r="CH3" i="1"/>
  <c r="AQ55" i="1"/>
  <c r="AQ28" i="1"/>
  <c r="AQ23" i="1"/>
  <c r="BV19" i="1"/>
  <c r="AR19" i="1" s="1"/>
  <c r="AQ4" i="1"/>
  <c r="BV11" i="1"/>
  <c r="AR11" i="1" s="1"/>
  <c r="AQ8" i="1"/>
  <c r="AQ40" i="1"/>
  <c r="CH29" i="1"/>
  <c r="CH24" i="1"/>
  <c r="BV21" i="1"/>
  <c r="AR21" i="1" s="1"/>
  <c r="CH9" i="1"/>
  <c r="CH33" i="1"/>
  <c r="CH21" i="1"/>
  <c r="AQ3" i="1"/>
  <c r="S55" i="1"/>
  <c r="AK55" i="1" s="1"/>
  <c r="AQ49" i="1"/>
  <c r="CH37" i="1"/>
  <c r="AQ11" i="1"/>
  <c r="S37" i="1"/>
  <c r="AK37" i="1" s="1"/>
  <c r="CH12" i="1"/>
  <c r="AQ44" i="1"/>
  <c r="AQ42" i="1"/>
  <c r="S41" i="1"/>
  <c r="AK41" i="1" s="1"/>
  <c r="AQ33" i="1"/>
  <c r="CH23" i="1"/>
  <c r="AQ2" i="1"/>
  <c r="CH54" i="1"/>
  <c r="CH45" i="1"/>
  <c r="AQ48" i="1"/>
  <c r="S45" i="1"/>
  <c r="AK45" i="1" s="1"/>
  <c r="CH36" i="1"/>
  <c r="AQ17" i="1"/>
  <c r="CM34" i="1"/>
  <c r="BV15" i="1"/>
  <c r="AR15" i="1" s="1"/>
  <c r="AQ41" i="1"/>
  <c r="AQ29" i="1"/>
  <c r="CM27" i="1"/>
  <c r="CH13" i="1"/>
  <c r="AQ12" i="1"/>
  <c r="AQ50" i="1"/>
  <c r="AQ43" i="1"/>
  <c r="CH28" i="1"/>
  <c r="AQ21" i="1"/>
  <c r="CH15" i="1"/>
  <c r="CH46" i="1"/>
  <c r="AQ34" i="1"/>
  <c r="AQ32" i="1"/>
  <c r="CH22" i="1"/>
  <c r="AQ5" i="1"/>
  <c r="S53" i="1"/>
  <c r="CM53" i="1" s="1"/>
  <c r="CH51" i="1"/>
  <c r="S29" i="1"/>
  <c r="AK29" i="1" s="1"/>
  <c r="S17" i="1"/>
  <c r="S13" i="1"/>
  <c r="CM13" i="1" s="1"/>
  <c r="CM11" i="1"/>
  <c r="BZ13" i="1"/>
  <c r="AT13" i="1" s="1"/>
  <c r="CA13" i="1" s="1"/>
  <c r="AS13" i="1" s="1"/>
  <c r="AQ51" i="1"/>
  <c r="CP34" i="1"/>
  <c r="AK34" i="1" s="1"/>
  <c r="CH49" i="1"/>
  <c r="CH41" i="1"/>
  <c r="AQ20" i="1"/>
  <c r="CP14" i="1"/>
  <c r="AK14" i="1" s="1"/>
  <c r="CH8" i="1"/>
  <c r="CM5" i="1"/>
  <c r="CH43" i="1"/>
  <c r="CH47" i="1"/>
  <c r="CH39" i="1"/>
  <c r="AQ30" i="1"/>
  <c r="CH50" i="1"/>
  <c r="AQ47" i="1"/>
  <c r="CH42" i="1"/>
  <c r="BV33" i="1"/>
  <c r="AR33" i="1" s="1"/>
  <c r="BZ55" i="1"/>
  <c r="AT55" i="1" s="1"/>
  <c r="CA55" i="1" s="1"/>
  <c r="AS55" i="1" s="1"/>
  <c r="AQ46" i="1"/>
  <c r="AQ38" i="1"/>
  <c r="CH34" i="1"/>
  <c r="BV34" i="1"/>
  <c r="AR34" i="1" s="1"/>
  <c r="AQ27" i="1"/>
  <c r="CM19" i="1"/>
  <c r="CH53" i="1"/>
  <c r="AQ45" i="1"/>
  <c r="AQ37" i="1"/>
  <c r="AK28" i="1"/>
  <c r="CH26" i="1"/>
  <c r="AQ24" i="1"/>
  <c r="CH55" i="1"/>
  <c r="AQ53" i="1"/>
  <c r="AQ22" i="1"/>
  <c r="AQ16" i="1"/>
  <c r="CM15" i="1"/>
  <c r="CH14" i="1"/>
  <c r="AQ6" i="1"/>
  <c r="BZ51" i="1"/>
  <c r="AT51" i="1" s="1"/>
  <c r="CA51" i="1" s="1"/>
  <c r="AK33" i="1"/>
  <c r="CM33" i="1"/>
  <c r="S52" i="1"/>
  <c r="BV52" i="1"/>
  <c r="S51" i="1"/>
  <c r="AR29" i="1"/>
  <c r="S50" i="1"/>
  <c r="BV50" i="1"/>
  <c r="CP13" i="1"/>
  <c r="AQ13" i="1"/>
  <c r="BZ49" i="1"/>
  <c r="AT49" i="1" s="1"/>
  <c r="CA49" i="1" s="1"/>
  <c r="AR35" i="1"/>
  <c r="CH32" i="1"/>
  <c r="AR23" i="1"/>
  <c r="BZ47" i="1"/>
  <c r="AT47" i="1" s="1"/>
  <c r="CA47" i="1" s="1"/>
  <c r="BZ45" i="1"/>
  <c r="AT45" i="1" s="1"/>
  <c r="CA45" i="1" s="1"/>
  <c r="BZ43" i="1"/>
  <c r="AT43" i="1" s="1"/>
  <c r="CA43" i="1" s="1"/>
  <c r="BZ41" i="1"/>
  <c r="AT41" i="1" s="1"/>
  <c r="CA41" i="1" s="1"/>
  <c r="BZ39" i="1"/>
  <c r="AT39" i="1" s="1"/>
  <c r="CA39" i="1" s="1"/>
  <c r="BZ37" i="1"/>
  <c r="AT37" i="1" s="1"/>
  <c r="CA37" i="1" s="1"/>
  <c r="AK21" i="1"/>
  <c r="AR7" i="1"/>
  <c r="S46" i="1"/>
  <c r="BV46" i="1"/>
  <c r="S44" i="1"/>
  <c r="BV44" i="1"/>
  <c r="S42" i="1"/>
  <c r="BV42" i="1"/>
  <c r="S40" i="1"/>
  <c r="BV40" i="1"/>
  <c r="S38" i="1"/>
  <c r="BV38" i="1"/>
  <c r="S36" i="1"/>
  <c r="BV36" i="1"/>
  <c r="CM21" i="1"/>
  <c r="S48" i="1"/>
  <c r="BV48" i="1"/>
  <c r="AQ54" i="1"/>
  <c r="S54" i="1"/>
  <c r="BV54" i="1"/>
  <c r="AK31" i="1"/>
  <c r="AQ26" i="1"/>
  <c r="CM24" i="1"/>
  <c r="AR31" i="1"/>
  <c r="BZ53" i="1"/>
  <c r="AT53" i="1" s="1"/>
  <c r="CA53" i="1" s="1"/>
  <c r="CH48" i="1"/>
  <c r="BZ35" i="1"/>
  <c r="AT35" i="1" s="1"/>
  <c r="CA35" i="1" s="1"/>
  <c r="CP24" i="1"/>
  <c r="AK24" i="1" s="1"/>
  <c r="AK16" i="1"/>
  <c r="CM16" i="1"/>
  <c r="S35" i="1"/>
  <c r="AK27" i="1"/>
  <c r="AK22" i="1"/>
  <c r="CM22" i="1"/>
  <c r="CM14" i="1"/>
  <c r="AK20" i="1"/>
  <c r="CM20" i="1"/>
  <c r="AK12" i="1"/>
  <c r="CM12" i="1"/>
  <c r="AK11" i="1"/>
  <c r="BZ9" i="1"/>
  <c r="AT9" i="1" s="1"/>
  <c r="CA9" i="1" s="1"/>
  <c r="CM32" i="1"/>
  <c r="BZ29" i="1"/>
  <c r="AT29" i="1" s="1"/>
  <c r="CA29" i="1" s="1"/>
  <c r="AK26" i="1"/>
  <c r="CM26" i="1"/>
  <c r="BZ23" i="1"/>
  <c r="AT23" i="1" s="1"/>
  <c r="CA23" i="1" s="1"/>
  <c r="AK10" i="1"/>
  <c r="CM10" i="1"/>
  <c r="AK9" i="1"/>
  <c r="BZ7" i="1"/>
  <c r="AT7" i="1" s="1"/>
  <c r="CA7" i="1" s="1"/>
  <c r="AR3" i="1"/>
  <c r="BZ31" i="1"/>
  <c r="AT31" i="1" s="1"/>
  <c r="CA31" i="1" s="1"/>
  <c r="CM28" i="1"/>
  <c r="AK8" i="1"/>
  <c r="CM8" i="1"/>
  <c r="AK7" i="1"/>
  <c r="BZ3" i="1"/>
  <c r="AT3" i="1" s="1"/>
  <c r="CA3" i="1" s="1"/>
  <c r="S30" i="1"/>
  <c r="BV30" i="1"/>
  <c r="AK18" i="1"/>
  <c r="CM18" i="1"/>
  <c r="AQ15" i="1"/>
  <c r="AK6" i="1"/>
  <c r="CM6" i="1"/>
  <c r="AK5" i="1"/>
  <c r="AK32" i="1"/>
  <c r="BZ25" i="1"/>
  <c r="AT25" i="1" s="1"/>
  <c r="CA25" i="1" s="1"/>
  <c r="BZ17" i="1"/>
  <c r="AT17" i="1" s="1"/>
  <c r="CA17" i="1" s="1"/>
  <c r="AK4" i="1"/>
  <c r="CM4" i="1"/>
  <c r="AK2" i="1"/>
  <c r="CM2" i="1"/>
  <c r="BV28" i="1"/>
  <c r="BV26" i="1"/>
  <c r="BV24" i="1"/>
  <c r="BV22" i="1"/>
  <c r="BV20" i="1"/>
  <c r="BV18" i="1"/>
  <c r="BZ18" i="1" s="1"/>
  <c r="AT18" i="1" s="1"/>
  <c r="CA18" i="1" s="1"/>
  <c r="BV16" i="1"/>
  <c r="BV14" i="1"/>
  <c r="BV12" i="1"/>
  <c r="BV10" i="1"/>
  <c r="BV8" i="1"/>
  <c r="BV6" i="1"/>
  <c r="BV4" i="1"/>
  <c r="BV2" i="1"/>
  <c r="BZ32" i="1" l="1"/>
  <c r="AT32" i="1" s="1"/>
  <c r="CA32" i="1" s="1"/>
  <c r="CM3" i="1"/>
  <c r="BZ5" i="1"/>
  <c r="AT5" i="1" s="1"/>
  <c r="CA5" i="1" s="1"/>
  <c r="AK47" i="1"/>
  <c r="AK49" i="1"/>
  <c r="CM41" i="1"/>
  <c r="CM39" i="1"/>
  <c r="CM43" i="1"/>
  <c r="BZ21" i="1"/>
  <c r="AT21" i="1" s="1"/>
  <c r="CA21" i="1" s="1"/>
  <c r="AS21" i="1" s="1"/>
  <c r="BZ33" i="1"/>
  <c r="AT33" i="1" s="1"/>
  <c r="CA33" i="1" s="1"/>
  <c r="CB33" i="1" s="1"/>
  <c r="CC33" i="1" s="1"/>
  <c r="CF33" i="1" s="1"/>
  <c r="T33" i="1" s="1"/>
  <c r="CI33" i="1" s="1"/>
  <c r="U33" i="1" s="1"/>
  <c r="CJ33" i="1" s="1"/>
  <c r="CM37" i="1"/>
  <c r="BZ27" i="1"/>
  <c r="AT27" i="1" s="1"/>
  <c r="CA27" i="1" s="1"/>
  <c r="AS27" i="1" s="1"/>
  <c r="AK23" i="1"/>
  <c r="AK53" i="1"/>
  <c r="BZ15" i="1"/>
  <c r="AT15" i="1" s="1"/>
  <c r="CA15" i="1" s="1"/>
  <c r="AS15" i="1" s="1"/>
  <c r="CM55" i="1"/>
  <c r="AK25" i="1"/>
  <c r="CB55" i="1"/>
  <c r="CC55" i="1" s="1"/>
  <c r="CF55" i="1" s="1"/>
  <c r="T55" i="1" s="1"/>
  <c r="CI55" i="1" s="1"/>
  <c r="U55" i="1" s="1"/>
  <c r="CJ55" i="1" s="1"/>
  <c r="CM45" i="1"/>
  <c r="BZ19" i="1"/>
  <c r="AT19" i="1" s="1"/>
  <c r="CA19" i="1" s="1"/>
  <c r="CB19" i="1" s="1"/>
  <c r="CC19" i="1" s="1"/>
  <c r="CF19" i="1" s="1"/>
  <c r="T19" i="1" s="1"/>
  <c r="CI19" i="1" s="1"/>
  <c r="U19" i="1" s="1"/>
  <c r="BZ11" i="1"/>
  <c r="AT11" i="1" s="1"/>
  <c r="CA11" i="1" s="1"/>
  <c r="AK13" i="1"/>
  <c r="BZ34" i="1"/>
  <c r="AT34" i="1" s="1"/>
  <c r="CA34" i="1" s="1"/>
  <c r="AS34" i="1" s="1"/>
  <c r="CB13" i="1"/>
  <c r="CC13" i="1" s="1"/>
  <c r="CF13" i="1" s="1"/>
  <c r="T13" i="1" s="1"/>
  <c r="CI13" i="1" s="1"/>
  <c r="U13" i="1" s="1"/>
  <c r="CJ13" i="1" s="1"/>
  <c r="AK17" i="1"/>
  <c r="CM17" i="1"/>
  <c r="CM29" i="1"/>
  <c r="AR22" i="1"/>
  <c r="BZ22" i="1"/>
  <c r="AT22" i="1" s="1"/>
  <c r="CA22" i="1" s="1"/>
  <c r="AR50" i="1"/>
  <c r="BZ50" i="1"/>
  <c r="AT50" i="1" s="1"/>
  <c r="CA50" i="1" s="1"/>
  <c r="CM54" i="1"/>
  <c r="AK54" i="1"/>
  <c r="AS18" i="1"/>
  <c r="CB18" i="1"/>
  <c r="CC18" i="1" s="1"/>
  <c r="CF18" i="1" s="1"/>
  <c r="T18" i="1" s="1"/>
  <c r="CI18" i="1" s="1"/>
  <c r="U18" i="1" s="1"/>
  <c r="AR4" i="1"/>
  <c r="AR28" i="1"/>
  <c r="AS17" i="1"/>
  <c r="CB17" i="1"/>
  <c r="CC17" i="1" s="1"/>
  <c r="CF17" i="1" s="1"/>
  <c r="T17" i="1" s="1"/>
  <c r="AR30" i="1"/>
  <c r="BZ30" i="1"/>
  <c r="AT30" i="1" s="1"/>
  <c r="CA30" i="1" s="1"/>
  <c r="AS23" i="1"/>
  <c r="CB23" i="1"/>
  <c r="CC23" i="1" s="1"/>
  <c r="CF23" i="1" s="1"/>
  <c r="T23" i="1" s="1"/>
  <c r="CI23" i="1" s="1"/>
  <c r="U23" i="1" s="1"/>
  <c r="AS53" i="1"/>
  <c r="CB53" i="1"/>
  <c r="CC53" i="1" s="1"/>
  <c r="CF53" i="1" s="1"/>
  <c r="T53" i="1" s="1"/>
  <c r="CI53" i="1" s="1"/>
  <c r="U53" i="1" s="1"/>
  <c r="AR36" i="1"/>
  <c r="BZ36" i="1"/>
  <c r="AT36" i="1" s="1"/>
  <c r="CA36" i="1" s="1"/>
  <c r="AR42" i="1"/>
  <c r="BZ42" i="1"/>
  <c r="AT42" i="1" s="1"/>
  <c r="CA42" i="1" s="1"/>
  <c r="AS47" i="1"/>
  <c r="CB47" i="1"/>
  <c r="CC47" i="1" s="1"/>
  <c r="CF47" i="1" s="1"/>
  <c r="T47" i="1" s="1"/>
  <c r="CI47" i="1" s="1"/>
  <c r="U47" i="1" s="1"/>
  <c r="AS35" i="1"/>
  <c r="CB35" i="1"/>
  <c r="CC35" i="1" s="1"/>
  <c r="CF35" i="1" s="1"/>
  <c r="T35" i="1" s="1"/>
  <c r="CI35" i="1" s="1"/>
  <c r="U35" i="1" s="1"/>
  <c r="CM36" i="1"/>
  <c r="AK36" i="1"/>
  <c r="CM42" i="1"/>
  <c r="AK42" i="1"/>
  <c r="CM51" i="1"/>
  <c r="AK51" i="1"/>
  <c r="AR8" i="1"/>
  <c r="AS31" i="1"/>
  <c r="CB31" i="1"/>
  <c r="CC31" i="1" s="1"/>
  <c r="CF31" i="1" s="1"/>
  <c r="T31" i="1" s="1"/>
  <c r="CI31" i="1" s="1"/>
  <c r="U31" i="1" s="1"/>
  <c r="BZ8" i="1"/>
  <c r="AT8" i="1" s="1"/>
  <c r="CA8" i="1" s="1"/>
  <c r="CM40" i="1"/>
  <c r="AK40" i="1"/>
  <c r="AR24" i="1"/>
  <c r="BZ24" i="1"/>
  <c r="AT24" i="1" s="1"/>
  <c r="CA24" i="1" s="1"/>
  <c r="AR2" i="1"/>
  <c r="AR6" i="1"/>
  <c r="AR10" i="1"/>
  <c r="BZ2" i="1"/>
  <c r="AT2" i="1" s="1"/>
  <c r="CA2" i="1" s="1"/>
  <c r="AR48" i="1"/>
  <c r="BZ48" i="1"/>
  <c r="AT48" i="1" s="1"/>
  <c r="CA48" i="1" s="1"/>
  <c r="AS49" i="1"/>
  <c r="CB49" i="1"/>
  <c r="CC49" i="1" s="1"/>
  <c r="CF49" i="1" s="1"/>
  <c r="T49" i="1" s="1"/>
  <c r="CI49" i="1" s="1"/>
  <c r="U49" i="1" s="1"/>
  <c r="CM50" i="1"/>
  <c r="AK50" i="1"/>
  <c r="CM30" i="1"/>
  <c r="AK30" i="1"/>
  <c r="AR12" i="1"/>
  <c r="CM48" i="1"/>
  <c r="AK48" i="1"/>
  <c r="AR38" i="1"/>
  <c r="BZ38" i="1"/>
  <c r="AT38" i="1" s="1"/>
  <c r="CA38" i="1" s="1"/>
  <c r="AR44" i="1"/>
  <c r="BZ44" i="1"/>
  <c r="AT44" i="1" s="1"/>
  <c r="CA44" i="1" s="1"/>
  <c r="BZ28" i="1"/>
  <c r="AT28" i="1" s="1"/>
  <c r="CA28" i="1" s="1"/>
  <c r="AS25" i="1"/>
  <c r="CB25" i="1"/>
  <c r="CC25" i="1" s="1"/>
  <c r="CF25" i="1" s="1"/>
  <c r="T25" i="1" s="1"/>
  <c r="CI25" i="1" s="1"/>
  <c r="U25" i="1" s="1"/>
  <c r="BZ6" i="1"/>
  <c r="AT6" i="1" s="1"/>
  <c r="CA6" i="1" s="1"/>
  <c r="BZ4" i="1"/>
  <c r="AT4" i="1" s="1"/>
  <c r="CA4" i="1" s="1"/>
  <c r="AS9" i="1"/>
  <c r="CB9" i="1"/>
  <c r="CC9" i="1" s="1"/>
  <c r="CF9" i="1" s="1"/>
  <c r="T9" i="1" s="1"/>
  <c r="CM38" i="1"/>
  <c r="AK38" i="1"/>
  <c r="CM44" i="1"/>
  <c r="AK44" i="1"/>
  <c r="AS37" i="1"/>
  <c r="CB37" i="1"/>
  <c r="CC37" i="1" s="1"/>
  <c r="CF37" i="1" s="1"/>
  <c r="T37" i="1" s="1"/>
  <c r="BZ10" i="1"/>
  <c r="AT10" i="1" s="1"/>
  <c r="CA10" i="1" s="1"/>
  <c r="AR52" i="1"/>
  <c r="BZ52" i="1"/>
  <c r="AT52" i="1" s="1"/>
  <c r="CA52" i="1" s="1"/>
  <c r="CM46" i="1"/>
  <c r="AK46" i="1"/>
  <c r="AR54" i="1"/>
  <c r="BZ54" i="1"/>
  <c r="AT54" i="1" s="1"/>
  <c r="CA54" i="1" s="1"/>
  <c r="AR26" i="1"/>
  <c r="AS3" i="1"/>
  <c r="CB3" i="1"/>
  <c r="CC3" i="1" s="1"/>
  <c r="CF3" i="1" s="1"/>
  <c r="T3" i="1" s="1"/>
  <c r="BZ12" i="1"/>
  <c r="AT12" i="1" s="1"/>
  <c r="CA12" i="1" s="1"/>
  <c r="AR14" i="1"/>
  <c r="AS5" i="1"/>
  <c r="CB5" i="1"/>
  <c r="CC5" i="1" s="1"/>
  <c r="CF5" i="1" s="1"/>
  <c r="T5" i="1" s="1"/>
  <c r="CI5" i="1" s="1"/>
  <c r="U5" i="1" s="1"/>
  <c r="AS39" i="1"/>
  <c r="CB39" i="1"/>
  <c r="CC39" i="1" s="1"/>
  <c r="CF39" i="1" s="1"/>
  <c r="T39" i="1" s="1"/>
  <c r="CM52" i="1"/>
  <c r="AK52" i="1"/>
  <c r="AS51" i="1"/>
  <c r="CB51" i="1"/>
  <c r="CC51" i="1" s="1"/>
  <c r="CF51" i="1" s="1"/>
  <c r="T51" i="1" s="1"/>
  <c r="CM35" i="1"/>
  <c r="AK35" i="1"/>
  <c r="AS41" i="1"/>
  <c r="CB41" i="1"/>
  <c r="CC41" i="1" s="1"/>
  <c r="CF41" i="1" s="1"/>
  <c r="T41" i="1" s="1"/>
  <c r="AS45" i="1"/>
  <c r="CB45" i="1"/>
  <c r="CC45" i="1" s="1"/>
  <c r="CF45" i="1" s="1"/>
  <c r="T45" i="1" s="1"/>
  <c r="CI45" i="1" s="1"/>
  <c r="U45" i="1" s="1"/>
  <c r="AS29" i="1"/>
  <c r="CB29" i="1"/>
  <c r="CC29" i="1" s="1"/>
  <c r="CF29" i="1" s="1"/>
  <c r="T29" i="1" s="1"/>
  <c r="CI29" i="1" s="1"/>
  <c r="U29" i="1" s="1"/>
  <c r="BZ26" i="1"/>
  <c r="AT26" i="1" s="1"/>
  <c r="CA26" i="1" s="1"/>
  <c r="AS7" i="1"/>
  <c r="CB7" i="1"/>
  <c r="CC7" i="1" s="1"/>
  <c r="CF7" i="1" s="1"/>
  <c r="T7" i="1" s="1"/>
  <c r="CI7" i="1" s="1"/>
  <c r="U7" i="1" s="1"/>
  <c r="AR16" i="1"/>
  <c r="AR18" i="1"/>
  <c r="AR20" i="1"/>
  <c r="BZ16" i="1"/>
  <c r="AT16" i="1" s="1"/>
  <c r="CA16" i="1" s="1"/>
  <c r="BZ20" i="1"/>
  <c r="AT20" i="1" s="1"/>
  <c r="CA20" i="1" s="1"/>
  <c r="BZ14" i="1"/>
  <c r="AT14" i="1" s="1"/>
  <c r="CA14" i="1" s="1"/>
  <c r="CB32" i="1"/>
  <c r="CC32" i="1" s="1"/>
  <c r="CF32" i="1" s="1"/>
  <c r="T32" i="1" s="1"/>
  <c r="AS32" i="1"/>
  <c r="AR40" i="1"/>
  <c r="BZ40" i="1"/>
  <c r="AT40" i="1" s="1"/>
  <c r="CA40" i="1" s="1"/>
  <c r="AR46" i="1"/>
  <c r="BZ46" i="1"/>
  <c r="AT46" i="1" s="1"/>
  <c r="CA46" i="1" s="1"/>
  <c r="AS43" i="1"/>
  <c r="CB43" i="1"/>
  <c r="CC43" i="1" s="1"/>
  <c r="CF43" i="1" s="1"/>
  <c r="T43" i="1" s="1"/>
  <c r="CK33" i="1" l="1"/>
  <c r="AS33" i="1"/>
  <c r="CL33" i="1"/>
  <c r="CN33" i="1" s="1"/>
  <c r="CB21" i="1"/>
  <c r="CC21" i="1" s="1"/>
  <c r="CF21" i="1" s="1"/>
  <c r="T21" i="1" s="1"/>
  <c r="CI21" i="1" s="1"/>
  <c r="U21" i="1" s="1"/>
  <c r="CK21" i="1" s="1"/>
  <c r="CK55" i="1"/>
  <c r="CK13" i="1"/>
  <c r="CB15" i="1"/>
  <c r="CC15" i="1" s="1"/>
  <c r="CF15" i="1" s="1"/>
  <c r="T15" i="1" s="1"/>
  <c r="CI15" i="1" s="1"/>
  <c r="U15" i="1" s="1"/>
  <c r="CL55" i="1"/>
  <c r="CN55" i="1" s="1"/>
  <c r="CB27" i="1"/>
  <c r="CC27" i="1" s="1"/>
  <c r="CF27" i="1" s="1"/>
  <c r="T27" i="1" s="1"/>
  <c r="CI27" i="1" s="1"/>
  <c r="U27" i="1" s="1"/>
  <c r="CJ27" i="1" s="1"/>
  <c r="AS19" i="1"/>
  <c r="CB34" i="1"/>
  <c r="CC34" i="1" s="1"/>
  <c r="CF34" i="1" s="1"/>
  <c r="T34" i="1" s="1"/>
  <c r="CL34" i="1" s="1"/>
  <c r="CN34" i="1" s="1"/>
  <c r="AS11" i="1"/>
  <c r="CB11" i="1"/>
  <c r="CC11" i="1" s="1"/>
  <c r="CF11" i="1" s="1"/>
  <c r="T11" i="1" s="1"/>
  <c r="CL47" i="1"/>
  <c r="CN47" i="1" s="1"/>
  <c r="CL13" i="1"/>
  <c r="CN13" i="1" s="1"/>
  <c r="CL23" i="1"/>
  <c r="CN23" i="1" s="1"/>
  <c r="CL19" i="1"/>
  <c r="CN19" i="1" s="1"/>
  <c r="CL31" i="1"/>
  <c r="CN31" i="1" s="1"/>
  <c r="CB24" i="1"/>
  <c r="CC24" i="1" s="1"/>
  <c r="CF24" i="1" s="1"/>
  <c r="T24" i="1" s="1"/>
  <c r="CI24" i="1" s="1"/>
  <c r="U24" i="1" s="1"/>
  <c r="AS24" i="1"/>
  <c r="CJ53" i="1"/>
  <c r="CK53" i="1"/>
  <c r="CB50" i="1"/>
  <c r="CC50" i="1" s="1"/>
  <c r="CF50" i="1" s="1"/>
  <c r="T50" i="1" s="1"/>
  <c r="CI50" i="1" s="1"/>
  <c r="U50" i="1" s="1"/>
  <c r="AS50" i="1"/>
  <c r="CJ49" i="1"/>
  <c r="CK49" i="1"/>
  <c r="CJ5" i="1"/>
  <c r="CK5" i="1"/>
  <c r="CL35" i="1"/>
  <c r="CN35" i="1" s="1"/>
  <c r="CI32" i="1"/>
  <c r="U32" i="1" s="1"/>
  <c r="CL32" i="1"/>
  <c r="CN32" i="1" s="1"/>
  <c r="AS26" i="1"/>
  <c r="CB26" i="1"/>
  <c r="CC26" i="1" s="1"/>
  <c r="CF26" i="1" s="1"/>
  <c r="T26" i="1" s="1"/>
  <c r="CI26" i="1" s="1"/>
  <c r="U26" i="1" s="1"/>
  <c r="CI51" i="1"/>
  <c r="U51" i="1" s="1"/>
  <c r="CL51" i="1"/>
  <c r="CN51" i="1" s="1"/>
  <c r="CB48" i="1"/>
  <c r="CC48" i="1" s="1"/>
  <c r="CF48" i="1" s="1"/>
  <c r="T48" i="1" s="1"/>
  <c r="AS48" i="1"/>
  <c r="CJ25" i="1"/>
  <c r="CK25" i="1"/>
  <c r="AS14" i="1"/>
  <c r="CB14" i="1"/>
  <c r="CC14" i="1" s="1"/>
  <c r="CF14" i="1" s="1"/>
  <c r="T14" i="1" s="1"/>
  <c r="CI14" i="1" s="1"/>
  <c r="U14" i="1" s="1"/>
  <c r="CJ47" i="1"/>
  <c r="CK47" i="1"/>
  <c r="CJ19" i="1"/>
  <c r="CK19" i="1"/>
  <c r="CJ7" i="1"/>
  <c r="CK7" i="1"/>
  <c r="CJ29" i="1"/>
  <c r="CK29" i="1"/>
  <c r="CB44" i="1"/>
  <c r="CC44" i="1" s="1"/>
  <c r="CF44" i="1" s="1"/>
  <c r="T44" i="1" s="1"/>
  <c r="CI44" i="1" s="1"/>
  <c r="U44" i="1" s="1"/>
  <c r="AS44" i="1"/>
  <c r="CJ23" i="1"/>
  <c r="CK23" i="1"/>
  <c r="CB22" i="1"/>
  <c r="CC22" i="1" s="1"/>
  <c r="CF22" i="1" s="1"/>
  <c r="T22" i="1" s="1"/>
  <c r="CI22" i="1" s="1"/>
  <c r="U22" i="1" s="1"/>
  <c r="AS22" i="1"/>
  <c r="CB54" i="1"/>
  <c r="CC54" i="1" s="1"/>
  <c r="CF54" i="1" s="1"/>
  <c r="T54" i="1" s="1"/>
  <c r="CI54" i="1" s="1"/>
  <c r="U54" i="1" s="1"/>
  <c r="AS54" i="1"/>
  <c r="CI43" i="1"/>
  <c r="U43" i="1" s="1"/>
  <c r="CL43" i="1"/>
  <c r="CN43" i="1" s="1"/>
  <c r="CB52" i="1"/>
  <c r="CC52" i="1" s="1"/>
  <c r="CF52" i="1" s="1"/>
  <c r="T52" i="1" s="1"/>
  <c r="CI52" i="1" s="1"/>
  <c r="U52" i="1" s="1"/>
  <c r="AS52" i="1"/>
  <c r="AS2" i="1"/>
  <c r="CB2" i="1"/>
  <c r="CC2" i="1" s="1"/>
  <c r="CF2" i="1" s="1"/>
  <c r="T2" i="1" s="1"/>
  <c r="CK18" i="1"/>
  <c r="CJ18" i="1"/>
  <c r="AS16" i="1"/>
  <c r="CB16" i="1"/>
  <c r="CC16" i="1" s="1"/>
  <c r="CF16" i="1" s="1"/>
  <c r="T16" i="1" s="1"/>
  <c r="CB42" i="1"/>
  <c r="CC42" i="1" s="1"/>
  <c r="CF42" i="1" s="1"/>
  <c r="T42" i="1" s="1"/>
  <c r="CI42" i="1" s="1"/>
  <c r="U42" i="1" s="1"/>
  <c r="AS42" i="1"/>
  <c r="AS30" i="1"/>
  <c r="CB30" i="1"/>
  <c r="CC30" i="1" s="1"/>
  <c r="CF30" i="1" s="1"/>
  <c r="T30" i="1" s="1"/>
  <c r="CI30" i="1" s="1"/>
  <c r="U30" i="1" s="1"/>
  <c r="AS20" i="1"/>
  <c r="CB20" i="1"/>
  <c r="CC20" i="1" s="1"/>
  <c r="CF20" i="1" s="1"/>
  <c r="T20" i="1" s="1"/>
  <c r="CI20" i="1" s="1"/>
  <c r="U20" i="1" s="1"/>
  <c r="CJ45" i="1"/>
  <c r="CK45" i="1"/>
  <c r="AS4" i="1"/>
  <c r="CB4" i="1"/>
  <c r="CC4" i="1" s="1"/>
  <c r="CF4" i="1" s="1"/>
  <c r="T4" i="1" s="1"/>
  <c r="CI4" i="1" s="1"/>
  <c r="U4" i="1" s="1"/>
  <c r="CB38" i="1"/>
  <c r="CC38" i="1" s="1"/>
  <c r="CF38" i="1" s="1"/>
  <c r="T38" i="1" s="1"/>
  <c r="CI38" i="1" s="1"/>
  <c r="U38" i="1" s="1"/>
  <c r="AS38" i="1"/>
  <c r="AS8" i="1"/>
  <c r="CB8" i="1"/>
  <c r="CC8" i="1" s="1"/>
  <c r="CF8" i="1" s="1"/>
  <c r="T8" i="1" s="1"/>
  <c r="CL49" i="1"/>
  <c r="CN49" i="1" s="1"/>
  <c r="CJ35" i="1"/>
  <c r="CK35" i="1"/>
  <c r="AS28" i="1"/>
  <c r="CB28" i="1"/>
  <c r="CC28" i="1" s="1"/>
  <c r="CF28" i="1" s="1"/>
  <c r="T28" i="1" s="1"/>
  <c r="AS12" i="1"/>
  <c r="CB12" i="1"/>
  <c r="CC12" i="1" s="1"/>
  <c r="CF12" i="1" s="1"/>
  <c r="T12" i="1" s="1"/>
  <c r="CI12" i="1" s="1"/>
  <c r="U12" i="1" s="1"/>
  <c r="CL53" i="1"/>
  <c r="CN53" i="1" s="1"/>
  <c r="CI3" i="1"/>
  <c r="U3" i="1" s="1"/>
  <c r="CL3" i="1"/>
  <c r="CN3" i="1" s="1"/>
  <c r="CL5" i="1"/>
  <c r="CN5" i="1" s="1"/>
  <c r="AS10" i="1"/>
  <c r="CB10" i="1"/>
  <c r="CC10" i="1" s="1"/>
  <c r="CF10" i="1" s="1"/>
  <c r="T10" i="1" s="1"/>
  <c r="CI10" i="1" s="1"/>
  <c r="U10" i="1" s="1"/>
  <c r="CJ31" i="1"/>
  <c r="CK31" i="1"/>
  <c r="CL29" i="1"/>
  <c r="CN29" i="1" s="1"/>
  <c r="CI37" i="1"/>
  <c r="U37" i="1" s="1"/>
  <c r="CL37" i="1"/>
  <c r="CN37" i="1" s="1"/>
  <c r="CB36" i="1"/>
  <c r="CC36" i="1" s="1"/>
  <c r="CF36" i="1" s="1"/>
  <c r="T36" i="1" s="1"/>
  <c r="AS36" i="1"/>
  <c r="CI17" i="1"/>
  <c r="U17" i="1" s="1"/>
  <c r="CL17" i="1"/>
  <c r="CN17" i="1" s="1"/>
  <c r="CL45" i="1"/>
  <c r="CN45" i="1" s="1"/>
  <c r="CB46" i="1"/>
  <c r="CC46" i="1" s="1"/>
  <c r="CF46" i="1" s="1"/>
  <c r="T46" i="1" s="1"/>
  <c r="CI46" i="1" s="1"/>
  <c r="U46" i="1" s="1"/>
  <c r="AS46" i="1"/>
  <c r="CI9" i="1"/>
  <c r="U9" i="1" s="1"/>
  <c r="CL9" i="1"/>
  <c r="CN9" i="1" s="1"/>
  <c r="CI39" i="1"/>
  <c r="U39" i="1" s="1"/>
  <c r="CL39" i="1"/>
  <c r="CN39" i="1" s="1"/>
  <c r="CB40" i="1"/>
  <c r="CC40" i="1" s="1"/>
  <c r="CF40" i="1" s="1"/>
  <c r="T40" i="1" s="1"/>
  <c r="CI40" i="1" s="1"/>
  <c r="U40" i="1" s="1"/>
  <c r="AS40" i="1"/>
  <c r="CL18" i="1"/>
  <c r="CN18" i="1" s="1"/>
  <c r="CI41" i="1"/>
  <c r="U41" i="1" s="1"/>
  <c r="CL41" i="1"/>
  <c r="CN41" i="1" s="1"/>
  <c r="AS6" i="1"/>
  <c r="CB6" i="1"/>
  <c r="CC6" i="1" s="1"/>
  <c r="CF6" i="1" s="1"/>
  <c r="T6" i="1" s="1"/>
  <c r="CI6" i="1" s="1"/>
  <c r="U6" i="1" s="1"/>
  <c r="CL25" i="1"/>
  <c r="CN25" i="1" s="1"/>
  <c r="CL7" i="1"/>
  <c r="CN7" i="1" s="1"/>
  <c r="CK27" i="1" l="1"/>
  <c r="CL21" i="1"/>
  <c r="CN21" i="1" s="1"/>
  <c r="CL15" i="1"/>
  <c r="CN15" i="1" s="1"/>
  <c r="CL27" i="1"/>
  <c r="CN27" i="1" s="1"/>
  <c r="CJ21" i="1"/>
  <c r="CI34" i="1"/>
  <c r="U34" i="1" s="1"/>
  <c r="CK34" i="1" s="1"/>
  <c r="CI11" i="1"/>
  <c r="U11" i="1" s="1"/>
  <c r="CL11" i="1"/>
  <c r="CN11" i="1" s="1"/>
  <c r="CL38" i="1"/>
  <c r="CN38" i="1" s="1"/>
  <c r="CL40" i="1"/>
  <c r="CN40" i="1" s="1"/>
  <c r="CL50" i="1"/>
  <c r="CN50" i="1" s="1"/>
  <c r="CL52" i="1"/>
  <c r="CN52" i="1" s="1"/>
  <c r="CL44" i="1"/>
  <c r="CN44" i="1" s="1"/>
  <c r="CL30" i="1"/>
  <c r="CN30" i="1" s="1"/>
  <c r="CJ39" i="1"/>
  <c r="CK39" i="1"/>
  <c r="CK12" i="1"/>
  <c r="CJ12" i="1"/>
  <c r="CJ9" i="1"/>
  <c r="CK9" i="1"/>
  <c r="CJ15" i="1"/>
  <c r="CK15" i="1"/>
  <c r="CK32" i="1"/>
  <c r="CJ32" i="1"/>
  <c r="CJ44" i="1"/>
  <c r="CK44" i="1"/>
  <c r="CL54" i="1"/>
  <c r="CN54" i="1" s="1"/>
  <c r="CJ42" i="1"/>
  <c r="CK42" i="1"/>
  <c r="CK26" i="1"/>
  <c r="CJ26" i="1"/>
  <c r="CJ46" i="1"/>
  <c r="CK46" i="1"/>
  <c r="CK24" i="1"/>
  <c r="CJ24" i="1"/>
  <c r="CJ41" i="1"/>
  <c r="CK41" i="1"/>
  <c r="CJ17" i="1"/>
  <c r="CK17" i="1"/>
  <c r="CL12" i="1"/>
  <c r="CN12" i="1" s="1"/>
  <c r="CK4" i="1"/>
  <c r="CJ4" i="1"/>
  <c r="CK22" i="1"/>
  <c r="CJ22" i="1"/>
  <c r="CJ52" i="1"/>
  <c r="CK52" i="1"/>
  <c r="CL24" i="1"/>
  <c r="CN24" i="1" s="1"/>
  <c r="CL10" i="1"/>
  <c r="CN10" i="1" s="1"/>
  <c r="CJ30" i="1"/>
  <c r="CK30" i="1"/>
  <c r="CL6" i="1"/>
  <c r="CN6" i="1" s="1"/>
  <c r="CJ54" i="1"/>
  <c r="CK54" i="1"/>
  <c r="CI28" i="1"/>
  <c r="U28" i="1" s="1"/>
  <c r="CL28" i="1"/>
  <c r="CN28" i="1" s="1"/>
  <c r="CK14" i="1"/>
  <c r="CJ14" i="1"/>
  <c r="CI2" i="1"/>
  <c r="U2" i="1" s="1"/>
  <c r="CL2" i="1"/>
  <c r="CN2" i="1" s="1"/>
  <c r="CL22" i="1"/>
  <c r="CN22" i="1" s="1"/>
  <c r="CI36" i="1"/>
  <c r="U36" i="1" s="1"/>
  <c r="CL36" i="1"/>
  <c r="CN36" i="1" s="1"/>
  <c r="CJ40" i="1"/>
  <c r="CK40" i="1"/>
  <c r="CJ3" i="1"/>
  <c r="CK3" i="1"/>
  <c r="CJ43" i="1"/>
  <c r="CK43" i="1"/>
  <c r="CI48" i="1"/>
  <c r="U48" i="1" s="1"/>
  <c r="CL48" i="1"/>
  <c r="CN48" i="1" s="1"/>
  <c r="CL4" i="1"/>
  <c r="CN4" i="1" s="1"/>
  <c r="CJ51" i="1"/>
  <c r="CK51" i="1"/>
  <c r="CI16" i="1"/>
  <c r="U16" i="1" s="1"/>
  <c r="CL16" i="1"/>
  <c r="CN16" i="1" s="1"/>
  <c r="CL42" i="1"/>
  <c r="CN42" i="1" s="1"/>
  <c r="CK6" i="1"/>
  <c r="CJ6" i="1"/>
  <c r="CK10" i="1"/>
  <c r="CJ10" i="1"/>
  <c r="CL14" i="1"/>
  <c r="CN14" i="1" s="1"/>
  <c r="CK20" i="1"/>
  <c r="CJ20" i="1"/>
  <c r="CI8" i="1"/>
  <c r="U8" i="1" s="1"/>
  <c r="CL8" i="1"/>
  <c r="CN8" i="1" s="1"/>
  <c r="CL26" i="1"/>
  <c r="CN26" i="1" s="1"/>
  <c r="CJ37" i="1"/>
  <c r="CK37" i="1"/>
  <c r="CL20" i="1"/>
  <c r="CN20" i="1" s="1"/>
  <c r="CJ38" i="1"/>
  <c r="CK38" i="1"/>
  <c r="CJ50" i="1"/>
  <c r="CK50" i="1"/>
  <c r="CL46" i="1"/>
  <c r="CN46" i="1" s="1"/>
  <c r="CJ34" i="1" l="1"/>
  <c r="CK11" i="1"/>
  <c r="CJ11" i="1"/>
  <c r="CK8" i="1"/>
  <c r="CJ8" i="1"/>
  <c r="CK2" i="1"/>
  <c r="CJ2" i="1"/>
  <c r="CJ48" i="1"/>
  <c r="CK48" i="1"/>
  <c r="CJ28" i="1"/>
  <c r="CK28" i="1"/>
  <c r="CK16" i="1"/>
  <c r="CJ16" i="1"/>
  <c r="CJ36" i="1"/>
  <c r="CK36" i="1"/>
</calcChain>
</file>

<file path=xl/sharedStrings.xml><?xml version="1.0" encoding="utf-8"?>
<sst xmlns="http://schemas.openxmlformats.org/spreadsheetml/2006/main" count="637" uniqueCount="159">
  <si>
    <t>Obs</t>
  </si>
  <si>
    <t>HHMMSS</t>
  </si>
  <si>
    <t>FTime</t>
  </si>
  <si>
    <t>Photo</t>
  </si>
  <si>
    <t>Cond</t>
  </si>
  <si>
    <t>Ci</t>
  </si>
  <si>
    <t>FCnt</t>
  </si>
  <si>
    <t>DCnt</t>
  </si>
  <si>
    <t>Fo</t>
  </si>
  <si>
    <t>Fm</t>
  </si>
  <si>
    <t>Fs</t>
  </si>
  <si>
    <t>PhiPS2</t>
  </si>
  <si>
    <t>Adark</t>
  </si>
  <si>
    <t>RedAbs</t>
  </si>
  <si>
    <t>BlueAbs</t>
  </si>
  <si>
    <t>LeafAbs</t>
  </si>
  <si>
    <t>PhiCO2</t>
  </si>
  <si>
    <t>qP</t>
  </si>
  <si>
    <t>qN</t>
  </si>
  <si>
    <t>NPQ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</si>
  <si>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</si>
  <si>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</si>
  <si>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</si>
  <si>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</si>
  <si>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</si>
  <si>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</si>
  <si>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</si>
  <si>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</si>
  <si>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</si>
  <si>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</si>
  <si>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</si>
  <si>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</si>
  <si>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</si>
  <si>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</si>
  <si>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</si>
  <si>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</si>
  <si>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</si>
  <si>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</si>
  <si>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</si>
  <si>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</si>
  <si>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</si>
  <si>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</si>
  <si>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</si>
  <si>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</si>
  <si>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</si>
  <si>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</si>
  <si>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</si>
  <si>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</si>
  <si>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</si>
  <si>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</si>
  <si>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</si>
  <si>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</si>
  <si>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</si>
  <si>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</si>
  <si>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</si>
  <si>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</si>
  <si>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</si>
  <si>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</si>
  <si>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</si>
  <si>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</si>
  <si>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</si>
  <si>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</si>
  <si>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</si>
  <si>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</si>
  <si>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</si>
  <si>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</si>
  <si>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</si>
  <si>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Fv</t>
  </si>
  <si>
    <t>PARabs</t>
  </si>
  <si>
    <t>qP_Fo</t>
  </si>
  <si>
    <t>qN_Fo</t>
  </si>
  <si>
    <t>06:34:10</t>
  </si>
  <si>
    <t>06:36:09</t>
  </si>
  <si>
    <t>06:39:07</t>
  </si>
  <si>
    <t>06:42:29</t>
  </si>
  <si>
    <t>06:45:15</t>
  </si>
  <si>
    <t>06:47:24</t>
  </si>
  <si>
    <t>06:49:44</t>
  </si>
  <si>
    <t>06:51:54</t>
  </si>
  <si>
    <t>06:55:06</t>
  </si>
  <si>
    <t>07:10:17</t>
  </si>
  <si>
    <t>07:16:10</t>
  </si>
  <si>
    <t>07:19:45</t>
  </si>
  <si>
    <t>07:21:54</t>
  </si>
  <si>
    <t>07:27:22</t>
  </si>
  <si>
    <t>07:29:55</t>
  </si>
  <si>
    <t>07:32:18</t>
  </si>
  <si>
    <t>07:35:39</t>
  </si>
  <si>
    <t>07:38:27</t>
  </si>
  <si>
    <t>07:54:55</t>
  </si>
  <si>
    <t>07:57:36</t>
  </si>
  <si>
    <t>08:01:46</t>
  </si>
  <si>
    <t>08:06:09</t>
  </si>
  <si>
    <t>08:07:25</t>
  </si>
  <si>
    <t>08:12:28</t>
  </si>
  <si>
    <t>09:23:48</t>
  </si>
  <si>
    <t>09:25:51</t>
  </si>
  <si>
    <t>09:28:05</t>
  </si>
  <si>
    <t>09:30:16</t>
  </si>
  <si>
    <t>09:30:41</t>
  </si>
  <si>
    <t>09:33:14</t>
  </si>
  <si>
    <t>09:35:23</t>
  </si>
  <si>
    <t>09:38:27</t>
  </si>
  <si>
    <t>09:40:37</t>
  </si>
  <si>
    <t>09:49:25</t>
  </si>
  <si>
    <t>09:51:07</t>
  </si>
  <si>
    <t>09:51:30</t>
  </si>
  <si>
    <t>09:54:06</t>
  </si>
  <si>
    <t>09:56:05</t>
  </si>
  <si>
    <t>09:59:15</t>
  </si>
  <si>
    <t>10:01:24</t>
  </si>
  <si>
    <t>10:03:29</t>
  </si>
  <si>
    <t>10:06:04</t>
  </si>
  <si>
    <t>10:26:11</t>
  </si>
  <si>
    <t>10:28:11</t>
  </si>
  <si>
    <t>10:29:50</t>
  </si>
  <si>
    <t>10:31:24</t>
  </si>
  <si>
    <t>10:43:15</t>
  </si>
  <si>
    <t>10:45:59</t>
  </si>
  <si>
    <t>10:48:07</t>
  </si>
  <si>
    <t>10:49:44</t>
  </si>
  <si>
    <t>10:52:30</t>
  </si>
  <si>
    <t>10:55:17</t>
  </si>
  <si>
    <t>10:57:35</t>
  </si>
  <si>
    <t>10:59:47</t>
  </si>
  <si>
    <t>Site</t>
  </si>
  <si>
    <t>MCON</t>
  </si>
  <si>
    <t>Plot</t>
  </si>
  <si>
    <t>Tower</t>
  </si>
  <si>
    <t>USDA_Species</t>
  </si>
  <si>
    <t>ABCO</t>
  </si>
  <si>
    <t>Tree_Plant_Number</t>
  </si>
  <si>
    <t>Leaf_Number</t>
  </si>
  <si>
    <t>Canopy_Position</t>
  </si>
  <si>
    <t>B</t>
  </si>
  <si>
    <t>Leaf_Age</t>
  </si>
  <si>
    <t>1yr</t>
  </si>
  <si>
    <t>Sample_Name</t>
  </si>
  <si>
    <t>MCON_Tower_ABCO_L1B1_GE</t>
  </si>
  <si>
    <t>Date</t>
  </si>
  <si>
    <t>Area_Corrected</t>
  </si>
  <si>
    <t>Yes</t>
  </si>
  <si>
    <t>QC</t>
  </si>
  <si>
    <t>Absorption_Corrected</t>
  </si>
  <si>
    <t>No</t>
  </si>
  <si>
    <t>Rep</t>
  </si>
  <si>
    <t>MCON_Tower_ABCO_L2B2_GE</t>
  </si>
  <si>
    <t>LiCor</t>
  </si>
  <si>
    <t>PSC0463</t>
  </si>
  <si>
    <t>Ebal</t>
  </si>
  <si>
    <t>Fv_over_Fm</t>
  </si>
  <si>
    <t>Fv_Prime_over_Fm_Prime</t>
  </si>
  <si>
    <t>Perc_Blue</t>
  </si>
  <si>
    <t>ParIn_at_Fs</t>
  </si>
  <si>
    <t>R_W_m2</t>
  </si>
  <si>
    <t>Tl_minus_Ta</t>
  </si>
  <si>
    <t>Ahs_over_Cs</t>
  </si>
  <si>
    <t>Fv_Prime</t>
  </si>
  <si>
    <t>PS2_over_1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</si>
</sst>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0" fillId="2" borderId="0" xfId="0" applyFill="1"/>
    <xf numFmtId="14" fontId="0" fillId="0" borderId="0" xfId="0" applyNumberFormat="1"/>
    <xf numFmtId="14" fontId="0" fillId="2" borderId="0" xfId="0" applyNumberFormat="1" applyFill="1"/>
    <xf numFmtId="0" fontId="0" fillId="2" borderId="0" xfId="0" applyFill="1" applyProtection="1">
      <protection locked="0"/>
    </xf>
    <xf numFmtId="0" fontId="0" fillId="0" borderId="0" xfId="0" applyNumberFormat="1"/>
    <xf numFmtId="0" fontId="0" fillId="2" borderId="0" xfId="0" applyNumberFormat="1" applyFill="1"/>
    <xf numFmtId="14" fontId="4" fillId="0" borderId="0" xfId="0" applyNumberFormat="1" applyFont="1"/>
    <xf numFmtId="0" fontId="0" fillId="0" borderId="0" xfId="0" applyFill="1"/>
    <xf numFmtId="14" fontId="0" fillId="0" borderId="0" xfId="0" applyNumberFormat="1" applyFill="1"/>
    <xf numFmtId="0" fontId="0" fillId="0" borderId="0" xfId="0" applyNumberFormat="1" applyFill="1"/>
    <xf numFmtId="0" fontId="0" fillId="0" borderId="0" xfId="0" applyFill="1" applyProtection="1">
      <protection locked="0"/>
    </xf>
    <xf numFmtId="14" fontId="4" fillId="0" borderId="0" xfId="0" applyNumberFormat="1" applyFont="1" applyFill="1"/>
    <xf numFmtId="0" fontId="1" fillId="0" borderId="0" xfId="0" applyNumberFormat="1" applyFont="1"/>
  </cellXfs>
  <cellStyles count="2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55"/>
  <sheetViews>
    <sheetView tabSelected="1" workbookViewId="0">
      <selection activeCell="J2" sqref="J2"/>
    </sheetView>
  </sheetViews>
  <sheetFormatPr baseColWidth="10" defaultRowHeight="16" x14ac:dyDescent="0.2"/>
  <cols>
    <col min="1" max="1" width="6.5" bestFit="1" customWidth="1"/>
    <col min="2" max="2" width="6.33203125" bestFit="1" customWidth="1"/>
    <col min="3" max="3" width="13.1640625" bestFit="1" customWidth="1"/>
    <col min="4" max="4" width="17.83203125" bestFit="1" customWidth="1"/>
    <col min="5" max="5" width="12.33203125" bestFit="1" customWidth="1"/>
    <col min="6" max="6" width="14.6640625" bestFit="1" customWidth="1"/>
    <col min="7" max="7" width="8.83203125" bestFit="1" customWidth="1"/>
    <col min="8" max="8" width="27.1640625" bestFit="1" customWidth="1"/>
    <col min="9" max="9" width="4.33203125" bestFit="1" customWidth="1"/>
    <col min="10" max="10" width="13.33203125" style="8" customWidth="1"/>
    <col min="11" max="11" width="8.1640625" bestFit="1" customWidth="1"/>
    <col min="12" max="12" width="13.83203125" bestFit="1" customWidth="1"/>
    <col min="13" max="13" width="19" bestFit="1" customWidth="1"/>
    <col min="14" max="14" width="3.5" bestFit="1" customWidth="1"/>
    <col min="15" max="15" width="4.33203125" bestFit="1" customWidth="1"/>
    <col min="16" max="16" width="8.83203125" bestFit="1" customWidth="1"/>
    <col min="17" max="17" width="12.1640625" bestFit="1" customWidth="1"/>
    <col min="18" max="18" width="4.6640625" bestFit="1" customWidth="1"/>
    <col min="19" max="19" width="12.83203125" bestFit="1" customWidth="1"/>
    <col min="20" max="21" width="12.1640625" bestFit="1" customWidth="1"/>
    <col min="22" max="22" width="4.83203125" bestFit="1" customWidth="1"/>
    <col min="23" max="23" width="5" bestFit="1" customWidth="1"/>
    <col min="24" max="24" width="3.1640625" bestFit="1" customWidth="1"/>
    <col min="25" max="25" width="3.83203125" bestFit="1" customWidth="1"/>
    <col min="26" max="28" width="12.1640625" bestFit="1" customWidth="1"/>
    <col min="29" max="29" width="11.1640625" bestFit="1" customWidth="1"/>
    <col min="30" max="30" width="23.1640625" bestFit="1" customWidth="1"/>
    <col min="31" max="31" width="12.1640625" bestFit="1" customWidth="1"/>
    <col min="32" max="32" width="5.83203125" bestFit="1" customWidth="1"/>
    <col min="33" max="33" width="7.33203125" bestFit="1" customWidth="1"/>
    <col min="34" max="34" width="7.83203125" bestFit="1" customWidth="1"/>
    <col min="35" max="39" width="12.1640625" bestFit="1" customWidth="1"/>
    <col min="40" max="40" width="4.83203125" bestFit="1" customWidth="1"/>
    <col min="41" max="41" width="12.1640625" bestFit="1" customWidth="1"/>
    <col min="42" max="42" width="10.6640625" bestFit="1" customWidth="1"/>
    <col min="43" max="46" width="12.1640625" bestFit="1" customWidth="1"/>
    <col min="47" max="47" width="8.1640625" bestFit="1" customWidth="1"/>
    <col min="48" max="48" width="12.1640625" bestFit="1" customWidth="1"/>
    <col min="49" max="49" width="7.33203125" bestFit="1" customWidth="1"/>
    <col min="50" max="60" width="12.1640625" bestFit="1" customWidth="1"/>
    <col min="61" max="61" width="16.33203125" bestFit="1" customWidth="1"/>
    <col min="62" max="64" width="12.1640625" bestFit="1" customWidth="1"/>
    <col min="65" max="65" width="12.83203125" bestFit="1" customWidth="1"/>
    <col min="66" max="66" width="7.33203125" bestFit="1" customWidth="1"/>
    <col min="67" max="67" width="12.83203125" bestFit="1" customWidth="1"/>
    <col min="68" max="68" width="12.1640625" bestFit="1" customWidth="1"/>
    <col min="69" max="69" width="7" bestFit="1" customWidth="1"/>
    <col min="70" max="70" width="8.1640625" bestFit="1" customWidth="1"/>
    <col min="71" max="71" width="12.1640625" bestFit="1" customWidth="1"/>
    <col min="72" max="72" width="7.1640625" bestFit="1" customWidth="1"/>
    <col min="73" max="91" width="12.1640625" bestFit="1" customWidth="1"/>
    <col min="92" max="92" width="12.83203125" bestFit="1" customWidth="1"/>
    <col min="93" max="93" width="3" bestFit="1" customWidth="1"/>
    <col min="94" max="96" width="12.1640625" bestFit="1" customWidth="1"/>
    <col min="97" max="97" width="7.5" bestFit="1" customWidth="1"/>
  </cols>
  <sheetData>
    <row r="1" spans="1:97" x14ac:dyDescent="0.2">
      <c r="A1" s="3" t="s">
        <v>125</v>
      </c>
      <c r="B1" s="3" t="s">
        <v>127</v>
      </c>
      <c r="C1" s="3" t="s">
        <v>129</v>
      </c>
      <c r="D1" s="3" t="s">
        <v>131</v>
      </c>
      <c r="E1" s="3" t="s">
        <v>132</v>
      </c>
      <c r="F1" s="3" t="s">
        <v>133</v>
      </c>
      <c r="G1" s="3" t="s">
        <v>135</v>
      </c>
      <c r="H1" s="3" t="s">
        <v>137</v>
      </c>
      <c r="I1" s="3" t="s">
        <v>145</v>
      </c>
      <c r="J1" s="16" t="s">
        <v>139</v>
      </c>
      <c r="K1" s="3" t="s">
        <v>147</v>
      </c>
      <c r="L1" s="3" t="s">
        <v>140</v>
      </c>
      <c r="M1" s="3" t="s">
        <v>143</v>
      </c>
      <c r="N1" s="3" t="s">
        <v>142</v>
      </c>
      <c r="O1" s="1" t="s">
        <v>0</v>
      </c>
      <c r="P1" s="1" t="s">
        <v>1</v>
      </c>
      <c r="Q1" s="1" t="s">
        <v>2</v>
      </c>
      <c r="R1" t="s">
        <v>149</v>
      </c>
      <c r="S1" s="2" t="s">
        <v>3</v>
      </c>
      <c r="T1" s="2" t="s">
        <v>4</v>
      </c>
      <c r="U1" s="2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t="s">
        <v>8</v>
      </c>
      <c r="AA1" t="s">
        <v>9</v>
      </c>
      <c r="AB1" s="1" t="s">
        <v>10</v>
      </c>
      <c r="AC1" t="s">
        <v>150</v>
      </c>
      <c r="AD1" t="s">
        <v>151</v>
      </c>
      <c r="AE1" t="s">
        <v>11</v>
      </c>
      <c r="AF1" s="1" t="s">
        <v>12</v>
      </c>
      <c r="AG1" s="2" t="s">
        <v>13</v>
      </c>
      <c r="AH1" s="2" t="s">
        <v>14</v>
      </c>
      <c r="AI1" t="s">
        <v>152</v>
      </c>
      <c r="AJ1" s="2" t="s">
        <v>15</v>
      </c>
      <c r="AK1" s="1" t="s">
        <v>16</v>
      </c>
      <c r="AL1" s="1" t="s">
        <v>17</v>
      </c>
      <c r="AM1" s="1" t="s">
        <v>18</v>
      </c>
      <c r="AN1" s="1" t="s">
        <v>19</v>
      </c>
      <c r="AO1" t="s">
        <v>153</v>
      </c>
      <c r="AP1" t="s">
        <v>158</v>
      </c>
      <c r="AQ1" s="2" t="s">
        <v>20</v>
      </c>
      <c r="AR1" s="1" t="s">
        <v>21</v>
      </c>
      <c r="AS1" s="1" t="s">
        <v>22</v>
      </c>
      <c r="AT1" s="1" t="s">
        <v>23</v>
      </c>
      <c r="AU1" s="2" t="s">
        <v>24</v>
      </c>
      <c r="AV1" s="1" t="s">
        <v>25</v>
      </c>
      <c r="AW1" s="1" t="s">
        <v>26</v>
      </c>
      <c r="AX1" s="1" t="s">
        <v>27</v>
      </c>
      <c r="AY1" s="1" t="s">
        <v>28</v>
      </c>
      <c r="AZ1" s="2" t="s">
        <v>29</v>
      </c>
      <c r="BA1" s="1" t="s">
        <v>30</v>
      </c>
      <c r="BB1" s="1" t="s">
        <v>31</v>
      </c>
      <c r="BC1" s="1" t="s">
        <v>32</v>
      </c>
      <c r="BD1" s="1" t="s">
        <v>33</v>
      </c>
      <c r="BE1" s="1" t="s">
        <v>34</v>
      </c>
      <c r="BF1" s="1" t="s">
        <v>35</v>
      </c>
      <c r="BG1" s="1" t="s">
        <v>36</v>
      </c>
      <c r="BH1" s="1" t="s">
        <v>37</v>
      </c>
      <c r="BI1" s="1" t="s">
        <v>38</v>
      </c>
      <c r="BJ1" s="1" t="s">
        <v>39</v>
      </c>
      <c r="BK1" s="1" t="s">
        <v>40</v>
      </c>
      <c r="BL1" s="1" t="s">
        <v>41</v>
      </c>
      <c r="BM1" s="1" t="s">
        <v>42</v>
      </c>
      <c r="BN1" s="1" t="s">
        <v>43</v>
      </c>
      <c r="BO1" s="1" t="s">
        <v>44</v>
      </c>
      <c r="BP1" s="1" t="s">
        <v>45</v>
      </c>
      <c r="BQ1" s="1" t="s">
        <v>46</v>
      </c>
      <c r="BR1" s="1" t="s">
        <v>47</v>
      </c>
      <c r="BS1" s="1" t="s">
        <v>48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t="s">
        <v>154</v>
      </c>
      <c r="BZ1" t="s">
        <v>155</v>
      </c>
      <c r="CA1" s="1" t="s">
        <v>54</v>
      </c>
      <c r="CB1" s="1" t="s">
        <v>55</v>
      </c>
      <c r="CC1" s="1" t="s">
        <v>56</v>
      </c>
      <c r="CD1" s="1" t="s">
        <v>57</v>
      </c>
      <c r="CE1" s="1" t="s">
        <v>58</v>
      </c>
      <c r="CF1" s="1" t="s">
        <v>59</v>
      </c>
      <c r="CG1" s="1" t="s">
        <v>60</v>
      </c>
      <c r="CH1" s="1" t="s">
        <v>61</v>
      </c>
      <c r="CI1" s="1" t="s">
        <v>62</v>
      </c>
      <c r="CJ1" s="1" t="s">
        <v>63</v>
      </c>
      <c r="CK1" s="1" t="s">
        <v>64</v>
      </c>
      <c r="CL1" s="1" t="s">
        <v>65</v>
      </c>
      <c r="CM1" s="1" t="s">
        <v>66</v>
      </c>
      <c r="CN1" t="s">
        <v>156</v>
      </c>
      <c r="CO1" s="1" t="s">
        <v>67</v>
      </c>
      <c r="CP1" s="1" t="s">
        <v>68</v>
      </c>
      <c r="CQ1" t="s">
        <v>157</v>
      </c>
      <c r="CR1" t="s">
        <v>69</v>
      </c>
      <c r="CS1" t="s">
        <v>70</v>
      </c>
    </row>
    <row r="2" spans="1:97" x14ac:dyDescent="0.2">
      <c r="A2" t="s">
        <v>126</v>
      </c>
      <c r="B2" t="s">
        <v>128</v>
      </c>
      <c r="C2" t="s">
        <v>130</v>
      </c>
      <c r="D2">
        <v>1</v>
      </c>
      <c r="E2">
        <v>1</v>
      </c>
      <c r="F2" t="s">
        <v>134</v>
      </c>
      <c r="G2" t="s">
        <v>136</v>
      </c>
      <c r="H2" t="s">
        <v>138</v>
      </c>
      <c r="I2">
        <v>1</v>
      </c>
      <c r="J2" s="8">
        <v>20130619</v>
      </c>
      <c r="K2" s="5" t="s">
        <v>148</v>
      </c>
      <c r="L2" s="5" t="s">
        <v>141</v>
      </c>
      <c r="M2" s="5" t="s">
        <v>144</v>
      </c>
      <c r="N2" s="8">
        <v>0</v>
      </c>
      <c r="O2" s="1">
        <v>1</v>
      </c>
      <c r="P2" s="1" t="s">
        <v>71</v>
      </c>
      <c r="Q2" s="1">
        <v>2011.9999992419034</v>
      </c>
      <c r="R2" s="1">
        <v>0</v>
      </c>
      <c r="S2">
        <f t="shared" ref="S2:S10" si="0">(BB2-BC2*(1000-BD2)/(1000-BE2))*BU2</f>
        <v>10.724650359568543</v>
      </c>
      <c r="T2">
        <f t="shared" ref="T2:T10" si="1">IF(CF2&lt;&gt;0,1/(1/CF2-1/AX2),0)</f>
        <v>7.5129511346260516E-2</v>
      </c>
      <c r="U2">
        <f t="shared" ref="U2:U10" si="2">((CI2-BV2/2)*BC2-S2)/(CI2+BV2/2)</f>
        <v>157.13081873967894</v>
      </c>
      <c r="V2" s="1">
        <v>1</v>
      </c>
      <c r="W2" s="1">
        <v>1</v>
      </c>
      <c r="X2" s="1">
        <v>0</v>
      </c>
      <c r="Y2" s="1">
        <v>0</v>
      </c>
      <c r="Z2" s="1">
        <v>824.16455078125</v>
      </c>
      <c r="AA2" s="1">
        <v>1377.6881103515625</v>
      </c>
      <c r="AB2" s="1">
        <v>1256.3880615234375</v>
      </c>
      <c r="AC2">
        <v>-9999</v>
      </c>
      <c r="AD2">
        <f t="shared" ref="AD2:AD10" si="3">CQ2/AA2</f>
        <v>0.40177711879146777</v>
      </c>
      <c r="AE2">
        <f t="shared" ref="AE2:AE10" si="4">(AA2-AB2)/AA2</f>
        <v>8.8046088165173536E-2</v>
      </c>
      <c r="AF2" s="1">
        <v>-1</v>
      </c>
      <c r="AG2" s="1">
        <v>0.87</v>
      </c>
      <c r="AH2" s="1">
        <v>0.92</v>
      </c>
      <c r="AI2" s="1">
        <v>8.1321477890014648</v>
      </c>
      <c r="AJ2">
        <f t="shared" ref="AJ2:AJ10" si="5">(AI2*AH2+(100-AI2)*AG2)/100</f>
        <v>0.87406607389450075</v>
      </c>
      <c r="AK2">
        <f t="shared" ref="AK2:AK10" si="6">(S2-AF2)/CP2</f>
        <v>8.2575409722237675E-3</v>
      </c>
      <c r="AL2">
        <f t="shared" ref="AL2:AL10" si="7">(AA2-AB2)/(AA2-Z2)</f>
        <v>0.21914161869151047</v>
      </c>
      <c r="AM2">
        <f t="shared" ref="AM2:AM10" si="8">(Y2-AA2)/(Y2-Z2)</f>
        <v>1.6716177722587209</v>
      </c>
      <c r="AN2">
        <f t="shared" ref="AN2:AN10" si="9">(Y2-AA2)/AA2</f>
        <v>-1</v>
      </c>
      <c r="AO2" s="1">
        <v>1624.444580078125</v>
      </c>
      <c r="AP2" s="1">
        <v>0.5</v>
      </c>
      <c r="AQ2">
        <f t="shared" ref="AQ2:AQ10" si="10">AE2*AP2*AJ2*AO2</f>
        <v>62.507083085438396</v>
      </c>
      <c r="AR2">
        <f t="shared" ref="AR2:AR10" si="11">BV2*1000</f>
        <v>1.1910667966403456</v>
      </c>
      <c r="AS2">
        <f t="shared" ref="AS2:AS10" si="12">(CA2-CG2)</f>
        <v>1.2484005466884942</v>
      </c>
      <c r="AT2">
        <f t="shared" ref="AT2:AT10" si="13">(AZ2+BZ2*R2)</f>
        <v>19.665809631347656</v>
      </c>
      <c r="AU2" s="1">
        <v>1.64666</v>
      </c>
      <c r="AV2">
        <f t="shared" ref="AV2:AV10" si="14">(AU2*BO2+BP2)</f>
        <v>5.1236850323200223</v>
      </c>
      <c r="AW2" s="1">
        <v>1</v>
      </c>
      <c r="AX2">
        <f t="shared" ref="AX2:AX10" si="15">AV2*(AW2+1)*(AW2+1)/(AW2*AW2+1)</f>
        <v>10.247370064640045</v>
      </c>
      <c r="AY2" s="1">
        <v>17.047266006469727</v>
      </c>
      <c r="AZ2" s="1">
        <v>19.665809631347656</v>
      </c>
      <c r="BA2" s="1">
        <v>17.116382598876953</v>
      </c>
      <c r="BB2" s="1">
        <v>400.13931274414062</v>
      </c>
      <c r="BC2" s="1">
        <v>393.99649047851562</v>
      </c>
      <c r="BD2" s="1">
        <v>12.506206512451172</v>
      </c>
      <c r="BE2" s="1">
        <v>13.151225090026855</v>
      </c>
      <c r="BF2" s="1">
        <v>51.199150085449219</v>
      </c>
      <c r="BG2" s="1">
        <v>53.839794158935547</v>
      </c>
      <c r="BH2" s="1">
        <v>300.067138671875</v>
      </c>
      <c r="BI2" s="7">
        <v>1624.444580078125</v>
      </c>
      <c r="BJ2" s="1">
        <v>1.1399532556533813</v>
      </c>
      <c r="BK2" s="1">
        <v>79.847137451171875</v>
      </c>
      <c r="BL2" s="1">
        <v>2.9207053184509277</v>
      </c>
      <c r="BM2" s="1">
        <v>-0.14584475755691528</v>
      </c>
      <c r="BN2" s="1">
        <v>0.5</v>
      </c>
      <c r="BO2" s="1">
        <v>-1.355140209197998</v>
      </c>
      <c r="BP2" s="1">
        <v>7.355140209197998</v>
      </c>
      <c r="BQ2" s="1">
        <v>1</v>
      </c>
      <c r="BR2" s="1">
        <v>0</v>
      </c>
      <c r="BS2" s="1">
        <v>0.15999999642372131</v>
      </c>
      <c r="BT2" s="1">
        <v>111115</v>
      </c>
      <c r="BU2">
        <f t="shared" ref="BU2:BU10" si="16">BH2*0.000001/(AU2*0.0001)</f>
        <v>1.8222774505476236</v>
      </c>
      <c r="BV2">
        <f t="shared" ref="BV2:BV10" si="17">(BE2-BD2)/(1000-BE2)*BU2</f>
        <v>1.1910667966403457E-3</v>
      </c>
      <c r="BW2">
        <f t="shared" ref="BW2:BW10" si="18">(AZ2+273.15)</f>
        <v>292.81580963134763</v>
      </c>
      <c r="BX2">
        <f t="shared" ref="BX2:BX10" si="19">(AY2+273.15)</f>
        <v>290.1972660064697</v>
      </c>
      <c r="BY2">
        <f t="shared" ref="BY2:BY10" si="20">(BI2*BQ2+BJ2*BR2)*BS2</f>
        <v>259.91112700303347</v>
      </c>
      <c r="BZ2">
        <f t="shared" ref="BZ2:BZ10" si="21">((BY2+0.00000010773*(BX2^4-BW2^4))-BV2*44100)/(AV2*51.4+0.00000043092*BW2^3)</f>
        <v>0.65444496593559887</v>
      </c>
      <c r="CA2">
        <f t="shared" ref="CA2:CA10" si="22">0.61365*EXP(17.502*AT2/(240.97+AT2))</f>
        <v>2.2984882241031688</v>
      </c>
      <c r="CB2">
        <f t="shared" ref="CB2:CB10" si="23">CA2*1000/BK2</f>
        <v>28.786106771939576</v>
      </c>
      <c r="CC2">
        <f t="shared" ref="CC2:CC10" si="24">(CB2-BE2)</f>
        <v>15.63488168191272</v>
      </c>
      <c r="CD2">
        <f t="shared" ref="CD2:CD10" si="25">IF(R2,AZ2,(AY2+AZ2)/2)</f>
        <v>18.356537818908691</v>
      </c>
      <c r="CE2">
        <f t="shared" ref="CE2:CE10" si="26">0.61365*EXP(17.502*CD2/(240.97+CD2))</f>
        <v>2.1181771198073198</v>
      </c>
      <c r="CF2">
        <f t="shared" ref="CF2:CF10" si="27">IF(CC2&lt;&gt;0,(1000-(CB2+BE2)/2)/CC2*BV2,0)</f>
        <v>7.4582701590195352E-2</v>
      </c>
      <c r="CG2">
        <f t="shared" ref="CG2:CG10" si="28">BE2*BK2/1000</f>
        <v>1.0500876774146746</v>
      </c>
      <c r="CH2">
        <f t="shared" ref="CH2:CH10" si="29">(CE2-CG2)</f>
        <v>1.0680894423926452</v>
      </c>
      <c r="CI2">
        <f t="shared" ref="CI2:CI10" si="30">1/(1.6/T2+1.37/AX2)</f>
        <v>4.6663009450862811E-2</v>
      </c>
      <c r="CJ2">
        <f t="shared" ref="CJ2:CJ10" si="31">U2*BK2*0.001</f>
        <v>12.546446081722319</v>
      </c>
      <c r="CK2">
        <f t="shared" ref="CK2:CK10" si="32">U2/BC2</f>
        <v>0.39881273700900438</v>
      </c>
      <c r="CL2">
        <f t="shared" ref="CL2:CL10" si="33">(1-BV2*BK2/CA2/T2)*100</f>
        <v>44.92650703313025</v>
      </c>
      <c r="CM2">
        <f t="shared" ref="CM2:CM10" si="34">(BC2-S2/(AX2/1.35))</f>
        <v>392.58361303834425</v>
      </c>
      <c r="CN2">
        <f t="shared" ref="CN2:CN10" si="35">S2*CL2/100/CM2</f>
        <v>1.2273081804867867E-2</v>
      </c>
      <c r="CO2">
        <f t="shared" ref="CO2:CO10" si="36">(Y2-X2)</f>
        <v>0</v>
      </c>
      <c r="CP2">
        <f t="shared" ref="CP2:CP10" si="37">BI2*AJ2</f>
        <v>1419.8718963680876</v>
      </c>
      <c r="CQ2">
        <f t="shared" ref="CQ2:CQ10" si="38">(AA2-Z2)</f>
        <v>553.5235595703125</v>
      </c>
      <c r="CR2">
        <f t="shared" ref="CR2:CR10" si="39">(AA2-AB2)/(AA2-X2)</f>
        <v>8.8046088165173536E-2</v>
      </c>
      <c r="CS2">
        <v>-9999</v>
      </c>
    </row>
    <row r="3" spans="1:97" x14ac:dyDescent="0.2">
      <c r="A3" t="s">
        <v>126</v>
      </c>
      <c r="B3" t="s">
        <v>128</v>
      </c>
      <c r="C3" t="s">
        <v>130</v>
      </c>
      <c r="D3">
        <v>1</v>
      </c>
      <c r="E3">
        <v>1</v>
      </c>
      <c r="F3" t="s">
        <v>134</v>
      </c>
      <c r="G3" t="s">
        <v>136</v>
      </c>
      <c r="H3" t="s">
        <v>138</v>
      </c>
      <c r="I3">
        <v>1</v>
      </c>
      <c r="J3" s="8">
        <v>20130619</v>
      </c>
      <c r="K3" s="5" t="s">
        <v>148</v>
      </c>
      <c r="L3" s="5" t="s">
        <v>141</v>
      </c>
      <c r="M3" s="5" t="s">
        <v>144</v>
      </c>
      <c r="N3" s="8">
        <v>0</v>
      </c>
      <c r="O3" s="1">
        <v>2</v>
      </c>
      <c r="P3" s="1" t="s">
        <v>72</v>
      </c>
      <c r="Q3" s="1">
        <v>2131.4999990696087</v>
      </c>
      <c r="R3" s="1">
        <v>0</v>
      </c>
      <c r="S3">
        <f t="shared" si="0"/>
        <v>6.5334744199713821</v>
      </c>
      <c r="T3">
        <f t="shared" si="1"/>
        <v>7.3599838615982183E-2</v>
      </c>
      <c r="U3">
        <f t="shared" si="2"/>
        <v>97.665151571272133</v>
      </c>
      <c r="V3" s="1">
        <v>2</v>
      </c>
      <c r="W3" s="1">
        <v>2</v>
      </c>
      <c r="X3" s="1">
        <v>0</v>
      </c>
      <c r="Y3" s="1">
        <v>0</v>
      </c>
      <c r="Z3" s="1">
        <v>832.459228515625</v>
      </c>
      <c r="AA3" s="1">
        <v>1326.138427734375</v>
      </c>
      <c r="AB3" s="1">
        <v>1232.231201171875</v>
      </c>
      <c r="AC3">
        <v>-9999</v>
      </c>
      <c r="AD3">
        <f t="shared" si="3"/>
        <v>0.37226822546886768</v>
      </c>
      <c r="AE3">
        <f t="shared" si="4"/>
        <v>7.0812537061409692E-2</v>
      </c>
      <c r="AF3" s="1">
        <v>-1</v>
      </c>
      <c r="AG3" s="1">
        <v>0.87</v>
      </c>
      <c r="AH3" s="1">
        <v>0.92</v>
      </c>
      <c r="AI3" s="1">
        <v>7.9233226776123047</v>
      </c>
      <c r="AJ3">
        <f t="shared" si="5"/>
        <v>0.87396166133880615</v>
      </c>
      <c r="AK3">
        <f t="shared" si="6"/>
        <v>3.6565148065922141E-3</v>
      </c>
      <c r="AL3">
        <f t="shared" si="7"/>
        <v>0.19021912754499012</v>
      </c>
      <c r="AM3">
        <f t="shared" si="8"/>
        <v>1.5930370909564417</v>
      </c>
      <c r="AN3">
        <f t="shared" si="9"/>
        <v>-1</v>
      </c>
      <c r="AO3" s="1">
        <v>2357.41259765625</v>
      </c>
      <c r="AP3" s="1">
        <v>0.5</v>
      </c>
      <c r="AQ3">
        <f t="shared" si="10"/>
        <v>72.947118332960031</v>
      </c>
      <c r="AR3">
        <f t="shared" si="11"/>
        <v>1.1563287548768106</v>
      </c>
      <c r="AS3">
        <f t="shared" si="12"/>
        <v>1.2370836280374289</v>
      </c>
      <c r="AT3">
        <f t="shared" si="13"/>
        <v>19.613729476928711</v>
      </c>
      <c r="AU3" s="1">
        <v>1.64666</v>
      </c>
      <c r="AV3">
        <f t="shared" si="14"/>
        <v>5.1236850323200223</v>
      </c>
      <c r="AW3" s="1">
        <v>1</v>
      </c>
      <c r="AX3">
        <f t="shared" si="15"/>
        <v>10.247370064640045</v>
      </c>
      <c r="AY3" s="1">
        <v>17.027286529541016</v>
      </c>
      <c r="AZ3" s="1">
        <v>19.613729476928711</v>
      </c>
      <c r="BA3" s="1">
        <v>17.106174468994141</v>
      </c>
      <c r="BB3" s="1">
        <v>248.64373779296875</v>
      </c>
      <c r="BC3" s="1">
        <v>244.90315246582031</v>
      </c>
      <c r="BD3" s="1">
        <v>12.573245048522949</v>
      </c>
      <c r="BE3" s="1">
        <v>13.199395179748535</v>
      </c>
      <c r="BF3" s="1">
        <v>51.541210174560547</v>
      </c>
      <c r="BG3" s="1">
        <v>54.10797119140625</v>
      </c>
      <c r="BH3" s="1">
        <v>300.07940673828125</v>
      </c>
      <c r="BI3" s="7">
        <v>2357.41259765625</v>
      </c>
      <c r="BJ3" s="1">
        <v>1.2002081871032715</v>
      </c>
      <c r="BK3" s="1">
        <v>79.850875854492188</v>
      </c>
      <c r="BL3" s="1">
        <v>2.4815115928649902</v>
      </c>
      <c r="BM3" s="1">
        <v>-0.14814311265945435</v>
      </c>
      <c r="BN3" s="1">
        <v>0.5</v>
      </c>
      <c r="BO3" s="1">
        <v>-1.355140209197998</v>
      </c>
      <c r="BP3" s="1">
        <v>7.355140209197998</v>
      </c>
      <c r="BQ3" s="1">
        <v>1</v>
      </c>
      <c r="BR3" s="1">
        <v>0</v>
      </c>
      <c r="BS3" s="1">
        <v>0.15999999642372131</v>
      </c>
      <c r="BT3" s="1">
        <v>111115</v>
      </c>
      <c r="BU3">
        <f t="shared" si="16"/>
        <v>1.8223519532768222</v>
      </c>
      <c r="BV3">
        <f t="shared" si="17"/>
        <v>1.1563287548768107E-3</v>
      </c>
      <c r="BW3">
        <f t="shared" si="18"/>
        <v>292.76372947692869</v>
      </c>
      <c r="BX3">
        <f t="shared" si="19"/>
        <v>290.17728652954099</v>
      </c>
      <c r="BY3">
        <f t="shared" si="20"/>
        <v>377.18600719423557</v>
      </c>
      <c r="BZ3">
        <f t="shared" si="21"/>
        <v>1.0890779036086651</v>
      </c>
      <c r="CA3">
        <f t="shared" si="22"/>
        <v>2.2910668938899117</v>
      </c>
      <c r="CB3">
        <f t="shared" si="23"/>
        <v>28.691819211410973</v>
      </c>
      <c r="CC3">
        <f t="shared" si="24"/>
        <v>15.492424031662438</v>
      </c>
      <c r="CD3">
        <f t="shared" si="25"/>
        <v>18.320508003234863</v>
      </c>
      <c r="CE3">
        <f t="shared" si="26"/>
        <v>2.1133957673130306</v>
      </c>
      <c r="CF3">
        <f t="shared" si="27"/>
        <v>7.3074991019770358E-2</v>
      </c>
      <c r="CG3">
        <f t="shared" si="28"/>
        <v>1.0539832658524828</v>
      </c>
      <c r="CH3">
        <f t="shared" si="29"/>
        <v>1.0594125014605478</v>
      </c>
      <c r="CI3">
        <f t="shared" si="30"/>
        <v>4.5718735444026042E-2</v>
      </c>
      <c r="CJ3">
        <f t="shared" si="31"/>
        <v>7.7986478934278143</v>
      </c>
      <c r="CK3">
        <f t="shared" si="32"/>
        <v>0.39879091219498564</v>
      </c>
      <c r="CL3">
        <f t="shared" si="33"/>
        <v>45.242151250776516</v>
      </c>
      <c r="CM3">
        <f t="shared" si="34"/>
        <v>244.04242523421613</v>
      </c>
      <c r="CN3">
        <f t="shared" si="35"/>
        <v>1.2112174250757342E-2</v>
      </c>
      <c r="CO3">
        <f t="shared" si="36"/>
        <v>0</v>
      </c>
      <c r="CP3">
        <f t="shared" si="37"/>
        <v>2060.2882303086867</v>
      </c>
      <c r="CQ3">
        <f t="shared" si="38"/>
        <v>493.67919921875</v>
      </c>
      <c r="CR3">
        <f t="shared" si="39"/>
        <v>7.0812537061409692E-2</v>
      </c>
      <c r="CS3">
        <v>-9999</v>
      </c>
    </row>
    <row r="4" spans="1:97" x14ac:dyDescent="0.2">
      <c r="A4" t="s">
        <v>126</v>
      </c>
      <c r="B4" t="s">
        <v>128</v>
      </c>
      <c r="C4" t="s">
        <v>130</v>
      </c>
      <c r="D4">
        <v>1</v>
      </c>
      <c r="E4">
        <v>1</v>
      </c>
      <c r="F4" t="s">
        <v>134</v>
      </c>
      <c r="G4" t="s">
        <v>136</v>
      </c>
      <c r="H4" t="s">
        <v>138</v>
      </c>
      <c r="I4">
        <v>1</v>
      </c>
      <c r="J4" s="8">
        <v>20130619</v>
      </c>
      <c r="K4" s="5" t="s">
        <v>148</v>
      </c>
      <c r="L4" s="5" t="s">
        <v>141</v>
      </c>
      <c r="M4" s="5" t="s">
        <v>144</v>
      </c>
      <c r="N4" s="8">
        <v>0</v>
      </c>
      <c r="O4" s="1">
        <v>3</v>
      </c>
      <c r="P4" s="1" t="s">
        <v>73</v>
      </c>
      <c r="Q4" s="1">
        <v>2309.4999983115122</v>
      </c>
      <c r="R4" s="1">
        <v>0</v>
      </c>
      <c r="S4">
        <f t="shared" si="0"/>
        <v>1.4777545117112849</v>
      </c>
      <c r="T4">
        <f t="shared" si="1"/>
        <v>7.3499974494117909E-2</v>
      </c>
      <c r="U4">
        <f t="shared" si="2"/>
        <v>65.058172344153704</v>
      </c>
      <c r="V4" s="1">
        <v>3</v>
      </c>
      <c r="W4" s="1">
        <v>3</v>
      </c>
      <c r="X4" s="1">
        <v>0</v>
      </c>
      <c r="Y4" s="1">
        <v>0</v>
      </c>
      <c r="Z4" s="1">
        <v>851.3984375</v>
      </c>
      <c r="AA4" s="1">
        <v>1295.7215576171875</v>
      </c>
      <c r="AB4" s="1">
        <v>1216.99267578125</v>
      </c>
      <c r="AC4">
        <v>-9999</v>
      </c>
      <c r="AD4">
        <f t="shared" si="3"/>
        <v>0.34291558823354845</v>
      </c>
      <c r="AE4">
        <f t="shared" si="4"/>
        <v>6.0760648283662684E-2</v>
      </c>
      <c r="AF4" s="1">
        <v>-1</v>
      </c>
      <c r="AG4" s="1">
        <v>0.87</v>
      </c>
      <c r="AH4" s="1">
        <v>0.92</v>
      </c>
      <c r="AI4" s="1">
        <v>8.1321477890014648</v>
      </c>
      <c r="AJ4">
        <f t="shared" si="5"/>
        <v>0.87406607389450075</v>
      </c>
      <c r="AK4">
        <f t="shared" si="6"/>
        <v>1.2025435432755785E-3</v>
      </c>
      <c r="AL4">
        <f t="shared" si="7"/>
        <v>0.17718835296073102</v>
      </c>
      <c r="AM4">
        <f t="shared" si="8"/>
        <v>1.5218744838455116</v>
      </c>
      <c r="AN4">
        <f t="shared" si="9"/>
        <v>-1</v>
      </c>
      <c r="AO4" s="1">
        <v>2357.291015625</v>
      </c>
      <c r="AP4" s="1">
        <v>0.5</v>
      </c>
      <c r="AQ4">
        <f t="shared" si="10"/>
        <v>62.596473641722959</v>
      </c>
      <c r="AR4">
        <f t="shared" si="11"/>
        <v>1.1310579934672056</v>
      </c>
      <c r="AS4">
        <f t="shared" si="12"/>
        <v>1.2117747232424898</v>
      </c>
      <c r="AT4">
        <f t="shared" si="13"/>
        <v>19.496503829956055</v>
      </c>
      <c r="AU4" s="1">
        <v>1.64666</v>
      </c>
      <c r="AV4">
        <f t="shared" si="14"/>
        <v>5.1236850323200223</v>
      </c>
      <c r="AW4" s="1">
        <v>1</v>
      </c>
      <c r="AX4">
        <f t="shared" si="15"/>
        <v>10.247370064640045</v>
      </c>
      <c r="AY4" s="1">
        <v>17.036148071289062</v>
      </c>
      <c r="AZ4" s="1">
        <v>19.496503829956055</v>
      </c>
      <c r="BA4" s="1">
        <v>17.117763519287109</v>
      </c>
      <c r="BB4" s="1">
        <v>100.33505249023438</v>
      </c>
      <c r="BC4" s="1">
        <v>99.462379455566406</v>
      </c>
      <c r="BD4" s="1">
        <v>12.695337295532227</v>
      </c>
      <c r="BE4" s="1">
        <v>13.307761192321777</v>
      </c>
      <c r="BF4" s="1">
        <v>52.013870239257812</v>
      </c>
      <c r="BG4" s="1">
        <v>54.523017883300781</v>
      </c>
      <c r="BH4" s="1">
        <v>300.06710815429688</v>
      </c>
      <c r="BI4" s="7">
        <v>2357.291015625</v>
      </c>
      <c r="BJ4" s="1">
        <v>1.3524167537689209</v>
      </c>
      <c r="BK4" s="1">
        <v>79.852989196777344</v>
      </c>
      <c r="BL4" s="1">
        <v>2.0808005332946777</v>
      </c>
      <c r="BM4" s="1">
        <v>-0.14813166856765747</v>
      </c>
      <c r="BN4" s="1">
        <v>0.75</v>
      </c>
      <c r="BO4" s="1">
        <v>-1.355140209197998</v>
      </c>
      <c r="BP4" s="1">
        <v>7.355140209197998</v>
      </c>
      <c r="BQ4" s="1">
        <v>1</v>
      </c>
      <c r="BR4" s="1">
        <v>0</v>
      </c>
      <c r="BS4" s="1">
        <v>0.15999999642372131</v>
      </c>
      <c r="BT4" s="1">
        <v>111115</v>
      </c>
      <c r="BU4">
        <f t="shared" si="16"/>
        <v>1.8222772652174515</v>
      </c>
      <c r="BV4">
        <f t="shared" si="17"/>
        <v>1.1310579934672056E-3</v>
      </c>
      <c r="BW4">
        <f t="shared" si="18"/>
        <v>292.64650382995603</v>
      </c>
      <c r="BX4">
        <f t="shared" si="19"/>
        <v>290.18614807128904</v>
      </c>
      <c r="BY4">
        <f t="shared" si="20"/>
        <v>377.16655406967038</v>
      </c>
      <c r="BZ4">
        <f t="shared" si="21"/>
        <v>1.0980845576459348</v>
      </c>
      <c r="CA4">
        <f t="shared" si="22"/>
        <v>2.2744392339662536</v>
      </c>
      <c r="CB4">
        <f t="shared" si="23"/>
        <v>28.482831473740799</v>
      </c>
      <c r="CC4">
        <f t="shared" si="24"/>
        <v>15.175070281419021</v>
      </c>
      <c r="CD4">
        <f t="shared" si="25"/>
        <v>18.266325950622559</v>
      </c>
      <c r="CE4">
        <f t="shared" si="26"/>
        <v>2.1062233348052048</v>
      </c>
      <c r="CF4">
        <f t="shared" si="27"/>
        <v>7.2976545148515065E-2</v>
      </c>
      <c r="CG4">
        <f t="shared" si="28"/>
        <v>1.0626645107237638</v>
      </c>
      <c r="CH4">
        <f t="shared" si="29"/>
        <v>1.0435588240814411</v>
      </c>
      <c r="CI4">
        <f t="shared" si="30"/>
        <v>4.5657080520003286E-2</v>
      </c>
      <c r="CJ4">
        <f t="shared" si="31"/>
        <v>5.1950895333597851</v>
      </c>
      <c r="CK4">
        <f t="shared" si="32"/>
        <v>0.65409829023060562</v>
      </c>
      <c r="CL4">
        <f t="shared" si="33"/>
        <v>45.972543203407533</v>
      </c>
      <c r="CM4">
        <f t="shared" si="34"/>
        <v>99.267698422459759</v>
      </c>
      <c r="CN4">
        <f t="shared" si="35"/>
        <v>6.8437300565343416E-3</v>
      </c>
      <c r="CO4">
        <f t="shared" si="36"/>
        <v>0</v>
      </c>
      <c r="CP4">
        <f t="shared" si="37"/>
        <v>2060.4281030541238</v>
      </c>
      <c r="CQ4">
        <f t="shared" si="38"/>
        <v>444.3231201171875</v>
      </c>
      <c r="CR4">
        <f t="shared" si="39"/>
        <v>6.0760648283662684E-2</v>
      </c>
      <c r="CS4">
        <v>-9999</v>
      </c>
    </row>
    <row r="5" spans="1:97" x14ac:dyDescent="0.2">
      <c r="A5" t="s">
        <v>126</v>
      </c>
      <c r="B5" t="s">
        <v>128</v>
      </c>
      <c r="C5" t="s">
        <v>130</v>
      </c>
      <c r="D5">
        <v>1</v>
      </c>
      <c r="E5">
        <v>1</v>
      </c>
      <c r="F5" t="s">
        <v>134</v>
      </c>
      <c r="G5" t="s">
        <v>136</v>
      </c>
      <c r="H5" t="s">
        <v>138</v>
      </c>
      <c r="I5">
        <v>1</v>
      </c>
      <c r="J5" s="8">
        <v>20130619</v>
      </c>
      <c r="K5" s="5" t="s">
        <v>148</v>
      </c>
      <c r="L5" s="5" t="s">
        <v>141</v>
      </c>
      <c r="M5" s="5" t="s">
        <v>144</v>
      </c>
      <c r="N5" s="8">
        <v>0</v>
      </c>
      <c r="O5" s="1">
        <v>4</v>
      </c>
      <c r="P5" s="1" t="s">
        <v>74</v>
      </c>
      <c r="Q5" s="1">
        <v>2510.4999994141981</v>
      </c>
      <c r="R5" s="1">
        <v>0</v>
      </c>
      <c r="S5">
        <f t="shared" si="0"/>
        <v>2.3866059530534868E-2</v>
      </c>
      <c r="T5">
        <f t="shared" si="1"/>
        <v>7.7657772775002659E-2</v>
      </c>
      <c r="U5">
        <f t="shared" si="2"/>
        <v>47.894601075165014</v>
      </c>
      <c r="V5" s="1">
        <v>4</v>
      </c>
      <c r="W5" s="1">
        <v>4</v>
      </c>
      <c r="X5" s="1">
        <v>0</v>
      </c>
      <c r="Y5" s="1">
        <v>0</v>
      </c>
      <c r="Z5" s="1">
        <v>851.92822265625</v>
      </c>
      <c r="AA5" s="1">
        <v>1277.156494140625</v>
      </c>
      <c r="AB5" s="1">
        <v>1211.1083984375</v>
      </c>
      <c r="AC5">
        <v>-9999</v>
      </c>
      <c r="AD5">
        <f t="shared" si="3"/>
        <v>0.33294923013369887</v>
      </c>
      <c r="AE5">
        <f t="shared" si="4"/>
        <v>5.1714958978122366E-2</v>
      </c>
      <c r="AF5" s="1">
        <v>-1</v>
      </c>
      <c r="AG5" s="1">
        <v>0.87</v>
      </c>
      <c r="AH5" s="1">
        <v>0.92</v>
      </c>
      <c r="AI5" s="1">
        <v>12.878787994384766</v>
      </c>
      <c r="AJ5">
        <f t="shared" si="5"/>
        <v>0.8764393939971924</v>
      </c>
      <c r="AK5">
        <f t="shared" si="6"/>
        <v>7.1769712510734256E-4</v>
      </c>
      <c r="AL5">
        <f t="shared" si="7"/>
        <v>0.1553238581070025</v>
      </c>
      <c r="AM5">
        <f t="shared" si="8"/>
        <v>1.4991362654456315</v>
      </c>
      <c r="AN5">
        <f t="shared" si="9"/>
        <v>-1</v>
      </c>
      <c r="AO5" s="1">
        <v>1627.7213134765625</v>
      </c>
      <c r="AP5" s="1">
        <v>0.5</v>
      </c>
      <c r="AQ5">
        <f t="shared" si="10"/>
        <v>36.888256491060936</v>
      </c>
      <c r="AR5">
        <f t="shared" si="11"/>
        <v>1.2232720098745775</v>
      </c>
      <c r="AS5">
        <f t="shared" si="12"/>
        <v>1.2404112343333717</v>
      </c>
      <c r="AT5">
        <f t="shared" si="13"/>
        <v>19.822622299194336</v>
      </c>
      <c r="AU5" s="1">
        <v>1.64666</v>
      </c>
      <c r="AV5">
        <f t="shared" si="14"/>
        <v>5.1236850323200223</v>
      </c>
      <c r="AW5" s="1">
        <v>1</v>
      </c>
      <c r="AX5">
        <f t="shared" si="15"/>
        <v>10.247370064640045</v>
      </c>
      <c r="AY5" s="1">
        <v>17.086904525756836</v>
      </c>
      <c r="AZ5" s="1">
        <v>19.822622299194336</v>
      </c>
      <c r="BA5" s="1">
        <v>17.114212036132812</v>
      </c>
      <c r="BB5" s="1">
        <v>49.672821044921875</v>
      </c>
      <c r="BC5" s="1">
        <v>49.626411437988281</v>
      </c>
      <c r="BD5" s="1">
        <v>12.869322776794434</v>
      </c>
      <c r="BE5" s="1">
        <v>13.531515121459961</v>
      </c>
      <c r="BF5" s="1">
        <v>52.558322906494141</v>
      </c>
      <c r="BG5" s="1">
        <v>55.262718200683594</v>
      </c>
      <c r="BH5" s="1">
        <v>300.0723876953125</v>
      </c>
      <c r="BI5" s="7">
        <v>1627.7213134765625</v>
      </c>
      <c r="BJ5" s="1">
        <v>1.1716786623001099</v>
      </c>
      <c r="BK5" s="1">
        <v>79.854316711425781</v>
      </c>
      <c r="BL5" s="1">
        <v>1.9563727378845215</v>
      </c>
      <c r="BM5" s="1">
        <v>-0.15238982439041138</v>
      </c>
      <c r="BN5" s="1">
        <v>0.75</v>
      </c>
      <c r="BO5" s="1">
        <v>-1.355140209197998</v>
      </c>
      <c r="BP5" s="1">
        <v>7.355140209197998</v>
      </c>
      <c r="BQ5" s="1">
        <v>1</v>
      </c>
      <c r="BR5" s="1">
        <v>0</v>
      </c>
      <c r="BS5" s="1">
        <v>0.15999999642372131</v>
      </c>
      <c r="BT5" s="1">
        <v>111115</v>
      </c>
      <c r="BU5">
        <f t="shared" si="16"/>
        <v>1.8223093273372313</v>
      </c>
      <c r="BV5">
        <f t="shared" si="17"/>
        <v>1.2232720098745776E-3</v>
      </c>
      <c r="BW5">
        <f t="shared" si="18"/>
        <v>292.97262229919431</v>
      </c>
      <c r="BX5">
        <f t="shared" si="19"/>
        <v>290.23690452575681</v>
      </c>
      <c r="BY5">
        <f t="shared" si="20"/>
        <v>260.43540433506496</v>
      </c>
      <c r="BZ5">
        <f t="shared" si="21"/>
        <v>0.64646622108882057</v>
      </c>
      <c r="CA5">
        <f t="shared" si="22"/>
        <v>2.3209611284278826</v>
      </c>
      <c r="CB5">
        <f t="shared" si="23"/>
        <v>29.064942560529015</v>
      </c>
      <c r="CC5">
        <f t="shared" si="24"/>
        <v>15.533427439069055</v>
      </c>
      <c r="CD5">
        <f t="shared" si="25"/>
        <v>18.454763412475586</v>
      </c>
      <c r="CE5">
        <f t="shared" si="26"/>
        <v>2.13126041104658</v>
      </c>
      <c r="CF5">
        <f t="shared" si="27"/>
        <v>7.707368430886602E-2</v>
      </c>
      <c r="CG5">
        <f t="shared" si="28"/>
        <v>1.0805498940945109</v>
      </c>
      <c r="CH5">
        <f t="shared" si="29"/>
        <v>1.0507105169520692</v>
      </c>
      <c r="CI5">
        <f t="shared" si="30"/>
        <v>4.8223191068894881E-2</v>
      </c>
      <c r="CJ5">
        <f t="shared" si="31"/>
        <v>3.8245906430236212</v>
      </c>
      <c r="CK5">
        <f t="shared" si="32"/>
        <v>0.96510305072154401</v>
      </c>
      <c r="CL5">
        <f t="shared" si="33"/>
        <v>45.80382471160209</v>
      </c>
      <c r="CM5">
        <f t="shared" si="34"/>
        <v>49.623267296597568</v>
      </c>
      <c r="CN5">
        <f t="shared" si="35"/>
        <v>2.2029117928883981E-4</v>
      </c>
      <c r="CO5">
        <f t="shared" si="36"/>
        <v>0</v>
      </c>
      <c r="CP5">
        <f t="shared" si="37"/>
        <v>1426.5990815797124</v>
      </c>
      <c r="CQ5">
        <f t="shared" si="38"/>
        <v>425.228271484375</v>
      </c>
      <c r="CR5">
        <f t="shared" si="39"/>
        <v>5.1714958978122366E-2</v>
      </c>
      <c r="CS5">
        <v>-9999</v>
      </c>
    </row>
    <row r="6" spans="1:97" x14ac:dyDescent="0.2">
      <c r="A6" t="s">
        <v>126</v>
      </c>
      <c r="B6" t="s">
        <v>128</v>
      </c>
      <c r="C6" t="s">
        <v>130</v>
      </c>
      <c r="D6">
        <v>1</v>
      </c>
      <c r="E6">
        <v>1</v>
      </c>
      <c r="F6" t="s">
        <v>134</v>
      </c>
      <c r="G6" t="s">
        <v>136</v>
      </c>
      <c r="H6" t="s">
        <v>138</v>
      </c>
      <c r="I6">
        <v>1</v>
      </c>
      <c r="J6" s="8">
        <v>20130619</v>
      </c>
      <c r="K6" s="5" t="s">
        <v>148</v>
      </c>
      <c r="L6" s="5" t="s">
        <v>141</v>
      </c>
      <c r="M6" s="5" t="s">
        <v>144</v>
      </c>
      <c r="N6" s="8">
        <v>0</v>
      </c>
      <c r="O6" s="1">
        <v>5</v>
      </c>
      <c r="P6" s="1" t="s">
        <v>75</v>
      </c>
      <c r="Q6" s="1">
        <v>2676.4999985871837</v>
      </c>
      <c r="R6" s="1">
        <v>0</v>
      </c>
      <c r="S6">
        <f t="shared" si="0"/>
        <v>11.286906114735713</v>
      </c>
      <c r="T6">
        <f t="shared" si="1"/>
        <v>8.3076784192199701E-2</v>
      </c>
      <c r="U6">
        <f t="shared" si="2"/>
        <v>167.70002881080214</v>
      </c>
      <c r="V6" s="1">
        <v>5</v>
      </c>
      <c r="W6" s="1">
        <v>5</v>
      </c>
      <c r="X6" s="1">
        <v>0</v>
      </c>
      <c r="Y6" s="1">
        <v>0</v>
      </c>
      <c r="Z6" s="1">
        <v>819.534423828125</v>
      </c>
      <c r="AA6" s="1">
        <v>1355.4971923828125</v>
      </c>
      <c r="AB6" s="1">
        <v>1226.0205078125</v>
      </c>
      <c r="AC6">
        <v>-9999</v>
      </c>
      <c r="AD6">
        <f t="shared" si="3"/>
        <v>0.39539939408692165</v>
      </c>
      <c r="AE6">
        <f t="shared" si="4"/>
        <v>9.5519699559618393E-2</v>
      </c>
      <c r="AF6" s="1">
        <v>-1</v>
      </c>
      <c r="AG6" s="1">
        <v>0.87</v>
      </c>
      <c r="AH6" s="1">
        <v>0.92</v>
      </c>
      <c r="AI6" s="1">
        <v>7.9233226776123047</v>
      </c>
      <c r="AJ6">
        <f t="shared" si="5"/>
        <v>0.87396166133880615</v>
      </c>
      <c r="AK6">
        <f t="shared" si="6"/>
        <v>5.9703874531427965E-3</v>
      </c>
      <c r="AL6">
        <f t="shared" si="7"/>
        <v>0.24157775906611545</v>
      </c>
      <c r="AM6">
        <f t="shared" si="8"/>
        <v>1.6539844489401108</v>
      </c>
      <c r="AN6">
        <f t="shared" si="9"/>
        <v>-1</v>
      </c>
      <c r="AO6" s="1">
        <v>2354.765380859375</v>
      </c>
      <c r="AP6" s="1">
        <v>0.5</v>
      </c>
      <c r="AQ6">
        <f t="shared" si="10"/>
        <v>98.288560818527074</v>
      </c>
      <c r="AR6">
        <f t="shared" si="11"/>
        <v>1.2420022919120652</v>
      </c>
      <c r="AS6">
        <f t="shared" si="12"/>
        <v>1.1781856799159172</v>
      </c>
      <c r="AT6">
        <f t="shared" si="13"/>
        <v>19.460023880004883</v>
      </c>
      <c r="AU6" s="1">
        <v>1.64666</v>
      </c>
      <c r="AV6">
        <f t="shared" si="14"/>
        <v>5.1236850323200223</v>
      </c>
      <c r="AW6" s="1">
        <v>1</v>
      </c>
      <c r="AX6">
        <f t="shared" si="15"/>
        <v>10.247370064640045</v>
      </c>
      <c r="AY6" s="1">
        <v>17.117382049560547</v>
      </c>
      <c r="AZ6" s="1">
        <v>19.460023880004883</v>
      </c>
      <c r="BA6" s="1">
        <v>17.118860244750977</v>
      </c>
      <c r="BB6" s="1">
        <v>399.80548095703125</v>
      </c>
      <c r="BC6" s="1">
        <v>393.343505859375</v>
      </c>
      <c r="BD6" s="1">
        <v>12.99134349822998</v>
      </c>
      <c r="BE6" s="1">
        <v>13.663600921630859</v>
      </c>
      <c r="BF6" s="1">
        <v>52.954517364501953</v>
      </c>
      <c r="BG6" s="1">
        <v>55.694732666015625</v>
      </c>
      <c r="BH6" s="1">
        <v>300.0653076171875</v>
      </c>
      <c r="BI6" s="7">
        <v>2354.765380859375</v>
      </c>
      <c r="BJ6" s="1">
        <v>1.155836820602417</v>
      </c>
      <c r="BK6" s="1">
        <v>79.85455322265625</v>
      </c>
      <c r="BL6" s="1">
        <v>2.9586310386657715</v>
      </c>
      <c r="BM6" s="1">
        <v>-0.1512492299079895</v>
      </c>
      <c r="BN6" s="1">
        <v>0.75</v>
      </c>
      <c r="BO6" s="1">
        <v>-1.355140209197998</v>
      </c>
      <c r="BP6" s="1">
        <v>7.355140209197998</v>
      </c>
      <c r="BQ6" s="1">
        <v>1</v>
      </c>
      <c r="BR6" s="1">
        <v>0</v>
      </c>
      <c r="BS6" s="1">
        <v>0.15999999642372131</v>
      </c>
      <c r="BT6" s="1">
        <v>111115</v>
      </c>
      <c r="BU6">
        <f t="shared" si="16"/>
        <v>1.8222663307372955</v>
      </c>
      <c r="BV6">
        <f t="shared" si="17"/>
        <v>1.2420022919120653E-3</v>
      </c>
      <c r="BW6">
        <f t="shared" si="18"/>
        <v>292.61002388000486</v>
      </c>
      <c r="BX6">
        <f t="shared" si="19"/>
        <v>290.26738204956052</v>
      </c>
      <c r="BY6">
        <f t="shared" si="20"/>
        <v>376.76245251620276</v>
      </c>
      <c r="BZ6">
        <f t="shared" si="21"/>
        <v>1.0833386240366765</v>
      </c>
      <c r="CA6">
        <f t="shared" si="22"/>
        <v>2.2692864269254236</v>
      </c>
      <c r="CB6">
        <f t="shared" si="23"/>
        <v>28.417746206631886</v>
      </c>
      <c r="CC6">
        <f t="shared" si="24"/>
        <v>14.754145285001027</v>
      </c>
      <c r="CD6">
        <f t="shared" si="25"/>
        <v>18.288702964782715</v>
      </c>
      <c r="CE6">
        <f t="shared" si="26"/>
        <v>2.1091829344203719</v>
      </c>
      <c r="CF6">
        <f t="shared" si="27"/>
        <v>8.2408686076724913E-2</v>
      </c>
      <c r="CG6">
        <f t="shared" si="28"/>
        <v>1.0911007470095064</v>
      </c>
      <c r="CH6">
        <f t="shared" si="29"/>
        <v>1.0180821874108654</v>
      </c>
      <c r="CI6">
        <f t="shared" si="30"/>
        <v>5.1565039436936418E-2</v>
      </c>
      <c r="CJ6">
        <f t="shared" si="31"/>
        <v>13.391610876113186</v>
      </c>
      <c r="CK6">
        <f t="shared" si="32"/>
        <v>0.42634497916626823</v>
      </c>
      <c r="CL6">
        <f t="shared" si="33"/>
        <v>47.39184285751076</v>
      </c>
      <c r="CM6">
        <f t="shared" si="34"/>
        <v>391.85655621680559</v>
      </c>
      <c r="CN6">
        <f t="shared" si="35"/>
        <v>1.365058903444963E-2</v>
      </c>
      <c r="CO6">
        <f t="shared" si="36"/>
        <v>0</v>
      </c>
      <c r="CP6">
        <f t="shared" si="37"/>
        <v>2057.974664318966</v>
      </c>
      <c r="CQ6">
        <f t="shared" si="38"/>
        <v>535.9627685546875</v>
      </c>
      <c r="CR6">
        <f t="shared" si="39"/>
        <v>9.5519699559618393E-2</v>
      </c>
      <c r="CS6">
        <v>-9999</v>
      </c>
    </row>
    <row r="7" spans="1:97" s="4" customFormat="1" x14ac:dyDescent="0.2">
      <c r="A7" s="4" t="s">
        <v>126</v>
      </c>
      <c r="B7" s="4" t="s">
        <v>128</v>
      </c>
      <c r="C7" s="4" t="s">
        <v>130</v>
      </c>
      <c r="D7" s="4">
        <v>1</v>
      </c>
      <c r="E7" s="4">
        <v>1</v>
      </c>
      <c r="F7" s="4" t="s">
        <v>134</v>
      </c>
      <c r="G7" s="4" t="s">
        <v>136</v>
      </c>
      <c r="H7" s="4" t="s">
        <v>138</v>
      </c>
      <c r="I7" s="4">
        <v>1</v>
      </c>
      <c r="J7" s="8">
        <v>20130619</v>
      </c>
      <c r="K7" s="6" t="s">
        <v>148</v>
      </c>
      <c r="L7" s="6" t="s">
        <v>141</v>
      </c>
      <c r="M7" s="6" t="s">
        <v>144</v>
      </c>
      <c r="N7" s="9">
        <v>1</v>
      </c>
      <c r="O7" s="7">
        <v>6</v>
      </c>
      <c r="P7" s="7" t="s">
        <v>76</v>
      </c>
      <c r="Q7" s="7">
        <v>2806.4999994141981</v>
      </c>
      <c r="R7" s="7">
        <v>0</v>
      </c>
      <c r="S7" s="4">
        <f t="shared" si="0"/>
        <v>23.162087421731403</v>
      </c>
      <c r="T7" s="4">
        <f t="shared" si="1"/>
        <v>8.4503514996155549E-2</v>
      </c>
      <c r="U7" s="4">
        <f t="shared" si="2"/>
        <v>429.52038347735748</v>
      </c>
      <c r="V7" s="7">
        <v>6</v>
      </c>
      <c r="W7" s="7">
        <v>6</v>
      </c>
      <c r="X7" s="7">
        <v>0</v>
      </c>
      <c r="Y7" s="7">
        <v>0</v>
      </c>
      <c r="Z7" s="7">
        <v>807.263671875</v>
      </c>
      <c r="AA7" s="7">
        <v>1477.424560546875</v>
      </c>
      <c r="AB7" s="7">
        <v>1280.57080078125</v>
      </c>
      <c r="AC7">
        <v>-9999</v>
      </c>
      <c r="AD7" s="4">
        <f t="shared" si="3"/>
        <v>0.45360074995897731</v>
      </c>
      <c r="AE7" s="4">
        <f t="shared" si="4"/>
        <v>0.13324115831183878</v>
      </c>
      <c r="AF7" s="7">
        <v>-1</v>
      </c>
      <c r="AG7" s="7">
        <v>0.87</v>
      </c>
      <c r="AH7" s="7">
        <v>0.92</v>
      </c>
      <c r="AI7" s="7">
        <v>12.90934944152832</v>
      </c>
      <c r="AJ7" s="4">
        <f t="shared" si="5"/>
        <v>0.87645467472076422</v>
      </c>
      <c r="AK7" s="4">
        <f t="shared" si="6"/>
        <v>1.5495037343411962E-2</v>
      </c>
      <c r="AL7" s="4">
        <f t="shared" si="7"/>
        <v>0.2937410450134591</v>
      </c>
      <c r="AM7" s="4">
        <f t="shared" si="8"/>
        <v>1.8301635661559232</v>
      </c>
      <c r="AN7" s="4">
        <f t="shared" si="9"/>
        <v>-1</v>
      </c>
      <c r="AO7" s="7">
        <v>1779.149169921875</v>
      </c>
      <c r="AP7" s="7">
        <v>0.5</v>
      </c>
      <c r="AQ7" s="4">
        <f t="shared" si="10"/>
        <v>103.88437420165982</v>
      </c>
      <c r="AR7" s="4">
        <f t="shared" si="11"/>
        <v>1.2584254998414</v>
      </c>
      <c r="AS7" s="4">
        <f t="shared" si="12"/>
        <v>1.1737332470793438</v>
      </c>
      <c r="AT7" s="4">
        <f t="shared" si="13"/>
        <v>19.476894378662109</v>
      </c>
      <c r="AU7" s="7">
        <v>1.64666</v>
      </c>
      <c r="AV7" s="4">
        <f t="shared" si="14"/>
        <v>5.1236850323200223</v>
      </c>
      <c r="AW7" s="7">
        <v>1</v>
      </c>
      <c r="AX7" s="4">
        <f t="shared" si="15"/>
        <v>10.247370064640045</v>
      </c>
      <c r="AY7" s="7">
        <v>17.131635665893555</v>
      </c>
      <c r="AZ7" s="7">
        <v>19.476894378662109</v>
      </c>
      <c r="BA7" s="7">
        <v>17.115331649780273</v>
      </c>
      <c r="BB7" s="7">
        <v>900.28839111328125</v>
      </c>
      <c r="BC7" s="7">
        <v>886.96563720703125</v>
      </c>
      <c r="BD7" s="7">
        <v>13.067764282226562</v>
      </c>
      <c r="BE7" s="7">
        <v>13.748833656311035</v>
      </c>
      <c r="BF7" s="7">
        <v>53.219322204589844</v>
      </c>
      <c r="BG7" s="7">
        <v>55.993019104003906</v>
      </c>
      <c r="BH7" s="7">
        <v>300.073486328125</v>
      </c>
      <c r="BI7" s="7">
        <v>1779.149169921875</v>
      </c>
      <c r="BJ7" s="7">
        <v>1.1621767282485962</v>
      </c>
      <c r="BK7" s="7">
        <v>79.856582641601562</v>
      </c>
      <c r="BL7" s="7">
        <v>3.8682379722595215</v>
      </c>
      <c r="BM7" s="7">
        <v>-0.15011626482009888</v>
      </c>
      <c r="BN7" s="7">
        <v>0.5</v>
      </c>
      <c r="BO7" s="7">
        <v>-1.355140209197998</v>
      </c>
      <c r="BP7" s="7">
        <v>7.355140209197998</v>
      </c>
      <c r="BQ7" s="7">
        <v>1</v>
      </c>
      <c r="BR7" s="7">
        <v>0</v>
      </c>
      <c r="BS7" s="7">
        <v>0.15999999642372131</v>
      </c>
      <c r="BT7" s="7">
        <v>111115</v>
      </c>
      <c r="BU7" s="4">
        <f t="shared" si="16"/>
        <v>1.8223159992234281</v>
      </c>
      <c r="BV7" s="4">
        <f t="shared" si="17"/>
        <v>1.2584254998413999E-3</v>
      </c>
      <c r="BW7" s="4">
        <f t="shared" si="18"/>
        <v>292.62689437866209</v>
      </c>
      <c r="BX7" s="4">
        <f t="shared" si="19"/>
        <v>290.28163566589353</v>
      </c>
      <c r="BY7" s="4">
        <f t="shared" si="20"/>
        <v>284.66386082476674</v>
      </c>
      <c r="BZ7" s="4">
        <f t="shared" si="21"/>
        <v>0.74463717571598842</v>
      </c>
      <c r="CA7" s="4">
        <f t="shared" si="22"/>
        <v>2.271668118180179</v>
      </c>
      <c r="CB7" s="4">
        <f t="shared" si="23"/>
        <v>28.446848625810663</v>
      </c>
      <c r="CC7" s="4">
        <f t="shared" si="24"/>
        <v>14.698014969499628</v>
      </c>
      <c r="CD7" s="4">
        <f t="shared" si="25"/>
        <v>18.304265022277832</v>
      </c>
      <c r="CE7" s="4">
        <f t="shared" si="26"/>
        <v>2.1112433328208295</v>
      </c>
      <c r="CF7" s="4">
        <f t="shared" si="27"/>
        <v>8.3812367936363819E-2</v>
      </c>
      <c r="CG7" s="4">
        <f t="shared" si="28"/>
        <v>1.0979348711008352</v>
      </c>
      <c r="CH7" s="4">
        <f t="shared" si="29"/>
        <v>1.0133084617199943</v>
      </c>
      <c r="CI7" s="4">
        <f t="shared" si="30"/>
        <v>5.2444389826843581E-2</v>
      </c>
      <c r="CJ7" s="4">
        <f t="shared" si="31"/>
        <v>34.30002999941199</v>
      </c>
      <c r="CK7" s="4">
        <f t="shared" si="32"/>
        <v>0.48425820061065217</v>
      </c>
      <c r="CL7" s="4">
        <f t="shared" si="33"/>
        <v>47.649772420809299</v>
      </c>
      <c r="CM7" s="4">
        <f t="shared" si="34"/>
        <v>883.91423788973373</v>
      </c>
      <c r="CN7" s="4">
        <f t="shared" si="35"/>
        <v>1.2486145681636493E-2</v>
      </c>
      <c r="CO7" s="4">
        <f t="shared" si="36"/>
        <v>0</v>
      </c>
      <c r="CP7" s="4">
        <f t="shared" si="37"/>
        <v>1559.3436070035946</v>
      </c>
      <c r="CQ7" s="4">
        <f t="shared" si="38"/>
        <v>670.160888671875</v>
      </c>
      <c r="CR7" s="4">
        <f t="shared" si="39"/>
        <v>0.13324115831183878</v>
      </c>
      <c r="CS7">
        <v>-9999</v>
      </c>
    </row>
    <row r="8" spans="1:97" x14ac:dyDescent="0.2">
      <c r="A8" t="s">
        <v>126</v>
      </c>
      <c r="B8" t="s">
        <v>128</v>
      </c>
      <c r="C8" t="s">
        <v>130</v>
      </c>
      <c r="D8">
        <v>1</v>
      </c>
      <c r="E8">
        <v>1</v>
      </c>
      <c r="F8" t="s">
        <v>134</v>
      </c>
      <c r="G8" t="s">
        <v>136</v>
      </c>
      <c r="H8" t="s">
        <v>138</v>
      </c>
      <c r="I8">
        <v>1</v>
      </c>
      <c r="J8" s="8">
        <v>20130619</v>
      </c>
      <c r="K8" s="5" t="s">
        <v>148</v>
      </c>
      <c r="L8" s="5" t="s">
        <v>141</v>
      </c>
      <c r="M8" s="5" t="s">
        <v>144</v>
      </c>
      <c r="N8" s="8">
        <v>0</v>
      </c>
      <c r="O8" s="1">
        <v>7</v>
      </c>
      <c r="P8" s="1" t="s">
        <v>77</v>
      </c>
      <c r="Q8" s="1">
        <v>2945.9999990351498</v>
      </c>
      <c r="R8" s="1">
        <v>0</v>
      </c>
      <c r="S8">
        <f t="shared" si="0"/>
        <v>20.84092438849515</v>
      </c>
      <c r="T8">
        <f t="shared" si="1"/>
        <v>8.4469100019710766E-2</v>
      </c>
      <c r="U8">
        <f t="shared" si="2"/>
        <v>765.86520088982968</v>
      </c>
      <c r="V8" s="1">
        <v>7</v>
      </c>
      <c r="W8" s="1">
        <v>7</v>
      </c>
      <c r="X8" s="1">
        <v>0</v>
      </c>
      <c r="Y8" s="1">
        <v>0</v>
      </c>
      <c r="Z8" s="1">
        <v>813.06787109375</v>
      </c>
      <c r="AA8" s="1">
        <v>1497.55712890625</v>
      </c>
      <c r="AB8" s="1">
        <v>1324.54345703125</v>
      </c>
      <c r="AC8">
        <v>-9999</v>
      </c>
      <c r="AD8">
        <f t="shared" si="3"/>
        <v>0.45707054816160564</v>
      </c>
      <c r="AE8">
        <f t="shared" si="4"/>
        <v>0.11553059882353976</v>
      </c>
      <c r="AF8" s="1">
        <v>-1</v>
      </c>
      <c r="AG8" s="1">
        <v>0.87</v>
      </c>
      <c r="AH8" s="1">
        <v>0.92</v>
      </c>
      <c r="AI8" s="1">
        <v>7.9233226776123047</v>
      </c>
      <c r="AJ8">
        <f t="shared" si="5"/>
        <v>0.87396166133880615</v>
      </c>
      <c r="AK8">
        <f t="shared" si="6"/>
        <v>1.0617001018075048E-2</v>
      </c>
      <c r="AL8">
        <f t="shared" si="7"/>
        <v>0.2527631659668691</v>
      </c>
      <c r="AM8">
        <f t="shared" si="8"/>
        <v>1.8418599260252599</v>
      </c>
      <c r="AN8">
        <f t="shared" si="9"/>
        <v>-1</v>
      </c>
      <c r="AO8" s="1">
        <v>2353.839111328125</v>
      </c>
      <c r="AP8" s="1">
        <v>0.5</v>
      </c>
      <c r="AQ8">
        <f t="shared" si="10"/>
        <v>118.8327602666084</v>
      </c>
      <c r="AR8">
        <f t="shared" si="11"/>
        <v>1.2955145670642283</v>
      </c>
      <c r="AS8">
        <f t="shared" si="12"/>
        <v>1.2084818183445003</v>
      </c>
      <c r="AT8">
        <f t="shared" si="13"/>
        <v>19.782829284667969</v>
      </c>
      <c r="AU8" s="1">
        <v>1.64666</v>
      </c>
      <c r="AV8">
        <f t="shared" si="14"/>
        <v>5.1236850323200223</v>
      </c>
      <c r="AW8" s="1">
        <v>1</v>
      </c>
      <c r="AX8">
        <f t="shared" si="15"/>
        <v>10.247370064640045</v>
      </c>
      <c r="AY8" s="1">
        <v>17.162603378295898</v>
      </c>
      <c r="AZ8" s="1">
        <v>19.782829284667969</v>
      </c>
      <c r="BA8" s="1">
        <v>17.112178802490234</v>
      </c>
      <c r="BB8" s="1">
        <v>1199.8341064453125</v>
      </c>
      <c r="BC8" s="1">
        <v>1187.553955078125</v>
      </c>
      <c r="BD8" s="1">
        <v>13.157483100891113</v>
      </c>
      <c r="BE8" s="1">
        <v>13.858512878417969</v>
      </c>
      <c r="BF8" s="1">
        <v>53.482906341552734</v>
      </c>
      <c r="BG8" s="1">
        <v>56.332473754882812</v>
      </c>
      <c r="BH8" s="1">
        <v>300.0882568359375</v>
      </c>
      <c r="BI8" s="7">
        <v>2353.839111328125</v>
      </c>
      <c r="BJ8" s="1">
        <v>1.4301325082778931</v>
      </c>
      <c r="BK8" s="1">
        <v>79.86126708984375</v>
      </c>
      <c r="BL8" s="1">
        <v>4.4662604331970215</v>
      </c>
      <c r="BM8" s="1">
        <v>-0.15120822191238403</v>
      </c>
      <c r="BN8" s="1">
        <v>0.5</v>
      </c>
      <c r="BO8" s="1">
        <v>-1.355140209197998</v>
      </c>
      <c r="BP8" s="1">
        <v>7.355140209197998</v>
      </c>
      <c r="BQ8" s="1">
        <v>1</v>
      </c>
      <c r="BR8" s="1">
        <v>0</v>
      </c>
      <c r="BS8" s="1">
        <v>0.15999999642372131</v>
      </c>
      <c r="BT8" s="1">
        <v>111115</v>
      </c>
      <c r="BU8">
        <f t="shared" si="16"/>
        <v>1.8224056990267421</v>
      </c>
      <c r="BV8">
        <f t="shared" si="17"/>
        <v>1.2955145670642283E-3</v>
      </c>
      <c r="BW8">
        <f t="shared" si="18"/>
        <v>292.93282928466795</v>
      </c>
      <c r="BX8">
        <f t="shared" si="19"/>
        <v>290.31260337829588</v>
      </c>
      <c r="BY8">
        <f t="shared" si="20"/>
        <v>376.61424939451535</v>
      </c>
      <c r="BZ8">
        <f t="shared" si="21"/>
        <v>1.0630572118423383</v>
      </c>
      <c r="CA8">
        <f t="shared" si="22"/>
        <v>2.315240216795877</v>
      </c>
      <c r="CB8">
        <f t="shared" si="23"/>
        <v>28.990777396397142</v>
      </c>
      <c r="CC8">
        <f t="shared" si="24"/>
        <v>15.132264517979173</v>
      </c>
      <c r="CD8">
        <f t="shared" si="25"/>
        <v>18.472716331481934</v>
      </c>
      <c r="CE8">
        <f t="shared" si="26"/>
        <v>2.1336593192910689</v>
      </c>
      <c r="CF8">
        <f t="shared" si="27"/>
        <v>8.3778513499302543E-2</v>
      </c>
      <c r="CG8">
        <f t="shared" si="28"/>
        <v>1.1067583984513767</v>
      </c>
      <c r="CH8">
        <f t="shared" si="29"/>
        <v>1.0269009208396922</v>
      </c>
      <c r="CI8">
        <f t="shared" si="30"/>
        <v>5.2423180971749396E-2</v>
      </c>
      <c r="CJ8">
        <f t="shared" si="31"/>
        <v>61.162965363079529</v>
      </c>
      <c r="CK8">
        <f t="shared" si="32"/>
        <v>0.64490981450981411</v>
      </c>
      <c r="CL8">
        <f t="shared" si="33"/>
        <v>47.096479621652357</v>
      </c>
      <c r="CM8">
        <f t="shared" si="34"/>
        <v>1184.8083483764062</v>
      </c>
      <c r="CN8">
        <f t="shared" si="35"/>
        <v>8.2843286182461319E-3</v>
      </c>
      <c r="CO8">
        <f t="shared" si="36"/>
        <v>0</v>
      </c>
      <c r="CP8">
        <f t="shared" si="37"/>
        <v>2057.1651402605871</v>
      </c>
      <c r="CQ8">
        <f t="shared" si="38"/>
        <v>684.4892578125</v>
      </c>
      <c r="CR8">
        <f t="shared" si="39"/>
        <v>0.11553059882353976</v>
      </c>
      <c r="CS8">
        <v>-9999</v>
      </c>
    </row>
    <row r="9" spans="1:97" x14ac:dyDescent="0.2">
      <c r="A9" t="s">
        <v>126</v>
      </c>
      <c r="B9" t="s">
        <v>128</v>
      </c>
      <c r="C9" t="s">
        <v>130</v>
      </c>
      <c r="D9">
        <v>1</v>
      </c>
      <c r="E9">
        <v>1</v>
      </c>
      <c r="F9" t="s">
        <v>134</v>
      </c>
      <c r="G9" t="s">
        <v>136</v>
      </c>
      <c r="H9" t="s">
        <v>138</v>
      </c>
      <c r="I9">
        <v>1</v>
      </c>
      <c r="J9" s="8">
        <v>20130619</v>
      </c>
      <c r="K9" s="5" t="s">
        <v>148</v>
      </c>
      <c r="L9" s="5" t="s">
        <v>141</v>
      </c>
      <c r="M9" s="5" t="s">
        <v>144</v>
      </c>
      <c r="N9" s="8">
        <v>0</v>
      </c>
      <c r="O9" s="1">
        <v>8</v>
      </c>
      <c r="P9" s="1" t="s">
        <v>78</v>
      </c>
      <c r="Q9" s="1">
        <v>3076.499999483116</v>
      </c>
      <c r="R9" s="1">
        <v>0</v>
      </c>
      <c r="S9">
        <f t="shared" si="0"/>
        <v>22.072146238040958</v>
      </c>
      <c r="T9">
        <f t="shared" si="1"/>
        <v>8.414417756435838E-2</v>
      </c>
      <c r="U9">
        <f t="shared" si="2"/>
        <v>1034.7069592459404</v>
      </c>
      <c r="V9" s="1">
        <v>8</v>
      </c>
      <c r="W9" s="1">
        <v>8</v>
      </c>
      <c r="X9" s="1">
        <v>0</v>
      </c>
      <c r="Y9" s="1">
        <v>0</v>
      </c>
      <c r="Z9" s="1">
        <v>816.9453125</v>
      </c>
      <c r="AA9" s="1">
        <v>1469.55908203125</v>
      </c>
      <c r="AB9" s="1">
        <v>1306.635498046875</v>
      </c>
      <c r="AC9">
        <v>-9999</v>
      </c>
      <c r="AD9">
        <f t="shared" si="3"/>
        <v>0.44408814692172566</v>
      </c>
      <c r="AE9">
        <f t="shared" si="4"/>
        <v>0.11086562355776755</v>
      </c>
      <c r="AF9" s="1">
        <v>-1</v>
      </c>
      <c r="AG9" s="1">
        <v>0.87</v>
      </c>
      <c r="AH9" s="1">
        <v>0.92</v>
      </c>
      <c r="AI9" s="1">
        <v>7.9233226776123047</v>
      </c>
      <c r="AJ9">
        <f t="shared" si="5"/>
        <v>0.87396166133880615</v>
      </c>
      <c r="AK9">
        <f t="shared" si="6"/>
        <v>1.120948960358315E-2</v>
      </c>
      <c r="AL9">
        <f t="shared" si="7"/>
        <v>0.24964778800391754</v>
      </c>
      <c r="AM9">
        <f t="shared" si="8"/>
        <v>1.7988463359121729</v>
      </c>
      <c r="AN9">
        <f t="shared" si="9"/>
        <v>-1</v>
      </c>
      <c r="AO9" s="1">
        <v>2355.102294921875</v>
      </c>
      <c r="AP9" s="1">
        <v>0.5</v>
      </c>
      <c r="AQ9">
        <f t="shared" si="10"/>
        <v>114.09564440288021</v>
      </c>
      <c r="AR9">
        <f t="shared" si="11"/>
        <v>1.2437310874626466</v>
      </c>
      <c r="AS9">
        <f t="shared" si="12"/>
        <v>1.164998138838953</v>
      </c>
      <c r="AT9">
        <f t="shared" si="13"/>
        <v>19.448799133300781</v>
      </c>
      <c r="AU9" s="1">
        <v>1.64666</v>
      </c>
      <c r="AV9">
        <f t="shared" si="14"/>
        <v>5.1236850323200223</v>
      </c>
      <c r="AW9" s="1">
        <v>1</v>
      </c>
      <c r="AX9">
        <f t="shared" si="15"/>
        <v>10.247370064640045</v>
      </c>
      <c r="AY9" s="1">
        <v>17.093761444091797</v>
      </c>
      <c r="AZ9" s="1">
        <v>19.448799133300781</v>
      </c>
      <c r="BA9" s="1">
        <v>17.112129211425781</v>
      </c>
      <c r="BB9" s="1">
        <v>1500.5194091796875</v>
      </c>
      <c r="BC9" s="1">
        <v>1487.3922119140625</v>
      </c>
      <c r="BD9" s="1">
        <v>13.134762763977051</v>
      </c>
      <c r="BE9" s="1">
        <v>13.807834625244141</v>
      </c>
      <c r="BF9" s="1">
        <v>53.623447418212891</v>
      </c>
      <c r="BG9" s="1">
        <v>56.371303558349609</v>
      </c>
      <c r="BH9" s="1">
        <v>300.07550048828125</v>
      </c>
      <c r="BI9" s="7">
        <v>2355.102294921875</v>
      </c>
      <c r="BJ9" s="1">
        <v>1.5537785291671753</v>
      </c>
      <c r="BK9" s="1">
        <v>79.860809326171875</v>
      </c>
      <c r="BL9" s="1">
        <v>4.8239264488220215</v>
      </c>
      <c r="BM9" s="1">
        <v>-0.14904433488845825</v>
      </c>
      <c r="BN9" s="1">
        <v>0.5</v>
      </c>
      <c r="BO9" s="1">
        <v>-1.355140209197998</v>
      </c>
      <c r="BP9" s="1">
        <v>7.355140209197998</v>
      </c>
      <c r="BQ9" s="1">
        <v>1</v>
      </c>
      <c r="BR9" s="1">
        <v>0</v>
      </c>
      <c r="BS9" s="1">
        <v>0.15999999642372131</v>
      </c>
      <c r="BT9" s="1">
        <v>111115</v>
      </c>
      <c r="BU9">
        <f t="shared" si="16"/>
        <v>1.822328231014789</v>
      </c>
      <c r="BV9">
        <f t="shared" si="17"/>
        <v>1.2437310874626466E-3</v>
      </c>
      <c r="BW9">
        <f t="shared" si="18"/>
        <v>292.59879913330076</v>
      </c>
      <c r="BX9">
        <f t="shared" si="19"/>
        <v>290.24376144409177</v>
      </c>
      <c r="BY9">
        <f t="shared" si="20"/>
        <v>376.81635876499786</v>
      </c>
      <c r="BZ9">
        <f t="shared" si="21"/>
        <v>1.0827961717067023</v>
      </c>
      <c r="CA9">
        <f t="shared" si="22"/>
        <v>2.2677029870528891</v>
      </c>
      <c r="CB9">
        <f t="shared" si="23"/>
        <v>28.395692532879462</v>
      </c>
      <c r="CC9">
        <f t="shared" si="24"/>
        <v>14.587857907635321</v>
      </c>
      <c r="CD9">
        <f t="shared" si="25"/>
        <v>18.271280288696289</v>
      </c>
      <c r="CE9">
        <f t="shared" si="26"/>
        <v>2.1068782849095653</v>
      </c>
      <c r="CF9">
        <f t="shared" si="27"/>
        <v>8.345887215297354E-2</v>
      </c>
      <c r="CG9">
        <f t="shared" si="28"/>
        <v>1.1027048482139361</v>
      </c>
      <c r="CH9">
        <f t="shared" si="29"/>
        <v>1.0041734366956292</v>
      </c>
      <c r="CI9">
        <f t="shared" si="30"/>
        <v>5.2222935629383842E-2</v>
      </c>
      <c r="CJ9">
        <f t="shared" si="31"/>
        <v>82.632535180803146</v>
      </c>
      <c r="CK9">
        <f t="shared" si="32"/>
        <v>0.69565172585811752</v>
      </c>
      <c r="CL9">
        <f t="shared" si="33"/>
        <v>47.946497757833562</v>
      </c>
      <c r="CM9">
        <f t="shared" si="34"/>
        <v>1484.4844026680419</v>
      </c>
      <c r="CN9">
        <f t="shared" si="35"/>
        <v>7.1289540544230067E-3</v>
      </c>
      <c r="CO9">
        <f t="shared" si="36"/>
        <v>0</v>
      </c>
      <c r="CP9">
        <f t="shared" si="37"/>
        <v>2058.269114292757</v>
      </c>
      <c r="CQ9">
        <f t="shared" si="38"/>
        <v>652.61376953125</v>
      </c>
      <c r="CR9">
        <f t="shared" si="39"/>
        <v>0.11086562355776755</v>
      </c>
      <c r="CS9">
        <v>-9999</v>
      </c>
    </row>
    <row r="10" spans="1:97" x14ac:dyDescent="0.2">
      <c r="A10" t="s">
        <v>126</v>
      </c>
      <c r="B10" t="s">
        <v>128</v>
      </c>
      <c r="C10" t="s">
        <v>130</v>
      </c>
      <c r="D10">
        <v>1</v>
      </c>
      <c r="E10">
        <v>1</v>
      </c>
      <c r="F10" t="s">
        <v>134</v>
      </c>
      <c r="G10" t="s">
        <v>136</v>
      </c>
      <c r="H10" t="s">
        <v>138</v>
      </c>
      <c r="I10">
        <v>1</v>
      </c>
      <c r="J10" s="8">
        <v>20130619</v>
      </c>
      <c r="K10" s="5" t="s">
        <v>148</v>
      </c>
      <c r="L10" s="5" t="s">
        <v>141</v>
      </c>
      <c r="M10" s="5" t="s">
        <v>144</v>
      </c>
      <c r="N10" s="8">
        <v>0</v>
      </c>
      <c r="O10" s="1">
        <v>9</v>
      </c>
      <c r="P10" s="1" t="s">
        <v>79</v>
      </c>
      <c r="Q10" s="1">
        <v>3267.9999966230243</v>
      </c>
      <c r="R10" s="1">
        <v>0</v>
      </c>
      <c r="S10">
        <f t="shared" si="0"/>
        <v>19.561525316439422</v>
      </c>
      <c r="T10">
        <f t="shared" si="1"/>
        <v>8.6070578351289395E-2</v>
      </c>
      <c r="U10">
        <f t="shared" si="2"/>
        <v>506.13656450716542</v>
      </c>
      <c r="V10" s="1">
        <v>9</v>
      </c>
      <c r="W10" s="1">
        <v>9</v>
      </c>
      <c r="X10" s="1">
        <v>0</v>
      </c>
      <c r="Y10" s="1">
        <v>0</v>
      </c>
      <c r="Z10" s="1">
        <v>814.5556640625</v>
      </c>
      <c r="AA10" s="1">
        <v>1439.1365966796875</v>
      </c>
      <c r="AB10" s="1">
        <v>1269.0855712890625</v>
      </c>
      <c r="AC10">
        <v>-9999</v>
      </c>
      <c r="AD10">
        <f t="shared" si="3"/>
        <v>0.43399697711683038</v>
      </c>
      <c r="AE10">
        <f t="shared" si="4"/>
        <v>0.1181618379957533</v>
      </c>
      <c r="AF10" s="1">
        <v>-1</v>
      </c>
      <c r="AG10" s="1">
        <v>0.87</v>
      </c>
      <c r="AH10" s="1">
        <v>0.92</v>
      </c>
      <c r="AI10" s="1">
        <v>8.1321477890014648</v>
      </c>
      <c r="AJ10">
        <f t="shared" si="5"/>
        <v>0.87406607389450075</v>
      </c>
      <c r="AK10">
        <f t="shared" si="6"/>
        <v>9.9888774920251205E-3</v>
      </c>
      <c r="AL10">
        <f t="shared" si="7"/>
        <v>0.2722641958954119</v>
      </c>
      <c r="AM10">
        <f t="shared" si="8"/>
        <v>1.7667750163348739</v>
      </c>
      <c r="AN10">
        <f t="shared" si="9"/>
        <v>-1</v>
      </c>
      <c r="AO10" s="1">
        <v>2355.018798828125</v>
      </c>
      <c r="AP10" s="1">
        <v>0.5</v>
      </c>
      <c r="AQ10">
        <f t="shared" si="10"/>
        <v>121.61464715762203</v>
      </c>
      <c r="AR10">
        <f t="shared" si="11"/>
        <v>1.2929241006710785</v>
      </c>
      <c r="AS10">
        <f t="shared" si="12"/>
        <v>1.1840777486060112</v>
      </c>
      <c r="AT10">
        <f t="shared" si="13"/>
        <v>19.614368438720703</v>
      </c>
      <c r="AU10" s="1">
        <v>1.64666</v>
      </c>
      <c r="AV10">
        <f t="shared" si="14"/>
        <v>5.1236850323200223</v>
      </c>
      <c r="AW10" s="1">
        <v>1</v>
      </c>
      <c r="AX10">
        <f t="shared" si="15"/>
        <v>10.247370064640045</v>
      </c>
      <c r="AY10" s="1">
        <v>17.129531860351562</v>
      </c>
      <c r="AZ10" s="1">
        <v>19.614368438720703</v>
      </c>
      <c r="BA10" s="1">
        <v>17.109373092651367</v>
      </c>
      <c r="BB10" s="1">
        <v>900.64404296875</v>
      </c>
      <c r="BC10" s="1">
        <v>889.27850341796875</v>
      </c>
      <c r="BD10" s="1">
        <v>13.161842346191406</v>
      </c>
      <c r="BE10" s="1">
        <v>13.861513137817383</v>
      </c>
      <c r="BF10" s="1">
        <v>53.616718292236328</v>
      </c>
      <c r="BG10" s="1">
        <v>56.466930389404297</v>
      </c>
      <c r="BH10" s="1">
        <v>300.06900024414062</v>
      </c>
      <c r="BI10" s="7">
        <v>2355.018798828125</v>
      </c>
      <c r="BJ10" s="1">
        <v>1.5506315231323242</v>
      </c>
      <c r="BK10" s="1">
        <v>79.8671875</v>
      </c>
      <c r="BL10" s="1">
        <v>4.0896124839782715</v>
      </c>
      <c r="BM10" s="1">
        <v>-0.15368586778640747</v>
      </c>
      <c r="BN10" s="1">
        <v>0.75</v>
      </c>
      <c r="BO10" s="1">
        <v>-1.355140209197998</v>
      </c>
      <c r="BP10" s="1">
        <v>7.355140209197998</v>
      </c>
      <c r="BQ10" s="1">
        <v>1</v>
      </c>
      <c r="BR10" s="1">
        <v>0</v>
      </c>
      <c r="BS10" s="1">
        <v>0.15999999642372131</v>
      </c>
      <c r="BT10" s="1">
        <v>111115</v>
      </c>
      <c r="BU10">
        <f t="shared" si="16"/>
        <v>1.822288755688124</v>
      </c>
      <c r="BV10">
        <f t="shared" si="17"/>
        <v>1.2929241006710784E-3</v>
      </c>
      <c r="BW10">
        <f t="shared" si="18"/>
        <v>292.76436843872068</v>
      </c>
      <c r="BX10">
        <f t="shared" si="19"/>
        <v>290.27953186035154</v>
      </c>
      <c r="BY10">
        <f t="shared" si="20"/>
        <v>376.80299939029646</v>
      </c>
      <c r="BZ10">
        <f t="shared" si="21"/>
        <v>1.0696128683993624</v>
      </c>
      <c r="CA10">
        <f t="shared" si="22"/>
        <v>2.2911578174177856</v>
      </c>
      <c r="CB10">
        <f t="shared" si="23"/>
        <v>28.687097782400134</v>
      </c>
      <c r="CC10">
        <f t="shared" si="24"/>
        <v>14.825584644582751</v>
      </c>
      <c r="CD10">
        <f t="shared" si="25"/>
        <v>18.371950149536133</v>
      </c>
      <c r="CE10">
        <f t="shared" si="26"/>
        <v>2.1202253152757287</v>
      </c>
      <c r="CF10">
        <f t="shared" si="27"/>
        <v>8.5353668590671575E-2</v>
      </c>
      <c r="CG10">
        <f t="shared" si="28"/>
        <v>1.1070800688117743</v>
      </c>
      <c r="CH10">
        <f t="shared" si="29"/>
        <v>1.0131452464639543</v>
      </c>
      <c r="CI10">
        <f t="shared" si="30"/>
        <v>5.3409992809697097E-2</v>
      </c>
      <c r="CJ10">
        <f t="shared" si="31"/>
        <v>40.423703898099625</v>
      </c>
      <c r="CK10">
        <f t="shared" si="32"/>
        <v>0.5691541654968767</v>
      </c>
      <c r="CL10">
        <f t="shared" si="33"/>
        <v>47.636134821819041</v>
      </c>
      <c r="CM10">
        <f t="shared" si="34"/>
        <v>886.70144618175959</v>
      </c>
      <c r="CN10">
        <f t="shared" si="35"/>
        <v>1.0509010234582649E-2</v>
      </c>
      <c r="CO10">
        <f t="shared" si="36"/>
        <v>0</v>
      </c>
      <c r="CP10">
        <f t="shared" si="37"/>
        <v>2058.4420354394424</v>
      </c>
      <c r="CQ10">
        <f t="shared" si="38"/>
        <v>624.5809326171875</v>
      </c>
      <c r="CR10">
        <f t="shared" si="39"/>
        <v>0.1181618379957533</v>
      </c>
      <c r="CS10">
        <v>-9999</v>
      </c>
    </row>
    <row r="11" spans="1:97" x14ac:dyDescent="0.2">
      <c r="A11" t="s">
        <v>126</v>
      </c>
      <c r="B11" t="s">
        <v>128</v>
      </c>
      <c r="C11" t="s">
        <v>130</v>
      </c>
      <c r="D11">
        <v>1</v>
      </c>
      <c r="E11">
        <v>1</v>
      </c>
      <c r="F11" t="s">
        <v>134</v>
      </c>
      <c r="G11" t="s">
        <v>136</v>
      </c>
      <c r="H11" t="s">
        <v>138</v>
      </c>
      <c r="I11">
        <v>2</v>
      </c>
      <c r="J11" s="8">
        <v>20130619</v>
      </c>
      <c r="K11" s="5" t="s">
        <v>148</v>
      </c>
      <c r="L11" s="5" t="s">
        <v>141</v>
      </c>
      <c r="M11" s="5" t="s">
        <v>144</v>
      </c>
      <c r="N11" s="8">
        <v>0</v>
      </c>
      <c r="O11" s="1">
        <v>10</v>
      </c>
      <c r="P11" s="1" t="s">
        <v>80</v>
      </c>
      <c r="Q11" s="1">
        <v>4178.9999992419034</v>
      </c>
      <c r="R11" s="1">
        <v>0</v>
      </c>
      <c r="S11">
        <f t="shared" ref="S11:S19" si="40">(BB11-BC11*(1000-BD11)/(1000-BE11))*BU11</f>
        <v>12.297682891637207</v>
      </c>
      <c r="T11">
        <f t="shared" ref="T11:T19" si="41">IF(CF11&lt;&gt;0,1/(1/CF11-1/AX11),0)</f>
        <v>0.10566637874994445</v>
      </c>
      <c r="U11">
        <f t="shared" ref="U11:U19" si="42">((CI11-BV11/2)*BC11-S11)/(CI11+BV11/2)</f>
        <v>195.1880455830804</v>
      </c>
      <c r="V11" s="1">
        <v>10</v>
      </c>
      <c r="W11" s="1">
        <v>10</v>
      </c>
      <c r="X11" s="1">
        <v>0</v>
      </c>
      <c r="Y11" s="1">
        <v>0</v>
      </c>
      <c r="Z11" s="1">
        <v>815.988037109375</v>
      </c>
      <c r="AA11" s="1">
        <v>1341.9080810546875</v>
      </c>
      <c r="AB11" s="1">
        <v>1180.96435546875</v>
      </c>
      <c r="AC11">
        <v>-9999</v>
      </c>
      <c r="AD11">
        <f t="shared" ref="AD11:AD19" si="43">CQ11/AA11</f>
        <v>0.39191957435114322</v>
      </c>
      <c r="AE11">
        <f t="shared" ref="AE11:AE19" si="44">(AA11-AB11)/AA11</f>
        <v>0.11993647542493521</v>
      </c>
      <c r="AF11" s="1">
        <v>-1</v>
      </c>
      <c r="AG11" s="1">
        <v>0.87</v>
      </c>
      <c r="AH11" s="1">
        <v>0.92</v>
      </c>
      <c r="AI11" s="1">
        <v>16.017797470092773</v>
      </c>
      <c r="AJ11">
        <f t="shared" ref="AJ11:AJ19" si="45">(AI11*AH11+(100-AI11)*AG11)/100</f>
        <v>0.87800889873504639</v>
      </c>
      <c r="AK11">
        <f t="shared" ref="AK11:AK19" si="46">(S11-AF11)/CP11</f>
        <v>1.1662564831481157E-2</v>
      </c>
      <c r="AL11">
        <f t="shared" ref="AL11:AL19" si="47">(AA11-AB11)/(AA11-Z11)</f>
        <v>0.306023182494777</v>
      </c>
      <c r="AM11">
        <f t="shared" ref="AM11:AM19" si="48">(Y11-AA11)/(Y11-Z11)</f>
        <v>1.6445193066902992</v>
      </c>
      <c r="AN11">
        <f t="shared" ref="AN11:AN19" si="49">(Y11-AA11)/AA11</f>
        <v>-1</v>
      </c>
      <c r="AO11" s="1">
        <v>1298.6226806640625</v>
      </c>
      <c r="AP11" s="1">
        <v>0.5</v>
      </c>
      <c r="AQ11">
        <f t="shared" ref="AQ11:AQ19" si="50">AE11*AP11*AJ11*AO11</f>
        <v>68.375920750996443</v>
      </c>
      <c r="AR11">
        <f t="shared" ref="AR11:AR19" si="51">BV11*1000</f>
        <v>2.2367693669791837</v>
      </c>
      <c r="AS11">
        <f t="shared" ref="AS11:AS19" si="52">(CA11-CG11)</f>
        <v>1.6660474970600012</v>
      </c>
      <c r="AT11">
        <f t="shared" ref="AT11:AT19" si="53">(AZ11+BZ11*R11)</f>
        <v>22.919565200805664</v>
      </c>
      <c r="AU11" s="1">
        <v>1.64666</v>
      </c>
      <c r="AV11">
        <f t="shared" ref="AV11:AV19" si="54">(AU11*BO11+BP11)</f>
        <v>5.1236850323200223</v>
      </c>
      <c r="AW11" s="1">
        <v>1</v>
      </c>
      <c r="AX11">
        <f t="shared" ref="AX11:AX19" si="55">AV11*(AW11+1)*(AW11+1)/(AW11*AW11+1)</f>
        <v>10.247370064640045</v>
      </c>
      <c r="AY11" s="1">
        <v>23.297929763793945</v>
      </c>
      <c r="AZ11" s="1">
        <v>22.919565200805664</v>
      </c>
      <c r="BA11" s="1">
        <v>25.105154037475586</v>
      </c>
      <c r="BB11" s="1">
        <v>400.32476806640625</v>
      </c>
      <c r="BC11" s="1">
        <v>393.09390258789062</v>
      </c>
      <c r="BD11" s="1">
        <v>13.062116622924805</v>
      </c>
      <c r="BE11" s="1">
        <v>14.272028923034668</v>
      </c>
      <c r="BF11" s="1">
        <v>36.340816497802734</v>
      </c>
      <c r="BG11" s="1">
        <v>39.706977844238281</v>
      </c>
      <c r="BH11" s="1">
        <v>300.073974609375</v>
      </c>
      <c r="BI11" s="7">
        <v>1298.6226806640625</v>
      </c>
      <c r="BJ11" s="1">
        <v>2.1832339763641357</v>
      </c>
      <c r="BK11" s="1">
        <v>79.874832153320312</v>
      </c>
      <c r="BL11" s="1">
        <v>3.3388533592224121</v>
      </c>
      <c r="BM11" s="1">
        <v>-0.15932875871658325</v>
      </c>
      <c r="BN11" s="1">
        <v>0.5</v>
      </c>
      <c r="BO11" s="1">
        <v>-1.355140209197998</v>
      </c>
      <c r="BP11" s="1">
        <v>7.355140209197998</v>
      </c>
      <c r="BQ11" s="1">
        <v>1</v>
      </c>
      <c r="BR11" s="1">
        <v>0</v>
      </c>
      <c r="BS11" s="1">
        <v>0.15999999642372131</v>
      </c>
      <c r="BT11" s="1">
        <v>111115</v>
      </c>
      <c r="BU11">
        <f t="shared" ref="BU11:BU19" si="56">BH11*0.000001/(AU11*0.0001)</f>
        <v>1.8223189645061819</v>
      </c>
      <c r="BV11">
        <f t="shared" ref="BV11:BV19" si="57">(BE11-BD11)/(1000-BE11)*BU11</f>
        <v>2.2367693669791836E-3</v>
      </c>
      <c r="BW11">
        <f t="shared" ref="BW11:BW19" si="58">(AZ11+273.15)</f>
        <v>296.06956520080564</v>
      </c>
      <c r="BX11">
        <f t="shared" ref="BX11:BX19" si="59">(AY11+273.15)</f>
        <v>296.44792976379392</v>
      </c>
      <c r="BY11">
        <f t="shared" ref="BY11:BY19" si="60">(BI11*BQ11+BJ11*BR11)*BS11</f>
        <v>207.77962426201339</v>
      </c>
      <c r="BZ11">
        <f t="shared" ref="BZ11:BZ19" si="61">((BY11+0.00000010773*(BX11^4-BW11^4))-BV11*44100)/(AV11*51.4+0.00000043092*BW11^3)</f>
        <v>0.41297179765992148</v>
      </c>
      <c r="CA11">
        <f t="shared" ref="CA11:CA19" si="62">0.61365*EXP(17.502*AT11/(240.97+AT11))</f>
        <v>2.8060234117747282</v>
      </c>
      <c r="CB11">
        <f t="shared" ref="CB11:CB19" si="63">CA11*1000/BK11</f>
        <v>35.13025738055444</v>
      </c>
      <c r="CC11">
        <f t="shared" ref="CC11:CC19" si="64">(CB11-BE11)</f>
        <v>20.858228457519772</v>
      </c>
      <c r="CD11">
        <f t="shared" ref="CD11:CD19" si="65">IF(R11,AZ11,(AY11+AZ11)/2)</f>
        <v>23.108747482299805</v>
      </c>
      <c r="CE11">
        <f t="shared" ref="CE11:CE19" si="66">0.61365*EXP(17.502*CD11/(240.97+CD11))</f>
        <v>2.8383347743714333</v>
      </c>
      <c r="CF11">
        <f t="shared" ref="CF11:CF19" si="67">IF(CC11&lt;&gt;0,(1000-(CB11+BE11)/2)/CC11*BV11,0)</f>
        <v>0.10458791412179613</v>
      </c>
      <c r="CG11">
        <f t="shared" ref="CG11:CG19" si="68">BE11*BK11/1000</f>
        <v>1.139975914714727</v>
      </c>
      <c r="CH11">
        <f t="shared" ref="CH11:CH19" si="69">(CE11-CG11)</f>
        <v>1.6983588596567063</v>
      </c>
      <c r="CI11">
        <f t="shared" ref="CI11:CI19" si="70">1/(1.6/T11+1.37/AX11)</f>
        <v>6.5463491622333073E-2</v>
      </c>
      <c r="CJ11">
        <f t="shared" ref="CJ11:CJ19" si="71">U11*BK11*0.001</f>
        <v>15.590612379283181</v>
      </c>
      <c r="CK11">
        <f t="shared" ref="CK11:CK19" si="72">U11/BC11</f>
        <v>0.49654305065044585</v>
      </c>
      <c r="CL11">
        <f t="shared" ref="CL11:CL19" si="73">(1-BV11*BK11/CA11/T11)*100</f>
        <v>39.743618142704008</v>
      </c>
      <c r="CM11">
        <f t="shared" ref="CM11:CM19" si="74">(BC11-S11/(AX11/1.35))</f>
        <v>391.47379208158645</v>
      </c>
      <c r="CN11">
        <f t="shared" ref="CN11:CN19" si="75">S11*CL11/100/CM11</f>
        <v>1.2484984251089602E-2</v>
      </c>
      <c r="CO11">
        <f t="shared" ref="CO11:CO19" si="76">(Y11-X11)</f>
        <v>0</v>
      </c>
      <c r="CP11">
        <f t="shared" ref="CP11:CP19" si="77">BI11*AJ11</f>
        <v>1140.2022697222073</v>
      </c>
      <c r="CQ11">
        <f t="shared" ref="CQ11:CQ19" si="78">(AA11-Z11)</f>
        <v>525.9200439453125</v>
      </c>
      <c r="CR11">
        <f t="shared" ref="CR11:CR19" si="79">(AA11-AB11)/(AA11-X11)</f>
        <v>0.11993647542493521</v>
      </c>
      <c r="CS11">
        <v>-9999</v>
      </c>
    </row>
    <row r="12" spans="1:97" x14ac:dyDescent="0.2">
      <c r="A12" t="s">
        <v>126</v>
      </c>
      <c r="B12" t="s">
        <v>128</v>
      </c>
      <c r="C12" t="s">
        <v>130</v>
      </c>
      <c r="D12">
        <v>1</v>
      </c>
      <c r="E12">
        <v>1</v>
      </c>
      <c r="F12" t="s">
        <v>134</v>
      </c>
      <c r="G12" t="s">
        <v>136</v>
      </c>
      <c r="H12" t="s">
        <v>138</v>
      </c>
      <c r="I12">
        <v>2</v>
      </c>
      <c r="J12" s="8">
        <v>20130619</v>
      </c>
      <c r="K12" s="5" t="s">
        <v>148</v>
      </c>
      <c r="L12" s="5" t="s">
        <v>141</v>
      </c>
      <c r="M12" s="5" t="s">
        <v>144</v>
      </c>
      <c r="N12" s="8">
        <v>0</v>
      </c>
      <c r="O12" s="1">
        <v>11</v>
      </c>
      <c r="P12" s="1" t="s">
        <v>81</v>
      </c>
      <c r="Q12" s="1">
        <v>4532.4999991385266</v>
      </c>
      <c r="R12" s="1">
        <v>0</v>
      </c>
      <c r="S12">
        <f t="shared" si="40"/>
        <v>12.52684521403201</v>
      </c>
      <c r="T12">
        <f t="shared" si="41"/>
        <v>0.10506295269038016</v>
      </c>
      <c r="U12">
        <f t="shared" si="42"/>
        <v>189.94068115139504</v>
      </c>
      <c r="V12" s="1">
        <v>11</v>
      </c>
      <c r="W12" s="1">
        <v>11</v>
      </c>
      <c r="X12" s="1">
        <v>0</v>
      </c>
      <c r="Y12" s="1">
        <v>0</v>
      </c>
      <c r="Z12" s="1">
        <v>821.06884765625</v>
      </c>
      <c r="AA12" s="1">
        <v>1318.6226806640625</v>
      </c>
      <c r="AB12" s="1">
        <v>1172.49169921875</v>
      </c>
      <c r="AC12">
        <v>-9999</v>
      </c>
      <c r="AD12">
        <f t="shared" si="43"/>
        <v>0.37732843542266603</v>
      </c>
      <c r="AE12">
        <f t="shared" si="44"/>
        <v>0.1108209221547141</v>
      </c>
      <c r="AF12" s="1">
        <v>-1</v>
      </c>
      <c r="AG12" s="1">
        <v>0.87</v>
      </c>
      <c r="AH12" s="1">
        <v>0.92</v>
      </c>
      <c r="AI12" s="1">
        <v>12.818096160888672</v>
      </c>
      <c r="AJ12">
        <f t="shared" si="45"/>
        <v>0.87640904808044429</v>
      </c>
      <c r="AK12">
        <f t="shared" si="46"/>
        <v>9.4248988376665951E-3</v>
      </c>
      <c r="AL12">
        <f t="shared" si="47"/>
        <v>0.29369883568562111</v>
      </c>
      <c r="AM12">
        <f t="shared" si="48"/>
        <v>1.60598308464398</v>
      </c>
      <c r="AN12">
        <f t="shared" si="49"/>
        <v>-1</v>
      </c>
      <c r="AO12" s="1">
        <v>1637.619384765625</v>
      </c>
      <c r="AP12" s="1">
        <v>0.5</v>
      </c>
      <c r="AQ12">
        <f t="shared" si="50"/>
        <v>79.526448309032645</v>
      </c>
      <c r="AR12">
        <f t="shared" si="51"/>
        <v>2.2917749553204181</v>
      </c>
      <c r="AS12">
        <f t="shared" si="52"/>
        <v>1.7164278633014187</v>
      </c>
      <c r="AT12">
        <f t="shared" si="53"/>
        <v>23.22015380859375</v>
      </c>
      <c r="AU12" s="1">
        <v>1.64666</v>
      </c>
      <c r="AV12">
        <f t="shared" si="54"/>
        <v>5.1236850323200223</v>
      </c>
      <c r="AW12" s="1">
        <v>1</v>
      </c>
      <c r="AX12">
        <f t="shared" si="55"/>
        <v>10.247370064640045</v>
      </c>
      <c r="AY12" s="1">
        <v>23.995578765869141</v>
      </c>
      <c r="AZ12" s="1">
        <v>23.22015380859375</v>
      </c>
      <c r="BA12" s="1">
        <v>26.082294464111328</v>
      </c>
      <c r="BB12" s="1">
        <v>400.00991821289062</v>
      </c>
      <c r="BC12" s="1">
        <v>392.64202880859375</v>
      </c>
      <c r="BD12" s="1">
        <v>13.043971061706543</v>
      </c>
      <c r="BE12" s="1">
        <v>14.283617973327637</v>
      </c>
      <c r="BF12" s="1">
        <v>34.802654266357422</v>
      </c>
      <c r="BG12" s="1">
        <v>38.110153198242188</v>
      </c>
      <c r="BH12" s="1">
        <v>300.07504272460938</v>
      </c>
      <c r="BI12" s="7">
        <v>1637.619384765625</v>
      </c>
      <c r="BJ12" s="1">
        <v>2.1403894424438477</v>
      </c>
      <c r="BK12" s="1">
        <v>79.887771606445312</v>
      </c>
      <c r="BL12" s="1">
        <v>3.3788313865661621</v>
      </c>
      <c r="BM12" s="1">
        <v>-0.16468268632888794</v>
      </c>
      <c r="BN12" s="1">
        <v>0.5</v>
      </c>
      <c r="BO12" s="1">
        <v>-1.355140209197998</v>
      </c>
      <c r="BP12" s="1">
        <v>7.355140209197998</v>
      </c>
      <c r="BQ12" s="1">
        <v>1</v>
      </c>
      <c r="BR12" s="1">
        <v>0</v>
      </c>
      <c r="BS12" s="1">
        <v>0.15999999642372131</v>
      </c>
      <c r="BT12" s="1">
        <v>111115</v>
      </c>
      <c r="BU12">
        <f t="shared" si="56"/>
        <v>1.8223254510622069</v>
      </c>
      <c r="BV12">
        <f t="shared" si="57"/>
        <v>2.2917749553204182E-3</v>
      </c>
      <c r="BW12">
        <f t="shared" si="58"/>
        <v>296.37015380859373</v>
      </c>
      <c r="BX12">
        <f t="shared" si="59"/>
        <v>297.14557876586912</v>
      </c>
      <c r="BY12">
        <f t="shared" si="60"/>
        <v>262.0190957059167</v>
      </c>
      <c r="BZ12">
        <f t="shared" si="61"/>
        <v>0.61798932327938483</v>
      </c>
      <c r="CA12">
        <f t="shared" si="62"/>
        <v>2.8575142736683343</v>
      </c>
      <c r="CB12">
        <f t="shared" si="63"/>
        <v>35.769107288978269</v>
      </c>
      <c r="CC12">
        <f t="shared" si="64"/>
        <v>21.485489315650632</v>
      </c>
      <c r="CD12">
        <f t="shared" si="65"/>
        <v>23.607866287231445</v>
      </c>
      <c r="CE12">
        <f t="shared" si="66"/>
        <v>2.9251487896740178</v>
      </c>
      <c r="CF12">
        <f t="shared" si="67"/>
        <v>0.10399670826169924</v>
      </c>
      <c r="CG12">
        <f t="shared" si="68"/>
        <v>1.1410864103669156</v>
      </c>
      <c r="CH12">
        <f t="shared" si="69"/>
        <v>1.7840623793071022</v>
      </c>
      <c r="CI12">
        <f t="shared" si="70"/>
        <v>6.5092904406291591E-2</v>
      </c>
      <c r="CJ12">
        <f t="shared" si="71"/>
        <v>15.1739377545953</v>
      </c>
      <c r="CK12">
        <f t="shared" si="72"/>
        <v>0.48375025395966426</v>
      </c>
      <c r="CL12">
        <f t="shared" si="73"/>
        <v>39.016230435684108</v>
      </c>
      <c r="CM12">
        <f t="shared" si="74"/>
        <v>390.99172820148505</v>
      </c>
      <c r="CN12">
        <f t="shared" si="75"/>
        <v>1.2500271597842031E-2</v>
      </c>
      <c r="CO12">
        <f t="shared" si="76"/>
        <v>0</v>
      </c>
      <c r="CP12">
        <f t="shared" si="77"/>
        <v>1435.2244461205241</v>
      </c>
      <c r="CQ12">
        <f t="shared" si="78"/>
        <v>497.5538330078125</v>
      </c>
      <c r="CR12">
        <f t="shared" si="79"/>
        <v>0.1108209221547141</v>
      </c>
      <c r="CS12">
        <v>-9999</v>
      </c>
    </row>
    <row r="13" spans="1:97" x14ac:dyDescent="0.2">
      <c r="A13" t="s">
        <v>126</v>
      </c>
      <c r="B13" t="s">
        <v>128</v>
      </c>
      <c r="C13" t="s">
        <v>130</v>
      </c>
      <c r="D13">
        <v>1</v>
      </c>
      <c r="E13">
        <v>1</v>
      </c>
      <c r="F13" t="s">
        <v>134</v>
      </c>
      <c r="G13" t="s">
        <v>136</v>
      </c>
      <c r="H13" t="s">
        <v>138</v>
      </c>
      <c r="I13">
        <v>2</v>
      </c>
      <c r="J13" s="8">
        <v>20130619</v>
      </c>
      <c r="K13" s="5" t="s">
        <v>148</v>
      </c>
      <c r="L13" s="5" t="s">
        <v>141</v>
      </c>
      <c r="M13" s="5" t="s">
        <v>144</v>
      </c>
      <c r="N13" s="8">
        <v>0</v>
      </c>
      <c r="O13" s="1">
        <v>12</v>
      </c>
      <c r="P13" s="1" t="s">
        <v>82</v>
      </c>
      <c r="Q13" s="1">
        <v>4746.999999448657</v>
      </c>
      <c r="R13" s="1">
        <v>0</v>
      </c>
      <c r="S13">
        <f t="shared" si="40"/>
        <v>7.1958852788115593</v>
      </c>
      <c r="T13">
        <f t="shared" si="41"/>
        <v>0.10286621091912182</v>
      </c>
      <c r="U13">
        <f t="shared" si="42"/>
        <v>125.63061431028821</v>
      </c>
      <c r="V13" s="1">
        <v>12</v>
      </c>
      <c r="W13" s="1">
        <v>12</v>
      </c>
      <c r="X13" s="1">
        <v>0</v>
      </c>
      <c r="Y13" s="1">
        <v>0</v>
      </c>
      <c r="Z13" s="1">
        <v>831.059326171875</v>
      </c>
      <c r="AA13" s="1">
        <v>1286.272216796875</v>
      </c>
      <c r="AB13" s="1">
        <v>1154.64013671875</v>
      </c>
      <c r="AC13">
        <v>-9999</v>
      </c>
      <c r="AD13">
        <f t="shared" si="43"/>
        <v>0.35390089646699269</v>
      </c>
      <c r="AE13">
        <f t="shared" si="44"/>
        <v>0.10233609834621191</v>
      </c>
      <c r="AF13" s="1">
        <v>-1</v>
      </c>
      <c r="AG13" s="1">
        <v>0.87</v>
      </c>
      <c r="AH13" s="1">
        <v>0.92</v>
      </c>
      <c r="AI13" s="1">
        <v>12.878787994384766</v>
      </c>
      <c r="AJ13">
        <f t="shared" si="45"/>
        <v>0.8764393939971924</v>
      </c>
      <c r="AK13">
        <f t="shared" si="46"/>
        <v>3.9755128644254258E-3</v>
      </c>
      <c r="AL13">
        <f t="shared" si="47"/>
        <v>0.28916597659920451</v>
      </c>
      <c r="AM13">
        <f t="shared" si="48"/>
        <v>1.5477501741324005</v>
      </c>
      <c r="AN13">
        <f t="shared" si="49"/>
        <v>-1</v>
      </c>
      <c r="AO13" s="1">
        <v>2352.235595703125</v>
      </c>
      <c r="AP13" s="1">
        <v>0.5</v>
      </c>
      <c r="AQ13">
        <f t="shared" si="50"/>
        <v>105.48763776267532</v>
      </c>
      <c r="AR13">
        <f t="shared" si="51"/>
        <v>2.2513097990915805</v>
      </c>
      <c r="AS13">
        <f t="shared" si="52"/>
        <v>1.7217413557464081</v>
      </c>
      <c r="AT13">
        <f t="shared" si="53"/>
        <v>23.23188591003418</v>
      </c>
      <c r="AU13" s="1">
        <v>1.64666</v>
      </c>
      <c r="AV13">
        <f t="shared" si="54"/>
        <v>5.1236850323200223</v>
      </c>
      <c r="AW13" s="1">
        <v>1</v>
      </c>
      <c r="AX13">
        <f t="shared" si="55"/>
        <v>10.247370064640045</v>
      </c>
      <c r="AY13" s="1">
        <v>24.055707931518555</v>
      </c>
      <c r="AZ13" s="1">
        <v>23.23188591003418</v>
      </c>
      <c r="BA13" s="1">
        <v>26.086172103881836</v>
      </c>
      <c r="BB13" s="1">
        <v>249.31678771972656</v>
      </c>
      <c r="BC13" s="1">
        <v>245.06494140625</v>
      </c>
      <c r="BD13" s="1">
        <v>13.024852752685547</v>
      </c>
      <c r="BE13" s="1">
        <v>14.242763519287109</v>
      </c>
      <c r="BF13" s="1">
        <v>34.625659942626953</v>
      </c>
      <c r="BG13" s="1">
        <v>37.863391876220703</v>
      </c>
      <c r="BH13" s="1">
        <v>300.050048828125</v>
      </c>
      <c r="BI13" s="7">
        <v>2352.235595703125</v>
      </c>
      <c r="BJ13" s="1">
        <v>2.3798315525054932</v>
      </c>
      <c r="BK13" s="1">
        <v>79.886131286621094</v>
      </c>
      <c r="BL13" s="1">
        <v>2.9837203025817871</v>
      </c>
      <c r="BM13" s="1">
        <v>-0.15798312425613403</v>
      </c>
      <c r="BN13" s="1">
        <v>0.5</v>
      </c>
      <c r="BO13" s="1">
        <v>-1.355140209197998</v>
      </c>
      <c r="BP13" s="1">
        <v>7.355140209197998</v>
      </c>
      <c r="BQ13" s="1">
        <v>1</v>
      </c>
      <c r="BR13" s="1">
        <v>0</v>
      </c>
      <c r="BS13" s="1">
        <v>0.15999999642372131</v>
      </c>
      <c r="BT13" s="1">
        <v>111115</v>
      </c>
      <c r="BU13">
        <f t="shared" si="56"/>
        <v>1.8221736656512273</v>
      </c>
      <c r="BV13">
        <f t="shared" si="57"/>
        <v>2.2513097990915806E-3</v>
      </c>
      <c r="BW13">
        <f t="shared" si="58"/>
        <v>296.38188591003416</v>
      </c>
      <c r="BX13">
        <f t="shared" si="59"/>
        <v>297.20570793151853</v>
      </c>
      <c r="BY13">
        <f t="shared" si="60"/>
        <v>376.35768690024997</v>
      </c>
      <c r="BZ13">
        <f t="shared" si="61"/>
        <v>1.0429009699524601</v>
      </c>
      <c r="CA13">
        <f t="shared" si="62"/>
        <v>2.8595406321324757</v>
      </c>
      <c r="CB13">
        <f t="shared" si="63"/>
        <v>35.795207329202292</v>
      </c>
      <c r="CC13">
        <f t="shared" si="64"/>
        <v>21.552443809915182</v>
      </c>
      <c r="CD13">
        <f t="shared" si="65"/>
        <v>23.643796920776367</v>
      </c>
      <c r="CE13">
        <f t="shared" si="66"/>
        <v>2.9314870137796749</v>
      </c>
      <c r="CF13">
        <f t="shared" si="67"/>
        <v>0.10184387122878606</v>
      </c>
      <c r="CG13">
        <f t="shared" si="68"/>
        <v>1.1377992763860676</v>
      </c>
      <c r="CH13">
        <f t="shared" si="69"/>
        <v>1.7936877373936073</v>
      </c>
      <c r="CI13">
        <f t="shared" si="70"/>
        <v>6.3743487592363549E-2</v>
      </c>
      <c r="CJ13">
        <f t="shared" si="71"/>
        <v>10.036143748410543</v>
      </c>
      <c r="CK13">
        <f t="shared" si="72"/>
        <v>0.51264213309902762</v>
      </c>
      <c r="CL13">
        <f t="shared" si="73"/>
        <v>38.858282153501719</v>
      </c>
      <c r="CM13">
        <f t="shared" si="74"/>
        <v>244.11694742680774</v>
      </c>
      <c r="CN13">
        <f t="shared" si="75"/>
        <v>1.1454335450926683E-2</v>
      </c>
      <c r="CO13">
        <f t="shared" si="76"/>
        <v>0</v>
      </c>
      <c r="CP13">
        <f t="shared" si="77"/>
        <v>2061.5919400366715</v>
      </c>
      <c r="CQ13">
        <f t="shared" si="78"/>
        <v>455.212890625</v>
      </c>
      <c r="CR13">
        <f t="shared" si="79"/>
        <v>0.10233609834621191</v>
      </c>
      <c r="CS13">
        <v>-9999</v>
      </c>
    </row>
    <row r="14" spans="1:97" x14ac:dyDescent="0.2">
      <c r="A14" t="s">
        <v>126</v>
      </c>
      <c r="B14" t="s">
        <v>128</v>
      </c>
      <c r="C14" t="s">
        <v>130</v>
      </c>
      <c r="D14">
        <v>1</v>
      </c>
      <c r="E14">
        <v>1</v>
      </c>
      <c r="F14" t="s">
        <v>134</v>
      </c>
      <c r="G14" t="s">
        <v>136</v>
      </c>
      <c r="H14" t="s">
        <v>138</v>
      </c>
      <c r="I14">
        <v>2</v>
      </c>
      <c r="J14" s="8">
        <v>20130619</v>
      </c>
      <c r="K14" s="5" t="s">
        <v>148</v>
      </c>
      <c r="L14" s="5" t="s">
        <v>141</v>
      </c>
      <c r="M14" s="5" t="s">
        <v>144</v>
      </c>
      <c r="N14" s="8">
        <v>0</v>
      </c>
      <c r="O14" s="1">
        <v>13</v>
      </c>
      <c r="P14" s="1" t="s">
        <v>83</v>
      </c>
      <c r="Q14" s="1">
        <v>4875.4999993452802</v>
      </c>
      <c r="R14" s="1">
        <v>0</v>
      </c>
      <c r="S14">
        <f t="shared" si="40"/>
        <v>1.5882583198356968</v>
      </c>
      <c r="T14">
        <f t="shared" si="41"/>
        <v>0.10390055857324318</v>
      </c>
      <c r="U14">
        <f t="shared" si="42"/>
        <v>72.267125955094073</v>
      </c>
      <c r="V14" s="1">
        <v>13</v>
      </c>
      <c r="W14" s="1">
        <v>13</v>
      </c>
      <c r="X14" s="1">
        <v>0</v>
      </c>
      <c r="Y14" s="1">
        <v>0</v>
      </c>
      <c r="Z14" s="1">
        <v>846.454833984375</v>
      </c>
      <c r="AA14" s="1">
        <v>1235.0765380859375</v>
      </c>
      <c r="AB14" s="1">
        <v>1136.0806884765625</v>
      </c>
      <c r="AC14">
        <v>-9999</v>
      </c>
      <c r="AD14">
        <f t="shared" si="43"/>
        <v>0.31465394420319071</v>
      </c>
      <c r="AE14">
        <f t="shared" si="44"/>
        <v>8.0153615226789127E-2</v>
      </c>
      <c r="AF14" s="1">
        <v>-1</v>
      </c>
      <c r="AG14" s="1">
        <v>0.87</v>
      </c>
      <c r="AH14" s="1">
        <v>0.92</v>
      </c>
      <c r="AI14" s="1">
        <v>12.848370552062988</v>
      </c>
      <c r="AJ14">
        <f t="shared" si="45"/>
        <v>0.8764241852760315</v>
      </c>
      <c r="AK14">
        <f t="shared" si="46"/>
        <v>1.8135328462833434E-3</v>
      </c>
      <c r="AL14">
        <f t="shared" si="47"/>
        <v>0.2547357714830652</v>
      </c>
      <c r="AM14">
        <f t="shared" si="48"/>
        <v>1.4591168819631741</v>
      </c>
      <c r="AN14">
        <f t="shared" si="49"/>
        <v>-1</v>
      </c>
      <c r="AO14" s="1">
        <v>1628.42529296875</v>
      </c>
      <c r="AP14" s="1">
        <v>0.5</v>
      </c>
      <c r="AQ14">
        <f t="shared" si="50"/>
        <v>57.197271585351039</v>
      </c>
      <c r="AR14">
        <f t="shared" si="51"/>
        <v>2.4779884067570901</v>
      </c>
      <c r="AS14">
        <f t="shared" si="52"/>
        <v>1.8743575189528017</v>
      </c>
      <c r="AT14">
        <f t="shared" si="53"/>
        <v>24.159139633178711</v>
      </c>
      <c r="AU14" s="1">
        <v>1.64666</v>
      </c>
      <c r="AV14">
        <f t="shared" si="54"/>
        <v>5.1236850323200223</v>
      </c>
      <c r="AW14" s="1">
        <v>1</v>
      </c>
      <c r="AX14">
        <f t="shared" si="55"/>
        <v>10.247370064640045</v>
      </c>
      <c r="AY14" s="1">
        <v>24.226800918579102</v>
      </c>
      <c r="AZ14" s="1">
        <v>24.159139633178711</v>
      </c>
      <c r="BA14" s="1">
        <v>26.088577270507812</v>
      </c>
      <c r="BB14" s="1">
        <v>101.26580810546875</v>
      </c>
      <c r="BC14" s="1">
        <v>100.25789642333984</v>
      </c>
      <c r="BD14" s="1">
        <v>13.046901702880859</v>
      </c>
      <c r="BE14" s="1">
        <v>14.387166976928711</v>
      </c>
      <c r="BF14" s="1">
        <v>34.330974578857422</v>
      </c>
      <c r="BG14" s="1">
        <v>37.857677459716797</v>
      </c>
      <c r="BH14" s="1">
        <v>300.0673828125</v>
      </c>
      <c r="BI14" s="7">
        <v>1628.42529296875</v>
      </c>
      <c r="BJ14" s="1">
        <v>2.4147109985351562</v>
      </c>
      <c r="BK14" s="1">
        <v>79.888374328613281</v>
      </c>
      <c r="BL14" s="1">
        <v>2.6696562767028809</v>
      </c>
      <c r="BM14" s="1">
        <v>-0.1543620228767395</v>
      </c>
      <c r="BN14" s="1">
        <v>0.5</v>
      </c>
      <c r="BO14" s="1">
        <v>-1.355140209197998</v>
      </c>
      <c r="BP14" s="1">
        <v>7.355140209197998</v>
      </c>
      <c r="BQ14" s="1">
        <v>1</v>
      </c>
      <c r="BR14" s="1">
        <v>0</v>
      </c>
      <c r="BS14" s="1">
        <v>0.15999999642372131</v>
      </c>
      <c r="BT14" s="1">
        <v>111115</v>
      </c>
      <c r="BU14">
        <f t="shared" si="56"/>
        <v>1.8222789331890006</v>
      </c>
      <c r="BV14">
        <f t="shared" si="57"/>
        <v>2.4779884067570902E-3</v>
      </c>
      <c r="BW14">
        <f t="shared" si="58"/>
        <v>297.30913963317869</v>
      </c>
      <c r="BX14">
        <f t="shared" si="59"/>
        <v>297.37680091857908</v>
      </c>
      <c r="BY14">
        <f t="shared" si="60"/>
        <v>260.54804105129733</v>
      </c>
      <c r="BZ14">
        <f t="shared" si="61"/>
        <v>0.55349554484620678</v>
      </c>
      <c r="CA14">
        <f t="shared" si="62"/>
        <v>3.0237248999339461</v>
      </c>
      <c r="CB14">
        <f t="shared" si="63"/>
        <v>37.849373270460347</v>
      </c>
      <c r="CC14">
        <f t="shared" si="64"/>
        <v>23.462206293531636</v>
      </c>
      <c r="CD14">
        <f t="shared" si="65"/>
        <v>24.192970275878906</v>
      </c>
      <c r="CE14">
        <f t="shared" si="66"/>
        <v>3.0298678024096417</v>
      </c>
      <c r="CF14">
        <f t="shared" si="67"/>
        <v>0.10285765993163848</v>
      </c>
      <c r="CG14">
        <f t="shared" si="68"/>
        <v>1.1493673809811444</v>
      </c>
      <c r="CH14">
        <f t="shared" si="69"/>
        <v>1.8805004214284973</v>
      </c>
      <c r="CI14">
        <f t="shared" si="70"/>
        <v>6.437892892389771E-2</v>
      </c>
      <c r="CJ14">
        <f t="shared" si="71"/>
        <v>5.7733032099536006</v>
      </c>
      <c r="CK14">
        <f t="shared" si="72"/>
        <v>0.72081231038346849</v>
      </c>
      <c r="CL14">
        <f t="shared" si="73"/>
        <v>36.988082571123826</v>
      </c>
      <c r="CM14">
        <f t="shared" si="74"/>
        <v>100.04865749488766</v>
      </c>
      <c r="CN14">
        <f t="shared" si="75"/>
        <v>5.8718059141732127E-3</v>
      </c>
      <c r="CO14">
        <f t="shared" si="76"/>
        <v>0</v>
      </c>
      <c r="CP14">
        <f t="shared" si="77"/>
        <v>1427.1913106730196</v>
      </c>
      <c r="CQ14">
        <f t="shared" si="78"/>
        <v>388.6217041015625</v>
      </c>
      <c r="CR14">
        <f t="shared" si="79"/>
        <v>8.0153615226789127E-2</v>
      </c>
      <c r="CS14">
        <v>-9999</v>
      </c>
    </row>
    <row r="15" spans="1:97" x14ac:dyDescent="0.2">
      <c r="A15" t="s">
        <v>126</v>
      </c>
      <c r="B15" t="s">
        <v>128</v>
      </c>
      <c r="C15" t="s">
        <v>130</v>
      </c>
      <c r="D15">
        <v>1</v>
      </c>
      <c r="E15">
        <v>1</v>
      </c>
      <c r="F15" t="s">
        <v>134</v>
      </c>
      <c r="G15" t="s">
        <v>136</v>
      </c>
      <c r="H15" t="s">
        <v>138</v>
      </c>
      <c r="I15">
        <v>2</v>
      </c>
      <c r="J15" s="8">
        <v>20130619</v>
      </c>
      <c r="K15" s="5" t="s">
        <v>148</v>
      </c>
      <c r="L15" s="5" t="s">
        <v>141</v>
      </c>
      <c r="M15" s="5" t="s">
        <v>144</v>
      </c>
      <c r="N15" s="8">
        <v>0</v>
      </c>
      <c r="O15" s="1">
        <v>14</v>
      </c>
      <c r="P15" s="1" t="s">
        <v>84</v>
      </c>
      <c r="Q15" s="1">
        <v>5203.9999984838068</v>
      </c>
      <c r="R15" s="1">
        <v>0</v>
      </c>
      <c r="S15">
        <f t="shared" si="40"/>
        <v>-5.6171456579803186E-2</v>
      </c>
      <c r="T15">
        <f t="shared" si="41"/>
        <v>0.1088699354382295</v>
      </c>
      <c r="U15">
        <f t="shared" si="42"/>
        <v>48.159204466451136</v>
      </c>
      <c r="V15" s="1">
        <v>14</v>
      </c>
      <c r="W15" s="1">
        <v>14</v>
      </c>
      <c r="X15" s="1">
        <v>0</v>
      </c>
      <c r="Y15" s="1">
        <v>0</v>
      </c>
      <c r="Z15" s="1">
        <v>847.21923828125</v>
      </c>
      <c r="AA15" s="1">
        <v>1211.8973388671875</v>
      </c>
      <c r="AB15" s="1">
        <v>1131.7950439453125</v>
      </c>
      <c r="AC15">
        <v>-9999</v>
      </c>
      <c r="AD15">
        <f t="shared" si="43"/>
        <v>0.30091501061205217</v>
      </c>
      <c r="AE15">
        <f t="shared" si="44"/>
        <v>6.6096601051001611E-2</v>
      </c>
      <c r="AF15" s="1">
        <v>-1</v>
      </c>
      <c r="AG15" s="1">
        <v>0.87</v>
      </c>
      <c r="AH15" s="1">
        <v>0.92</v>
      </c>
      <c r="AI15" s="1">
        <v>7.9233226776123047</v>
      </c>
      <c r="AJ15">
        <f t="shared" si="45"/>
        <v>0.87396166133880615</v>
      </c>
      <c r="AK15">
        <f t="shared" si="46"/>
        <v>4.5924732412046547E-4</v>
      </c>
      <c r="AL15">
        <f t="shared" si="47"/>
        <v>0.21965205695974785</v>
      </c>
      <c r="AM15">
        <f t="shared" si="48"/>
        <v>1.4304412413081629</v>
      </c>
      <c r="AN15">
        <f t="shared" si="49"/>
        <v>-1</v>
      </c>
      <c r="AO15" s="1">
        <v>2351.54931640625</v>
      </c>
      <c r="AP15" s="1">
        <v>0.5</v>
      </c>
      <c r="AQ15">
        <f t="shared" si="50"/>
        <v>67.919675759100073</v>
      </c>
      <c r="AR15">
        <f t="shared" si="51"/>
        <v>2.3616256685846575</v>
      </c>
      <c r="AS15">
        <f t="shared" si="52"/>
        <v>1.7074862722332464</v>
      </c>
      <c r="AT15">
        <f t="shared" si="53"/>
        <v>23.248079299926758</v>
      </c>
      <c r="AU15" s="1">
        <v>1.64666</v>
      </c>
      <c r="AV15">
        <f t="shared" si="54"/>
        <v>5.1236850323200223</v>
      </c>
      <c r="AW15" s="1">
        <v>1</v>
      </c>
      <c r="AX15">
        <f t="shared" si="55"/>
        <v>10.247370064640045</v>
      </c>
      <c r="AY15" s="1">
        <v>23.373447418212891</v>
      </c>
      <c r="AZ15" s="1">
        <v>23.248079299926758</v>
      </c>
      <c r="BA15" s="1">
        <v>25.107267379760742</v>
      </c>
      <c r="BB15" s="1">
        <v>49.060794830322266</v>
      </c>
      <c r="BC15" s="1">
        <v>49.028079986572266</v>
      </c>
      <c r="BD15" s="1">
        <v>13.177284240722656</v>
      </c>
      <c r="BE15" s="1">
        <v>14.454547882080078</v>
      </c>
      <c r="BF15" s="1">
        <v>36.503913879394531</v>
      </c>
      <c r="BG15" s="1">
        <v>40.042205810546875</v>
      </c>
      <c r="BH15" s="1">
        <v>300.06207275390625</v>
      </c>
      <c r="BI15" s="7">
        <v>2351.54931640625</v>
      </c>
      <c r="BJ15" s="1">
        <v>2.5526313781738281</v>
      </c>
      <c r="BK15" s="1">
        <v>79.895500183105469</v>
      </c>
      <c r="BL15" s="1">
        <v>2.4460310935974121</v>
      </c>
      <c r="BM15" s="1">
        <v>-0.15334922075271606</v>
      </c>
      <c r="BN15" s="1">
        <v>0.75</v>
      </c>
      <c r="BO15" s="1">
        <v>-1.355140209197998</v>
      </c>
      <c r="BP15" s="1">
        <v>7.355140209197998</v>
      </c>
      <c r="BQ15" s="1">
        <v>1</v>
      </c>
      <c r="BR15" s="1">
        <v>0</v>
      </c>
      <c r="BS15" s="1">
        <v>0.15999999642372131</v>
      </c>
      <c r="BT15" s="1">
        <v>111115</v>
      </c>
      <c r="BU15">
        <f t="shared" si="56"/>
        <v>1.8222466857390489</v>
      </c>
      <c r="BV15">
        <f t="shared" si="57"/>
        <v>2.3616256685846577E-3</v>
      </c>
      <c r="BW15">
        <f t="shared" si="58"/>
        <v>296.39807929992674</v>
      </c>
      <c r="BX15">
        <f t="shared" si="59"/>
        <v>296.52344741821287</v>
      </c>
      <c r="BY15">
        <f t="shared" si="60"/>
        <v>376.2478822152043</v>
      </c>
      <c r="BZ15">
        <f t="shared" si="61"/>
        <v>0.99610175095823494</v>
      </c>
      <c r="CA15">
        <f t="shared" si="62"/>
        <v>2.8623396051926822</v>
      </c>
      <c r="CB15">
        <f t="shared" si="63"/>
        <v>35.826042751253048</v>
      </c>
      <c r="CC15">
        <f t="shared" si="64"/>
        <v>21.37149486917297</v>
      </c>
      <c r="CD15">
        <f t="shared" si="65"/>
        <v>23.310763359069824</v>
      </c>
      <c r="CE15">
        <f t="shared" si="66"/>
        <v>2.8731969397903967</v>
      </c>
      <c r="CF15">
        <f t="shared" si="67"/>
        <v>0.10772544063681173</v>
      </c>
      <c r="CG15">
        <f t="shared" si="68"/>
        <v>1.1548533329594357</v>
      </c>
      <c r="CH15">
        <f t="shared" si="69"/>
        <v>1.718343606830961</v>
      </c>
      <c r="CI15">
        <f t="shared" si="70"/>
        <v>6.7430299134424734E-2</v>
      </c>
      <c r="CJ15">
        <f t="shared" si="71"/>
        <v>3.8477037292675607</v>
      </c>
      <c r="CK15">
        <f t="shared" si="72"/>
        <v>0.98227800231297868</v>
      </c>
      <c r="CL15">
        <f t="shared" si="73"/>
        <v>39.451379160971946</v>
      </c>
      <c r="CM15">
        <f t="shared" si="74"/>
        <v>49.035480077122756</v>
      </c>
      <c r="CN15">
        <f t="shared" si="75"/>
        <v>-4.5192612126331976E-4</v>
      </c>
      <c r="CO15">
        <f t="shared" si="76"/>
        <v>0</v>
      </c>
      <c r="CP15">
        <f t="shared" si="77"/>
        <v>2055.16394728654</v>
      </c>
      <c r="CQ15">
        <f t="shared" si="78"/>
        <v>364.6781005859375</v>
      </c>
      <c r="CR15">
        <f t="shared" si="79"/>
        <v>6.6096601051001611E-2</v>
      </c>
      <c r="CS15">
        <v>-9999</v>
      </c>
    </row>
    <row r="16" spans="1:97" x14ac:dyDescent="0.2">
      <c r="A16" t="s">
        <v>126</v>
      </c>
      <c r="B16" t="s">
        <v>128</v>
      </c>
      <c r="C16" t="s">
        <v>130</v>
      </c>
      <c r="D16">
        <v>1</v>
      </c>
      <c r="E16">
        <v>1</v>
      </c>
      <c r="F16" t="s">
        <v>134</v>
      </c>
      <c r="G16" t="s">
        <v>136</v>
      </c>
      <c r="H16" t="s">
        <v>138</v>
      </c>
      <c r="I16">
        <v>2</v>
      </c>
      <c r="J16" s="8">
        <v>20130619</v>
      </c>
      <c r="K16" s="5" t="s">
        <v>148</v>
      </c>
      <c r="L16" s="5" t="s">
        <v>141</v>
      </c>
      <c r="M16" s="5" t="s">
        <v>144</v>
      </c>
      <c r="N16" s="8">
        <v>0</v>
      </c>
      <c r="O16" s="1">
        <v>15</v>
      </c>
      <c r="P16" s="1" t="s">
        <v>85</v>
      </c>
      <c r="Q16" s="1">
        <v>5356.9999982081354</v>
      </c>
      <c r="R16" s="1">
        <v>0</v>
      </c>
      <c r="S16">
        <f t="shared" si="40"/>
        <v>12.394684052918754</v>
      </c>
      <c r="T16">
        <f t="shared" si="41"/>
        <v>0.10696245666908591</v>
      </c>
      <c r="U16">
        <f t="shared" si="42"/>
        <v>195.2217944179568</v>
      </c>
      <c r="V16" s="1">
        <v>15</v>
      </c>
      <c r="W16" s="1">
        <v>15</v>
      </c>
      <c r="X16" s="1">
        <v>0</v>
      </c>
      <c r="Y16" s="1">
        <v>0</v>
      </c>
      <c r="Z16" s="1">
        <v>814.59521484375</v>
      </c>
      <c r="AA16" s="1">
        <v>1297.58837890625</v>
      </c>
      <c r="AB16" s="1">
        <v>1142.3553466796875</v>
      </c>
      <c r="AC16">
        <v>-9999</v>
      </c>
      <c r="AD16">
        <f t="shared" si="43"/>
        <v>0.37222371278449617</v>
      </c>
      <c r="AE16">
        <f t="shared" si="44"/>
        <v>0.11963195320646286</v>
      </c>
      <c r="AF16" s="1">
        <v>-1</v>
      </c>
      <c r="AG16" s="1">
        <v>0.87</v>
      </c>
      <c r="AH16" s="1">
        <v>0.92</v>
      </c>
      <c r="AI16" s="1">
        <v>7.9487180709838867</v>
      </c>
      <c r="AJ16">
        <f t="shared" si="45"/>
        <v>0.87397435903549192</v>
      </c>
      <c r="AK16">
        <f t="shared" si="46"/>
        <v>9.2954658743170122E-3</v>
      </c>
      <c r="AL16">
        <f t="shared" si="47"/>
        <v>0.32139799023423676</v>
      </c>
      <c r="AM16">
        <f t="shared" si="48"/>
        <v>1.5929241361369209</v>
      </c>
      <c r="AN16">
        <f t="shared" si="49"/>
        <v>-1</v>
      </c>
      <c r="AO16" s="1">
        <v>1648.7796630859375</v>
      </c>
      <c r="AP16" s="1">
        <v>0.5</v>
      </c>
      <c r="AQ16">
        <f t="shared" si="50"/>
        <v>86.194292868181293</v>
      </c>
      <c r="AR16">
        <f t="shared" si="51"/>
        <v>2.3637306960096489</v>
      </c>
      <c r="AS16">
        <f t="shared" si="52"/>
        <v>1.7387996601162767</v>
      </c>
      <c r="AT16">
        <f t="shared" si="53"/>
        <v>23.436368942260742</v>
      </c>
      <c r="AU16" s="1">
        <v>1.64666</v>
      </c>
      <c r="AV16">
        <f t="shared" si="54"/>
        <v>5.1236850323200223</v>
      </c>
      <c r="AW16" s="1">
        <v>1</v>
      </c>
      <c r="AX16">
        <f t="shared" si="55"/>
        <v>10.247370064640045</v>
      </c>
      <c r="AY16" s="1">
        <v>23.488641738891602</v>
      </c>
      <c r="AZ16" s="1">
        <v>23.436368942260742</v>
      </c>
      <c r="BA16" s="1">
        <v>25.103523254394531</v>
      </c>
      <c r="BB16" s="1">
        <v>400.08416748046875</v>
      </c>
      <c r="BC16" s="1">
        <v>392.77304077148438</v>
      </c>
      <c r="BD16" s="1">
        <v>13.193705558776855</v>
      </c>
      <c r="BE16" s="1">
        <v>14.472044944763184</v>
      </c>
      <c r="BF16" s="1">
        <v>36.296604156494141</v>
      </c>
      <c r="BG16" s="1">
        <v>39.813385009765625</v>
      </c>
      <c r="BH16" s="1">
        <v>300.07147216796875</v>
      </c>
      <c r="BI16" s="7">
        <v>1648.7796630859375</v>
      </c>
      <c r="BJ16" s="1">
        <v>2.4860658645629883</v>
      </c>
      <c r="BK16" s="1">
        <v>79.896209716796875</v>
      </c>
      <c r="BL16" s="1">
        <v>3.4625716209411621</v>
      </c>
      <c r="BM16" s="1">
        <v>-0.15236884355545044</v>
      </c>
      <c r="BN16" s="1">
        <v>0.5</v>
      </c>
      <c r="BO16" s="1">
        <v>-1.355140209197998</v>
      </c>
      <c r="BP16" s="1">
        <v>7.355140209197998</v>
      </c>
      <c r="BQ16" s="1">
        <v>1</v>
      </c>
      <c r="BR16" s="1">
        <v>0</v>
      </c>
      <c r="BS16" s="1">
        <v>0.15999999642372131</v>
      </c>
      <c r="BT16" s="1">
        <v>111115</v>
      </c>
      <c r="BU16">
        <f t="shared" si="56"/>
        <v>1.822303767432067</v>
      </c>
      <c r="BV16">
        <f t="shared" si="57"/>
        <v>2.3637306960096489E-3</v>
      </c>
      <c r="BW16">
        <f t="shared" si="58"/>
        <v>296.58636894226072</v>
      </c>
      <c r="BX16">
        <f t="shared" si="59"/>
        <v>296.63864173889158</v>
      </c>
      <c r="BY16">
        <f t="shared" si="60"/>
        <v>263.80474019725443</v>
      </c>
      <c r="BZ16">
        <f t="shared" si="61"/>
        <v>0.58322023027892045</v>
      </c>
      <c r="CA16">
        <f t="shared" si="62"/>
        <v>2.8950611980539862</v>
      </c>
      <c r="CB16">
        <f t="shared" si="63"/>
        <v>36.235275844948461</v>
      </c>
      <c r="CC16">
        <f t="shared" si="64"/>
        <v>21.763230900185278</v>
      </c>
      <c r="CD16">
        <f t="shared" si="65"/>
        <v>23.462505340576172</v>
      </c>
      <c r="CE16">
        <f t="shared" si="66"/>
        <v>2.899629026492657</v>
      </c>
      <c r="CF16">
        <f t="shared" si="67"/>
        <v>0.10585751174741756</v>
      </c>
      <c r="CG16">
        <f t="shared" si="68"/>
        <v>1.1562615379377095</v>
      </c>
      <c r="CH16">
        <f t="shared" si="69"/>
        <v>1.7433674885549475</v>
      </c>
      <c r="CI16">
        <f t="shared" si="70"/>
        <v>6.6259337842953708E-2</v>
      </c>
      <c r="CJ16">
        <f t="shared" si="71"/>
        <v>15.597481428106484</v>
      </c>
      <c r="CK16">
        <f t="shared" si="72"/>
        <v>0.49703460816583128</v>
      </c>
      <c r="CL16">
        <f t="shared" si="73"/>
        <v>39.013311234059024</v>
      </c>
      <c r="CM16">
        <f t="shared" si="74"/>
        <v>391.14015122364037</v>
      </c>
      <c r="CN16">
        <f t="shared" si="75"/>
        <v>1.236277239990803E-2</v>
      </c>
      <c r="CO16">
        <f t="shared" si="76"/>
        <v>0</v>
      </c>
      <c r="CP16">
        <f t="shared" si="77"/>
        <v>1440.9911492362864</v>
      </c>
      <c r="CQ16">
        <f t="shared" si="78"/>
        <v>482.9931640625</v>
      </c>
      <c r="CR16">
        <f t="shared" si="79"/>
        <v>0.11963195320646286</v>
      </c>
      <c r="CS16">
        <v>-9999</v>
      </c>
    </row>
    <row r="17" spans="1:97" x14ac:dyDescent="0.2">
      <c r="A17" t="s">
        <v>126</v>
      </c>
      <c r="B17" t="s">
        <v>128</v>
      </c>
      <c r="C17" t="s">
        <v>130</v>
      </c>
      <c r="D17">
        <v>1</v>
      </c>
      <c r="E17">
        <v>1</v>
      </c>
      <c r="F17" t="s">
        <v>134</v>
      </c>
      <c r="G17" t="s">
        <v>136</v>
      </c>
      <c r="H17" t="s">
        <v>138</v>
      </c>
      <c r="I17">
        <v>2</v>
      </c>
      <c r="J17" s="8">
        <v>20130619</v>
      </c>
      <c r="K17" s="5" t="s">
        <v>148</v>
      </c>
      <c r="L17" s="5" t="s">
        <v>141</v>
      </c>
      <c r="M17" s="5" t="s">
        <v>144</v>
      </c>
      <c r="N17" s="8">
        <v>0</v>
      </c>
      <c r="O17" s="1">
        <v>16</v>
      </c>
      <c r="P17" s="1" t="s">
        <v>86</v>
      </c>
      <c r="Q17" s="1">
        <v>5499.499999483116</v>
      </c>
      <c r="R17" s="1">
        <v>0</v>
      </c>
      <c r="S17">
        <f t="shared" si="40"/>
        <v>25.864515530420377</v>
      </c>
      <c r="T17">
        <f t="shared" si="41"/>
        <v>0.10094675863574722</v>
      </c>
      <c r="U17">
        <f t="shared" si="42"/>
        <v>446.63153520151258</v>
      </c>
      <c r="V17" s="1">
        <v>16</v>
      </c>
      <c r="W17" s="1">
        <v>16</v>
      </c>
      <c r="X17" s="1">
        <v>0</v>
      </c>
      <c r="Y17" s="1">
        <v>0</v>
      </c>
      <c r="Z17" s="1">
        <v>812.32421875</v>
      </c>
      <c r="AA17" s="1">
        <v>1385.641357421875</v>
      </c>
      <c r="AB17" s="1">
        <v>1199.80517578125</v>
      </c>
      <c r="AC17">
        <v>-9999</v>
      </c>
      <c r="AD17">
        <f t="shared" si="43"/>
        <v>0.41375579301312798</v>
      </c>
      <c r="AE17">
        <f t="shared" si="44"/>
        <v>0.13411564301630827</v>
      </c>
      <c r="AF17" s="1">
        <v>-1</v>
      </c>
      <c r="AG17" s="1">
        <v>0.87</v>
      </c>
      <c r="AH17" s="1">
        <v>0.92</v>
      </c>
      <c r="AI17" s="1">
        <v>13.238770484924316</v>
      </c>
      <c r="AJ17">
        <f t="shared" si="45"/>
        <v>0.87661938524246208</v>
      </c>
      <c r="AK17">
        <f t="shared" si="46"/>
        <v>1.901265207471407E-2</v>
      </c>
      <c r="AL17">
        <f t="shared" si="47"/>
        <v>0.32414203083327692</v>
      </c>
      <c r="AM17">
        <f t="shared" si="48"/>
        <v>1.7057737851939121</v>
      </c>
      <c r="AN17">
        <f t="shared" si="49"/>
        <v>-1</v>
      </c>
      <c r="AO17" s="1">
        <v>1611.852294921875</v>
      </c>
      <c r="AP17" s="1">
        <v>0.5</v>
      </c>
      <c r="AQ17">
        <f t="shared" si="50"/>
        <v>94.751425538252079</v>
      </c>
      <c r="AR17">
        <f t="shared" si="51"/>
        <v>2.3518877233942415</v>
      </c>
      <c r="AS17">
        <f t="shared" si="52"/>
        <v>1.8311176414013699</v>
      </c>
      <c r="AT17">
        <f t="shared" si="53"/>
        <v>23.969470977783203</v>
      </c>
      <c r="AU17" s="1">
        <v>1.64666</v>
      </c>
      <c r="AV17">
        <f t="shared" si="54"/>
        <v>5.1236850323200223</v>
      </c>
      <c r="AW17" s="1">
        <v>1</v>
      </c>
      <c r="AX17">
        <f t="shared" si="55"/>
        <v>10.247370064640045</v>
      </c>
      <c r="AY17" s="1">
        <v>23.557485580444336</v>
      </c>
      <c r="AZ17" s="1">
        <v>23.969470977783203</v>
      </c>
      <c r="BA17" s="1">
        <v>25.108840942382812</v>
      </c>
      <c r="BB17" s="1">
        <v>900.40509033203125</v>
      </c>
      <c r="BC17" s="1">
        <v>885.0709228515625</v>
      </c>
      <c r="BD17" s="1">
        <v>13.225635528564453</v>
      </c>
      <c r="BE17" s="1">
        <v>14.497419357299805</v>
      </c>
      <c r="BF17" s="1">
        <v>36.236251831054688</v>
      </c>
      <c r="BG17" s="1">
        <v>39.720745086669922</v>
      </c>
      <c r="BH17" s="1">
        <v>300.09930419921875</v>
      </c>
      <c r="BI17" s="7">
        <v>1611.852294921875</v>
      </c>
      <c r="BJ17" s="1">
        <v>2.834874153137207</v>
      </c>
      <c r="BK17" s="1">
        <v>79.901725769042969</v>
      </c>
      <c r="BL17" s="1">
        <v>4.5102400779724121</v>
      </c>
      <c r="BM17" s="1">
        <v>-0.15216094255447388</v>
      </c>
      <c r="BN17" s="1">
        <v>0.5</v>
      </c>
      <c r="BO17" s="1">
        <v>-1.355140209197998</v>
      </c>
      <c r="BP17" s="1">
        <v>7.355140209197998</v>
      </c>
      <c r="BQ17" s="1">
        <v>1</v>
      </c>
      <c r="BR17" s="1">
        <v>0</v>
      </c>
      <c r="BS17" s="1">
        <v>0.15999999642372131</v>
      </c>
      <c r="BT17" s="1">
        <v>111115</v>
      </c>
      <c r="BU17">
        <f t="shared" si="56"/>
        <v>1.8224727885490553</v>
      </c>
      <c r="BV17">
        <f t="shared" si="57"/>
        <v>2.3518877233942416E-3</v>
      </c>
      <c r="BW17">
        <f t="shared" si="58"/>
        <v>297.11947097778318</v>
      </c>
      <c r="BX17">
        <f t="shared" si="59"/>
        <v>296.70748558044431</v>
      </c>
      <c r="BY17">
        <f t="shared" si="60"/>
        <v>257.89636142306699</v>
      </c>
      <c r="BZ17">
        <f t="shared" si="61"/>
        <v>0.54442214988707915</v>
      </c>
      <c r="CA17">
        <f t="shared" si="62"/>
        <v>2.9894864672471542</v>
      </c>
      <c r="CB17">
        <f t="shared" si="63"/>
        <v>37.414541907246225</v>
      </c>
      <c r="CC17">
        <f t="shared" si="64"/>
        <v>22.91712254994642</v>
      </c>
      <c r="CD17">
        <f t="shared" si="65"/>
        <v>23.76347827911377</v>
      </c>
      <c r="CE17">
        <f t="shared" si="66"/>
        <v>2.9526857199443532</v>
      </c>
      <c r="CF17">
        <f t="shared" si="67"/>
        <v>9.9962033462263608E-2</v>
      </c>
      <c r="CG17">
        <f t="shared" si="68"/>
        <v>1.1583688258457843</v>
      </c>
      <c r="CH17">
        <f t="shared" si="69"/>
        <v>1.794316894098569</v>
      </c>
      <c r="CI17">
        <f t="shared" si="70"/>
        <v>6.2564002309639974E-2</v>
      </c>
      <c r="CJ17">
        <f t="shared" si="71"/>
        <v>35.686630445477917</v>
      </c>
      <c r="CK17">
        <f t="shared" si="72"/>
        <v>0.50462796107066132</v>
      </c>
      <c r="CL17">
        <f t="shared" si="73"/>
        <v>37.729296170694617</v>
      </c>
      <c r="CM17">
        <f t="shared" si="74"/>
        <v>881.66350263097797</v>
      </c>
      <c r="CN17">
        <f t="shared" si="75"/>
        <v>1.106828130966883E-2</v>
      </c>
      <c r="CO17">
        <f t="shared" si="76"/>
        <v>0</v>
      </c>
      <c r="CP17">
        <f t="shared" si="77"/>
        <v>1412.9809678760657</v>
      </c>
      <c r="CQ17">
        <f t="shared" si="78"/>
        <v>573.317138671875</v>
      </c>
      <c r="CR17">
        <f t="shared" si="79"/>
        <v>0.13411564301630827</v>
      </c>
      <c r="CS17">
        <v>-9999</v>
      </c>
    </row>
    <row r="18" spans="1:97" s="11" customFormat="1" x14ac:dyDescent="0.2">
      <c r="A18" s="11" t="s">
        <v>126</v>
      </c>
      <c r="B18" s="11" t="s">
        <v>128</v>
      </c>
      <c r="C18" s="11" t="s">
        <v>130</v>
      </c>
      <c r="D18" s="11">
        <v>1</v>
      </c>
      <c r="E18" s="11">
        <v>1</v>
      </c>
      <c r="F18" s="11" t="s">
        <v>134</v>
      </c>
      <c r="G18" s="11" t="s">
        <v>136</v>
      </c>
      <c r="H18" s="11" t="s">
        <v>138</v>
      </c>
      <c r="I18" s="11">
        <v>2</v>
      </c>
      <c r="J18" s="8">
        <v>20130619</v>
      </c>
      <c r="K18" s="12" t="s">
        <v>148</v>
      </c>
      <c r="L18" s="12" t="s">
        <v>141</v>
      </c>
      <c r="M18" s="12" t="s">
        <v>144</v>
      </c>
      <c r="N18" s="13">
        <v>0</v>
      </c>
      <c r="O18" s="14">
        <v>17</v>
      </c>
      <c r="P18" s="14" t="s">
        <v>87</v>
      </c>
      <c r="Q18" s="14">
        <v>5700.4999985182658</v>
      </c>
      <c r="R18" s="14">
        <v>0</v>
      </c>
      <c r="S18" s="11">
        <f t="shared" si="40"/>
        <v>27.372806087381957</v>
      </c>
      <c r="T18" s="11">
        <f t="shared" si="41"/>
        <v>9.0804841946021272E-2</v>
      </c>
      <c r="U18" s="11">
        <f t="shared" si="42"/>
        <v>663.27377893900791</v>
      </c>
      <c r="V18" s="14">
        <v>17</v>
      </c>
      <c r="W18" s="14">
        <v>17</v>
      </c>
      <c r="X18" s="14">
        <v>0</v>
      </c>
      <c r="Y18" s="14">
        <v>0</v>
      </c>
      <c r="Z18" s="14">
        <v>820.805908203125</v>
      </c>
      <c r="AA18" s="14">
        <v>1406.146728515625</v>
      </c>
      <c r="AB18" s="14">
        <v>1210.615234375</v>
      </c>
      <c r="AC18">
        <v>-9999</v>
      </c>
      <c r="AD18" s="11">
        <f t="shared" si="43"/>
        <v>0.41627293115449276</v>
      </c>
      <c r="AE18" s="11">
        <f t="shared" si="44"/>
        <v>0.13905482989462595</v>
      </c>
      <c r="AF18" s="14">
        <v>-1</v>
      </c>
      <c r="AG18" s="14">
        <v>0.87</v>
      </c>
      <c r="AH18" s="14">
        <v>0.92</v>
      </c>
      <c r="AI18" s="14">
        <v>13.238770484924316</v>
      </c>
      <c r="AJ18" s="11">
        <f t="shared" si="45"/>
        <v>0.87661938524246208</v>
      </c>
      <c r="AK18" s="11">
        <f t="shared" si="46"/>
        <v>2.008362449705153E-2</v>
      </c>
      <c r="AL18" s="11">
        <f t="shared" si="47"/>
        <v>0.33404725478779224</v>
      </c>
      <c r="AM18" s="11">
        <f t="shared" si="48"/>
        <v>1.7131293944921819</v>
      </c>
      <c r="AN18" s="11">
        <f t="shared" si="49"/>
        <v>-1</v>
      </c>
      <c r="AO18" s="14">
        <v>1611.56982421875</v>
      </c>
      <c r="AP18" s="14">
        <v>0.5</v>
      </c>
      <c r="AQ18" s="11">
        <f t="shared" si="50"/>
        <v>98.223697736763711</v>
      </c>
      <c r="AR18" s="11">
        <f t="shared" si="51"/>
        <v>2.1567685934220004</v>
      </c>
      <c r="AS18" s="11">
        <f t="shared" si="52"/>
        <v>1.8645696521037214</v>
      </c>
      <c r="AT18" s="11">
        <f t="shared" si="53"/>
        <v>24.164505004882812</v>
      </c>
      <c r="AU18" s="14">
        <v>1.64666</v>
      </c>
      <c r="AV18" s="11">
        <f t="shared" si="54"/>
        <v>5.1236850323200223</v>
      </c>
      <c r="AW18" s="14">
        <v>1</v>
      </c>
      <c r="AX18" s="11">
        <f t="shared" si="55"/>
        <v>10.247370064640045</v>
      </c>
      <c r="AY18" s="14">
        <v>23.679702758789062</v>
      </c>
      <c r="AZ18" s="14">
        <v>24.164505004882812</v>
      </c>
      <c r="BA18" s="14">
        <v>25.100431442260742</v>
      </c>
      <c r="BB18" s="14">
        <v>1201.050048828125</v>
      </c>
      <c r="BC18" s="14">
        <v>1184.6268310546875</v>
      </c>
      <c r="BD18" s="14">
        <v>13.352392196655273</v>
      </c>
      <c r="BE18" s="14">
        <v>14.518760681152344</v>
      </c>
      <c r="BF18" s="14">
        <v>36.316886901855469</v>
      </c>
      <c r="BG18" s="14">
        <v>39.489269256591797</v>
      </c>
      <c r="BH18" s="14">
        <v>300.06826782226562</v>
      </c>
      <c r="BI18" s="14">
        <v>1611.56982421875</v>
      </c>
      <c r="BJ18" s="14">
        <v>2.7382190227508545</v>
      </c>
      <c r="BK18" s="14">
        <v>79.905494689941406</v>
      </c>
      <c r="BL18" s="14">
        <v>5.2206892967224121</v>
      </c>
      <c r="BM18" s="14">
        <v>-0.14197379350662231</v>
      </c>
      <c r="BN18" s="14">
        <v>0.5</v>
      </c>
      <c r="BO18" s="14">
        <v>-1.355140209197998</v>
      </c>
      <c r="BP18" s="14">
        <v>7.355140209197998</v>
      </c>
      <c r="BQ18" s="14">
        <v>1</v>
      </c>
      <c r="BR18" s="14">
        <v>0</v>
      </c>
      <c r="BS18" s="14">
        <v>0.15999999642372131</v>
      </c>
      <c r="BT18" s="14">
        <v>111115</v>
      </c>
      <c r="BU18" s="11">
        <f t="shared" si="56"/>
        <v>1.8222843077639928</v>
      </c>
      <c r="BV18" s="11">
        <f t="shared" si="57"/>
        <v>2.1567685934220007E-3</v>
      </c>
      <c r="BW18" s="11">
        <f t="shared" si="58"/>
        <v>297.31450500488279</v>
      </c>
      <c r="BX18" s="11">
        <f t="shared" si="59"/>
        <v>296.82970275878904</v>
      </c>
      <c r="BY18" s="11">
        <f t="shared" si="60"/>
        <v>257.85116611157719</v>
      </c>
      <c r="BZ18" s="11">
        <f t="shared" si="61"/>
        <v>0.5725176004769964</v>
      </c>
      <c r="CA18" s="11">
        <f t="shared" si="62"/>
        <v>3.02469840661607</v>
      </c>
      <c r="CB18" s="11">
        <f t="shared" si="63"/>
        <v>37.853446979495672</v>
      </c>
      <c r="CC18" s="11">
        <f t="shared" si="64"/>
        <v>23.334686298343328</v>
      </c>
      <c r="CD18" s="11">
        <f t="shared" si="65"/>
        <v>23.922103881835938</v>
      </c>
      <c r="CE18" s="11">
        <f t="shared" si="66"/>
        <v>2.9809889830250849</v>
      </c>
      <c r="CF18" s="11">
        <f t="shared" si="67"/>
        <v>9.0007262160870904E-2</v>
      </c>
      <c r="CG18" s="11">
        <f t="shared" si="68"/>
        <v>1.1601287545123486</v>
      </c>
      <c r="CH18" s="11">
        <f t="shared" si="69"/>
        <v>1.8208602285127362</v>
      </c>
      <c r="CI18" s="11">
        <f t="shared" si="70"/>
        <v>5.6325656803800785E-2</v>
      </c>
      <c r="CJ18" s="11">
        <f t="shared" si="71"/>
        <v>52.999219420988268</v>
      </c>
      <c r="CK18" s="11">
        <f t="shared" si="72"/>
        <v>0.55990102667899844</v>
      </c>
      <c r="CL18" s="11">
        <f t="shared" si="73"/>
        <v>37.253557062245093</v>
      </c>
      <c r="CM18" s="11">
        <f t="shared" si="74"/>
        <v>1181.0207069482226</v>
      </c>
      <c r="CN18" s="11">
        <f t="shared" si="75"/>
        <v>8.634348132346167E-3</v>
      </c>
      <c r="CO18" s="11">
        <f t="shared" si="76"/>
        <v>0</v>
      </c>
      <c r="CP18" s="11">
        <f t="shared" si="77"/>
        <v>1412.7333485819433</v>
      </c>
      <c r="CQ18" s="11">
        <f t="shared" si="78"/>
        <v>585.3408203125</v>
      </c>
      <c r="CR18" s="11">
        <f t="shared" si="79"/>
        <v>0.13905482989462595</v>
      </c>
      <c r="CS18">
        <v>-9999</v>
      </c>
    </row>
    <row r="19" spans="1:97" x14ac:dyDescent="0.2">
      <c r="A19" t="s">
        <v>126</v>
      </c>
      <c r="B19" t="s">
        <v>128</v>
      </c>
      <c r="C19" t="s">
        <v>130</v>
      </c>
      <c r="D19">
        <v>1</v>
      </c>
      <c r="E19">
        <v>1</v>
      </c>
      <c r="F19" t="s">
        <v>134</v>
      </c>
      <c r="G19" t="s">
        <v>136</v>
      </c>
      <c r="H19" t="s">
        <v>138</v>
      </c>
      <c r="I19">
        <v>2</v>
      </c>
      <c r="J19" s="8">
        <v>20130619</v>
      </c>
      <c r="K19" s="5" t="s">
        <v>148</v>
      </c>
      <c r="L19" s="5" t="s">
        <v>141</v>
      </c>
      <c r="M19" s="5" t="s">
        <v>144</v>
      </c>
      <c r="N19" s="8">
        <v>0</v>
      </c>
      <c r="O19" s="1">
        <v>18</v>
      </c>
      <c r="P19" s="1" t="s">
        <v>88</v>
      </c>
      <c r="Q19" s="1">
        <v>5868.9999995864928</v>
      </c>
      <c r="R19" s="1">
        <v>0</v>
      </c>
      <c r="S19">
        <f t="shared" si="40"/>
        <v>30.888012903061647</v>
      </c>
      <c r="T19">
        <f t="shared" si="41"/>
        <v>8.2516264252900984E-2</v>
      </c>
      <c r="U19">
        <f t="shared" si="42"/>
        <v>834.85666738170084</v>
      </c>
      <c r="V19" s="1">
        <v>18</v>
      </c>
      <c r="W19" s="1">
        <v>18</v>
      </c>
      <c r="X19" s="1">
        <v>0</v>
      </c>
      <c r="Y19" s="1">
        <v>0</v>
      </c>
      <c r="Z19" s="1">
        <v>824.54150390625</v>
      </c>
      <c r="AA19" s="1">
        <v>1417.4898681640625</v>
      </c>
      <c r="AB19" s="1">
        <v>1221.8316650390625</v>
      </c>
      <c r="AC19">
        <v>-9999</v>
      </c>
      <c r="AD19">
        <f t="shared" si="43"/>
        <v>0.41830871428083022</v>
      </c>
      <c r="AE19">
        <f t="shared" si="44"/>
        <v>0.13803146499975844</v>
      </c>
      <c r="AF19" s="1">
        <v>-1</v>
      </c>
      <c r="AG19" s="1">
        <v>0.87</v>
      </c>
      <c r="AH19" s="1">
        <v>0.92</v>
      </c>
      <c r="AI19" s="1">
        <v>13.270142555236816</v>
      </c>
      <c r="AJ19">
        <f t="shared" si="45"/>
        <v>0.87663507127761842</v>
      </c>
      <c r="AK19">
        <f t="shared" si="46"/>
        <v>2.2640974631822491E-2</v>
      </c>
      <c r="AL19">
        <f t="shared" si="47"/>
        <v>0.32997511236902288</v>
      </c>
      <c r="AM19">
        <f t="shared" si="48"/>
        <v>1.7191249457410338</v>
      </c>
      <c r="AN19">
        <f t="shared" si="49"/>
        <v>-1</v>
      </c>
      <c r="AO19" s="1">
        <v>1606.6212158203125</v>
      </c>
      <c r="AP19" s="1">
        <v>0.5</v>
      </c>
      <c r="AQ19">
        <f t="shared" si="50"/>
        <v>97.20317275463718</v>
      </c>
      <c r="AR19">
        <f t="shared" si="51"/>
        <v>1.9384885243159009</v>
      </c>
      <c r="AS19">
        <f t="shared" si="52"/>
        <v>1.843080866170371</v>
      </c>
      <c r="AT19">
        <f t="shared" si="53"/>
        <v>24.018344879150391</v>
      </c>
      <c r="AU19" s="1">
        <v>1.64666</v>
      </c>
      <c r="AV19">
        <f t="shared" si="54"/>
        <v>5.1236850323200223</v>
      </c>
      <c r="AW19" s="1">
        <v>1</v>
      </c>
      <c r="AX19">
        <f t="shared" si="55"/>
        <v>10.247370064640045</v>
      </c>
      <c r="AY19" s="1">
        <v>23.499601364135742</v>
      </c>
      <c r="AZ19" s="1">
        <v>24.018344879150391</v>
      </c>
      <c r="BA19" s="1">
        <v>25.105520248413086</v>
      </c>
      <c r="BB19" s="1">
        <v>1500.27294921875</v>
      </c>
      <c r="BC19" s="1">
        <v>1481.7462158203125</v>
      </c>
      <c r="BD19" s="1">
        <v>13.408696174621582</v>
      </c>
      <c r="BE19" s="1">
        <v>14.457104682922363</v>
      </c>
      <c r="BF19" s="1">
        <v>36.867759704589844</v>
      </c>
      <c r="BG19" s="1">
        <v>39.750400543212891</v>
      </c>
      <c r="BH19" s="1">
        <v>300.06280517578125</v>
      </c>
      <c r="BI19" s="7">
        <v>1606.6212158203125</v>
      </c>
      <c r="BJ19" s="1">
        <v>2.6748008728027344</v>
      </c>
      <c r="BK19" s="1">
        <v>79.905044555664062</v>
      </c>
      <c r="BL19" s="1">
        <v>6.0856795310974121</v>
      </c>
      <c r="BM19" s="1">
        <v>-0.15660220384597778</v>
      </c>
      <c r="BN19" s="1">
        <v>0.5</v>
      </c>
      <c r="BO19" s="1">
        <v>-1.355140209197998</v>
      </c>
      <c r="BP19" s="1">
        <v>7.355140209197998</v>
      </c>
      <c r="BQ19" s="1">
        <v>1</v>
      </c>
      <c r="BR19" s="1">
        <v>0</v>
      </c>
      <c r="BS19" s="1">
        <v>0.15999999642372131</v>
      </c>
      <c r="BT19" s="1">
        <v>111115</v>
      </c>
      <c r="BU19">
        <f t="shared" si="56"/>
        <v>1.8222511336631801</v>
      </c>
      <c r="BV19">
        <f t="shared" si="57"/>
        <v>1.938488524315901E-3</v>
      </c>
      <c r="BW19">
        <f t="shared" si="58"/>
        <v>297.16834487915037</v>
      </c>
      <c r="BX19">
        <f t="shared" si="59"/>
        <v>296.64960136413572</v>
      </c>
      <c r="BY19">
        <f t="shared" si="60"/>
        <v>257.05938878552479</v>
      </c>
      <c r="BZ19">
        <f t="shared" si="61"/>
        <v>0.60335553363597449</v>
      </c>
      <c r="CA19">
        <f t="shared" si="62"/>
        <v>2.9982764600051821</v>
      </c>
      <c r="CB19">
        <f t="shared" si="63"/>
        <v>37.522993406461339</v>
      </c>
      <c r="CC19">
        <f t="shared" si="64"/>
        <v>23.065888723538976</v>
      </c>
      <c r="CD19">
        <f t="shared" si="65"/>
        <v>23.758973121643066</v>
      </c>
      <c r="CE19">
        <f t="shared" si="66"/>
        <v>2.9518853170589372</v>
      </c>
      <c r="CF19">
        <f t="shared" si="67"/>
        <v>8.1857115289450166E-2</v>
      </c>
      <c r="CG19">
        <f t="shared" si="68"/>
        <v>1.1551955938348111</v>
      </c>
      <c r="CH19">
        <f t="shared" si="69"/>
        <v>1.7966897232241261</v>
      </c>
      <c r="CI19">
        <f t="shared" si="70"/>
        <v>5.1219511948024689E-2</v>
      </c>
      <c r="CJ19">
        <f t="shared" si="71"/>
        <v>66.709259204728028</v>
      </c>
      <c r="CK19">
        <f t="shared" si="72"/>
        <v>0.56342756841090647</v>
      </c>
      <c r="CL19">
        <f t="shared" si="73"/>
        <v>37.392523476608453</v>
      </c>
      <c r="CM19">
        <f t="shared" si="74"/>
        <v>1477.6769944341327</v>
      </c>
      <c r="CN19">
        <f t="shared" si="75"/>
        <v>7.8161922529342079E-3</v>
      </c>
      <c r="CO19">
        <f t="shared" si="76"/>
        <v>0</v>
      </c>
      <c r="CP19">
        <f t="shared" si="77"/>
        <v>1408.4205040467737</v>
      </c>
      <c r="CQ19">
        <f t="shared" si="78"/>
        <v>592.9483642578125</v>
      </c>
      <c r="CR19">
        <f t="shared" si="79"/>
        <v>0.13803146499975844</v>
      </c>
      <c r="CS19">
        <v>-9999</v>
      </c>
    </row>
    <row r="20" spans="1:97" x14ac:dyDescent="0.2">
      <c r="A20" t="s">
        <v>126</v>
      </c>
      <c r="B20" t="s">
        <v>128</v>
      </c>
      <c r="C20" t="s">
        <v>130</v>
      </c>
      <c r="D20">
        <v>1</v>
      </c>
      <c r="E20">
        <v>1</v>
      </c>
      <c r="F20" t="s">
        <v>134</v>
      </c>
      <c r="G20" t="s">
        <v>136</v>
      </c>
      <c r="H20" t="s">
        <v>138</v>
      </c>
      <c r="I20">
        <v>3</v>
      </c>
      <c r="J20" s="8">
        <v>20130619</v>
      </c>
      <c r="K20" s="10" t="s">
        <v>148</v>
      </c>
      <c r="L20" s="5" t="s">
        <v>141</v>
      </c>
      <c r="M20" s="5" t="s">
        <v>144</v>
      </c>
      <c r="N20" s="8">
        <v>0</v>
      </c>
      <c r="O20" s="1">
        <v>19</v>
      </c>
      <c r="P20" s="1" t="s">
        <v>89</v>
      </c>
      <c r="Q20" s="1">
        <v>6857.4999996898696</v>
      </c>
      <c r="R20" s="1">
        <v>0</v>
      </c>
      <c r="S20">
        <f t="shared" ref="S20:S25" si="80">(BB20-BC20*(1000-BD20)/(1000-BE20))*BU20</f>
        <v>10.97226130209293</v>
      </c>
      <c r="T20">
        <f t="shared" ref="T20:T25" si="81">IF(CF20&lt;&gt;0,1/(1/CF20-1/AX20),0)</f>
        <v>8.6909895164684031E-2</v>
      </c>
      <c r="U20">
        <f t="shared" ref="U20:U25" si="82">((CI20-BV20/2)*BC20-S20)/(CI20+BV20/2)</f>
        <v>173.61285583825497</v>
      </c>
      <c r="V20" s="1">
        <v>19</v>
      </c>
      <c r="W20" s="1">
        <v>19</v>
      </c>
      <c r="X20" s="1">
        <v>0</v>
      </c>
      <c r="Y20" s="1">
        <v>0</v>
      </c>
      <c r="Z20" s="1">
        <v>827.447265625</v>
      </c>
      <c r="AA20" s="1">
        <v>1227.1671142578125</v>
      </c>
      <c r="AB20" s="1">
        <v>1105.3443603515625</v>
      </c>
      <c r="AC20">
        <v>-9999</v>
      </c>
      <c r="AD20">
        <f t="shared" ref="AD20:AD25" si="83">CQ20/AA20</f>
        <v>0.3257256847813772</v>
      </c>
      <c r="AE20">
        <f t="shared" ref="AE20:AE25" si="84">(AA20-AB20)/AA20</f>
        <v>9.9271527480532334E-2</v>
      </c>
      <c r="AF20" s="1">
        <v>-1</v>
      </c>
      <c r="AG20" s="1">
        <v>0.87</v>
      </c>
      <c r="AH20" s="1">
        <v>0.92</v>
      </c>
      <c r="AI20" s="1">
        <v>8.0050029754638672</v>
      </c>
      <c r="AJ20">
        <f t="shared" ref="AJ20:AJ25" si="85">(AI20*AH20+(100-AI20)*AG20)/100</f>
        <v>0.87400250148773195</v>
      </c>
      <c r="AK20">
        <f t="shared" ref="AK20:AK25" si="86">(S20-AF20)/CP20</f>
        <v>5.8027721908533326E-3</v>
      </c>
      <c r="AL20">
        <f t="shared" ref="AL20:AL25" si="87">(AA20-AB20)/(AA20-Z20)</f>
        <v>0.30477033933373138</v>
      </c>
      <c r="AM20">
        <f t="shared" ref="AM20:AM25" si="88">(Y20-AA20)/(Y20-Z20)</f>
        <v>1.4830759194435068</v>
      </c>
      <c r="AN20">
        <f t="shared" ref="AN20:AN25" si="89">(Y20-AA20)/AA20</f>
        <v>-1</v>
      </c>
      <c r="AO20" s="1">
        <v>2360.63037109375</v>
      </c>
      <c r="AP20" s="1">
        <v>0.5</v>
      </c>
      <c r="AQ20">
        <f t="shared" ref="AQ20:AQ25" si="90">AE20*AP20*AJ20*AO20</f>
        <v>102.40835136766374</v>
      </c>
      <c r="AR20">
        <f t="shared" ref="AR20:AR25" si="91">BV20*1000</f>
        <v>2.9438001860738954</v>
      </c>
      <c r="AS20">
        <f t="shared" ref="AS20:AS25" si="92">(CA20-CG20)</f>
        <v>2.6421361312393836</v>
      </c>
      <c r="AT20">
        <f t="shared" ref="AT20:AT25" si="93">(AZ20+BZ20*R20)</f>
        <v>28.400379180908203</v>
      </c>
      <c r="AU20" s="1">
        <v>1.64666</v>
      </c>
      <c r="AV20">
        <f t="shared" ref="AV20:AV25" si="94">(AU20*BO20+BP20)</f>
        <v>5.1236850323200223</v>
      </c>
      <c r="AW20" s="1">
        <v>1</v>
      </c>
      <c r="AX20">
        <f t="shared" ref="AX20:AX25" si="95">AV20*(AW20+1)*(AW20+1)/(AW20*AW20+1)</f>
        <v>10.247370064640045</v>
      </c>
      <c r="AY20" s="1">
        <v>29.574602127075195</v>
      </c>
      <c r="AZ20" s="1">
        <v>28.400379180908203</v>
      </c>
      <c r="BA20" s="1">
        <v>32.116901397705078</v>
      </c>
      <c r="BB20" s="1">
        <v>399.18576049804688</v>
      </c>
      <c r="BC20" s="1">
        <v>392.5301513671875</v>
      </c>
      <c r="BD20" s="1">
        <v>13.954168319702148</v>
      </c>
      <c r="BE20" s="1">
        <v>15.544583320617676</v>
      </c>
      <c r="BF20" s="1">
        <v>26.821565628051758</v>
      </c>
      <c r="BG20" s="1">
        <v>29.878532409667969</v>
      </c>
      <c r="BH20" s="1">
        <v>300.05291748046875</v>
      </c>
      <c r="BI20" s="7">
        <v>2360.63037109375</v>
      </c>
      <c r="BJ20" s="1">
        <v>2.8620169162750244</v>
      </c>
      <c r="BK20" s="1">
        <v>79.911109924316406</v>
      </c>
      <c r="BL20" s="1">
        <v>3.9971632957458496</v>
      </c>
      <c r="BM20" s="1">
        <v>-0.13529139757156372</v>
      </c>
      <c r="BN20" s="1">
        <v>0.5</v>
      </c>
      <c r="BO20" s="1">
        <v>-1.355140209197998</v>
      </c>
      <c r="BP20" s="1">
        <v>7.355140209197998</v>
      </c>
      <c r="BQ20" s="1">
        <v>1</v>
      </c>
      <c r="BR20" s="1">
        <v>0</v>
      </c>
      <c r="BS20" s="1">
        <v>0.15999999642372131</v>
      </c>
      <c r="BT20" s="1">
        <v>111115</v>
      </c>
      <c r="BU20">
        <f t="shared" ref="BU20:BU25" si="96">BH20*0.000001/(AU20*0.0001)</f>
        <v>1.8221910866874083</v>
      </c>
      <c r="BV20">
        <f t="shared" ref="BV20:BV25" si="97">(BE20-BD20)/(1000-BE20)*BU20</f>
        <v>2.9438001860738953E-3</v>
      </c>
      <c r="BW20">
        <f t="shared" ref="BW20:BW25" si="98">(AZ20+273.15)</f>
        <v>301.55037918090818</v>
      </c>
      <c r="BX20">
        <f t="shared" ref="BX20:BX25" si="99">(AY20+273.15)</f>
        <v>302.72460212707517</v>
      </c>
      <c r="BY20">
        <f t="shared" ref="BY20:BY25" si="100">(BI20*BQ20+BJ20*BR20)*BS20</f>
        <v>377.70085093272792</v>
      </c>
      <c r="BZ20">
        <f t="shared" ref="BZ20:BZ25" si="101">((BY20+0.00000010773*(BX20^4-BW20^4))-BV20*44100)/(AV20*51.4+0.00000043092*BW20^3)</f>
        <v>0.95152786724217031</v>
      </c>
      <c r="CA20">
        <f t="shared" ref="CA20:CA25" si="102">0.61365*EXP(17.502*AT20/(240.97+AT20))</f>
        <v>3.8843210377009578</v>
      </c>
      <c r="CB20">
        <f t="shared" ref="CB20:CB25" si="103">CA20*1000/BK20</f>
        <v>48.608022606365843</v>
      </c>
      <c r="CC20">
        <f t="shared" ref="CC20:CC25" si="104">(CB20-BE20)</f>
        <v>33.063439285748167</v>
      </c>
      <c r="CD20">
        <f t="shared" ref="CD20:CD25" si="105">IF(R20,AZ20,(AY20+AZ20)/2)</f>
        <v>28.987490653991699</v>
      </c>
      <c r="CE20">
        <f t="shared" ref="CE20:CE25" si="106">0.61365*EXP(17.502*CD20/(240.97+CD20))</f>
        <v>4.0188624917066162</v>
      </c>
      <c r="CF20">
        <f t="shared" ref="CF20:CF25" si="107">IF(CC20&lt;&gt;0,(1000-(CB20+BE20)/2)/CC20*BV20,0)</f>
        <v>8.6178994714249654E-2</v>
      </c>
      <c r="CG20">
        <f t="shared" ref="CG20:CG25" si="108">BE20*BK20/1000</f>
        <v>1.2421849064615744</v>
      </c>
      <c r="CH20">
        <f t="shared" ref="CH20:CH25" si="109">(CE20-CG20)</f>
        <v>2.776677585245042</v>
      </c>
      <c r="CI20">
        <f t="shared" ref="CI20:CI25" si="110">1/(1.6/T20+1.37/AX20)</f>
        <v>5.3927065098018208E-2</v>
      </c>
      <c r="CJ20">
        <f t="shared" ref="CJ20:CJ25" si="111">U20*BK20*0.001</f>
        <v>13.87359600716529</v>
      </c>
      <c r="CK20">
        <f t="shared" ref="CK20:CK25" si="112">U20/BC20</f>
        <v>0.44229177104882056</v>
      </c>
      <c r="CL20">
        <f t="shared" ref="CL20:CL25" si="113">(1-BV20*BK20/CA20/T20)*100</f>
        <v>30.316308693026549</v>
      </c>
      <c r="CM20">
        <f t="shared" ref="CM20:CM25" si="114">(BC20-S20/(AX20/1.35))</f>
        <v>391.08465338435013</v>
      </c>
      <c r="CN20">
        <f t="shared" ref="CN20:CN25" si="115">S20*CL20/100/CM20</f>
        <v>8.5055360218363844E-3</v>
      </c>
      <c r="CO20">
        <f t="shared" ref="CO20:CO25" si="116">(Y20-X20)</f>
        <v>0</v>
      </c>
      <c r="CP20">
        <f t="shared" ref="CP20:CP25" si="117">BI20*AJ20</f>
        <v>2063.1968494238504</v>
      </c>
      <c r="CQ20">
        <f t="shared" ref="CQ20:CQ25" si="118">(AA20-Z20)</f>
        <v>399.7198486328125</v>
      </c>
      <c r="CR20">
        <f t="shared" ref="CR20:CR25" si="119">(AA20-AB20)/(AA20-X20)</f>
        <v>9.9271527480532334E-2</v>
      </c>
      <c r="CS20">
        <v>-9999</v>
      </c>
    </row>
    <row r="21" spans="1:97" x14ac:dyDescent="0.2">
      <c r="A21" t="s">
        <v>126</v>
      </c>
      <c r="B21" t="s">
        <v>128</v>
      </c>
      <c r="C21" t="s">
        <v>130</v>
      </c>
      <c r="D21">
        <v>1</v>
      </c>
      <c r="E21">
        <v>1</v>
      </c>
      <c r="F21" t="s">
        <v>134</v>
      </c>
      <c r="G21" t="s">
        <v>136</v>
      </c>
      <c r="H21" t="s">
        <v>138</v>
      </c>
      <c r="I21">
        <v>3</v>
      </c>
      <c r="J21" s="8">
        <v>20130619</v>
      </c>
      <c r="K21" s="10" t="s">
        <v>148</v>
      </c>
      <c r="L21" s="5" t="s">
        <v>141</v>
      </c>
      <c r="M21" s="5" t="s">
        <v>144</v>
      </c>
      <c r="N21" s="8">
        <v>0</v>
      </c>
      <c r="O21" s="1">
        <v>20</v>
      </c>
      <c r="P21" s="1" t="s">
        <v>90</v>
      </c>
      <c r="Q21" s="1">
        <v>7017.4999982425943</v>
      </c>
      <c r="R21" s="1">
        <v>0</v>
      </c>
      <c r="S21">
        <f t="shared" si="80"/>
        <v>5.7763323396489819</v>
      </c>
      <c r="T21">
        <f t="shared" si="81"/>
        <v>8.0957519960061786E-2</v>
      </c>
      <c r="U21">
        <f t="shared" si="82"/>
        <v>120.40507939834824</v>
      </c>
      <c r="V21" s="1">
        <v>20</v>
      </c>
      <c r="W21" s="1">
        <v>20</v>
      </c>
      <c r="X21" s="1">
        <v>0</v>
      </c>
      <c r="Y21" s="1">
        <v>0</v>
      </c>
      <c r="Z21" s="1">
        <v>840.873779296875</v>
      </c>
      <c r="AA21" s="1">
        <v>1184.7781982421875</v>
      </c>
      <c r="AB21" s="1">
        <v>1082.6842041015625</v>
      </c>
      <c r="AC21">
        <v>-9999</v>
      </c>
      <c r="AD21">
        <f t="shared" si="83"/>
        <v>0.29026903048650882</v>
      </c>
      <c r="AE21">
        <f t="shared" si="84"/>
        <v>8.6171398403598373E-2</v>
      </c>
      <c r="AF21" s="1">
        <v>-1</v>
      </c>
      <c r="AG21" s="1">
        <v>0.87</v>
      </c>
      <c r="AH21" s="1">
        <v>0.92</v>
      </c>
      <c r="AI21" s="1">
        <v>8.0050029754638672</v>
      </c>
      <c r="AJ21">
        <f t="shared" si="85"/>
        <v>0.87400250148773195</v>
      </c>
      <c r="AK21">
        <f t="shared" si="86"/>
        <v>3.283803020916261E-3</v>
      </c>
      <c r="AL21">
        <f t="shared" si="87"/>
        <v>0.29686735184656038</v>
      </c>
      <c r="AM21">
        <f t="shared" si="88"/>
        <v>1.4089845912817971</v>
      </c>
      <c r="AN21">
        <f t="shared" si="89"/>
        <v>-1</v>
      </c>
      <c r="AO21" s="1">
        <v>2361.048583984375</v>
      </c>
      <c r="AP21" s="1">
        <v>0.5</v>
      </c>
      <c r="AQ21">
        <f t="shared" si="90"/>
        <v>88.9100274949121</v>
      </c>
      <c r="AR21">
        <f t="shared" si="91"/>
        <v>2.7457362228442865</v>
      </c>
      <c r="AS21">
        <f t="shared" si="92"/>
        <v>2.6439864042723937</v>
      </c>
      <c r="AT21">
        <f t="shared" si="93"/>
        <v>28.419979095458984</v>
      </c>
      <c r="AU21" s="1">
        <v>1.64666</v>
      </c>
      <c r="AV21">
        <f t="shared" si="94"/>
        <v>5.1236850323200223</v>
      </c>
      <c r="AW21" s="1">
        <v>1</v>
      </c>
      <c r="AX21">
        <f t="shared" si="95"/>
        <v>10.247370064640045</v>
      </c>
      <c r="AY21" s="1">
        <v>29.641546249389648</v>
      </c>
      <c r="AZ21" s="1">
        <v>28.419979095458984</v>
      </c>
      <c r="BA21" s="1">
        <v>32.117835998535156</v>
      </c>
      <c r="BB21" s="1">
        <v>248.86775207519531</v>
      </c>
      <c r="BC21" s="1">
        <v>245.32801818847656</v>
      </c>
      <c r="BD21" s="1">
        <v>14.093044281005859</v>
      </c>
      <c r="BE21" s="1">
        <v>15.576436042785645</v>
      </c>
      <c r="BF21" s="1">
        <v>26.984922409057617</v>
      </c>
      <c r="BG21" s="1">
        <v>29.825277328491211</v>
      </c>
      <c r="BH21" s="1">
        <v>300.04672241210938</v>
      </c>
      <c r="BI21" s="7">
        <v>2361.048583984375</v>
      </c>
      <c r="BJ21" s="1">
        <v>2.9666521549224854</v>
      </c>
      <c r="BK21" s="1">
        <v>79.913139343261719</v>
      </c>
      <c r="BL21" s="1">
        <v>3.5493178367614746</v>
      </c>
      <c r="BM21" s="1">
        <v>-0.12515288591384888</v>
      </c>
      <c r="BN21" s="1">
        <v>0.5</v>
      </c>
      <c r="BO21" s="1">
        <v>-1.355140209197998</v>
      </c>
      <c r="BP21" s="1">
        <v>7.355140209197998</v>
      </c>
      <c r="BQ21" s="1">
        <v>1</v>
      </c>
      <c r="BR21" s="1">
        <v>0</v>
      </c>
      <c r="BS21" s="1">
        <v>0.15999999642372131</v>
      </c>
      <c r="BT21" s="1">
        <v>111115</v>
      </c>
      <c r="BU21">
        <f t="shared" si="96"/>
        <v>1.8221534646624644</v>
      </c>
      <c r="BV21">
        <f t="shared" si="97"/>
        <v>2.7457362228442863E-3</v>
      </c>
      <c r="BW21">
        <f t="shared" si="98"/>
        <v>301.56997909545896</v>
      </c>
      <c r="BX21">
        <f t="shared" si="99"/>
        <v>302.79154624938963</v>
      </c>
      <c r="BY21">
        <f t="shared" si="100"/>
        <v>377.76776499373227</v>
      </c>
      <c r="BZ21">
        <f t="shared" si="101"/>
        <v>0.98557259810810816</v>
      </c>
      <c r="CA21">
        <f t="shared" si="102"/>
        <v>3.8887483082309271</v>
      </c>
      <c r="CB21">
        <f t="shared" si="103"/>
        <v>48.662189224315924</v>
      </c>
      <c r="CC21">
        <f t="shared" si="104"/>
        <v>33.085753181530279</v>
      </c>
      <c r="CD21">
        <f t="shared" si="105"/>
        <v>29.030762672424316</v>
      </c>
      <c r="CE21">
        <f t="shared" si="106"/>
        <v>4.0289374762328922</v>
      </c>
      <c r="CF21">
        <f t="shared" si="107"/>
        <v>8.032294287249378E-2</v>
      </c>
      <c r="CG21">
        <f t="shared" si="108"/>
        <v>1.2447619039585334</v>
      </c>
      <c r="CH21">
        <f t="shared" si="109"/>
        <v>2.7841755722743589</v>
      </c>
      <c r="CI21">
        <f t="shared" si="110"/>
        <v>5.025846900036033E-2</v>
      </c>
      <c r="CJ21">
        <f t="shared" si="111"/>
        <v>9.6219478875966953</v>
      </c>
      <c r="CK21">
        <f t="shared" si="112"/>
        <v>0.49079220664410783</v>
      </c>
      <c r="CL21">
        <f t="shared" si="113"/>
        <v>30.303659675630691</v>
      </c>
      <c r="CM21">
        <f t="shared" si="114"/>
        <v>244.56703770184083</v>
      </c>
      <c r="CN21">
        <f t="shared" si="115"/>
        <v>7.1573017786421339E-3</v>
      </c>
      <c r="CO21">
        <f t="shared" si="116"/>
        <v>0</v>
      </c>
      <c r="CP21">
        <f t="shared" si="117"/>
        <v>2063.5623685364112</v>
      </c>
      <c r="CQ21">
        <f t="shared" si="118"/>
        <v>343.9044189453125</v>
      </c>
      <c r="CR21">
        <f t="shared" si="119"/>
        <v>8.6171398403598373E-2</v>
      </c>
      <c r="CS21">
        <v>-9999</v>
      </c>
    </row>
    <row r="22" spans="1:97" x14ac:dyDescent="0.2">
      <c r="A22" t="s">
        <v>126</v>
      </c>
      <c r="B22" t="s">
        <v>128</v>
      </c>
      <c r="C22" t="s">
        <v>130</v>
      </c>
      <c r="D22">
        <v>1</v>
      </c>
      <c r="E22">
        <v>1</v>
      </c>
      <c r="F22" t="s">
        <v>134</v>
      </c>
      <c r="G22" t="s">
        <v>136</v>
      </c>
      <c r="H22" t="s">
        <v>138</v>
      </c>
      <c r="I22">
        <v>3</v>
      </c>
      <c r="J22" s="8">
        <v>20130619</v>
      </c>
      <c r="K22" s="10" t="s">
        <v>148</v>
      </c>
      <c r="L22" s="5" t="s">
        <v>141</v>
      </c>
      <c r="M22" s="5" t="s">
        <v>144</v>
      </c>
      <c r="N22" s="8">
        <v>0</v>
      </c>
      <c r="O22" s="1">
        <v>21</v>
      </c>
      <c r="P22" s="1" t="s">
        <v>91</v>
      </c>
      <c r="Q22" s="1">
        <v>7267.999999448657</v>
      </c>
      <c r="R22" s="1">
        <v>0</v>
      </c>
      <c r="S22">
        <f t="shared" si="80"/>
        <v>1.050868702872314</v>
      </c>
      <c r="T22">
        <f t="shared" si="81"/>
        <v>7.3667658972503922E-2</v>
      </c>
      <c r="U22">
        <f t="shared" si="82"/>
        <v>72.771215275858737</v>
      </c>
      <c r="V22" s="1">
        <v>21</v>
      </c>
      <c r="W22" s="1">
        <v>21</v>
      </c>
      <c r="X22" s="1">
        <v>0</v>
      </c>
      <c r="Y22" s="1">
        <v>0</v>
      </c>
      <c r="Z22" s="1">
        <v>857.26171875</v>
      </c>
      <c r="AA22" s="1">
        <v>1177.0286865234375</v>
      </c>
      <c r="AB22" s="1">
        <v>1077.095703125</v>
      </c>
      <c r="AC22">
        <v>-9999</v>
      </c>
      <c r="AD22">
        <f t="shared" si="83"/>
        <v>0.27167304538509235</v>
      </c>
      <c r="AE22">
        <f t="shared" si="84"/>
        <v>8.4902759416686138E-2</v>
      </c>
      <c r="AF22" s="1">
        <v>-1</v>
      </c>
      <c r="AG22" s="1">
        <v>0.87</v>
      </c>
      <c r="AH22" s="1">
        <v>0.92</v>
      </c>
      <c r="AI22" s="1">
        <v>8.0050029754638672</v>
      </c>
      <c r="AJ22">
        <f t="shared" si="85"/>
        <v>0.87400250148773195</v>
      </c>
      <c r="AK22">
        <f t="shared" si="86"/>
        <v>1.4404877359609494E-3</v>
      </c>
      <c r="AL22">
        <f t="shared" si="87"/>
        <v>0.31251815687617363</v>
      </c>
      <c r="AM22">
        <f t="shared" si="88"/>
        <v>1.373009736442798</v>
      </c>
      <c r="AN22">
        <f t="shared" si="89"/>
        <v>-1</v>
      </c>
      <c r="AO22" s="1">
        <v>1628.9794921875</v>
      </c>
      <c r="AP22" s="1">
        <v>0.5</v>
      </c>
      <c r="AQ22">
        <f t="shared" si="90"/>
        <v>60.439394146948729</v>
      </c>
      <c r="AR22">
        <f t="shared" si="91"/>
        <v>2.523958994985489</v>
      </c>
      <c r="AS22">
        <f t="shared" si="92"/>
        <v>2.6687812114671816</v>
      </c>
      <c r="AT22">
        <f t="shared" si="93"/>
        <v>28.517349243164062</v>
      </c>
      <c r="AU22" s="1">
        <v>1.64666</v>
      </c>
      <c r="AV22">
        <f t="shared" si="94"/>
        <v>5.1236850323200223</v>
      </c>
      <c r="AW22" s="1">
        <v>1</v>
      </c>
      <c r="AX22">
        <f t="shared" si="95"/>
        <v>10.247370064640045</v>
      </c>
      <c r="AY22" s="1">
        <v>29.587749481201172</v>
      </c>
      <c r="AZ22" s="1">
        <v>28.517349243164062</v>
      </c>
      <c r="BA22" s="1">
        <v>32.127368927001953</v>
      </c>
      <c r="BB22" s="1">
        <v>101.23051452636719</v>
      </c>
      <c r="BC22" s="1">
        <v>100.51454925537109</v>
      </c>
      <c r="BD22" s="1">
        <v>14.178171157836914</v>
      </c>
      <c r="BE22" s="1">
        <v>15.541831970214844</v>
      </c>
      <c r="BF22" s="1">
        <v>27.232837677001953</v>
      </c>
      <c r="BG22" s="1">
        <v>29.852100372314453</v>
      </c>
      <c r="BH22" s="1">
        <v>300.03860473632812</v>
      </c>
      <c r="BI22" s="7">
        <v>1628.9794921875</v>
      </c>
      <c r="BJ22" s="1">
        <v>2.9571731090545654</v>
      </c>
      <c r="BK22" s="1">
        <v>79.915069580078125</v>
      </c>
      <c r="BL22" s="1">
        <v>3.1141905784606934</v>
      </c>
      <c r="BM22" s="1">
        <v>-0.12628394365310669</v>
      </c>
      <c r="BN22" s="1">
        <v>0.5</v>
      </c>
      <c r="BO22" s="1">
        <v>-1.355140209197998</v>
      </c>
      <c r="BP22" s="1">
        <v>7.355140209197998</v>
      </c>
      <c r="BQ22" s="1">
        <v>1</v>
      </c>
      <c r="BR22" s="1">
        <v>0</v>
      </c>
      <c r="BS22" s="1">
        <v>0.15999999642372131</v>
      </c>
      <c r="BT22" s="1">
        <v>111115</v>
      </c>
      <c r="BU22">
        <f t="shared" si="96"/>
        <v>1.822104166836676</v>
      </c>
      <c r="BV22">
        <f t="shared" si="97"/>
        <v>2.5239589949854892E-3</v>
      </c>
      <c r="BW22">
        <f t="shared" si="98"/>
        <v>301.66734924316404</v>
      </c>
      <c r="BX22">
        <f t="shared" si="99"/>
        <v>302.73774948120115</v>
      </c>
      <c r="BY22">
        <f t="shared" si="100"/>
        <v>260.63671292431536</v>
      </c>
      <c r="BZ22">
        <f t="shared" si="101"/>
        <v>0.58890946381856479</v>
      </c>
      <c r="CA22">
        <f t="shared" si="102"/>
        <v>3.9108077947687838</v>
      </c>
      <c r="CB22">
        <f t="shared" si="103"/>
        <v>48.937050487705534</v>
      </c>
      <c r="CC22">
        <f t="shared" si="104"/>
        <v>33.39521851749069</v>
      </c>
      <c r="CD22">
        <f t="shared" si="105"/>
        <v>29.052549362182617</v>
      </c>
      <c r="CE22">
        <f t="shared" si="106"/>
        <v>4.0340183816582487</v>
      </c>
      <c r="CF22">
        <f t="shared" si="107"/>
        <v>7.3141847118713937E-2</v>
      </c>
      <c r="CG22">
        <f t="shared" si="108"/>
        <v>1.242026583301602</v>
      </c>
      <c r="CH22">
        <f t="shared" si="109"/>
        <v>2.7919917983566469</v>
      </c>
      <c r="CI22">
        <f t="shared" si="110"/>
        <v>4.5760606344414423E-2</v>
      </c>
      <c r="CJ22">
        <f t="shared" si="111"/>
        <v>5.8155167321970946</v>
      </c>
      <c r="CK22">
        <f t="shared" si="112"/>
        <v>0.72398688363983421</v>
      </c>
      <c r="CL22">
        <f t="shared" si="113"/>
        <v>29.988781588704928</v>
      </c>
      <c r="CM22">
        <f t="shared" si="114"/>
        <v>100.37610663644266</v>
      </c>
      <c r="CN22">
        <f t="shared" si="115"/>
        <v>3.1396188858954879E-3</v>
      </c>
      <c r="CO22">
        <f t="shared" si="116"/>
        <v>0</v>
      </c>
      <c r="CP22">
        <f t="shared" si="117"/>
        <v>1423.7321510440904</v>
      </c>
      <c r="CQ22">
        <f t="shared" si="118"/>
        <v>319.7669677734375</v>
      </c>
      <c r="CR22">
        <f t="shared" si="119"/>
        <v>8.4902759416686138E-2</v>
      </c>
      <c r="CS22">
        <v>-9999</v>
      </c>
    </row>
    <row r="23" spans="1:97" x14ac:dyDescent="0.2">
      <c r="A23" t="s">
        <v>126</v>
      </c>
      <c r="B23" t="s">
        <v>128</v>
      </c>
      <c r="C23" t="s">
        <v>130</v>
      </c>
      <c r="D23">
        <v>1</v>
      </c>
      <c r="E23">
        <v>1</v>
      </c>
      <c r="F23" t="s">
        <v>134</v>
      </c>
      <c r="G23" t="s">
        <v>136</v>
      </c>
      <c r="H23" t="s">
        <v>138</v>
      </c>
      <c r="I23">
        <v>3</v>
      </c>
      <c r="J23" s="8">
        <v>20130619</v>
      </c>
      <c r="K23" s="10" t="s">
        <v>148</v>
      </c>
      <c r="L23" s="5" t="s">
        <v>141</v>
      </c>
      <c r="M23" s="5" t="s">
        <v>144</v>
      </c>
      <c r="N23" s="8">
        <v>0</v>
      </c>
      <c r="O23" s="1">
        <v>22</v>
      </c>
      <c r="P23" s="1" t="s">
        <v>92</v>
      </c>
      <c r="Q23" s="1">
        <v>7530.9999973811209</v>
      </c>
      <c r="R23" s="1">
        <v>0</v>
      </c>
      <c r="S23">
        <f t="shared" si="80"/>
        <v>-0.5203525254172241</v>
      </c>
      <c r="T23">
        <f t="shared" si="81"/>
        <v>7.0163370251625334E-2</v>
      </c>
      <c r="U23">
        <f t="shared" si="82"/>
        <v>58.718394828159866</v>
      </c>
      <c r="V23" s="1">
        <v>22</v>
      </c>
      <c r="W23" s="1">
        <v>22</v>
      </c>
      <c r="X23" s="1">
        <v>0</v>
      </c>
      <c r="Y23" s="1">
        <v>0</v>
      </c>
      <c r="Z23" s="1">
        <v>848.379638671875</v>
      </c>
      <c r="AA23" s="1">
        <v>1153.6708984375</v>
      </c>
      <c r="AB23" s="1">
        <v>1075.2252197265625</v>
      </c>
      <c r="AC23">
        <v>-9999</v>
      </c>
      <c r="AD23">
        <f t="shared" si="83"/>
        <v>0.26462595197564837</v>
      </c>
      <c r="AE23">
        <f t="shared" si="84"/>
        <v>6.799658274918971E-2</v>
      </c>
      <c r="AF23" s="1">
        <v>-1</v>
      </c>
      <c r="AG23" s="1">
        <v>0.87</v>
      </c>
      <c r="AH23" s="1">
        <v>0.92</v>
      </c>
      <c r="AI23" s="1">
        <v>13.114753723144531</v>
      </c>
      <c r="AJ23">
        <f t="shared" si="85"/>
        <v>0.8765573768615722</v>
      </c>
      <c r="AK23">
        <f t="shared" si="86"/>
        <v>3.3695239873312671E-4</v>
      </c>
      <c r="AL23">
        <f t="shared" si="87"/>
        <v>0.25695356876957759</v>
      </c>
      <c r="AM23">
        <f t="shared" si="88"/>
        <v>1.3598521768433218</v>
      </c>
      <c r="AN23">
        <f t="shared" si="89"/>
        <v>-1</v>
      </c>
      <c r="AO23" s="1">
        <v>1623.9522705078125</v>
      </c>
      <c r="AP23" s="1">
        <v>0.5</v>
      </c>
      <c r="AQ23">
        <f t="shared" si="90"/>
        <v>48.39613743444346</v>
      </c>
      <c r="AR23">
        <f t="shared" si="91"/>
        <v>2.3826340389285363</v>
      </c>
      <c r="AS23">
        <f t="shared" si="92"/>
        <v>2.644583203654375</v>
      </c>
      <c r="AT23">
        <f t="shared" si="93"/>
        <v>28.447578430175781</v>
      </c>
      <c r="AU23" s="1">
        <v>1.64666</v>
      </c>
      <c r="AV23">
        <f t="shared" si="94"/>
        <v>5.1236850323200223</v>
      </c>
      <c r="AW23" s="1">
        <v>1</v>
      </c>
      <c r="AX23">
        <f t="shared" si="95"/>
        <v>10.247370064640045</v>
      </c>
      <c r="AY23" s="1">
        <v>29.631258010864258</v>
      </c>
      <c r="AZ23" s="1">
        <v>28.447578430175781</v>
      </c>
      <c r="BA23" s="1">
        <v>32.111328125</v>
      </c>
      <c r="BB23" s="1">
        <v>49.526126861572266</v>
      </c>
      <c r="BC23" s="1">
        <v>49.746662139892578</v>
      </c>
      <c r="BD23" s="1">
        <v>14.358457565307617</v>
      </c>
      <c r="BE23" s="1">
        <v>15.645670890808105</v>
      </c>
      <c r="BF23" s="1">
        <v>27.511892318725586</v>
      </c>
      <c r="BG23" s="1">
        <v>29.978292465209961</v>
      </c>
      <c r="BH23" s="1">
        <v>300.02828979492188</v>
      </c>
      <c r="BI23" s="7">
        <v>1623.9522705078125</v>
      </c>
      <c r="BJ23" s="1">
        <v>3.0348913669586182</v>
      </c>
      <c r="BK23" s="1">
        <v>79.920303344726562</v>
      </c>
      <c r="BL23" s="1">
        <v>2.9380812644958496</v>
      </c>
      <c r="BM23" s="1">
        <v>-0.117115318775177</v>
      </c>
      <c r="BN23" s="1">
        <v>0.75</v>
      </c>
      <c r="BO23" s="1">
        <v>-1.355140209197998</v>
      </c>
      <c r="BP23" s="1">
        <v>7.355140209197998</v>
      </c>
      <c r="BQ23" s="1">
        <v>1</v>
      </c>
      <c r="BR23" s="1">
        <v>0</v>
      </c>
      <c r="BS23" s="1">
        <v>0.15999999642372131</v>
      </c>
      <c r="BT23" s="1">
        <v>111115</v>
      </c>
      <c r="BU23">
        <f t="shared" si="96"/>
        <v>1.8220415252384941</v>
      </c>
      <c r="BV23">
        <f t="shared" si="97"/>
        <v>2.3826340389285364E-3</v>
      </c>
      <c r="BW23">
        <f t="shared" si="98"/>
        <v>301.59757843017576</v>
      </c>
      <c r="BX23">
        <f t="shared" si="99"/>
        <v>302.78125801086424</v>
      </c>
      <c r="BY23">
        <f t="shared" si="100"/>
        <v>259.83235747354411</v>
      </c>
      <c r="BZ23">
        <f t="shared" si="101"/>
        <v>0.61354184510937726</v>
      </c>
      <c r="CA23">
        <f t="shared" si="102"/>
        <v>3.8949899672795172</v>
      </c>
      <c r="CB23">
        <f t="shared" si="103"/>
        <v>48.735925719387588</v>
      </c>
      <c r="CC23">
        <f t="shared" si="104"/>
        <v>33.090254828579482</v>
      </c>
      <c r="CD23">
        <f t="shared" si="105"/>
        <v>29.03941822052002</v>
      </c>
      <c r="CE23">
        <f t="shared" si="106"/>
        <v>4.0309553806499006</v>
      </c>
      <c r="CF23">
        <f t="shared" si="107"/>
        <v>6.9686231160569087E-2</v>
      </c>
      <c r="CG23">
        <f t="shared" si="108"/>
        <v>1.2504067636251421</v>
      </c>
      <c r="CH23">
        <f t="shared" si="109"/>
        <v>2.7805486170247584</v>
      </c>
      <c r="CI23">
        <f t="shared" si="110"/>
        <v>4.3596512582851195E-2</v>
      </c>
      <c r="CJ23">
        <f t="shared" si="111"/>
        <v>4.6927919265819602</v>
      </c>
      <c r="CK23">
        <f t="shared" si="112"/>
        <v>1.1803484354998106</v>
      </c>
      <c r="CL23">
        <f t="shared" si="113"/>
        <v>30.321678498665182</v>
      </c>
      <c r="CM23">
        <f t="shared" si="114"/>
        <v>49.815213963910061</v>
      </c>
      <c r="CN23">
        <f t="shared" si="115"/>
        <v>-3.1672978446103494E-3</v>
      </c>
      <c r="CO23">
        <f t="shared" si="116"/>
        <v>0</v>
      </c>
      <c r="CP23">
        <f t="shared" si="117"/>
        <v>1423.4873423847225</v>
      </c>
      <c r="CQ23">
        <f t="shared" si="118"/>
        <v>305.291259765625</v>
      </c>
      <c r="CR23">
        <f t="shared" si="119"/>
        <v>6.799658274918971E-2</v>
      </c>
      <c r="CS23">
        <v>-9999</v>
      </c>
    </row>
    <row r="24" spans="1:97" x14ac:dyDescent="0.2">
      <c r="A24" t="s">
        <v>126</v>
      </c>
      <c r="B24" t="s">
        <v>128</v>
      </c>
      <c r="C24" t="s">
        <v>130</v>
      </c>
      <c r="D24">
        <v>1</v>
      </c>
      <c r="E24">
        <v>1</v>
      </c>
      <c r="F24" t="s">
        <v>134</v>
      </c>
      <c r="G24" t="s">
        <v>136</v>
      </c>
      <c r="H24" t="s">
        <v>138</v>
      </c>
      <c r="I24">
        <v>3</v>
      </c>
      <c r="J24" s="8">
        <v>20130619</v>
      </c>
      <c r="K24" s="10" t="s">
        <v>148</v>
      </c>
      <c r="L24" s="5" t="s">
        <v>141</v>
      </c>
      <c r="M24" s="5" t="s">
        <v>144</v>
      </c>
      <c r="N24" s="8">
        <v>0</v>
      </c>
      <c r="O24" s="1">
        <v>23</v>
      </c>
      <c r="P24" s="1" t="s">
        <v>93</v>
      </c>
      <c r="Q24" s="1">
        <v>7606.9999921433628</v>
      </c>
      <c r="R24" s="1">
        <v>0</v>
      </c>
      <c r="S24">
        <f t="shared" si="80"/>
        <v>-0.52258422167568208</v>
      </c>
      <c r="T24">
        <f t="shared" si="81"/>
        <v>7.0129027172955438E-2</v>
      </c>
      <c r="U24">
        <f t="shared" si="82"/>
        <v>58.678872388883406</v>
      </c>
      <c r="V24" s="1">
        <v>23</v>
      </c>
      <c r="W24" s="1">
        <v>23</v>
      </c>
      <c r="X24" s="1">
        <v>0</v>
      </c>
      <c r="Y24" s="1">
        <v>0</v>
      </c>
      <c r="Z24" s="1">
        <v>851.190673828125</v>
      </c>
      <c r="AA24" s="1">
        <v>1147.012451171875</v>
      </c>
      <c r="AB24" s="1">
        <v>1067.462890625</v>
      </c>
      <c r="AC24">
        <v>-9999</v>
      </c>
      <c r="AD24">
        <f t="shared" si="83"/>
        <v>0.25790633488025</v>
      </c>
      <c r="AE24">
        <f t="shared" si="84"/>
        <v>6.935370271316682E-2</v>
      </c>
      <c r="AF24" s="1">
        <v>-1</v>
      </c>
      <c r="AG24" s="1">
        <v>0.87</v>
      </c>
      <c r="AH24" s="1">
        <v>0.92</v>
      </c>
      <c r="AI24" s="1">
        <v>7.9800500869750977</v>
      </c>
      <c r="AJ24">
        <f t="shared" si="85"/>
        <v>0.87399002504348744</v>
      </c>
      <c r="AK24">
        <f t="shared" si="86"/>
        <v>2.305249638021551E-4</v>
      </c>
      <c r="AL24">
        <f t="shared" si="87"/>
        <v>0.26891042728891806</v>
      </c>
      <c r="AM24">
        <f t="shared" si="88"/>
        <v>1.3475387905900427</v>
      </c>
      <c r="AN24">
        <f t="shared" si="89"/>
        <v>-1</v>
      </c>
      <c r="AO24" s="1">
        <v>2369.585205078125</v>
      </c>
      <c r="AP24" s="1">
        <v>0.5</v>
      </c>
      <c r="AQ24">
        <f t="shared" si="90"/>
        <v>71.815545297941298</v>
      </c>
      <c r="AR24">
        <f t="shared" si="91"/>
        <v>2.3404045454346529</v>
      </c>
      <c r="AS24">
        <f t="shared" si="92"/>
        <v>2.5996642620607946</v>
      </c>
      <c r="AT24">
        <f t="shared" si="93"/>
        <v>28.245294570922852</v>
      </c>
      <c r="AU24" s="1">
        <v>1.64666</v>
      </c>
      <c r="AV24">
        <f t="shared" si="94"/>
        <v>5.1236850323200223</v>
      </c>
      <c r="AW24" s="1">
        <v>1</v>
      </c>
      <c r="AX24">
        <f t="shared" si="95"/>
        <v>10.247370064640045</v>
      </c>
      <c r="AY24" s="1">
        <v>29.566871643066406</v>
      </c>
      <c r="AZ24" s="1">
        <v>28.245294570922852</v>
      </c>
      <c r="BA24" s="1">
        <v>32.123512268066406</v>
      </c>
      <c r="BB24" s="1">
        <v>49.370735168457031</v>
      </c>
      <c r="BC24" s="1">
        <v>49.593833923339844</v>
      </c>
      <c r="BD24" s="1">
        <v>14.373989105224609</v>
      </c>
      <c r="BE24" s="1">
        <v>15.638337135314941</v>
      </c>
      <c r="BF24" s="1">
        <v>27.643115997314453</v>
      </c>
      <c r="BG24" s="1">
        <v>30.074626922607422</v>
      </c>
      <c r="BH24" s="1">
        <v>300.0426025390625</v>
      </c>
      <c r="BI24" s="7">
        <v>2369.585205078125</v>
      </c>
      <c r="BJ24" s="1">
        <v>3.04117751121521</v>
      </c>
      <c r="BK24" s="1">
        <v>79.917747497558594</v>
      </c>
      <c r="BL24" s="1">
        <v>2.9380812644958496</v>
      </c>
      <c r="BM24" s="1">
        <v>-0.117115318775177</v>
      </c>
      <c r="BN24" s="1">
        <v>0.75</v>
      </c>
      <c r="BO24" s="1">
        <v>-1.355140209197998</v>
      </c>
      <c r="BP24" s="1">
        <v>7.355140209197998</v>
      </c>
      <c r="BQ24" s="1">
        <v>1</v>
      </c>
      <c r="BR24" s="1">
        <v>0</v>
      </c>
      <c r="BS24" s="1">
        <v>0.15999999642372131</v>
      </c>
      <c r="BT24" s="1">
        <v>111115</v>
      </c>
      <c r="BU24">
        <f t="shared" si="96"/>
        <v>1.8221284450892259</v>
      </c>
      <c r="BV24">
        <f t="shared" si="97"/>
        <v>2.3404045454346531E-3</v>
      </c>
      <c r="BW24">
        <f t="shared" si="98"/>
        <v>301.39529457092283</v>
      </c>
      <c r="BX24">
        <f t="shared" si="99"/>
        <v>302.71687164306638</v>
      </c>
      <c r="BY24">
        <f t="shared" si="100"/>
        <v>379.13362433820294</v>
      </c>
      <c r="BZ24">
        <f t="shared" si="101"/>
        <v>1.0598250108058387</v>
      </c>
      <c r="CA24">
        <f t="shared" si="102"/>
        <v>3.8494449405225879</v>
      </c>
      <c r="CB24">
        <f t="shared" si="103"/>
        <v>48.167585562145433</v>
      </c>
      <c r="CC24">
        <f t="shared" si="104"/>
        <v>32.529248426830492</v>
      </c>
      <c r="CD24">
        <f t="shared" si="105"/>
        <v>28.906083106994629</v>
      </c>
      <c r="CE24">
        <f t="shared" si="106"/>
        <v>3.9999679754579143</v>
      </c>
      <c r="CF24">
        <f t="shared" si="107"/>
        <v>6.965235347437207E-2</v>
      </c>
      <c r="CG24">
        <f t="shared" si="108"/>
        <v>1.2497806784617933</v>
      </c>
      <c r="CH24">
        <f t="shared" si="109"/>
        <v>2.750187296996121</v>
      </c>
      <c r="CI24">
        <f t="shared" si="110"/>
        <v>4.3575297581547122E-2</v>
      </c>
      <c r="CJ24">
        <f t="shared" si="111"/>
        <v>4.6894833070162472</v>
      </c>
      <c r="CK24">
        <f t="shared" si="112"/>
        <v>1.1831888714146772</v>
      </c>
      <c r="CL24">
        <f t="shared" si="113"/>
        <v>30.715156396257058</v>
      </c>
      <c r="CM24">
        <f t="shared" si="114"/>
        <v>49.662679753519875</v>
      </c>
      <c r="CN24">
        <f t="shared" si="115"/>
        <v>-3.2320559781809201E-3</v>
      </c>
      <c r="CO24">
        <f t="shared" si="116"/>
        <v>0</v>
      </c>
      <c r="CP24">
        <f t="shared" si="117"/>
        <v>2070.9938327289078</v>
      </c>
      <c r="CQ24">
        <f t="shared" si="118"/>
        <v>295.82177734375</v>
      </c>
      <c r="CR24">
        <f t="shared" si="119"/>
        <v>6.935370271316682E-2</v>
      </c>
      <c r="CS24">
        <v>-9999</v>
      </c>
    </row>
    <row r="25" spans="1:97" x14ac:dyDescent="0.2">
      <c r="A25" t="s">
        <v>126</v>
      </c>
      <c r="B25" t="s">
        <v>128</v>
      </c>
      <c r="C25" t="s">
        <v>130</v>
      </c>
      <c r="D25">
        <v>1</v>
      </c>
      <c r="E25">
        <v>1</v>
      </c>
      <c r="F25" t="s">
        <v>134</v>
      </c>
      <c r="G25" t="s">
        <v>136</v>
      </c>
      <c r="H25" t="s">
        <v>138</v>
      </c>
      <c r="I25">
        <v>3</v>
      </c>
      <c r="J25" s="8">
        <v>20130619</v>
      </c>
      <c r="K25" s="10" t="s">
        <v>148</v>
      </c>
      <c r="L25" s="5" t="s">
        <v>141</v>
      </c>
      <c r="M25" s="5" t="s">
        <v>144</v>
      </c>
      <c r="N25" s="8">
        <v>0</v>
      </c>
      <c r="O25" s="1">
        <v>24</v>
      </c>
      <c r="P25" s="1" t="s">
        <v>94</v>
      </c>
      <c r="Q25" s="1">
        <v>7909.4999996209517</v>
      </c>
      <c r="R25" s="1">
        <v>0</v>
      </c>
      <c r="S25">
        <f t="shared" si="80"/>
        <v>9.6950218638477015</v>
      </c>
      <c r="T25">
        <f t="shared" si="81"/>
        <v>6.4037332361256569E-2</v>
      </c>
      <c r="U25">
        <f t="shared" si="82"/>
        <v>135.15100584682324</v>
      </c>
      <c r="V25" s="1">
        <v>24</v>
      </c>
      <c r="W25" s="1">
        <v>24</v>
      </c>
      <c r="X25" s="1">
        <v>0</v>
      </c>
      <c r="Y25" s="1">
        <v>0</v>
      </c>
      <c r="Z25" s="1">
        <v>826.729248046875</v>
      </c>
      <c r="AA25" s="1">
        <v>1204.1278076171875</v>
      </c>
      <c r="AB25" s="1">
        <v>1083.5780029296875</v>
      </c>
      <c r="AC25">
        <v>-9999</v>
      </c>
      <c r="AD25">
        <f t="shared" si="83"/>
        <v>0.31342068274059315</v>
      </c>
      <c r="AE25">
        <f t="shared" si="84"/>
        <v>0.1001137951676844</v>
      </c>
      <c r="AF25" s="1">
        <v>-1</v>
      </c>
      <c r="AG25" s="1">
        <v>0.87</v>
      </c>
      <c r="AH25" s="1">
        <v>0.92</v>
      </c>
      <c r="AI25" s="1">
        <v>13.084112167358398</v>
      </c>
      <c r="AJ25">
        <f t="shared" si="85"/>
        <v>0.87654205608367919</v>
      </c>
      <c r="AK25">
        <f t="shared" si="86"/>
        <v>7.4919788969300414E-3</v>
      </c>
      <c r="AL25">
        <f t="shared" si="87"/>
        <v>0.31942306516684138</v>
      </c>
      <c r="AM25">
        <f t="shared" si="88"/>
        <v>1.4564959573668237</v>
      </c>
      <c r="AN25">
        <f t="shared" si="89"/>
        <v>-1</v>
      </c>
      <c r="AO25" s="1">
        <v>1628.59228515625</v>
      </c>
      <c r="AP25" s="1">
        <v>0.5</v>
      </c>
      <c r="AQ25">
        <f t="shared" si="90"/>
        <v>71.457704494462703</v>
      </c>
      <c r="AR25">
        <f t="shared" si="91"/>
        <v>2.1989478487183751</v>
      </c>
      <c r="AS25">
        <f t="shared" si="92"/>
        <v>2.6722461258756547</v>
      </c>
      <c r="AT25">
        <f t="shared" si="93"/>
        <v>28.538469314575195</v>
      </c>
      <c r="AU25" s="1">
        <v>1.64666</v>
      </c>
      <c r="AV25">
        <f t="shared" si="94"/>
        <v>5.1236850323200223</v>
      </c>
      <c r="AW25" s="1">
        <v>1</v>
      </c>
      <c r="AX25">
        <f t="shared" si="95"/>
        <v>10.247370064640045</v>
      </c>
      <c r="AY25" s="1">
        <v>29.557043075561523</v>
      </c>
      <c r="AZ25" s="1">
        <v>28.538469314575195</v>
      </c>
      <c r="BA25" s="1">
        <v>32.122459411621094</v>
      </c>
      <c r="BB25" s="1">
        <v>399.070556640625</v>
      </c>
      <c r="BC25" s="1">
        <v>393.275390625</v>
      </c>
      <c r="BD25" s="1">
        <v>14.37019157409668</v>
      </c>
      <c r="BE25" s="1">
        <v>15.558186531066895</v>
      </c>
      <c r="BF25" s="1">
        <v>27.651151657104492</v>
      </c>
      <c r="BG25" s="1">
        <v>29.937093734741211</v>
      </c>
      <c r="BH25" s="1">
        <v>300.05047607421875</v>
      </c>
      <c r="BI25" s="7">
        <v>1628.59228515625</v>
      </c>
      <c r="BJ25" s="1">
        <v>3.1157491207122803</v>
      </c>
      <c r="BK25" s="1">
        <v>79.916824340820312</v>
      </c>
      <c r="BL25" s="1">
        <v>4.0234694480895996</v>
      </c>
      <c r="BM25" s="1">
        <v>-0.12089282274246216</v>
      </c>
      <c r="BN25" s="1">
        <v>0.5</v>
      </c>
      <c r="BO25" s="1">
        <v>-1.355140209197998</v>
      </c>
      <c r="BP25" s="1">
        <v>7.355140209197998</v>
      </c>
      <c r="BQ25" s="1">
        <v>1</v>
      </c>
      <c r="BR25" s="1">
        <v>0</v>
      </c>
      <c r="BS25" s="1">
        <v>0.15999999642372131</v>
      </c>
      <c r="BT25" s="1">
        <v>111115</v>
      </c>
      <c r="BU25">
        <f t="shared" si="96"/>
        <v>1.8221762602736371</v>
      </c>
      <c r="BV25">
        <f t="shared" si="97"/>
        <v>2.1989478487183752E-3</v>
      </c>
      <c r="BW25">
        <f t="shared" si="98"/>
        <v>301.68846931457517</v>
      </c>
      <c r="BX25">
        <f t="shared" si="99"/>
        <v>302.7070430755615</v>
      </c>
      <c r="BY25">
        <f t="shared" si="100"/>
        <v>260.57475980070012</v>
      </c>
      <c r="BZ25">
        <f t="shared" si="101"/>
        <v>0.63852111720237714</v>
      </c>
      <c r="CA25">
        <f t="shared" si="102"/>
        <v>3.9156069859406442</v>
      </c>
      <c r="CB25">
        <f t="shared" si="103"/>
        <v>48.996028286131626</v>
      </c>
      <c r="CC25">
        <f t="shared" si="104"/>
        <v>33.437841755064731</v>
      </c>
      <c r="CD25">
        <f t="shared" si="105"/>
        <v>29.047756195068359</v>
      </c>
      <c r="CE25">
        <f t="shared" si="106"/>
        <v>4.0329000811051285</v>
      </c>
      <c r="CF25">
        <f t="shared" si="107"/>
        <v>6.3639638838145593E-2</v>
      </c>
      <c r="CG25">
        <f t="shared" si="108"/>
        <v>1.2433608600649895</v>
      </c>
      <c r="CH25">
        <f t="shared" si="109"/>
        <v>2.7895392210401391</v>
      </c>
      <c r="CI25">
        <f t="shared" si="110"/>
        <v>3.9810314382124012E-2</v>
      </c>
      <c r="CJ25">
        <f t="shared" si="111"/>
        <v>10.800839193745752</v>
      </c>
      <c r="CK25">
        <f t="shared" si="112"/>
        <v>0.34365487662993338</v>
      </c>
      <c r="CL25">
        <f t="shared" si="113"/>
        <v>29.915686944724506</v>
      </c>
      <c r="CM25">
        <f t="shared" si="114"/>
        <v>391.99815759509733</v>
      </c>
      <c r="CN25">
        <f t="shared" si="115"/>
        <v>7.3988418920251263E-3</v>
      </c>
      <c r="CO25">
        <f t="shared" si="116"/>
        <v>0</v>
      </c>
      <c r="CP25">
        <f t="shared" si="117"/>
        <v>1427.529630152877</v>
      </c>
      <c r="CQ25">
        <f t="shared" si="118"/>
        <v>377.3985595703125</v>
      </c>
      <c r="CR25">
        <f t="shared" si="119"/>
        <v>0.1001137951676844</v>
      </c>
      <c r="CS25">
        <v>-9999</v>
      </c>
    </row>
    <row r="26" spans="1:97" x14ac:dyDescent="0.2">
      <c r="A26" t="s">
        <v>126</v>
      </c>
      <c r="B26" t="s">
        <v>128</v>
      </c>
      <c r="C26" t="s">
        <v>130</v>
      </c>
      <c r="D26">
        <v>2</v>
      </c>
      <c r="E26">
        <v>2</v>
      </c>
      <c r="F26" t="s">
        <v>134</v>
      </c>
      <c r="G26" t="s">
        <v>136</v>
      </c>
      <c r="H26" t="s">
        <v>146</v>
      </c>
      <c r="I26">
        <v>1</v>
      </c>
      <c r="J26" s="8">
        <v>20130619</v>
      </c>
      <c r="K26" s="10" t="s">
        <v>148</v>
      </c>
      <c r="L26" s="5" t="s">
        <v>141</v>
      </c>
      <c r="M26" s="5" t="s">
        <v>144</v>
      </c>
      <c r="N26" s="8">
        <v>0</v>
      </c>
      <c r="O26" s="1">
        <v>25</v>
      </c>
      <c r="P26" s="1" t="s">
        <v>95</v>
      </c>
      <c r="Q26" s="1">
        <v>12189.999998345971</v>
      </c>
      <c r="R26" s="1">
        <v>0</v>
      </c>
      <c r="S26">
        <f t="shared" ref="S26:S34" si="120">(BB26-BC26*(1000-BD26)/(1000-BE26))*BU26</f>
        <v>8.267621730569358</v>
      </c>
      <c r="T26">
        <f t="shared" ref="T26:T34" si="121">IF(CF26&lt;&gt;0,1/(1/CF26-1/AX26),0)</f>
        <v>5.8387034301725468E-2</v>
      </c>
      <c r="U26">
        <f t="shared" ref="U26:U34" si="122">((CI26-BV26/2)*BC26-S26)/(CI26+BV26/2)</f>
        <v>158.5983197909475</v>
      </c>
      <c r="V26" s="1">
        <v>25</v>
      </c>
      <c r="W26" s="1">
        <v>25</v>
      </c>
      <c r="X26" s="1">
        <v>0</v>
      </c>
      <c r="Y26" s="1">
        <v>0</v>
      </c>
      <c r="Z26" s="1">
        <v>898.81494140625</v>
      </c>
      <c r="AA26" s="1">
        <v>1498.7879638671875</v>
      </c>
      <c r="AB26" s="1">
        <v>1278.18603515625</v>
      </c>
      <c r="AC26">
        <v>-9999</v>
      </c>
      <c r="AD26">
        <f t="shared" ref="AD26:AD34" si="123">CQ26/AA26</f>
        <v>0.40030547143765499</v>
      </c>
      <c r="AE26">
        <f t="shared" ref="AE26:AE34" si="124">(AA26-AB26)/AA26</f>
        <v>0.14718688302095664</v>
      </c>
      <c r="AF26" s="1">
        <v>-1</v>
      </c>
      <c r="AG26" s="1">
        <v>0.87</v>
      </c>
      <c r="AH26" s="1">
        <v>0.92</v>
      </c>
      <c r="AI26" s="1">
        <v>12.894906044006348</v>
      </c>
      <c r="AJ26">
        <f t="shared" ref="AJ26:AJ34" si="125">(AI26*AH26+(100-AI26)*AG26)/100</f>
        <v>0.87644745302200311</v>
      </c>
      <c r="AK26">
        <f t="shared" ref="AK26:AK34" si="126">(S26-AF26)/CP26</f>
        <v>4.9505650201861805E-3</v>
      </c>
      <c r="AL26">
        <f t="shared" ref="AL26:AL34" si="127">(AA26-AB26)/(AA26-Z26)</f>
        <v>0.36768641330919216</v>
      </c>
      <c r="AM26">
        <f t="shared" ref="AM26:AM34" si="128">(Y26-AA26)/(Y26-Z26)</f>
        <v>1.6675156306616841</v>
      </c>
      <c r="AN26">
        <f t="shared" ref="AN26:AN34" si="129">(Y26-AA26)/AA26</f>
        <v>-1</v>
      </c>
      <c r="AO26" s="1">
        <v>2135.93310546875</v>
      </c>
      <c r="AP26" s="1">
        <v>0.5</v>
      </c>
      <c r="AQ26">
        <f t="shared" ref="AQ26:AQ34" si="130">AE26*AP26*AJ26*AO26</f>
        <v>137.76936066668284</v>
      </c>
      <c r="AR26">
        <f t="shared" ref="AR26:AR34" si="131">BV26*1000</f>
        <v>0.98339288437633388</v>
      </c>
      <c r="AS26">
        <f t="shared" ref="AS26:AS34" si="132">(CA26-CG26)</f>
        <v>1.3206465758038344</v>
      </c>
      <c r="AT26">
        <f t="shared" ref="AT26:AT34" si="133">(AZ26+BZ26*R26)</f>
        <v>21.905261993408203</v>
      </c>
      <c r="AU26" s="1">
        <v>1.75</v>
      </c>
      <c r="AV26">
        <f t="shared" ref="AV26:AV34" si="134">(AU26*BO26+BP26)</f>
        <v>4.9836448431015015</v>
      </c>
      <c r="AW26" s="1">
        <v>1</v>
      </c>
      <c r="AX26">
        <f t="shared" ref="AX26:AX34" si="135">AV26*(AW26+1)*(AW26+1)/(AW26*AW26+1)</f>
        <v>9.9672896862030029</v>
      </c>
      <c r="AY26" s="1">
        <v>17.63151741027832</v>
      </c>
      <c r="AZ26" s="1">
        <v>21.905261993408203</v>
      </c>
      <c r="BA26" s="1">
        <v>17.104366302490234</v>
      </c>
      <c r="BB26" s="1">
        <v>398.82345581054688</v>
      </c>
      <c r="BC26" s="1">
        <v>393.7752685546875</v>
      </c>
      <c r="BD26" s="1">
        <v>15.919456481933594</v>
      </c>
      <c r="BE26" s="1">
        <v>16.483592987060547</v>
      </c>
      <c r="BF26" s="1">
        <v>62.876579284667969</v>
      </c>
      <c r="BG26" s="1">
        <v>65.104728698730469</v>
      </c>
      <c r="BH26" s="1">
        <v>300.02850341796875</v>
      </c>
      <c r="BI26" s="1">
        <v>2135.93310546875</v>
      </c>
      <c r="BJ26" s="1">
        <v>1.9821090698242188</v>
      </c>
      <c r="BK26" s="1">
        <v>79.932060241699219</v>
      </c>
      <c r="BL26" s="1">
        <v>3.2895369529724121</v>
      </c>
      <c r="BM26" s="1">
        <v>-0.1325257420539856</v>
      </c>
      <c r="BN26" s="1">
        <v>0.5</v>
      </c>
      <c r="BO26" s="1">
        <v>-1.355140209197998</v>
      </c>
      <c r="BP26" s="1">
        <v>7.355140209197998</v>
      </c>
      <c r="BQ26" s="1">
        <v>1</v>
      </c>
      <c r="BR26" s="1">
        <v>0</v>
      </c>
      <c r="BS26" s="1">
        <v>0.15999999642372131</v>
      </c>
      <c r="BT26" s="1">
        <v>111115</v>
      </c>
      <c r="BU26">
        <f t="shared" ref="BU26:BU34" si="136">BH26*0.000001/(AU26*0.0001)</f>
        <v>1.7144485909598215</v>
      </c>
      <c r="BV26">
        <f t="shared" ref="BV26:BV34" si="137">(BE26-BD26)/(1000-BE26)*BU26</f>
        <v>9.8339288437633392E-4</v>
      </c>
      <c r="BW26">
        <f t="shared" ref="BW26:BW34" si="138">(AZ26+273.15)</f>
        <v>295.05526199340818</v>
      </c>
      <c r="BX26">
        <f t="shared" ref="BX26:BX34" si="139">(AY26+273.15)</f>
        <v>290.7815174102783</v>
      </c>
      <c r="BY26">
        <f t="shared" ref="BY26:BY34" si="140">(BI26*BQ26+BJ26*BR26)*BS26</f>
        <v>341.74928923630796</v>
      </c>
      <c r="BZ26">
        <f t="shared" ref="BZ26:BZ34" si="141">((BY26+0.00000010773*(BX26^4-BW26^4))-BV26*44100)/(AV26*51.4+0.00000043092*BW26^3)</f>
        <v>0.94336445247096601</v>
      </c>
      <c r="CA26">
        <f t="shared" ref="CA26:CA34" si="142">0.61365*EXP(17.502*AT26/(240.97+AT26))</f>
        <v>2.6382141234452088</v>
      </c>
      <c r="CB26">
        <f t="shared" ref="CB26:CB34" si="143">CA26*1000/BK26</f>
        <v>33.00570653962572</v>
      </c>
      <c r="CC26">
        <f t="shared" ref="CC26:CC34" si="144">(CB26-BE26)</f>
        <v>16.522113552565173</v>
      </c>
      <c r="CD26">
        <f t="shared" ref="CD26:CD34" si="145">IF(R26,AZ26,(AY26+AZ26)/2)</f>
        <v>19.768389701843262</v>
      </c>
      <c r="CE26">
        <f t="shared" ref="CE26:CE34" si="146">0.61365*EXP(17.502*CD26/(240.97+CD26))</f>
        <v>2.3131673429857305</v>
      </c>
      <c r="CF26">
        <f t="shared" ref="CF26:CF34" si="147">IF(CC26&lt;&gt;0,(1000-(CB26+BE26)/2)/CC26*BV26,0)</f>
        <v>5.8047002813618673E-2</v>
      </c>
      <c r="CG26">
        <f t="shared" ref="CG26:CG34" si="148">BE26*BK26/1000</f>
        <v>1.3175675476413744</v>
      </c>
      <c r="CH26">
        <f t="shared" ref="CH26:CH34" si="149">(CE26-CG26)</f>
        <v>0.99559979534435605</v>
      </c>
      <c r="CI26">
        <f t="shared" ref="CI26:CI34" si="150">1/(1.6/T26+1.37/AX26)</f>
        <v>3.6309773996158805E-2</v>
      </c>
      <c r="CJ26">
        <f t="shared" ref="CJ26:CJ34" si="151">U26*BK26*0.001</f>
        <v>12.677090451762293</v>
      </c>
      <c r="CK26">
        <f t="shared" ref="CK26:CK34" si="152">U26/BC26</f>
        <v>0.4027635366057058</v>
      </c>
      <c r="CL26">
        <f t="shared" ref="CL26:CL34" si="153">(1-BV26*BK26/CA26/T26)*100</f>
        <v>48.970464964694038</v>
      </c>
      <c r="CM26">
        <f t="shared" ref="CM26:CM34" si="154">(BC26-S26/(AX26/1.35))</f>
        <v>392.65547674691868</v>
      </c>
      <c r="CN26">
        <f t="shared" ref="CN26:CN34" si="155">S26*CL26/100/CM26</f>
        <v>1.0311056492894493E-2</v>
      </c>
      <c r="CO26">
        <f t="shared" ref="CO26:CO34" si="156">(Y26-X26)</f>
        <v>0</v>
      </c>
      <c r="CP26">
        <f t="shared" ref="CP26:CP34" si="157">BI26*AJ26</f>
        <v>1872.0331301134636</v>
      </c>
      <c r="CQ26">
        <f t="shared" ref="CQ26:CQ34" si="158">(AA26-Z26)</f>
        <v>599.9730224609375</v>
      </c>
      <c r="CR26">
        <f t="shared" ref="CR26:CR34" si="159">(AA26-AB26)/(AA26-X26)</f>
        <v>0.14718688302095664</v>
      </c>
      <c r="CS26">
        <v>-9999</v>
      </c>
    </row>
    <row r="27" spans="1:97" x14ac:dyDescent="0.2">
      <c r="A27" t="s">
        <v>126</v>
      </c>
      <c r="B27" t="s">
        <v>128</v>
      </c>
      <c r="C27" t="s">
        <v>130</v>
      </c>
      <c r="D27">
        <v>2</v>
      </c>
      <c r="E27">
        <v>2</v>
      </c>
      <c r="F27" t="s">
        <v>134</v>
      </c>
      <c r="G27" t="s">
        <v>136</v>
      </c>
      <c r="H27" t="s">
        <v>146</v>
      </c>
      <c r="I27">
        <v>1</v>
      </c>
      <c r="J27" s="8">
        <v>20130619</v>
      </c>
      <c r="K27" s="10" t="s">
        <v>148</v>
      </c>
      <c r="L27" s="5" t="s">
        <v>141</v>
      </c>
      <c r="M27" s="5" t="s">
        <v>144</v>
      </c>
      <c r="N27" s="8">
        <v>0</v>
      </c>
      <c r="O27" s="1">
        <v>26</v>
      </c>
      <c r="P27" s="1" t="s">
        <v>96</v>
      </c>
      <c r="Q27" s="1">
        <v>12313.49999838043</v>
      </c>
      <c r="R27" s="1">
        <v>0</v>
      </c>
      <c r="S27">
        <f t="shared" si="120"/>
        <v>4.9464343072722201</v>
      </c>
      <c r="T27">
        <f t="shared" si="121"/>
        <v>5.6953241798323638E-2</v>
      </c>
      <c r="U27">
        <f t="shared" si="122"/>
        <v>102.25838957944448</v>
      </c>
      <c r="V27" s="1">
        <v>26</v>
      </c>
      <c r="W27" s="1">
        <v>26</v>
      </c>
      <c r="X27" s="1">
        <v>0</v>
      </c>
      <c r="Y27" s="1">
        <v>0</v>
      </c>
      <c r="Z27" s="1">
        <v>926.2974853515625</v>
      </c>
      <c r="AA27" s="1">
        <v>1467.412353515625</v>
      </c>
      <c r="AB27" s="1">
        <v>1327.3013916015625</v>
      </c>
      <c r="AC27">
        <v>-9999</v>
      </c>
      <c r="AD27">
        <f t="shared" si="123"/>
        <v>0.36875447236603948</v>
      </c>
      <c r="AE27">
        <f t="shared" si="124"/>
        <v>9.548165624910053E-2</v>
      </c>
      <c r="AF27" s="1">
        <v>-1</v>
      </c>
      <c r="AG27" s="1">
        <v>0.87</v>
      </c>
      <c r="AH27" s="1">
        <v>0.92</v>
      </c>
      <c r="AI27" s="1">
        <v>8.0050029754638672</v>
      </c>
      <c r="AJ27">
        <f t="shared" si="125"/>
        <v>0.87400250148773195</v>
      </c>
      <c r="AK27">
        <f t="shared" si="126"/>
        <v>3.1122104671468015E-3</v>
      </c>
      <c r="AL27">
        <f t="shared" si="127"/>
        <v>0.25893016466067936</v>
      </c>
      <c r="AM27">
        <f t="shared" si="128"/>
        <v>1.5841696395825693</v>
      </c>
      <c r="AN27">
        <f t="shared" si="129"/>
        <v>-1</v>
      </c>
      <c r="AO27" s="1">
        <v>2186.125</v>
      </c>
      <c r="AP27" s="1">
        <v>0.5</v>
      </c>
      <c r="AQ27">
        <f t="shared" si="130"/>
        <v>91.217384304241307</v>
      </c>
      <c r="AR27">
        <f t="shared" si="131"/>
        <v>0.98286702087759203</v>
      </c>
      <c r="AS27">
        <f t="shared" si="132"/>
        <v>1.3526399715408761</v>
      </c>
      <c r="AT27">
        <f t="shared" si="133"/>
        <v>22.101163864135742</v>
      </c>
      <c r="AU27" s="1">
        <v>1.75</v>
      </c>
      <c r="AV27">
        <f t="shared" si="134"/>
        <v>4.9836448431015015</v>
      </c>
      <c r="AW27" s="1">
        <v>1</v>
      </c>
      <c r="AX27">
        <f t="shared" si="135"/>
        <v>9.9672896862030029</v>
      </c>
      <c r="AY27" s="1">
        <v>17.597116470336914</v>
      </c>
      <c r="AZ27" s="1">
        <v>22.101163864135742</v>
      </c>
      <c r="BA27" s="1">
        <v>17.106922149658203</v>
      </c>
      <c r="BB27" s="1">
        <v>249.76783752441406</v>
      </c>
      <c r="BC27" s="1">
        <v>246.74139404296875</v>
      </c>
      <c r="BD27" s="1">
        <v>15.916974067687988</v>
      </c>
      <c r="BE27" s="1">
        <v>16.480781555175781</v>
      </c>
      <c r="BF27" s="1">
        <v>63.000442504882812</v>
      </c>
      <c r="BG27" s="1">
        <v>65.232025146484375</v>
      </c>
      <c r="BH27" s="1">
        <v>300.04391479492188</v>
      </c>
      <c r="BI27" s="1">
        <v>2186.125</v>
      </c>
      <c r="BJ27" s="1">
        <v>1.6729096174240112</v>
      </c>
      <c r="BK27" s="1">
        <v>79.928398132324219</v>
      </c>
      <c r="BL27" s="1">
        <v>2.6669173240661621</v>
      </c>
      <c r="BM27" s="1">
        <v>-0.13254290819168091</v>
      </c>
      <c r="BN27" s="1">
        <v>0.75</v>
      </c>
      <c r="BO27" s="1">
        <v>-1.355140209197998</v>
      </c>
      <c r="BP27" s="1">
        <v>7.355140209197998</v>
      </c>
      <c r="BQ27" s="1">
        <v>1</v>
      </c>
      <c r="BR27" s="1">
        <v>0</v>
      </c>
      <c r="BS27" s="1">
        <v>0.15999999642372131</v>
      </c>
      <c r="BT27" s="1">
        <v>111115</v>
      </c>
      <c r="BU27">
        <f t="shared" si="136"/>
        <v>1.7145366559709823</v>
      </c>
      <c r="BV27">
        <f t="shared" si="137"/>
        <v>9.8286702087759209E-4</v>
      </c>
      <c r="BW27">
        <f t="shared" si="138"/>
        <v>295.25116386413572</v>
      </c>
      <c r="BX27">
        <f t="shared" si="139"/>
        <v>290.74711647033689</v>
      </c>
      <c r="BY27">
        <f t="shared" si="140"/>
        <v>349.77999218180776</v>
      </c>
      <c r="BZ27">
        <f t="shared" si="141"/>
        <v>0.96393722341346111</v>
      </c>
      <c r="CA27">
        <f t="shared" si="142"/>
        <v>2.6699224412148315</v>
      </c>
      <c r="CB27">
        <f t="shared" si="143"/>
        <v>33.403927810422061</v>
      </c>
      <c r="CC27">
        <f t="shared" si="144"/>
        <v>16.92314625524628</v>
      </c>
      <c r="CD27">
        <f t="shared" si="145"/>
        <v>19.849140167236328</v>
      </c>
      <c r="CE27">
        <f t="shared" si="146"/>
        <v>2.3247803904243165</v>
      </c>
      <c r="CF27">
        <f t="shared" si="147"/>
        <v>5.662965908243818E-2</v>
      </c>
      <c r="CG27">
        <f t="shared" si="148"/>
        <v>1.3172824696739553</v>
      </c>
      <c r="CH27">
        <f t="shared" si="149"/>
        <v>1.0074979207503612</v>
      </c>
      <c r="CI27">
        <f t="shared" si="150"/>
        <v>3.5422467265845255E-2</v>
      </c>
      <c r="CJ27">
        <f t="shared" si="151"/>
        <v>8.1733492746761538</v>
      </c>
      <c r="CK27">
        <f t="shared" si="152"/>
        <v>0.41443548609292818</v>
      </c>
      <c r="CL27">
        <f t="shared" si="153"/>
        <v>48.337100428302257</v>
      </c>
      <c r="CM27">
        <f t="shared" si="154"/>
        <v>246.07143395100303</v>
      </c>
      <c r="CN27">
        <f t="shared" si="155"/>
        <v>9.7165399507618214E-3</v>
      </c>
      <c r="CO27">
        <f t="shared" si="156"/>
        <v>0</v>
      </c>
      <c r="CP27">
        <f t="shared" si="157"/>
        <v>1910.6787185648679</v>
      </c>
      <c r="CQ27">
        <f t="shared" si="158"/>
        <v>541.1148681640625</v>
      </c>
      <c r="CR27">
        <f t="shared" si="159"/>
        <v>9.548165624910053E-2</v>
      </c>
      <c r="CS27">
        <v>-9999</v>
      </c>
    </row>
    <row r="28" spans="1:97" x14ac:dyDescent="0.2">
      <c r="A28" t="s">
        <v>126</v>
      </c>
      <c r="B28" t="s">
        <v>128</v>
      </c>
      <c r="C28" t="s">
        <v>130</v>
      </c>
      <c r="D28">
        <v>2</v>
      </c>
      <c r="E28">
        <v>2</v>
      </c>
      <c r="F28" t="s">
        <v>134</v>
      </c>
      <c r="G28" t="s">
        <v>136</v>
      </c>
      <c r="H28" t="s">
        <v>146</v>
      </c>
      <c r="I28">
        <v>1</v>
      </c>
      <c r="J28" s="8">
        <v>20130619</v>
      </c>
      <c r="K28" s="10" t="s">
        <v>148</v>
      </c>
      <c r="L28" s="5" t="s">
        <v>141</v>
      </c>
      <c r="M28" s="5" t="s">
        <v>144</v>
      </c>
      <c r="N28" s="8">
        <v>0</v>
      </c>
      <c r="O28" s="1">
        <v>27</v>
      </c>
      <c r="P28" s="1" t="s">
        <v>97</v>
      </c>
      <c r="Q28" s="1">
        <v>12447.499998931773</v>
      </c>
      <c r="R28" s="1">
        <v>0</v>
      </c>
      <c r="S28">
        <f t="shared" si="120"/>
        <v>1.1295747686043567</v>
      </c>
      <c r="T28">
        <f t="shared" si="121"/>
        <v>5.8579662114305403E-2</v>
      </c>
      <c r="U28">
        <f t="shared" si="122"/>
        <v>66.254816832473281</v>
      </c>
      <c r="V28" s="1">
        <v>27</v>
      </c>
      <c r="W28" s="1">
        <v>27</v>
      </c>
      <c r="X28" s="1">
        <v>0</v>
      </c>
      <c r="Y28" s="1">
        <v>0</v>
      </c>
      <c r="Z28" s="1">
        <v>941.1685791015625</v>
      </c>
      <c r="AA28" s="1">
        <v>1433.74951171875</v>
      </c>
      <c r="AB28" s="1">
        <v>1324.2171630859375</v>
      </c>
      <c r="AC28">
        <v>-9999</v>
      </c>
      <c r="AD28">
        <f t="shared" si="123"/>
        <v>0.34356136032903783</v>
      </c>
      <c r="AE28">
        <f t="shared" si="124"/>
        <v>7.6395735613194612E-2</v>
      </c>
      <c r="AF28" s="1">
        <v>-1</v>
      </c>
      <c r="AG28" s="1">
        <v>0.87</v>
      </c>
      <c r="AH28" s="1">
        <v>0.92</v>
      </c>
      <c r="AI28" s="1">
        <v>13.145540237426758</v>
      </c>
      <c r="AJ28">
        <f t="shared" si="125"/>
        <v>0.87657277011871326</v>
      </c>
      <c r="AK28">
        <f t="shared" si="126"/>
        <v>1.4977197871732966E-3</v>
      </c>
      <c r="AL28">
        <f t="shared" si="127"/>
        <v>0.22236416673874035</v>
      </c>
      <c r="AM28">
        <f t="shared" si="128"/>
        <v>1.5233716292222634</v>
      </c>
      <c r="AN28">
        <f t="shared" si="129"/>
        <v>-1</v>
      </c>
      <c r="AO28" s="1">
        <v>1622.0877685546875</v>
      </c>
      <c r="AP28" s="1">
        <v>0.5</v>
      </c>
      <c r="AQ28">
        <f t="shared" si="130"/>
        <v>54.31270668389859</v>
      </c>
      <c r="AR28">
        <f t="shared" si="131"/>
        <v>0.97612420950362111</v>
      </c>
      <c r="AS28">
        <f t="shared" si="132"/>
        <v>1.3066807602809321</v>
      </c>
      <c r="AT28">
        <f t="shared" si="133"/>
        <v>21.818838119506836</v>
      </c>
      <c r="AU28" s="1">
        <v>1.75</v>
      </c>
      <c r="AV28">
        <f t="shared" si="134"/>
        <v>4.9836448431015015</v>
      </c>
      <c r="AW28" s="1">
        <v>1</v>
      </c>
      <c r="AX28">
        <f t="shared" si="135"/>
        <v>9.9672896862030029</v>
      </c>
      <c r="AY28" s="1">
        <v>17.614267349243164</v>
      </c>
      <c r="AZ28" s="1">
        <v>21.818838119506836</v>
      </c>
      <c r="BA28" s="1">
        <v>17.107385635375977</v>
      </c>
      <c r="BB28" s="1">
        <v>100.19834136962891</v>
      </c>
      <c r="BC28" s="1">
        <v>99.48291015625</v>
      </c>
      <c r="BD28" s="1">
        <v>15.925135612487793</v>
      </c>
      <c r="BE28" s="1">
        <v>16.485050201416016</v>
      </c>
      <c r="BF28" s="1">
        <v>62.965850830078125</v>
      </c>
      <c r="BG28" s="1">
        <v>65.179679870605469</v>
      </c>
      <c r="BH28" s="1">
        <v>300.05599975585938</v>
      </c>
      <c r="BI28" s="1">
        <v>1622.0877685546875</v>
      </c>
      <c r="BJ28" s="1">
        <v>1.5381109714508057</v>
      </c>
      <c r="BK28" s="1">
        <v>79.930000305175781</v>
      </c>
      <c r="BL28" s="1">
        <v>2.0108275413513184</v>
      </c>
      <c r="BM28" s="1">
        <v>-0.13225871324539185</v>
      </c>
      <c r="BN28" s="1">
        <v>0.5</v>
      </c>
      <c r="BO28" s="1">
        <v>-1.355140209197998</v>
      </c>
      <c r="BP28" s="1">
        <v>7.355140209197998</v>
      </c>
      <c r="BQ28" s="1">
        <v>1</v>
      </c>
      <c r="BR28" s="1">
        <v>0</v>
      </c>
      <c r="BS28" s="1">
        <v>0.15999999642372131</v>
      </c>
      <c r="BT28" s="1">
        <v>111115</v>
      </c>
      <c r="BU28">
        <f t="shared" si="136"/>
        <v>1.7146057128906249</v>
      </c>
      <c r="BV28">
        <f t="shared" si="137"/>
        <v>9.7612420950362114E-4</v>
      </c>
      <c r="BW28">
        <f t="shared" si="138"/>
        <v>294.96883811950681</v>
      </c>
      <c r="BX28">
        <f t="shared" si="139"/>
        <v>290.76426734924314</v>
      </c>
      <c r="BY28">
        <f t="shared" si="140"/>
        <v>259.53403716771209</v>
      </c>
      <c r="BZ28">
        <f t="shared" si="141"/>
        <v>0.63982240391151457</v>
      </c>
      <c r="CA28">
        <f t="shared" si="142"/>
        <v>2.6243308279109523</v>
      </c>
      <c r="CB28">
        <f t="shared" si="143"/>
        <v>32.832863979621635</v>
      </c>
      <c r="CC28">
        <f t="shared" si="144"/>
        <v>16.347813778205619</v>
      </c>
      <c r="CD28">
        <f t="shared" si="145"/>
        <v>19.716552734375</v>
      </c>
      <c r="CE28">
        <f t="shared" si="146"/>
        <v>2.3057392822087386</v>
      </c>
      <c r="CF28">
        <f t="shared" si="147"/>
        <v>5.8237389868956213E-2</v>
      </c>
      <c r="CG28">
        <f t="shared" si="148"/>
        <v>1.3176500676300202</v>
      </c>
      <c r="CH28">
        <f t="shared" si="149"/>
        <v>0.98808921457871834</v>
      </c>
      <c r="CI28">
        <f t="shared" si="150"/>
        <v>3.6428965715257951E-2</v>
      </c>
      <c r="CJ28">
        <f t="shared" si="151"/>
        <v>5.2957475296389553</v>
      </c>
      <c r="CK28">
        <f t="shared" si="152"/>
        <v>0.66599194503268988</v>
      </c>
      <c r="CL28">
        <f t="shared" si="153"/>
        <v>49.2484332015215</v>
      </c>
      <c r="CM28">
        <f t="shared" si="154"/>
        <v>99.32991711745764</v>
      </c>
      <c r="CN28">
        <f t="shared" si="155"/>
        <v>5.60050679111647E-3</v>
      </c>
      <c r="CO28">
        <f t="shared" si="156"/>
        <v>0</v>
      </c>
      <c r="CP28">
        <f t="shared" si="157"/>
        <v>1421.8779686576647</v>
      </c>
      <c r="CQ28">
        <f t="shared" si="158"/>
        <v>492.5809326171875</v>
      </c>
      <c r="CR28">
        <f t="shared" si="159"/>
        <v>7.6395735613194612E-2</v>
      </c>
      <c r="CS28">
        <v>-9999</v>
      </c>
    </row>
    <row r="29" spans="1:97" x14ac:dyDescent="0.2">
      <c r="A29" t="s">
        <v>126</v>
      </c>
      <c r="B29" t="s">
        <v>128</v>
      </c>
      <c r="C29" t="s">
        <v>130</v>
      </c>
      <c r="D29">
        <v>2</v>
      </c>
      <c r="E29">
        <v>2</v>
      </c>
      <c r="F29" t="s">
        <v>134</v>
      </c>
      <c r="G29" t="s">
        <v>136</v>
      </c>
      <c r="H29" t="s">
        <v>146</v>
      </c>
      <c r="I29">
        <v>1</v>
      </c>
      <c r="J29" s="8">
        <v>20130619</v>
      </c>
      <c r="K29" s="10" t="s">
        <v>148</v>
      </c>
      <c r="L29" s="5" t="s">
        <v>141</v>
      </c>
      <c r="M29" s="5" t="s">
        <v>144</v>
      </c>
      <c r="N29" s="8">
        <v>0</v>
      </c>
      <c r="O29" s="1">
        <v>28</v>
      </c>
      <c r="P29" s="1" t="s">
        <v>98</v>
      </c>
      <c r="Q29" s="1">
        <v>12577.49999838043</v>
      </c>
      <c r="R29" s="1">
        <v>0</v>
      </c>
      <c r="S29">
        <f t="shared" si="120"/>
        <v>-0.25871526153174351</v>
      </c>
      <c r="T29">
        <f t="shared" si="121"/>
        <v>6.0421907358931347E-2</v>
      </c>
      <c r="U29">
        <f t="shared" si="122"/>
        <v>54.953682664471359</v>
      </c>
      <c r="V29" s="1">
        <v>28</v>
      </c>
      <c r="W29" s="1">
        <v>28</v>
      </c>
      <c r="X29" s="1">
        <v>0</v>
      </c>
      <c r="Y29" s="1">
        <v>0</v>
      </c>
      <c r="Z29" s="1">
        <v>943.489501953125</v>
      </c>
      <c r="AA29" s="1">
        <v>1419.2523193359375</v>
      </c>
      <c r="AB29" s="1">
        <v>1313.777099609375</v>
      </c>
      <c r="AC29">
        <v>-9999</v>
      </c>
      <c r="AD29">
        <f t="shared" si="123"/>
        <v>0.33522074327517748</v>
      </c>
      <c r="AE29">
        <f t="shared" si="124"/>
        <v>7.4317454542483286E-2</v>
      </c>
      <c r="AF29" s="1">
        <v>-1</v>
      </c>
      <c r="AG29" s="1">
        <v>0.87</v>
      </c>
      <c r="AH29" s="1">
        <v>0.92</v>
      </c>
      <c r="AI29" s="1">
        <v>13.176470756530762</v>
      </c>
      <c r="AJ29">
        <f t="shared" si="125"/>
        <v>0.87658823537826536</v>
      </c>
      <c r="AK29">
        <f t="shared" si="126"/>
        <v>5.2314705005875061E-4</v>
      </c>
      <c r="AL29">
        <f t="shared" si="127"/>
        <v>0.22169706390000229</v>
      </c>
      <c r="AM29">
        <f t="shared" si="128"/>
        <v>1.5042587293212402</v>
      </c>
      <c r="AN29">
        <f t="shared" si="129"/>
        <v>-1</v>
      </c>
      <c r="AO29" s="1">
        <v>1616.4625244140625</v>
      </c>
      <c r="AP29" s="1">
        <v>0.5</v>
      </c>
      <c r="AQ29">
        <f t="shared" si="130"/>
        <v>52.652877281793401</v>
      </c>
      <c r="AR29">
        <f t="shared" si="131"/>
        <v>1.0269819708860073</v>
      </c>
      <c r="AS29">
        <f t="shared" si="132"/>
        <v>1.3328061086900813</v>
      </c>
      <c r="AT29">
        <f t="shared" si="133"/>
        <v>22.000883102416992</v>
      </c>
      <c r="AU29" s="1">
        <v>1.75</v>
      </c>
      <c r="AV29">
        <f t="shared" si="134"/>
        <v>4.9836448431015015</v>
      </c>
      <c r="AW29" s="1">
        <v>1</v>
      </c>
      <c r="AX29">
        <f t="shared" si="135"/>
        <v>9.9672896862030029</v>
      </c>
      <c r="AY29" s="1">
        <v>17.643610000610352</v>
      </c>
      <c r="AZ29" s="1">
        <v>22.000883102416992</v>
      </c>
      <c r="BA29" s="1">
        <v>17.102495193481445</v>
      </c>
      <c r="BB29" s="1">
        <v>49.373588562011719</v>
      </c>
      <c r="BC29" s="1">
        <v>49.494831085205078</v>
      </c>
      <c r="BD29" s="1">
        <v>15.936017990112305</v>
      </c>
      <c r="BE29" s="1">
        <v>16.525075912475586</v>
      </c>
      <c r="BF29" s="1">
        <v>62.892112731933594</v>
      </c>
      <c r="BG29" s="1">
        <v>65.21685791015625</v>
      </c>
      <c r="BH29" s="1">
        <v>300.05865478515625</v>
      </c>
      <c r="BI29" s="1">
        <v>1616.4625244140625</v>
      </c>
      <c r="BJ29" s="1">
        <v>1.1496192216873169</v>
      </c>
      <c r="BK29" s="1">
        <v>79.929656982421875</v>
      </c>
      <c r="BL29" s="1">
        <v>1.9358687400817871</v>
      </c>
      <c r="BM29" s="1">
        <v>-0.12604647874832153</v>
      </c>
      <c r="BN29" s="1">
        <v>0.75</v>
      </c>
      <c r="BO29" s="1">
        <v>-1.355140209197998</v>
      </c>
      <c r="BP29" s="1">
        <v>7.355140209197998</v>
      </c>
      <c r="BQ29" s="1">
        <v>1</v>
      </c>
      <c r="BR29" s="1">
        <v>0</v>
      </c>
      <c r="BS29" s="1">
        <v>0.15999999642372131</v>
      </c>
      <c r="BT29" s="1">
        <v>111115</v>
      </c>
      <c r="BU29">
        <f t="shared" si="136"/>
        <v>1.7146208844866071</v>
      </c>
      <c r="BV29">
        <f t="shared" si="137"/>
        <v>1.0269819708860074E-3</v>
      </c>
      <c r="BW29">
        <f t="shared" si="138"/>
        <v>295.15088310241697</v>
      </c>
      <c r="BX29">
        <f t="shared" si="139"/>
        <v>290.79361000061033</v>
      </c>
      <c r="BY29">
        <f t="shared" si="140"/>
        <v>258.63399812532953</v>
      </c>
      <c r="BZ29">
        <f t="shared" si="141"/>
        <v>0.62163552750006301</v>
      </c>
      <c r="CA29">
        <f t="shared" si="142"/>
        <v>2.6536497579827372</v>
      </c>
      <c r="CB29">
        <f t="shared" si="143"/>
        <v>33.199814163675541</v>
      </c>
      <c r="CC29">
        <f t="shared" si="144"/>
        <v>16.674738251199955</v>
      </c>
      <c r="CD29">
        <f t="shared" si="145"/>
        <v>19.822246551513672</v>
      </c>
      <c r="CE29">
        <f t="shared" si="146"/>
        <v>2.3209070505306242</v>
      </c>
      <c r="CF29">
        <f t="shared" si="147"/>
        <v>6.0057835570983722E-2</v>
      </c>
      <c r="CG29">
        <f t="shared" si="148"/>
        <v>1.3208436492926559</v>
      </c>
      <c r="CH29">
        <f t="shared" si="149"/>
        <v>1.0000634012379683</v>
      </c>
      <c r="CI29">
        <f t="shared" si="150"/>
        <v>3.7568687900822226E-2</v>
      </c>
      <c r="CJ29">
        <f t="shared" si="151"/>
        <v>4.3924290052920592</v>
      </c>
      <c r="CK29">
        <f t="shared" si="152"/>
        <v>1.1102913467846551</v>
      </c>
      <c r="CL29">
        <f t="shared" si="153"/>
        <v>48.804388349938776</v>
      </c>
      <c r="CM29">
        <f t="shared" si="154"/>
        <v>49.529872266314854</v>
      </c>
      <c r="CN29">
        <f t="shared" si="155"/>
        <v>-2.5492575526867246E-3</v>
      </c>
      <c r="CO29">
        <f t="shared" si="156"/>
        <v>0</v>
      </c>
      <c r="CP29">
        <f t="shared" si="157"/>
        <v>1416.9720318312193</v>
      </c>
      <c r="CQ29">
        <f t="shared" si="158"/>
        <v>475.7628173828125</v>
      </c>
      <c r="CR29">
        <f t="shared" si="159"/>
        <v>7.4317454542483286E-2</v>
      </c>
      <c r="CS29">
        <v>-9999</v>
      </c>
    </row>
    <row r="30" spans="1:97" x14ac:dyDescent="0.2">
      <c r="A30" t="s">
        <v>126</v>
      </c>
      <c r="B30" t="s">
        <v>128</v>
      </c>
      <c r="C30" t="s">
        <v>130</v>
      </c>
      <c r="D30">
        <v>2</v>
      </c>
      <c r="E30">
        <v>2</v>
      </c>
      <c r="F30" t="s">
        <v>134</v>
      </c>
      <c r="G30" t="s">
        <v>136</v>
      </c>
      <c r="H30" t="s">
        <v>146</v>
      </c>
      <c r="I30">
        <v>1</v>
      </c>
      <c r="J30" s="8">
        <v>20130619</v>
      </c>
      <c r="K30" s="10" t="s">
        <v>148</v>
      </c>
      <c r="L30" s="5" t="s">
        <v>141</v>
      </c>
      <c r="M30" s="5" t="s">
        <v>144</v>
      </c>
      <c r="N30" s="8">
        <v>0</v>
      </c>
      <c r="O30" s="1">
        <v>29</v>
      </c>
      <c r="P30" s="1" t="s">
        <v>99</v>
      </c>
      <c r="Q30" s="1">
        <v>12602.499996657483</v>
      </c>
      <c r="R30" s="1">
        <v>0</v>
      </c>
      <c r="S30">
        <f t="shared" si="120"/>
        <v>-0.23393357571535717</v>
      </c>
      <c r="T30">
        <f t="shared" si="121"/>
        <v>6.1637141402561074E-2</v>
      </c>
      <c r="U30">
        <f t="shared" si="122"/>
        <v>54.225631242003914</v>
      </c>
      <c r="V30" s="1">
        <v>29</v>
      </c>
      <c r="W30" s="1">
        <v>29</v>
      </c>
      <c r="X30" s="1">
        <v>0</v>
      </c>
      <c r="Y30" s="1">
        <v>0</v>
      </c>
      <c r="Z30" s="1">
        <v>940.428955078125</v>
      </c>
      <c r="AA30" s="1">
        <v>1451.67822265625</v>
      </c>
      <c r="AB30" s="1">
        <v>1340.455810546875</v>
      </c>
      <c r="AC30">
        <v>-9999</v>
      </c>
      <c r="AD30">
        <f t="shared" si="123"/>
        <v>0.35217809263725947</v>
      </c>
      <c r="AE30">
        <f t="shared" si="124"/>
        <v>7.661643632420316E-2</v>
      </c>
      <c r="AF30" s="1">
        <v>-1</v>
      </c>
      <c r="AG30" s="1">
        <v>0.87</v>
      </c>
      <c r="AH30" s="1">
        <v>0.92</v>
      </c>
      <c r="AI30" s="1">
        <v>7.9800500869750977</v>
      </c>
      <c r="AJ30">
        <f t="shared" si="125"/>
        <v>0.87399002504348744</v>
      </c>
      <c r="AK30">
        <f t="shared" si="126"/>
        <v>3.6906526140393454E-4</v>
      </c>
      <c r="AL30">
        <f t="shared" si="127"/>
        <v>0.21755026200087199</v>
      </c>
      <c r="AM30">
        <f t="shared" si="128"/>
        <v>1.5436341201719523</v>
      </c>
      <c r="AN30">
        <f t="shared" si="129"/>
        <v>-1</v>
      </c>
      <c r="AO30" s="1">
        <v>2374.962646484375</v>
      </c>
      <c r="AP30" s="1">
        <v>0.5</v>
      </c>
      <c r="AQ30">
        <f t="shared" si="130"/>
        <v>79.516125675230825</v>
      </c>
      <c r="AR30">
        <f t="shared" si="131"/>
        <v>1.0029167790010711</v>
      </c>
      <c r="AS30">
        <f t="shared" si="132"/>
        <v>1.2765629339587816</v>
      </c>
      <c r="AT30">
        <f t="shared" si="133"/>
        <v>21.645809173583984</v>
      </c>
      <c r="AU30" s="1">
        <v>1.75</v>
      </c>
      <c r="AV30">
        <f t="shared" si="134"/>
        <v>4.9836448431015015</v>
      </c>
      <c r="AW30" s="1">
        <v>1</v>
      </c>
      <c r="AX30">
        <f t="shared" si="135"/>
        <v>9.9672896862030029</v>
      </c>
      <c r="AY30" s="1">
        <v>17.646223068237305</v>
      </c>
      <c r="AZ30" s="1">
        <v>21.645809173583984</v>
      </c>
      <c r="BA30" s="1">
        <v>17.104087829589844</v>
      </c>
      <c r="BB30" s="1">
        <v>49.370502471923828</v>
      </c>
      <c r="BC30" s="1">
        <v>49.478004455566406</v>
      </c>
      <c r="BD30" s="1">
        <v>15.940970420837402</v>
      </c>
      <c r="BE30" s="1">
        <v>16.516273498535156</v>
      </c>
      <c r="BF30" s="1">
        <v>62.902454376220703</v>
      </c>
      <c r="BG30" s="1">
        <v>65.172576904296875</v>
      </c>
      <c r="BH30" s="1">
        <v>300.03604125976562</v>
      </c>
      <c r="BI30" s="1">
        <v>2374.962646484375</v>
      </c>
      <c r="BJ30" s="1">
        <v>1.0449748039245605</v>
      </c>
      <c r="BK30" s="1">
        <v>79.931121826171875</v>
      </c>
      <c r="BL30" s="1">
        <v>1.9358687400817871</v>
      </c>
      <c r="BM30" s="1">
        <v>-0.12604647874832153</v>
      </c>
      <c r="BN30" s="1">
        <v>0.75</v>
      </c>
      <c r="BO30" s="1">
        <v>-1.355140209197998</v>
      </c>
      <c r="BP30" s="1">
        <v>7.355140209197998</v>
      </c>
      <c r="BQ30" s="1">
        <v>1</v>
      </c>
      <c r="BR30" s="1">
        <v>0</v>
      </c>
      <c r="BS30" s="1">
        <v>0.15999999642372131</v>
      </c>
      <c r="BT30" s="1">
        <v>111115</v>
      </c>
      <c r="BU30">
        <f t="shared" si="136"/>
        <v>1.7144916643415178</v>
      </c>
      <c r="BV30">
        <f t="shared" si="137"/>
        <v>1.0029167790010711E-3</v>
      </c>
      <c r="BW30">
        <f t="shared" si="138"/>
        <v>294.79580917358396</v>
      </c>
      <c r="BX30">
        <f t="shared" si="139"/>
        <v>290.79622306823728</v>
      </c>
      <c r="BY30">
        <f t="shared" si="140"/>
        <v>379.99401494397171</v>
      </c>
      <c r="BZ30">
        <f t="shared" si="141"/>
        <v>1.0946940906024318</v>
      </c>
      <c r="CA30">
        <f t="shared" si="142"/>
        <v>2.5967272030845692</v>
      </c>
      <c r="CB30">
        <f t="shared" si="143"/>
        <v>32.487060656195148</v>
      </c>
      <c r="CC30">
        <f t="shared" si="144"/>
        <v>15.970787157659991</v>
      </c>
      <c r="CD30">
        <f t="shared" si="145"/>
        <v>19.646016120910645</v>
      </c>
      <c r="CE30">
        <f t="shared" si="146"/>
        <v>2.2956652055003794</v>
      </c>
      <c r="CF30">
        <f t="shared" si="147"/>
        <v>6.1258323482599616E-2</v>
      </c>
      <c r="CG30">
        <f t="shared" si="148"/>
        <v>1.3201642691257875</v>
      </c>
      <c r="CH30">
        <f t="shared" si="149"/>
        <v>0.9755009363745919</v>
      </c>
      <c r="CI30">
        <f t="shared" si="150"/>
        <v>3.8320307336040513E-2</v>
      </c>
      <c r="CJ30">
        <f t="shared" si="151"/>
        <v>4.3343155369056872</v>
      </c>
      <c r="CK30">
        <f t="shared" si="152"/>
        <v>1.0959542899653745</v>
      </c>
      <c r="CL30">
        <f t="shared" si="153"/>
        <v>49.914502840334627</v>
      </c>
      <c r="CM30">
        <f t="shared" si="154"/>
        <v>49.509689129851822</v>
      </c>
      <c r="CN30">
        <f t="shared" si="155"/>
        <v>-2.3584632290598222E-3</v>
      </c>
      <c r="CO30">
        <f t="shared" si="156"/>
        <v>0</v>
      </c>
      <c r="CP30">
        <f t="shared" si="157"/>
        <v>2075.693662878226</v>
      </c>
      <c r="CQ30">
        <f t="shared" si="158"/>
        <v>511.249267578125</v>
      </c>
      <c r="CR30">
        <f t="shared" si="159"/>
        <v>7.661643632420316E-2</v>
      </c>
      <c r="CS30">
        <v>-9999</v>
      </c>
    </row>
    <row r="31" spans="1:97" x14ac:dyDescent="0.2">
      <c r="A31" t="s">
        <v>126</v>
      </c>
      <c r="B31" t="s">
        <v>128</v>
      </c>
      <c r="C31" t="s">
        <v>130</v>
      </c>
      <c r="D31">
        <v>2</v>
      </c>
      <c r="E31">
        <v>2</v>
      </c>
      <c r="F31" t="s">
        <v>134</v>
      </c>
      <c r="G31" t="s">
        <v>136</v>
      </c>
      <c r="H31" t="s">
        <v>146</v>
      </c>
      <c r="I31">
        <v>1</v>
      </c>
      <c r="J31" s="8">
        <v>20130619</v>
      </c>
      <c r="K31" s="10" t="s">
        <v>148</v>
      </c>
      <c r="L31" s="5" t="s">
        <v>141</v>
      </c>
      <c r="M31" s="5" t="s">
        <v>144</v>
      </c>
      <c r="N31" s="8">
        <v>0</v>
      </c>
      <c r="O31" s="1">
        <v>30</v>
      </c>
      <c r="P31" s="1" t="s">
        <v>100</v>
      </c>
      <c r="Q31" s="1">
        <v>12756.49999968987</v>
      </c>
      <c r="R31" s="1">
        <v>0</v>
      </c>
      <c r="S31">
        <f t="shared" si="120"/>
        <v>8.8953906636389899</v>
      </c>
      <c r="T31">
        <f t="shared" si="121"/>
        <v>6.2958811592907518E-2</v>
      </c>
      <c r="U31">
        <f t="shared" si="122"/>
        <v>158.93203242909354</v>
      </c>
      <c r="V31" s="1">
        <v>30</v>
      </c>
      <c r="W31" s="1">
        <v>30</v>
      </c>
      <c r="X31" s="1">
        <v>0</v>
      </c>
      <c r="Y31" s="1">
        <v>0</v>
      </c>
      <c r="Z31" s="1">
        <v>890.736083984375</v>
      </c>
      <c r="AA31" s="1">
        <v>1479.8466796875</v>
      </c>
      <c r="AB31" s="1">
        <v>1299.8182373046875</v>
      </c>
      <c r="AC31">
        <v>-9999</v>
      </c>
      <c r="AD31">
        <f t="shared" si="123"/>
        <v>0.39808893974579029</v>
      </c>
      <c r="AE31">
        <f t="shared" si="124"/>
        <v>0.12165344211254993</v>
      </c>
      <c r="AF31" s="1">
        <v>-1</v>
      </c>
      <c r="AG31" s="1">
        <v>0.87</v>
      </c>
      <c r="AH31" s="1">
        <v>0.92</v>
      </c>
      <c r="AI31" s="1">
        <v>13.176470756530762</v>
      </c>
      <c r="AJ31">
        <f t="shared" si="125"/>
        <v>0.87658823537826536</v>
      </c>
      <c r="AK31">
        <f t="shared" si="126"/>
        <v>6.976600930174456E-3</v>
      </c>
      <c r="AL31">
        <f t="shared" si="127"/>
        <v>0.30559362485738689</v>
      </c>
      <c r="AM31">
        <f t="shared" si="128"/>
        <v>1.6613750203853412</v>
      </c>
      <c r="AN31">
        <f t="shared" si="129"/>
        <v>-1</v>
      </c>
      <c r="AO31" s="1">
        <v>1618.0555419921875</v>
      </c>
      <c r="AP31" s="1">
        <v>0.5</v>
      </c>
      <c r="AQ31">
        <f t="shared" si="130"/>
        <v>86.274702203008943</v>
      </c>
      <c r="AR31">
        <f t="shared" si="131"/>
        <v>1.0381974651333561</v>
      </c>
      <c r="AS31">
        <f t="shared" si="132"/>
        <v>1.2937780466625697</v>
      </c>
      <c r="AT31">
        <f t="shared" si="133"/>
        <v>21.74592399597168</v>
      </c>
      <c r="AU31" s="1">
        <v>1.75</v>
      </c>
      <c r="AV31">
        <f t="shared" si="134"/>
        <v>4.9836448431015015</v>
      </c>
      <c r="AW31" s="1">
        <v>1</v>
      </c>
      <c r="AX31">
        <f t="shared" si="135"/>
        <v>9.9672896862030029</v>
      </c>
      <c r="AY31" s="1">
        <v>17.619474411010742</v>
      </c>
      <c r="AZ31" s="1">
        <v>21.74592399597168</v>
      </c>
      <c r="BA31" s="1">
        <v>17.105588912963867</v>
      </c>
      <c r="BB31" s="1">
        <v>398.97113037109375</v>
      </c>
      <c r="BC31" s="1">
        <v>393.544921875</v>
      </c>
      <c r="BD31" s="1">
        <v>15.904819488525391</v>
      </c>
      <c r="BE31" s="1">
        <v>16.500320434570312</v>
      </c>
      <c r="BF31" s="1">
        <v>62.865779876708984</v>
      </c>
      <c r="BG31" s="1">
        <v>65.219566345214844</v>
      </c>
      <c r="BH31" s="1">
        <v>300.0611572265625</v>
      </c>
      <c r="BI31" s="1">
        <v>1618.0555419921875</v>
      </c>
      <c r="BJ31" s="1">
        <v>0.78809493780136108</v>
      </c>
      <c r="BK31" s="1">
        <v>79.931144714355469</v>
      </c>
      <c r="BL31" s="1">
        <v>3.1931319236755371</v>
      </c>
      <c r="BM31" s="1">
        <v>-0.12922030687332153</v>
      </c>
      <c r="BN31" s="1">
        <v>0.5</v>
      </c>
      <c r="BO31" s="1">
        <v>-1.355140209197998</v>
      </c>
      <c r="BP31" s="1">
        <v>7.355140209197998</v>
      </c>
      <c r="BQ31" s="1">
        <v>1</v>
      </c>
      <c r="BR31" s="1">
        <v>0</v>
      </c>
      <c r="BS31" s="1">
        <v>0.15999999642372131</v>
      </c>
      <c r="BT31" s="1">
        <v>111115</v>
      </c>
      <c r="BU31">
        <f t="shared" si="136"/>
        <v>1.7146351841517857</v>
      </c>
      <c r="BV31">
        <f t="shared" si="137"/>
        <v>1.0381974651333561E-3</v>
      </c>
      <c r="BW31">
        <f t="shared" si="138"/>
        <v>294.89592399597166</v>
      </c>
      <c r="BX31">
        <f t="shared" si="139"/>
        <v>290.76947441101072</v>
      </c>
      <c r="BY31">
        <f t="shared" si="140"/>
        <v>258.88888093213245</v>
      </c>
      <c r="BZ31">
        <f t="shared" si="141"/>
        <v>0.63040620789953372</v>
      </c>
      <c r="CA31">
        <f t="shared" si="142"/>
        <v>2.612667547151446</v>
      </c>
      <c r="CB31">
        <f t="shared" si="143"/>
        <v>32.686477298531869</v>
      </c>
      <c r="CC31">
        <f t="shared" si="144"/>
        <v>16.186156863961557</v>
      </c>
      <c r="CD31">
        <f t="shared" si="145"/>
        <v>19.682699203491211</v>
      </c>
      <c r="CE31">
        <f t="shared" si="146"/>
        <v>2.3008994781969823</v>
      </c>
      <c r="CF31">
        <f t="shared" si="147"/>
        <v>6.2563625774922818E-2</v>
      </c>
      <c r="CG31">
        <f t="shared" si="148"/>
        <v>1.3188895004888763</v>
      </c>
      <c r="CH31">
        <f t="shared" si="149"/>
        <v>0.98200997770810594</v>
      </c>
      <c r="CI31">
        <f t="shared" si="150"/>
        <v>3.913758008810353E-2</v>
      </c>
      <c r="CJ31">
        <f t="shared" si="151"/>
        <v>12.703619283836511</v>
      </c>
      <c r="CK31">
        <f t="shared" si="152"/>
        <v>0.40384724486312756</v>
      </c>
      <c r="CL31">
        <f t="shared" si="153"/>
        <v>49.550679126203576</v>
      </c>
      <c r="CM31">
        <f t="shared" si="154"/>
        <v>392.34010313550499</v>
      </c>
      <c r="CN31">
        <f t="shared" si="155"/>
        <v>1.12344530919382E-2</v>
      </c>
      <c r="CO31">
        <f t="shared" si="156"/>
        <v>0</v>
      </c>
      <c r="CP31">
        <f t="shared" si="157"/>
        <v>1418.3684522989545</v>
      </c>
      <c r="CQ31">
        <f t="shared" si="158"/>
        <v>589.110595703125</v>
      </c>
      <c r="CR31">
        <f t="shared" si="159"/>
        <v>0.12165344211254993</v>
      </c>
      <c r="CS31">
        <v>-9999</v>
      </c>
    </row>
    <row r="32" spans="1:97" x14ac:dyDescent="0.2">
      <c r="A32" t="s">
        <v>126</v>
      </c>
      <c r="B32" t="s">
        <v>128</v>
      </c>
      <c r="C32" t="s">
        <v>130</v>
      </c>
      <c r="D32">
        <v>2</v>
      </c>
      <c r="E32">
        <v>2</v>
      </c>
      <c r="F32" t="s">
        <v>134</v>
      </c>
      <c r="G32" t="s">
        <v>136</v>
      </c>
      <c r="H32" t="s">
        <v>146</v>
      </c>
      <c r="I32">
        <v>1</v>
      </c>
      <c r="J32" s="8">
        <v>20130619</v>
      </c>
      <c r="K32" s="10" t="s">
        <v>148</v>
      </c>
      <c r="L32" s="5" t="s">
        <v>141</v>
      </c>
      <c r="M32" s="5" t="s">
        <v>144</v>
      </c>
      <c r="N32" s="8">
        <v>0</v>
      </c>
      <c r="O32" s="1">
        <v>31</v>
      </c>
      <c r="P32" s="1" t="s">
        <v>101</v>
      </c>
      <c r="Q32" s="1">
        <v>12885.499999276362</v>
      </c>
      <c r="R32" s="1">
        <v>0</v>
      </c>
      <c r="S32">
        <f t="shared" si="120"/>
        <v>19.052561206177423</v>
      </c>
      <c r="T32">
        <f t="shared" si="121"/>
        <v>6.0788144605487447E-2</v>
      </c>
      <c r="U32">
        <f t="shared" si="122"/>
        <v>367.05853872794091</v>
      </c>
      <c r="V32" s="1">
        <v>31</v>
      </c>
      <c r="W32" s="1">
        <v>31</v>
      </c>
      <c r="X32" s="1">
        <v>0</v>
      </c>
      <c r="Y32" s="1">
        <v>0</v>
      </c>
      <c r="Z32" s="1">
        <v>877.05419921875</v>
      </c>
      <c r="AA32" s="1">
        <v>1564.880126953125</v>
      </c>
      <c r="AB32" s="1">
        <v>1333.912353515625</v>
      </c>
      <c r="AC32">
        <v>-9999</v>
      </c>
      <c r="AD32">
        <f t="shared" si="123"/>
        <v>0.43953905215321226</v>
      </c>
      <c r="AE32">
        <f t="shared" si="124"/>
        <v>0.14759454699396185</v>
      </c>
      <c r="AF32" s="1">
        <v>-1</v>
      </c>
      <c r="AG32" s="1">
        <v>0.87</v>
      </c>
      <c r="AH32" s="1">
        <v>0.92</v>
      </c>
      <c r="AI32" s="1">
        <v>7.9800500869750977</v>
      </c>
      <c r="AJ32">
        <f t="shared" si="125"/>
        <v>0.87399002504348744</v>
      </c>
      <c r="AK32">
        <f t="shared" si="126"/>
        <v>9.6629460214643498E-3</v>
      </c>
      <c r="AL32">
        <f t="shared" si="127"/>
        <v>0.33579393291887544</v>
      </c>
      <c r="AM32">
        <f t="shared" si="128"/>
        <v>1.784245635386122</v>
      </c>
      <c r="AN32">
        <f t="shared" si="129"/>
        <v>-1</v>
      </c>
      <c r="AO32" s="1">
        <v>2374.399658203125</v>
      </c>
      <c r="AP32" s="1">
        <v>0.5</v>
      </c>
      <c r="AQ32">
        <f t="shared" si="130"/>
        <v>153.14422127165815</v>
      </c>
      <c r="AR32">
        <f t="shared" si="131"/>
        <v>1.054777001472176</v>
      </c>
      <c r="AS32">
        <f t="shared" si="132"/>
        <v>1.3605254824151112</v>
      </c>
      <c r="AT32">
        <f t="shared" si="133"/>
        <v>22.159488677978516</v>
      </c>
      <c r="AU32" s="1">
        <v>1.75</v>
      </c>
      <c r="AV32">
        <f t="shared" si="134"/>
        <v>4.9836448431015015</v>
      </c>
      <c r="AW32" s="1">
        <v>1</v>
      </c>
      <c r="AX32">
        <f t="shared" si="135"/>
        <v>9.9672896862030029</v>
      </c>
      <c r="AY32" s="1">
        <v>17.594808578491211</v>
      </c>
      <c r="AZ32" s="1">
        <v>22.159488677978516</v>
      </c>
      <c r="BA32" s="1">
        <v>17.101554870605469</v>
      </c>
      <c r="BB32" s="1">
        <v>900.3387451171875</v>
      </c>
      <c r="BC32" s="1">
        <v>888.6806640625</v>
      </c>
      <c r="BD32" s="1">
        <v>15.895158767700195</v>
      </c>
      <c r="BE32" s="1">
        <v>16.500152587890625</v>
      </c>
      <c r="BF32" s="1">
        <v>62.926624298095703</v>
      </c>
      <c r="BG32" s="1">
        <v>65.321708679199219</v>
      </c>
      <c r="BH32" s="1">
        <v>300.06964111328125</v>
      </c>
      <c r="BI32" s="1">
        <v>2374.399658203125</v>
      </c>
      <c r="BJ32" s="1">
        <v>0.91652101278305054</v>
      </c>
      <c r="BK32" s="1">
        <v>79.932685852050781</v>
      </c>
      <c r="BL32" s="1">
        <v>4.3372969627380371</v>
      </c>
      <c r="BM32" s="1">
        <v>-0.14186984300613403</v>
      </c>
      <c r="BN32" s="1">
        <v>0.5</v>
      </c>
      <c r="BO32" s="1">
        <v>-1.355140209197998</v>
      </c>
      <c r="BP32" s="1">
        <v>7.355140209197998</v>
      </c>
      <c r="BQ32" s="1">
        <v>1</v>
      </c>
      <c r="BR32" s="1">
        <v>0</v>
      </c>
      <c r="BS32" s="1">
        <v>0.15999999642372131</v>
      </c>
      <c r="BT32" s="1">
        <v>111115</v>
      </c>
      <c r="BU32">
        <f t="shared" si="136"/>
        <v>1.7146836635044644</v>
      </c>
      <c r="BV32">
        <f t="shared" si="137"/>
        <v>1.0547770014721759E-3</v>
      </c>
      <c r="BW32">
        <f t="shared" si="138"/>
        <v>295.30948867797849</v>
      </c>
      <c r="BX32">
        <f t="shared" si="139"/>
        <v>290.74480857849119</v>
      </c>
      <c r="BY32">
        <f t="shared" si="140"/>
        <v>379.90393682098511</v>
      </c>
      <c r="BZ32">
        <f t="shared" si="141"/>
        <v>1.0622503341154166</v>
      </c>
      <c r="CA32">
        <f t="shared" si="142"/>
        <v>2.6794269957338752</v>
      </c>
      <c r="CB32">
        <f t="shared" si="143"/>
        <v>33.521042952232172</v>
      </c>
      <c r="CC32">
        <f t="shared" si="144"/>
        <v>17.020890364341547</v>
      </c>
      <c r="CD32">
        <f t="shared" si="145"/>
        <v>19.877148628234863</v>
      </c>
      <c r="CE32">
        <f t="shared" si="146"/>
        <v>2.3288203159812828</v>
      </c>
      <c r="CF32">
        <f t="shared" si="147"/>
        <v>6.0419659379612446E-2</v>
      </c>
      <c r="CG32">
        <f t="shared" si="148"/>
        <v>1.318901513318764</v>
      </c>
      <c r="CH32">
        <f t="shared" si="149"/>
        <v>1.0099188026625188</v>
      </c>
      <c r="CI32">
        <f t="shared" si="150"/>
        <v>3.779522122265782E-2</v>
      </c>
      <c r="CJ32">
        <f t="shared" si="151"/>
        <v>29.339974865453318</v>
      </c>
      <c r="CK32">
        <f t="shared" si="152"/>
        <v>0.41303761133946093</v>
      </c>
      <c r="CL32">
        <f t="shared" si="153"/>
        <v>48.23642755800838</v>
      </c>
      <c r="CM32">
        <f t="shared" si="154"/>
        <v>886.10012728288348</v>
      </c>
      <c r="CN32">
        <f t="shared" si="155"/>
        <v>1.0371598650305831E-2</v>
      </c>
      <c r="CO32">
        <f t="shared" si="156"/>
        <v>0</v>
      </c>
      <c r="CP32">
        <f t="shared" si="157"/>
        <v>2075.2016167361971</v>
      </c>
      <c r="CQ32">
        <f t="shared" si="158"/>
        <v>687.825927734375</v>
      </c>
      <c r="CR32">
        <f t="shared" si="159"/>
        <v>0.14759454699396185</v>
      </c>
      <c r="CS32">
        <v>-9999</v>
      </c>
    </row>
    <row r="33" spans="1:97" s="11" customFormat="1" x14ac:dyDescent="0.2">
      <c r="A33" s="11" t="s">
        <v>126</v>
      </c>
      <c r="B33" s="11" t="s">
        <v>128</v>
      </c>
      <c r="C33" s="11" t="s">
        <v>130</v>
      </c>
      <c r="D33" s="11">
        <v>2</v>
      </c>
      <c r="E33" s="11">
        <v>2</v>
      </c>
      <c r="F33" s="11" t="s">
        <v>134</v>
      </c>
      <c r="G33" s="11" t="s">
        <v>136</v>
      </c>
      <c r="H33" s="11" t="s">
        <v>146</v>
      </c>
      <c r="I33" s="11">
        <v>1</v>
      </c>
      <c r="J33" s="8">
        <v>20130619</v>
      </c>
      <c r="K33" s="15" t="s">
        <v>148</v>
      </c>
      <c r="L33" s="12" t="s">
        <v>141</v>
      </c>
      <c r="M33" s="12" t="s">
        <v>144</v>
      </c>
      <c r="N33" s="13">
        <v>0</v>
      </c>
      <c r="O33" s="14">
        <v>32</v>
      </c>
      <c r="P33" s="14" t="s">
        <v>102</v>
      </c>
      <c r="Q33" s="14">
        <v>13069.499999483116</v>
      </c>
      <c r="R33" s="14">
        <v>0</v>
      </c>
      <c r="S33" s="11">
        <f t="shared" si="120"/>
        <v>18.096645894897506</v>
      </c>
      <c r="T33" s="11">
        <f t="shared" si="121"/>
        <v>6.3555328065924607E-2</v>
      </c>
      <c r="U33" s="11">
        <f t="shared" si="122"/>
        <v>705.42406575084351</v>
      </c>
      <c r="V33" s="14">
        <v>32</v>
      </c>
      <c r="W33" s="14">
        <v>32</v>
      </c>
      <c r="X33" s="14">
        <v>0</v>
      </c>
      <c r="Y33" s="14">
        <v>0</v>
      </c>
      <c r="Z33" s="14">
        <v>881.447021484375</v>
      </c>
      <c r="AA33" s="14">
        <v>1562.9830322265625</v>
      </c>
      <c r="AB33" s="14">
        <v>1350.8363037109375</v>
      </c>
      <c r="AC33">
        <v>-9999</v>
      </c>
      <c r="AD33" s="11">
        <f t="shared" si="123"/>
        <v>0.43604824664750125</v>
      </c>
      <c r="AE33" s="11">
        <f t="shared" si="124"/>
        <v>0.13573194599138375</v>
      </c>
      <c r="AF33" s="14">
        <v>-1</v>
      </c>
      <c r="AG33" s="14">
        <v>0.87</v>
      </c>
      <c r="AH33" s="14">
        <v>0.92</v>
      </c>
      <c r="AI33" s="14">
        <v>7.9800500869750977</v>
      </c>
      <c r="AJ33" s="11">
        <f t="shared" si="125"/>
        <v>0.87399002504348744</v>
      </c>
      <c r="AK33" s="11">
        <f t="shared" si="126"/>
        <v>9.194340086351312E-3</v>
      </c>
      <c r="AL33" s="11">
        <f t="shared" si="127"/>
        <v>0.31127735757439851</v>
      </c>
      <c r="AM33" s="11">
        <f t="shared" si="128"/>
        <v>1.7732013315950252</v>
      </c>
      <c r="AN33" s="11">
        <f t="shared" si="129"/>
        <v>-1</v>
      </c>
      <c r="AO33" s="14">
        <v>2376.45751953125</v>
      </c>
      <c r="AP33" s="14">
        <v>0.5</v>
      </c>
      <c r="AQ33" s="11">
        <f t="shared" si="130"/>
        <v>140.95763724634148</v>
      </c>
      <c r="AR33" s="11">
        <f t="shared" si="131"/>
        <v>1.0194877547440411</v>
      </c>
      <c r="AS33" s="11">
        <f t="shared" si="132"/>
        <v>1.2589253597632726</v>
      </c>
      <c r="AT33" s="11">
        <f t="shared" si="133"/>
        <v>21.498935699462891</v>
      </c>
      <c r="AU33" s="14">
        <v>1.75</v>
      </c>
      <c r="AV33" s="11">
        <f t="shared" si="134"/>
        <v>4.9836448431015015</v>
      </c>
      <c r="AW33" s="14">
        <v>1</v>
      </c>
      <c r="AX33" s="11">
        <f t="shared" si="135"/>
        <v>9.9672896862030029</v>
      </c>
      <c r="AY33" s="14">
        <v>17.556838989257812</v>
      </c>
      <c r="AZ33" s="14">
        <v>21.498935699462891</v>
      </c>
      <c r="BA33" s="14">
        <v>17.104213714599609</v>
      </c>
      <c r="BB33" s="14">
        <v>1199.183349609375</v>
      </c>
      <c r="BC33" s="14">
        <v>1187.9224853515625</v>
      </c>
      <c r="BD33" s="14">
        <v>15.861963272094727</v>
      </c>
      <c r="BE33" s="14">
        <v>16.446781158447266</v>
      </c>
      <c r="BF33" s="14">
        <v>62.942726135253906</v>
      </c>
      <c r="BG33" s="14">
        <v>65.263374328613281</v>
      </c>
      <c r="BH33" s="14">
        <v>300.05252075195312</v>
      </c>
      <c r="BI33" s="14">
        <v>2376.45751953125</v>
      </c>
      <c r="BJ33" s="14">
        <v>0.89907705783843994</v>
      </c>
      <c r="BK33" s="14">
        <v>79.928749084472656</v>
      </c>
      <c r="BL33" s="14">
        <v>4.7892012596130371</v>
      </c>
      <c r="BM33" s="14">
        <v>-0.1384461522102356</v>
      </c>
      <c r="BN33" s="14">
        <v>0.5</v>
      </c>
      <c r="BO33" s="14">
        <v>-1.355140209197998</v>
      </c>
      <c r="BP33" s="14">
        <v>7.355140209197998</v>
      </c>
      <c r="BQ33" s="14">
        <v>1</v>
      </c>
      <c r="BR33" s="14">
        <v>0</v>
      </c>
      <c r="BS33" s="14">
        <v>0.15999999642372131</v>
      </c>
      <c r="BT33" s="14">
        <v>111115</v>
      </c>
      <c r="BU33" s="11">
        <f t="shared" si="136"/>
        <v>1.7145858328683035</v>
      </c>
      <c r="BV33" s="11">
        <f t="shared" si="137"/>
        <v>1.019487754744041E-3</v>
      </c>
      <c r="BW33" s="11">
        <f t="shared" si="138"/>
        <v>294.64893569946287</v>
      </c>
      <c r="BX33" s="11">
        <f t="shared" si="139"/>
        <v>290.70683898925779</v>
      </c>
      <c r="BY33" s="11">
        <f t="shared" si="140"/>
        <v>380.23319462612562</v>
      </c>
      <c r="BZ33" s="11">
        <f t="shared" si="141"/>
        <v>1.0954425341352887</v>
      </c>
      <c r="CA33" s="11">
        <f t="shared" si="142"/>
        <v>2.5734960042240367</v>
      </c>
      <c r="CB33" s="11">
        <f t="shared" si="143"/>
        <v>32.197376209456735</v>
      </c>
      <c r="CC33" s="11">
        <f t="shared" si="144"/>
        <v>15.750595051009469</v>
      </c>
      <c r="CD33" s="11">
        <f t="shared" si="145"/>
        <v>19.527887344360352</v>
      </c>
      <c r="CE33" s="11">
        <f t="shared" si="146"/>
        <v>2.2788803707381895</v>
      </c>
      <c r="CF33" s="11">
        <f t="shared" si="147"/>
        <v>6.3152642178562035E-2</v>
      </c>
      <c r="CG33" s="11">
        <f t="shared" si="148"/>
        <v>1.3145706444607641</v>
      </c>
      <c r="CH33" s="11">
        <f t="shared" si="149"/>
        <v>0.96430972627742539</v>
      </c>
      <c r="CI33" s="11">
        <f t="shared" si="150"/>
        <v>3.9506383715908415E-2</v>
      </c>
      <c r="CJ33" s="11">
        <f t="shared" si="151"/>
        <v>56.383663149547715</v>
      </c>
      <c r="CK33" s="11">
        <f t="shared" si="152"/>
        <v>0.59383004737221989</v>
      </c>
      <c r="CL33" s="11">
        <f t="shared" si="153"/>
        <v>50.179329650007112</v>
      </c>
      <c r="CM33" s="11">
        <f t="shared" si="154"/>
        <v>1185.4714206461863</v>
      </c>
      <c r="CN33" s="11">
        <f t="shared" si="155"/>
        <v>7.6600544231131933E-3</v>
      </c>
      <c r="CO33" s="11">
        <f t="shared" si="156"/>
        <v>0</v>
      </c>
      <c r="CP33" s="11">
        <f t="shared" si="157"/>
        <v>2077.0001670099014</v>
      </c>
      <c r="CQ33" s="11">
        <f t="shared" si="158"/>
        <v>681.5360107421875</v>
      </c>
      <c r="CR33" s="11">
        <f t="shared" si="159"/>
        <v>0.13573194599138375</v>
      </c>
      <c r="CS33">
        <v>-9999</v>
      </c>
    </row>
    <row r="34" spans="1:97" x14ac:dyDescent="0.2">
      <c r="A34" t="s">
        <v>126</v>
      </c>
      <c r="B34" t="s">
        <v>128</v>
      </c>
      <c r="C34" t="s">
        <v>130</v>
      </c>
      <c r="D34">
        <v>2</v>
      </c>
      <c r="E34">
        <v>2</v>
      </c>
      <c r="F34" t="s">
        <v>134</v>
      </c>
      <c r="G34" t="s">
        <v>136</v>
      </c>
      <c r="H34" t="s">
        <v>146</v>
      </c>
      <c r="I34">
        <v>1</v>
      </c>
      <c r="J34" s="8">
        <v>20130619</v>
      </c>
      <c r="K34" s="10" t="s">
        <v>148</v>
      </c>
      <c r="L34" s="5" t="s">
        <v>141</v>
      </c>
      <c r="M34" s="5" t="s">
        <v>144</v>
      </c>
      <c r="N34" s="8">
        <v>0</v>
      </c>
      <c r="O34" s="1">
        <v>33</v>
      </c>
      <c r="P34" s="1" t="s">
        <v>103</v>
      </c>
      <c r="Q34" s="1">
        <v>13198.499999138527</v>
      </c>
      <c r="R34" s="1">
        <v>0</v>
      </c>
      <c r="S34">
        <f t="shared" si="120"/>
        <v>21.417748406454351</v>
      </c>
      <c r="T34">
        <f t="shared" si="121"/>
        <v>6.2161314606554066E-2</v>
      </c>
      <c r="U34">
        <f t="shared" si="122"/>
        <v>900.40461846488654</v>
      </c>
      <c r="V34" s="1">
        <v>33</v>
      </c>
      <c r="W34" s="1">
        <v>33</v>
      </c>
      <c r="X34" s="1">
        <v>0</v>
      </c>
      <c r="Y34" s="1">
        <v>0</v>
      </c>
      <c r="Z34" s="1">
        <v>884.21240234375</v>
      </c>
      <c r="AA34" s="1">
        <v>1547.586181640625</v>
      </c>
      <c r="AB34" s="1">
        <v>1346.2508544921875</v>
      </c>
      <c r="AC34">
        <v>-9999</v>
      </c>
      <c r="AD34">
        <f t="shared" si="123"/>
        <v>0.42865062195994802</v>
      </c>
      <c r="AE34">
        <f t="shared" si="124"/>
        <v>0.13009635879211467</v>
      </c>
      <c r="AF34" s="1">
        <v>-1</v>
      </c>
      <c r="AG34" s="1">
        <v>0.87</v>
      </c>
      <c r="AH34" s="1">
        <v>0.92</v>
      </c>
      <c r="AI34" s="1">
        <v>13.207547187805176</v>
      </c>
      <c r="AJ34">
        <f t="shared" si="125"/>
        <v>0.87660377359390251</v>
      </c>
      <c r="AK34">
        <f t="shared" si="126"/>
        <v>1.5868127413461757E-2</v>
      </c>
      <c r="AL34">
        <f t="shared" si="127"/>
        <v>0.30350208801113215</v>
      </c>
      <c r="AM34">
        <f t="shared" si="128"/>
        <v>1.7502425633688172</v>
      </c>
      <c r="AN34">
        <f t="shared" si="129"/>
        <v>-1</v>
      </c>
      <c r="AO34" s="1">
        <v>1611.6212158203125</v>
      </c>
      <c r="AP34" s="1">
        <v>0.5</v>
      </c>
      <c r="AQ34">
        <f t="shared" si="130"/>
        <v>91.897026158337098</v>
      </c>
      <c r="AR34">
        <f t="shared" si="131"/>
        <v>1.0285202758176213</v>
      </c>
      <c r="AS34">
        <f t="shared" si="132"/>
        <v>1.2981367502212471</v>
      </c>
      <c r="AT34">
        <f t="shared" si="133"/>
        <v>21.743268966674805</v>
      </c>
      <c r="AU34" s="1">
        <v>1.75</v>
      </c>
      <c r="AV34">
        <f t="shared" si="134"/>
        <v>4.9836448431015015</v>
      </c>
      <c r="AW34" s="1">
        <v>1</v>
      </c>
      <c r="AX34">
        <f t="shared" si="135"/>
        <v>9.9672896862030029</v>
      </c>
      <c r="AY34" s="1">
        <v>17.579551696777344</v>
      </c>
      <c r="AZ34" s="1">
        <v>21.743268966674805</v>
      </c>
      <c r="BA34" s="1">
        <v>17.105503082275391</v>
      </c>
      <c r="BB34" s="1">
        <v>1499.7757568359375</v>
      </c>
      <c r="BC34" s="1">
        <v>1486.3924560546875</v>
      </c>
      <c r="BD34" s="1">
        <v>15.850052833557129</v>
      </c>
      <c r="BE34" s="1">
        <v>16.4400634765625</v>
      </c>
      <c r="BF34" s="1">
        <v>62.808891296386719</v>
      </c>
      <c r="BG34" s="1">
        <v>65.146926879882812</v>
      </c>
      <c r="BH34" s="1">
        <v>300.04879760742188</v>
      </c>
      <c r="BI34" s="1">
        <v>1611.6212158203125</v>
      </c>
      <c r="BJ34" s="1">
        <v>0.76112210750579834</v>
      </c>
      <c r="BK34" s="1">
        <v>79.933204650878906</v>
      </c>
      <c r="BL34" s="1">
        <v>5.4145674705505371</v>
      </c>
      <c r="BM34" s="1">
        <v>-0.14320117235183716</v>
      </c>
      <c r="BN34" s="1">
        <v>0.5</v>
      </c>
      <c r="BO34" s="1">
        <v>-1.355140209197998</v>
      </c>
      <c r="BP34" s="1">
        <v>7.355140209197998</v>
      </c>
      <c r="BQ34" s="1">
        <v>1</v>
      </c>
      <c r="BR34" s="1">
        <v>0</v>
      </c>
      <c r="BS34" s="1">
        <v>0.15999999642372131</v>
      </c>
      <c r="BT34" s="1">
        <v>111115</v>
      </c>
      <c r="BU34">
        <f t="shared" si="136"/>
        <v>1.7145645577566964</v>
      </c>
      <c r="BV34">
        <f t="shared" si="137"/>
        <v>1.0285202758176213E-3</v>
      </c>
      <c r="BW34">
        <f t="shared" si="138"/>
        <v>294.89326896667478</v>
      </c>
      <c r="BX34">
        <f t="shared" si="139"/>
        <v>290.72955169677732</v>
      </c>
      <c r="BY34">
        <f t="shared" si="140"/>
        <v>257.8593887676434</v>
      </c>
      <c r="BZ34">
        <f t="shared" si="141"/>
        <v>0.62667866432289887</v>
      </c>
      <c r="CA34">
        <f t="shared" si="142"/>
        <v>2.6122437085667571</v>
      </c>
      <c r="CB34">
        <f t="shared" si="143"/>
        <v>32.680332534847693</v>
      </c>
      <c r="CC34">
        <f t="shared" si="144"/>
        <v>16.240269058285193</v>
      </c>
      <c r="CD34">
        <f t="shared" si="145"/>
        <v>19.661410331726074</v>
      </c>
      <c r="CE34">
        <f t="shared" si="146"/>
        <v>2.2978605180247422</v>
      </c>
      <c r="CF34">
        <f t="shared" si="147"/>
        <v>6.1776046356746273E-2</v>
      </c>
      <c r="CG34">
        <f t="shared" si="148"/>
        <v>1.3141069583455101</v>
      </c>
      <c r="CH34">
        <f t="shared" si="149"/>
        <v>0.98375355967923217</v>
      </c>
      <c r="CI34">
        <f t="shared" si="150"/>
        <v>3.8644459059590686E-2</v>
      </c>
      <c r="CJ34">
        <f t="shared" si="151"/>
        <v>71.972226636350314</v>
      </c>
      <c r="CK34">
        <f t="shared" si="152"/>
        <v>0.60576506211207437</v>
      </c>
      <c r="CL34">
        <f t="shared" si="153"/>
        <v>49.370201362215838</v>
      </c>
      <c r="CM34">
        <f t="shared" si="154"/>
        <v>1483.4915711342123</v>
      </c>
      <c r="CN34">
        <f t="shared" si="155"/>
        <v>7.1277691907847395E-3</v>
      </c>
      <c r="CO34">
        <f t="shared" si="156"/>
        <v>0</v>
      </c>
      <c r="CP34">
        <f t="shared" si="157"/>
        <v>1412.7532393920792</v>
      </c>
      <c r="CQ34">
        <f t="shared" si="158"/>
        <v>663.373779296875</v>
      </c>
      <c r="CR34">
        <f t="shared" si="159"/>
        <v>0.13009635879211467</v>
      </c>
      <c r="CS34">
        <v>-9999</v>
      </c>
    </row>
    <row r="35" spans="1:97" x14ac:dyDescent="0.2">
      <c r="A35" t="s">
        <v>126</v>
      </c>
      <c r="B35" t="s">
        <v>128</v>
      </c>
      <c r="C35" t="s">
        <v>130</v>
      </c>
      <c r="D35">
        <v>2</v>
      </c>
      <c r="E35">
        <v>2</v>
      </c>
      <c r="F35" t="s">
        <v>134</v>
      </c>
      <c r="G35" t="s">
        <v>136</v>
      </c>
      <c r="H35" t="s">
        <v>146</v>
      </c>
      <c r="I35">
        <v>2</v>
      </c>
      <c r="J35" s="8">
        <v>20130619</v>
      </c>
      <c r="K35" s="10" t="s">
        <v>148</v>
      </c>
      <c r="L35" s="5" t="s">
        <v>141</v>
      </c>
      <c r="M35" s="5" t="s">
        <v>144</v>
      </c>
      <c r="N35" s="8">
        <v>0</v>
      </c>
      <c r="O35" s="1">
        <v>34</v>
      </c>
      <c r="P35" s="1" t="s">
        <v>104</v>
      </c>
      <c r="Q35" s="1">
        <v>13726.499999414198</v>
      </c>
      <c r="R35" s="1">
        <v>0</v>
      </c>
      <c r="S35">
        <f t="shared" ref="S35:S43" si="160">(BB35-BC35*(1000-BD35)/(1000-BE35))*BU35</f>
        <v>8.8200390849692987</v>
      </c>
      <c r="T35">
        <f t="shared" ref="T35:T43" si="161">IF(CF35&lt;&gt;0,1/(1/CF35-1/AX35),0)</f>
        <v>6.9016948802676961E-2</v>
      </c>
      <c r="U35">
        <f t="shared" ref="U35:U43" si="162">((CI35-BV35/2)*BC35-S35)/(CI35+BV35/2)</f>
        <v>177.75260365980711</v>
      </c>
      <c r="V35" s="1">
        <v>34</v>
      </c>
      <c r="W35" s="1">
        <v>34</v>
      </c>
      <c r="X35" s="1">
        <v>0</v>
      </c>
      <c r="Y35" s="1">
        <v>0</v>
      </c>
      <c r="Z35" s="1">
        <v>896.9859619140625</v>
      </c>
      <c r="AA35" s="1">
        <v>1453.6558837890625</v>
      </c>
      <c r="AB35" s="1">
        <v>1285.9930419921875</v>
      </c>
      <c r="AC35">
        <v>-9999</v>
      </c>
      <c r="AD35">
        <f t="shared" ref="AD35:AD43" si="163">CQ35/AA35</f>
        <v>0.38294477261289539</v>
      </c>
      <c r="AE35">
        <f t="shared" ref="AE35:AE43" si="164">(AA35-AB35)/AA35</f>
        <v>0.11533874259143732</v>
      </c>
      <c r="AF35" s="1">
        <v>-1</v>
      </c>
      <c r="AG35" s="1">
        <v>0.87</v>
      </c>
      <c r="AH35" s="1">
        <v>0.92</v>
      </c>
      <c r="AI35" s="1">
        <v>13.145540237426758</v>
      </c>
      <c r="AJ35">
        <f t="shared" ref="AJ35:AJ43" si="165">(AI35*AH35+(100-AI35)*AG35)/100</f>
        <v>0.87657277011871326</v>
      </c>
      <c r="AK35">
        <f t="shared" ref="AK35:AK43" si="166">(S35-AF35)/CP35</f>
        <v>6.4230209043534174E-3</v>
      </c>
      <c r="AL35">
        <f t="shared" ref="AL35:AL43" si="167">(AA35-AB35)/(AA35-Z35)</f>
        <v>0.30118897251021876</v>
      </c>
      <c r="AM35">
        <f t="shared" ref="AM35:AM43" si="168">(Y35-AA35)/(Y35-Z35)</f>
        <v>1.6206004837435046</v>
      </c>
      <c r="AN35">
        <f t="shared" ref="AN35:AN43" si="169">(Y35-AA35)/AA35</f>
        <v>-1</v>
      </c>
      <c r="AO35" s="1">
        <v>1744.1583251953125</v>
      </c>
      <c r="AP35" s="1">
        <v>0.5</v>
      </c>
      <c r="AQ35">
        <f t="shared" ref="AQ35:AQ43" si="170">AE35*AP35*AJ35*AO35</f>
        <v>88.169646115541127</v>
      </c>
      <c r="AR35">
        <f t="shared" ref="AR35:AR43" si="171">BV35*1000</f>
        <v>1.5956140166264063</v>
      </c>
      <c r="AS35">
        <f t="shared" ref="AS35:AS43" si="172">(CA35-CG35)</f>
        <v>1.8093512076912992</v>
      </c>
      <c r="AT35">
        <f t="shared" ref="AT35:AT43" si="173">(AZ35+BZ35*R35)</f>
        <v>24.704090118408203</v>
      </c>
      <c r="AU35" s="1">
        <v>1.75</v>
      </c>
      <c r="AV35">
        <f t="shared" ref="AV35:AV43" si="174">(AU35*BO35+BP35)</f>
        <v>4.9836448431015015</v>
      </c>
      <c r="AW35" s="1">
        <v>1</v>
      </c>
      <c r="AX35">
        <f t="shared" ref="AX35:AX43" si="175">AV35*(AW35+1)*(AW35+1)/(AW35*AW35+1)</f>
        <v>9.9672896862030029</v>
      </c>
      <c r="AY35" s="1">
        <v>23.015392303466797</v>
      </c>
      <c r="AZ35" s="1">
        <v>24.704090118408203</v>
      </c>
      <c r="BA35" s="1">
        <v>24.121006011962891</v>
      </c>
      <c r="BB35" s="1">
        <v>399.5872802734375</v>
      </c>
      <c r="BC35" s="1">
        <v>394.07620239257812</v>
      </c>
      <c r="BD35" s="1">
        <v>15.529614448547363</v>
      </c>
      <c r="BE35" s="1">
        <v>16.44495964050293</v>
      </c>
      <c r="BF35" s="1">
        <v>43.987667083740234</v>
      </c>
      <c r="BG35" s="1">
        <v>46.58038330078125</v>
      </c>
      <c r="BH35" s="1">
        <v>300.04034423828125</v>
      </c>
      <c r="BI35" s="1">
        <v>1744.1583251953125</v>
      </c>
      <c r="BJ35" s="1">
        <v>0.53911823034286499</v>
      </c>
      <c r="BK35" s="1">
        <v>79.943122863769531</v>
      </c>
      <c r="BL35" s="1">
        <v>3.4192366600036621</v>
      </c>
      <c r="BM35" s="1">
        <v>-0.14428645372390747</v>
      </c>
      <c r="BN35" s="1">
        <v>0.5</v>
      </c>
      <c r="BO35" s="1">
        <v>-1.355140209197998</v>
      </c>
      <c r="BP35" s="1">
        <v>7.355140209197998</v>
      </c>
      <c r="BQ35" s="1">
        <v>1</v>
      </c>
      <c r="BR35" s="1">
        <v>0</v>
      </c>
      <c r="BS35" s="1">
        <v>0.15999999642372131</v>
      </c>
      <c r="BT35" s="1">
        <v>111115</v>
      </c>
      <c r="BU35">
        <f t="shared" ref="BU35:BU43" si="176">BH35*0.000001/(AU35*0.0001)</f>
        <v>1.7145162527901785</v>
      </c>
      <c r="BV35">
        <f t="shared" ref="BV35:BV43" si="177">(BE35-BD35)/(1000-BE35)*BU35</f>
        <v>1.5956140166264064E-3</v>
      </c>
      <c r="BW35">
        <f t="shared" ref="BW35:BW43" si="178">(AZ35+273.15)</f>
        <v>297.85409011840818</v>
      </c>
      <c r="BX35">
        <f t="shared" ref="BX35:BX43" si="179">(AY35+273.15)</f>
        <v>296.16539230346677</v>
      </c>
      <c r="BY35">
        <f t="shared" ref="BY35:BY43" si="180">(BI35*BQ35+BJ35*BR35)*BS35</f>
        <v>279.06532579365376</v>
      </c>
      <c r="BZ35">
        <f t="shared" ref="BZ35:BZ43" si="181">((BY35+0.00000010773*(BX35^4-BW35^4))-BV35*44100)/(AV35*51.4+0.00000043092*BW35^3)</f>
        <v>0.70878405214392848</v>
      </c>
      <c r="CA35">
        <f t="shared" ref="CA35:CA43" si="182">0.61365*EXP(17.502*AT35/(240.97+AT35))</f>
        <v>3.1240126367217562</v>
      </c>
      <c r="CB35">
        <f t="shared" ref="CB35:CB43" si="183">CA35*1000/BK35</f>
        <v>39.077940976178304</v>
      </c>
      <c r="CC35">
        <f t="shared" ref="CC35:CC43" si="184">(CB35-BE35)</f>
        <v>22.632981335675375</v>
      </c>
      <c r="CD35">
        <f t="shared" ref="CD35:CD43" si="185">IF(R35,AZ35,(AY35+AZ35)/2)</f>
        <v>23.8597412109375</v>
      </c>
      <c r="CE35">
        <f t="shared" ref="CE35:CE43" si="186">0.61365*EXP(17.502*CD35/(240.97+CD35))</f>
        <v>2.9698335588013158</v>
      </c>
      <c r="CF35">
        <f t="shared" ref="CF35:CF43" si="187">IF(CC35&lt;&gt;0,(1000-(CB35+BE35)/2)/CC35*BV35,0)</f>
        <v>6.8542338032474184E-2</v>
      </c>
      <c r="CG35">
        <f t="shared" ref="CG35:CG43" si="188">BE35*BK35/1000</f>
        <v>1.314661429030457</v>
      </c>
      <c r="CH35">
        <f t="shared" ref="CH35:CH43" si="189">(CE35-CG35)</f>
        <v>1.6551721297708588</v>
      </c>
      <c r="CI35">
        <f t="shared" ref="CI35:CI43" si="190">1/(1.6/T35+1.37/AX35)</f>
        <v>4.28813507556908E-2</v>
      </c>
      <c r="CJ35">
        <f t="shared" ref="CJ35:CJ43" si="191">U35*BK35*0.001</f>
        <v>14.210098233730889</v>
      </c>
      <c r="CK35">
        <f t="shared" ref="CK35:CK43" si="192">U35/BC35</f>
        <v>0.45106150176186033</v>
      </c>
      <c r="CL35">
        <f t="shared" ref="CL35:CL43" si="193">(1-BV35*BK35/CA35/T35)*100</f>
        <v>40.838331365643413</v>
      </c>
      <c r="CM35">
        <f t="shared" ref="CM35:CM43" si="194">(BC35-S35/(AX35/1.35))</f>
        <v>392.88158949984853</v>
      </c>
      <c r="CN35">
        <f t="shared" ref="CN35:CN43" si="195">S35*CL35/100/CM35</f>
        <v>9.168046771253489E-3</v>
      </c>
      <c r="CO35">
        <f t="shared" ref="CO35:CO43" si="196">(Y35-X35)</f>
        <v>0</v>
      </c>
      <c r="CP35">
        <f t="shared" ref="CP35:CP43" si="197">BI35*AJ35</f>
        <v>1528.8816946420707</v>
      </c>
      <c r="CQ35">
        <f t="shared" ref="CQ35:CQ43" si="198">(AA35-Z35)</f>
        <v>556.669921875</v>
      </c>
      <c r="CR35">
        <f t="shared" ref="CR35:CR43" si="199">(AA35-AB35)/(AA35-X35)</f>
        <v>0.11533874259143732</v>
      </c>
      <c r="CS35">
        <v>-9999</v>
      </c>
    </row>
    <row r="36" spans="1:97" x14ac:dyDescent="0.2">
      <c r="A36" t="s">
        <v>126</v>
      </c>
      <c r="B36" t="s">
        <v>128</v>
      </c>
      <c r="C36" t="s">
        <v>130</v>
      </c>
      <c r="D36">
        <v>2</v>
      </c>
      <c r="E36">
        <v>2</v>
      </c>
      <c r="F36" t="s">
        <v>134</v>
      </c>
      <c r="G36" t="s">
        <v>136</v>
      </c>
      <c r="H36" t="s">
        <v>146</v>
      </c>
      <c r="I36">
        <v>2</v>
      </c>
      <c r="J36" s="8">
        <v>20130619</v>
      </c>
      <c r="K36" s="10" t="s">
        <v>148</v>
      </c>
      <c r="L36" s="5" t="s">
        <v>141</v>
      </c>
      <c r="M36" s="5" t="s">
        <v>144</v>
      </c>
      <c r="N36" s="8">
        <v>0</v>
      </c>
      <c r="O36" s="1">
        <v>35</v>
      </c>
      <c r="P36" s="1" t="s">
        <v>105</v>
      </c>
      <c r="Q36" s="1">
        <v>13828.499999552034</v>
      </c>
      <c r="R36" s="1">
        <v>0</v>
      </c>
      <c r="S36">
        <f t="shared" si="160"/>
        <v>4.7518428271025916</v>
      </c>
      <c r="T36">
        <f t="shared" si="161"/>
        <v>6.952516961560265E-2</v>
      </c>
      <c r="U36">
        <f t="shared" si="162"/>
        <v>128.57843929832575</v>
      </c>
      <c r="V36" s="1">
        <v>35</v>
      </c>
      <c r="W36" s="1">
        <v>35</v>
      </c>
      <c r="X36" s="1">
        <v>0</v>
      </c>
      <c r="Y36" s="1">
        <v>0</v>
      </c>
      <c r="Z36" s="1">
        <v>905.2950439453125</v>
      </c>
      <c r="AA36" s="1">
        <v>1433.099853515625</v>
      </c>
      <c r="AB36" s="1">
        <v>1259.1090087890625</v>
      </c>
      <c r="AC36">
        <v>-9999</v>
      </c>
      <c r="AD36">
        <f t="shared" si="163"/>
        <v>0.36829590644051929</v>
      </c>
      <c r="AE36">
        <f t="shared" si="164"/>
        <v>0.12140873805808779</v>
      </c>
      <c r="AF36" s="1">
        <v>-1</v>
      </c>
      <c r="AG36" s="1">
        <v>0.87</v>
      </c>
      <c r="AH36" s="1">
        <v>0.92</v>
      </c>
      <c r="AI36" s="1">
        <v>8.0050029754638672</v>
      </c>
      <c r="AJ36">
        <f t="shared" si="165"/>
        <v>0.87400250148773195</v>
      </c>
      <c r="AK36">
        <f t="shared" si="166"/>
        <v>2.7751459335982557E-3</v>
      </c>
      <c r="AL36">
        <f t="shared" si="167"/>
        <v>0.32964997963586001</v>
      </c>
      <c r="AM36">
        <f t="shared" si="168"/>
        <v>1.5830196609385132</v>
      </c>
      <c r="AN36">
        <f t="shared" si="169"/>
        <v>-1</v>
      </c>
      <c r="AO36" s="1">
        <v>2371.420166015625</v>
      </c>
      <c r="AP36" s="1">
        <v>0.5</v>
      </c>
      <c r="AQ36">
        <f t="shared" si="170"/>
        <v>125.81752380883667</v>
      </c>
      <c r="AR36">
        <f t="shared" si="171"/>
        <v>1.5944330353566309</v>
      </c>
      <c r="AS36">
        <f t="shared" si="172"/>
        <v>1.7951844810633224</v>
      </c>
      <c r="AT36">
        <f t="shared" si="173"/>
        <v>24.59434700012207</v>
      </c>
      <c r="AU36" s="1">
        <v>1.75</v>
      </c>
      <c r="AV36">
        <f t="shared" si="174"/>
        <v>4.9836448431015015</v>
      </c>
      <c r="AW36" s="1">
        <v>1</v>
      </c>
      <c r="AX36">
        <f t="shared" si="175"/>
        <v>9.9672896862030029</v>
      </c>
      <c r="AY36" s="1">
        <v>23.026994705200195</v>
      </c>
      <c r="AZ36" s="1">
        <v>24.59434700012207</v>
      </c>
      <c r="BA36" s="1">
        <v>24.118057250976562</v>
      </c>
      <c r="BB36" s="1">
        <v>248.49046325683594</v>
      </c>
      <c r="BC36" s="1">
        <v>245.49078369140625</v>
      </c>
      <c r="BD36" s="1">
        <v>15.452051162719727</v>
      </c>
      <c r="BE36" s="1">
        <v>16.366744995117188</v>
      </c>
      <c r="BF36" s="1">
        <v>43.737010955810547</v>
      </c>
      <c r="BG36" s="1">
        <v>46.3260498046875</v>
      </c>
      <c r="BH36" s="1">
        <v>300.05563354492188</v>
      </c>
      <c r="BI36" s="1">
        <v>2371.420166015625</v>
      </c>
      <c r="BJ36" s="1">
        <v>37.2022705078125</v>
      </c>
      <c r="BK36" s="1">
        <v>79.942680358886719</v>
      </c>
      <c r="BL36" s="1">
        <v>2.9838728904724121</v>
      </c>
      <c r="BM36" s="1">
        <v>-0.1450074315071106</v>
      </c>
      <c r="BN36" s="1">
        <v>0.5</v>
      </c>
      <c r="BO36" s="1">
        <v>-1.355140209197998</v>
      </c>
      <c r="BP36" s="1">
        <v>7.355140209197998</v>
      </c>
      <c r="BQ36" s="1">
        <v>1</v>
      </c>
      <c r="BR36" s="1">
        <v>0</v>
      </c>
      <c r="BS36" s="1">
        <v>0.15999999642372131</v>
      </c>
      <c r="BT36" s="1">
        <v>111115</v>
      </c>
      <c r="BU36">
        <f t="shared" si="176"/>
        <v>1.7146036202566963</v>
      </c>
      <c r="BV36">
        <f t="shared" si="177"/>
        <v>1.594433035356631E-3</v>
      </c>
      <c r="BW36">
        <f t="shared" si="178"/>
        <v>297.74434700012205</v>
      </c>
      <c r="BX36">
        <f t="shared" si="179"/>
        <v>296.17699470520017</v>
      </c>
      <c r="BY36">
        <f t="shared" si="180"/>
        <v>379.4272180816406</v>
      </c>
      <c r="BZ36">
        <f t="shared" si="181"/>
        <v>1.0893033095673863</v>
      </c>
      <c r="CA36">
        <f t="shared" si="182"/>
        <v>3.1035859447233847</v>
      </c>
      <c r="CB36">
        <f t="shared" si="183"/>
        <v>38.822640556839659</v>
      </c>
      <c r="CC36">
        <f t="shared" si="184"/>
        <v>22.455895561722471</v>
      </c>
      <c r="CD36">
        <f t="shared" si="185"/>
        <v>23.810670852661133</v>
      </c>
      <c r="CE36">
        <f t="shared" si="186"/>
        <v>2.9610815398784753</v>
      </c>
      <c r="CF36">
        <f t="shared" si="187"/>
        <v>6.9043567705084588E-2</v>
      </c>
      <c r="CG36">
        <f t="shared" si="188"/>
        <v>1.3084014636600623</v>
      </c>
      <c r="CH36">
        <f t="shared" si="189"/>
        <v>1.6526800762184131</v>
      </c>
      <c r="CI36">
        <f t="shared" si="190"/>
        <v>4.3195241842434444E-2</v>
      </c>
      <c r="CJ36">
        <f t="shared" si="191"/>
        <v>10.278905073870574</v>
      </c>
      <c r="CK36">
        <f t="shared" si="192"/>
        <v>0.52376075942612588</v>
      </c>
      <c r="CL36">
        <f t="shared" si="193"/>
        <v>40.928342634189562</v>
      </c>
      <c r="CM36">
        <f t="shared" si="194"/>
        <v>244.84717966076707</v>
      </c>
      <c r="CN36">
        <f t="shared" si="195"/>
        <v>7.9431199346844689E-3</v>
      </c>
      <c r="CO36">
        <f t="shared" si="196"/>
        <v>0</v>
      </c>
      <c r="CP36">
        <f t="shared" si="197"/>
        <v>2072.627157176109</v>
      </c>
      <c r="CQ36">
        <f t="shared" si="198"/>
        <v>527.8048095703125</v>
      </c>
      <c r="CR36">
        <f t="shared" si="199"/>
        <v>0.12140873805808779</v>
      </c>
      <c r="CS36">
        <v>-9999</v>
      </c>
    </row>
    <row r="37" spans="1:97" x14ac:dyDescent="0.2">
      <c r="A37" t="s">
        <v>126</v>
      </c>
      <c r="B37" t="s">
        <v>128</v>
      </c>
      <c r="C37" t="s">
        <v>130</v>
      </c>
      <c r="D37">
        <v>2</v>
      </c>
      <c r="E37">
        <v>2</v>
      </c>
      <c r="F37" t="s">
        <v>134</v>
      </c>
      <c r="G37" t="s">
        <v>136</v>
      </c>
      <c r="H37" t="s">
        <v>146</v>
      </c>
      <c r="I37">
        <v>2</v>
      </c>
      <c r="J37" s="8">
        <v>20130619</v>
      </c>
      <c r="K37" s="10" t="s">
        <v>148</v>
      </c>
      <c r="L37" s="5" t="s">
        <v>141</v>
      </c>
      <c r="M37" s="5" t="s">
        <v>144</v>
      </c>
      <c r="N37" s="8">
        <v>0</v>
      </c>
      <c r="O37" s="1">
        <v>36</v>
      </c>
      <c r="P37" s="1" t="s">
        <v>106</v>
      </c>
      <c r="Q37" s="1">
        <v>13851.999997932464</v>
      </c>
      <c r="R37" s="1">
        <v>0</v>
      </c>
      <c r="S37">
        <f t="shared" si="160"/>
        <v>6.0606818759068757</v>
      </c>
      <c r="T37">
        <f t="shared" si="161"/>
        <v>6.8717019626789499E-2</v>
      </c>
      <c r="U37">
        <f t="shared" si="162"/>
        <v>98.239823815232299</v>
      </c>
      <c r="V37" s="1">
        <v>36</v>
      </c>
      <c r="W37" s="1">
        <v>36</v>
      </c>
      <c r="X37" s="1">
        <v>0</v>
      </c>
      <c r="Y37" s="1">
        <v>0</v>
      </c>
      <c r="Z37" s="1">
        <v>901.885498046875</v>
      </c>
      <c r="AA37" s="1">
        <v>1469.593017578125</v>
      </c>
      <c r="AB37" s="1">
        <v>1303.147216796875</v>
      </c>
      <c r="AC37">
        <v>-9999</v>
      </c>
      <c r="AD37">
        <f t="shared" si="163"/>
        <v>0.3863025427725742</v>
      </c>
      <c r="AE37">
        <f t="shared" si="164"/>
        <v>0.11325979287486754</v>
      </c>
      <c r="AF37" s="1">
        <v>-1</v>
      </c>
      <c r="AG37" s="1">
        <v>0.87</v>
      </c>
      <c r="AH37" s="1">
        <v>0.92</v>
      </c>
      <c r="AI37" s="1">
        <v>8.1855392456054688</v>
      </c>
      <c r="AJ37">
        <f t="shared" si="165"/>
        <v>0.87409276962280269</v>
      </c>
      <c r="AK37">
        <f t="shared" si="166"/>
        <v>3.6124126505858107E-3</v>
      </c>
      <c r="AL37">
        <f t="shared" si="167"/>
        <v>0.29318935376914246</v>
      </c>
      <c r="AM37">
        <f t="shared" si="168"/>
        <v>1.6294673999755829</v>
      </c>
      <c r="AN37">
        <f t="shared" si="169"/>
        <v>-1</v>
      </c>
      <c r="AO37" s="1">
        <v>2236.102783203125</v>
      </c>
      <c r="AP37" s="1">
        <v>0.5</v>
      </c>
      <c r="AQ37">
        <f t="shared" si="170"/>
        <v>110.68660257997672</v>
      </c>
      <c r="AR37">
        <f t="shared" si="171"/>
        <v>1.5284810590512481</v>
      </c>
      <c r="AS37">
        <f t="shared" si="172"/>
        <v>1.7416738285084921</v>
      </c>
      <c r="AT37">
        <f t="shared" si="173"/>
        <v>24.277959823608398</v>
      </c>
      <c r="AU37" s="1">
        <v>1.75</v>
      </c>
      <c r="AV37">
        <f t="shared" si="174"/>
        <v>4.9836448431015015</v>
      </c>
      <c r="AW37" s="1">
        <v>1</v>
      </c>
      <c r="AX37">
        <f t="shared" si="175"/>
        <v>9.9672896862030029</v>
      </c>
      <c r="AY37" s="1">
        <v>23.029184341430664</v>
      </c>
      <c r="AZ37" s="1">
        <v>24.277959823608398</v>
      </c>
      <c r="BA37" s="1">
        <v>24.117469787597656</v>
      </c>
      <c r="BB37" s="1">
        <v>250.11166381835938</v>
      </c>
      <c r="BC37" s="1">
        <v>246.35728454589844</v>
      </c>
      <c r="BD37" s="1">
        <v>15.431233406066895</v>
      </c>
      <c r="BE37" s="1">
        <v>16.308149337768555</v>
      </c>
      <c r="BF37" s="1">
        <v>43.670864105224609</v>
      </c>
      <c r="BG37" s="1">
        <v>46.152565002441406</v>
      </c>
      <c r="BH37" s="1">
        <v>300.05386352539062</v>
      </c>
      <c r="BI37" s="1">
        <v>2236.102783203125</v>
      </c>
      <c r="BJ37" s="1">
        <v>38.064857482910156</v>
      </c>
      <c r="BK37" s="1">
        <v>79.940055847167969</v>
      </c>
      <c r="BL37" s="1">
        <v>2.9838728904724121</v>
      </c>
      <c r="BM37" s="1">
        <v>-0.1450074315071106</v>
      </c>
      <c r="BN37" s="1">
        <v>0.5</v>
      </c>
      <c r="BO37" s="1">
        <v>-1.355140209197998</v>
      </c>
      <c r="BP37" s="1">
        <v>7.355140209197998</v>
      </c>
      <c r="BQ37" s="1">
        <v>1</v>
      </c>
      <c r="BR37" s="1">
        <v>0</v>
      </c>
      <c r="BS37" s="1">
        <v>0.15999999642372131</v>
      </c>
      <c r="BT37" s="1">
        <v>111115</v>
      </c>
      <c r="BU37">
        <f t="shared" si="176"/>
        <v>1.7145935058593751</v>
      </c>
      <c r="BV37">
        <f t="shared" si="177"/>
        <v>1.5284810590512482E-3</v>
      </c>
      <c r="BW37">
        <f t="shared" si="178"/>
        <v>297.42795982360838</v>
      </c>
      <c r="BX37">
        <f t="shared" si="179"/>
        <v>296.17918434143064</v>
      </c>
      <c r="BY37">
        <f t="shared" si="180"/>
        <v>357.77643731557328</v>
      </c>
      <c r="BZ37">
        <f t="shared" si="181"/>
        <v>1.0329089253115407</v>
      </c>
      <c r="CA37">
        <f t="shared" si="182"/>
        <v>3.0453481973336656</v>
      </c>
      <c r="CB37">
        <f t="shared" si="183"/>
        <v>38.095397420735637</v>
      </c>
      <c r="CC37">
        <f t="shared" si="184"/>
        <v>21.787248082967082</v>
      </c>
      <c r="CD37">
        <f t="shared" si="185"/>
        <v>23.653572082519531</v>
      </c>
      <c r="CE37">
        <f t="shared" si="186"/>
        <v>2.9332134455695882</v>
      </c>
      <c r="CF37">
        <f t="shared" si="187"/>
        <v>6.8246510895099879E-2</v>
      </c>
      <c r="CG37">
        <f t="shared" si="188"/>
        <v>1.3036743688251735</v>
      </c>
      <c r="CH37">
        <f t="shared" si="189"/>
        <v>1.6295390767444147</v>
      </c>
      <c r="CI37">
        <f t="shared" si="190"/>
        <v>4.2696093500909318E-2</v>
      </c>
      <c r="CJ37">
        <f t="shared" si="191"/>
        <v>7.8532970022056121</v>
      </c>
      <c r="CK37">
        <f t="shared" si="192"/>
        <v>0.3987697136551665</v>
      </c>
      <c r="CL37">
        <f t="shared" si="193"/>
        <v>41.612048639377754</v>
      </c>
      <c r="CM37">
        <f t="shared" si="194"/>
        <v>245.53640737767486</v>
      </c>
      <c r="CN37">
        <f t="shared" si="195"/>
        <v>1.0271282849720596E-2</v>
      </c>
      <c r="CO37">
        <f t="shared" si="196"/>
        <v>0</v>
      </c>
      <c r="CP37">
        <f t="shared" si="197"/>
        <v>1954.561274931277</v>
      </c>
      <c r="CQ37">
        <f t="shared" si="198"/>
        <v>567.70751953125</v>
      </c>
      <c r="CR37">
        <f t="shared" si="199"/>
        <v>0.11325979287486754</v>
      </c>
      <c r="CS37">
        <v>-9999</v>
      </c>
    </row>
    <row r="38" spans="1:97" x14ac:dyDescent="0.2">
      <c r="A38" t="s">
        <v>126</v>
      </c>
      <c r="B38" t="s">
        <v>128</v>
      </c>
      <c r="C38" t="s">
        <v>130</v>
      </c>
      <c r="D38">
        <v>2</v>
      </c>
      <c r="E38">
        <v>2</v>
      </c>
      <c r="F38" t="s">
        <v>134</v>
      </c>
      <c r="G38" t="s">
        <v>136</v>
      </c>
      <c r="H38" t="s">
        <v>146</v>
      </c>
      <c r="I38">
        <v>2</v>
      </c>
      <c r="J38" s="8">
        <v>20130619</v>
      </c>
      <c r="K38" s="10" t="s">
        <v>148</v>
      </c>
      <c r="L38" s="5" t="s">
        <v>141</v>
      </c>
      <c r="M38" s="5" t="s">
        <v>144</v>
      </c>
      <c r="N38" s="8">
        <v>0</v>
      </c>
      <c r="O38" s="1">
        <v>37</v>
      </c>
      <c r="P38" s="1" t="s">
        <v>107</v>
      </c>
      <c r="Q38" s="1">
        <v>14007.999998966232</v>
      </c>
      <c r="R38" s="1">
        <v>0</v>
      </c>
      <c r="S38">
        <f t="shared" si="160"/>
        <v>0.984666715334514</v>
      </c>
      <c r="T38">
        <f t="shared" si="161"/>
        <v>6.5923273333808069E-2</v>
      </c>
      <c r="U38">
        <f t="shared" si="162"/>
        <v>72.474509983652496</v>
      </c>
      <c r="V38" s="1">
        <v>37</v>
      </c>
      <c r="W38" s="1">
        <v>37</v>
      </c>
      <c r="X38" s="1">
        <v>0</v>
      </c>
      <c r="Y38" s="1">
        <v>0</v>
      </c>
      <c r="Z38" s="1">
        <v>911.592041015625</v>
      </c>
      <c r="AA38" s="1">
        <v>1374.5478515625</v>
      </c>
      <c r="AB38" s="1">
        <v>1258.451171875</v>
      </c>
      <c r="AC38">
        <v>-9999</v>
      </c>
      <c r="AD38">
        <f t="shared" si="163"/>
        <v>0.33680588858410115</v>
      </c>
      <c r="AE38">
        <f t="shared" si="164"/>
        <v>8.4461722853466731E-2</v>
      </c>
      <c r="AF38" s="1">
        <v>-1</v>
      </c>
      <c r="AG38" s="1">
        <v>0.87</v>
      </c>
      <c r="AH38" s="1">
        <v>0.92</v>
      </c>
      <c r="AI38" s="1">
        <v>13.176470756530762</v>
      </c>
      <c r="AJ38">
        <f t="shared" si="165"/>
        <v>0.87658823537826536</v>
      </c>
      <c r="AK38">
        <f t="shared" si="166"/>
        <v>1.3999029856794937E-3</v>
      </c>
      <c r="AL38">
        <f t="shared" si="167"/>
        <v>0.2507727023673354</v>
      </c>
      <c r="AM38">
        <f t="shared" si="168"/>
        <v>1.5078541603227311</v>
      </c>
      <c r="AN38">
        <f t="shared" si="169"/>
        <v>-1</v>
      </c>
      <c r="AO38" s="1">
        <v>1617.312744140625</v>
      </c>
      <c r="AP38" s="1">
        <v>0.5</v>
      </c>
      <c r="AQ38">
        <f t="shared" si="170"/>
        <v>59.871423870747506</v>
      </c>
      <c r="AR38">
        <f t="shared" si="171"/>
        <v>1.5819933710319871</v>
      </c>
      <c r="AS38">
        <f t="shared" si="172"/>
        <v>1.8772613073643867</v>
      </c>
      <c r="AT38">
        <f t="shared" si="173"/>
        <v>24.954280853271484</v>
      </c>
      <c r="AU38" s="1">
        <v>1.75</v>
      </c>
      <c r="AV38">
        <f t="shared" si="174"/>
        <v>4.9836448431015015</v>
      </c>
      <c r="AW38" s="1">
        <v>1</v>
      </c>
      <c r="AX38">
        <f t="shared" si="175"/>
        <v>9.9672896862030029</v>
      </c>
      <c r="AY38" s="1">
        <v>22.966724395751953</v>
      </c>
      <c r="AZ38" s="1">
        <v>24.954280853271484</v>
      </c>
      <c r="BA38" s="1">
        <v>24.118345260620117</v>
      </c>
      <c r="BB38" s="1">
        <v>100.50148773193359</v>
      </c>
      <c r="BC38" s="1">
        <v>99.835075378417969</v>
      </c>
      <c r="BD38" s="1">
        <v>15.275213241577148</v>
      </c>
      <c r="BE38" s="1">
        <v>16.182962417602539</v>
      </c>
      <c r="BF38" s="1">
        <v>43.396167755126953</v>
      </c>
      <c r="BG38" s="1">
        <v>45.975044250488281</v>
      </c>
      <c r="BH38" s="1">
        <v>300.04830932617188</v>
      </c>
      <c r="BI38" s="1">
        <v>1617.312744140625</v>
      </c>
      <c r="BJ38" s="1">
        <v>33.767017364501953</v>
      </c>
      <c r="BK38" s="1">
        <v>79.945785522460938</v>
      </c>
      <c r="BL38" s="1">
        <v>2.5251631736755371</v>
      </c>
      <c r="BM38" s="1">
        <v>-0.14967471361160278</v>
      </c>
      <c r="BN38" s="1">
        <v>0.75</v>
      </c>
      <c r="BO38" s="1">
        <v>-1.355140209197998</v>
      </c>
      <c r="BP38" s="1">
        <v>7.355140209197998</v>
      </c>
      <c r="BQ38" s="1">
        <v>1</v>
      </c>
      <c r="BR38" s="1">
        <v>0</v>
      </c>
      <c r="BS38" s="1">
        <v>0.15999999642372131</v>
      </c>
      <c r="BT38" s="1">
        <v>111115</v>
      </c>
      <c r="BU38">
        <f t="shared" si="176"/>
        <v>1.7145617675781248</v>
      </c>
      <c r="BV38">
        <f t="shared" si="177"/>
        <v>1.5819933710319871E-3</v>
      </c>
      <c r="BW38">
        <f t="shared" si="178"/>
        <v>298.10428085327146</v>
      </c>
      <c r="BX38">
        <f t="shared" si="179"/>
        <v>296.11672439575193</v>
      </c>
      <c r="BY38">
        <f t="shared" si="180"/>
        <v>258.7700332785389</v>
      </c>
      <c r="BZ38">
        <f t="shared" si="181"/>
        <v>0.62240771302968423</v>
      </c>
      <c r="CA38">
        <f t="shared" si="182"/>
        <v>3.1710209499200852</v>
      </c>
      <c r="CB38">
        <f t="shared" si="183"/>
        <v>39.664641846932383</v>
      </c>
      <c r="CC38">
        <f t="shared" si="184"/>
        <v>23.481679429329844</v>
      </c>
      <c r="CD38">
        <f t="shared" si="185"/>
        <v>23.960502624511719</v>
      </c>
      <c r="CE38">
        <f t="shared" si="186"/>
        <v>2.9878759539354163</v>
      </c>
      <c r="CF38">
        <f t="shared" si="187"/>
        <v>6.5490124153722837E-2</v>
      </c>
      <c r="CG38">
        <f t="shared" si="188"/>
        <v>1.2937596425556985</v>
      </c>
      <c r="CH38">
        <f t="shared" si="189"/>
        <v>1.6941163113797177</v>
      </c>
      <c r="CI38">
        <f t="shared" si="190"/>
        <v>4.0970024195954885E-2</v>
      </c>
      <c r="CJ38">
        <f t="shared" si="191"/>
        <v>5.7940316309985365</v>
      </c>
      <c r="CK38">
        <f t="shared" si="192"/>
        <v>0.72594235752257275</v>
      </c>
      <c r="CL38">
        <f t="shared" si="193"/>
        <v>39.499027077428842</v>
      </c>
      <c r="CM38">
        <f t="shared" si="194"/>
        <v>99.701709126653299</v>
      </c>
      <c r="CN38">
        <f t="shared" si="195"/>
        <v>3.9009739744615374E-3</v>
      </c>
      <c r="CO38">
        <f t="shared" si="196"/>
        <v>0</v>
      </c>
      <c r="CP38">
        <f t="shared" si="197"/>
        <v>1417.7173244410105</v>
      </c>
      <c r="CQ38">
        <f t="shared" si="198"/>
        <v>462.955810546875</v>
      </c>
      <c r="CR38">
        <f t="shared" si="199"/>
        <v>8.4461722853466731E-2</v>
      </c>
      <c r="CS38">
        <v>-9999</v>
      </c>
    </row>
    <row r="39" spans="1:97" x14ac:dyDescent="0.2">
      <c r="A39" t="s">
        <v>126</v>
      </c>
      <c r="B39" t="s">
        <v>128</v>
      </c>
      <c r="C39" t="s">
        <v>130</v>
      </c>
      <c r="D39">
        <v>2</v>
      </c>
      <c r="E39">
        <v>2</v>
      </c>
      <c r="F39" t="s">
        <v>134</v>
      </c>
      <c r="G39" t="s">
        <v>136</v>
      </c>
      <c r="H39" t="s">
        <v>146</v>
      </c>
      <c r="I39">
        <v>2</v>
      </c>
      <c r="J39" s="8">
        <v>20130619</v>
      </c>
      <c r="K39" s="10" t="s">
        <v>148</v>
      </c>
      <c r="L39" s="5" t="s">
        <v>141</v>
      </c>
      <c r="M39" s="5" t="s">
        <v>144</v>
      </c>
      <c r="N39" s="8">
        <v>0</v>
      </c>
      <c r="O39" s="1">
        <v>38</v>
      </c>
      <c r="P39" s="1" t="s">
        <v>108</v>
      </c>
      <c r="Q39" s="1">
        <v>14126.499999069609</v>
      </c>
      <c r="R39" s="1">
        <v>0</v>
      </c>
      <c r="S39">
        <f t="shared" si="160"/>
        <v>-0.58894085924971529</v>
      </c>
      <c r="T39">
        <f t="shared" si="161"/>
        <v>6.6403323412487988E-2</v>
      </c>
      <c r="U39">
        <f t="shared" si="162"/>
        <v>61.850678971243489</v>
      </c>
      <c r="V39" s="1">
        <v>38</v>
      </c>
      <c r="W39" s="1">
        <v>38</v>
      </c>
      <c r="X39" s="1">
        <v>0</v>
      </c>
      <c r="Y39" s="1">
        <v>0</v>
      </c>
      <c r="Z39" s="1">
        <v>916.345703125</v>
      </c>
      <c r="AA39" s="1">
        <v>1361.748779296875</v>
      </c>
      <c r="AB39" s="1">
        <v>1251.01416015625</v>
      </c>
      <c r="AC39">
        <v>-9999</v>
      </c>
      <c r="AD39">
        <f t="shared" si="163"/>
        <v>0.32708167831209978</v>
      </c>
      <c r="AE39">
        <f t="shared" si="164"/>
        <v>8.1317949995006925E-2</v>
      </c>
      <c r="AF39" s="1">
        <v>-1</v>
      </c>
      <c r="AG39" s="1">
        <v>0.87</v>
      </c>
      <c r="AH39" s="1">
        <v>0.92</v>
      </c>
      <c r="AI39" s="1">
        <v>7.9800500869750977</v>
      </c>
      <c r="AJ39">
        <f t="shared" si="165"/>
        <v>0.87399002504348744</v>
      </c>
      <c r="AK39">
        <f t="shared" si="166"/>
        <v>1.9793002675341648E-4</v>
      </c>
      <c r="AL39">
        <f t="shared" si="167"/>
        <v>0.24861664650446647</v>
      </c>
      <c r="AM39">
        <f t="shared" si="168"/>
        <v>1.4860644565178007</v>
      </c>
      <c r="AN39">
        <f t="shared" si="169"/>
        <v>-1</v>
      </c>
      <c r="AO39" s="1">
        <v>2376.21728515625</v>
      </c>
      <c r="AP39" s="1">
        <v>0.5</v>
      </c>
      <c r="AQ39">
        <f t="shared" si="170"/>
        <v>84.440161002365926</v>
      </c>
      <c r="AR39">
        <f t="shared" si="171"/>
        <v>1.597851187989374</v>
      </c>
      <c r="AS39">
        <f t="shared" si="172"/>
        <v>1.8825814261928364</v>
      </c>
      <c r="AT39">
        <f t="shared" si="173"/>
        <v>24.931808471679688</v>
      </c>
      <c r="AU39" s="1">
        <v>1.75</v>
      </c>
      <c r="AV39">
        <f t="shared" si="174"/>
        <v>4.9836448431015015</v>
      </c>
      <c r="AW39" s="1">
        <v>1</v>
      </c>
      <c r="AX39">
        <f t="shared" si="175"/>
        <v>9.9672896862030029</v>
      </c>
      <c r="AY39" s="1">
        <v>22.964971542358398</v>
      </c>
      <c r="AZ39" s="1">
        <v>24.931808471679688</v>
      </c>
      <c r="BA39" s="1">
        <v>24.116943359375</v>
      </c>
      <c r="BB39" s="1">
        <v>49.442333221435547</v>
      </c>
      <c r="BC39" s="1">
        <v>49.739486694335938</v>
      </c>
      <c r="BD39" s="1">
        <v>15.146678924560547</v>
      </c>
      <c r="BE39" s="1">
        <v>16.063680648803711</v>
      </c>
      <c r="BF39" s="1">
        <v>43.034523010253906</v>
      </c>
      <c r="BG39" s="1">
        <v>45.639892578125</v>
      </c>
      <c r="BH39" s="1">
        <v>300.03451538085938</v>
      </c>
      <c r="BI39" s="1">
        <v>2376.21728515625</v>
      </c>
      <c r="BJ39" s="1">
        <v>30.789215087890625</v>
      </c>
      <c r="BK39" s="1">
        <v>79.943824768066406</v>
      </c>
      <c r="BL39" s="1">
        <v>2.4249396324157715</v>
      </c>
      <c r="BM39" s="1">
        <v>-0.14481288194656372</v>
      </c>
      <c r="BN39" s="1">
        <v>0.75</v>
      </c>
      <c r="BO39" s="1">
        <v>-1.355140209197998</v>
      </c>
      <c r="BP39" s="1">
        <v>7.355140209197998</v>
      </c>
      <c r="BQ39" s="1">
        <v>1</v>
      </c>
      <c r="BR39" s="1">
        <v>0</v>
      </c>
      <c r="BS39" s="1">
        <v>0.15999999642372131</v>
      </c>
      <c r="BT39" s="1">
        <v>111115</v>
      </c>
      <c r="BU39">
        <f t="shared" si="176"/>
        <v>1.7144829450334822</v>
      </c>
      <c r="BV39">
        <f t="shared" si="177"/>
        <v>1.597851187989374E-3</v>
      </c>
      <c r="BW39">
        <f t="shared" si="178"/>
        <v>298.08180847167966</v>
      </c>
      <c r="BX39">
        <f t="shared" si="179"/>
        <v>296.11497154235838</v>
      </c>
      <c r="BY39">
        <f t="shared" si="180"/>
        <v>380.19475712698477</v>
      </c>
      <c r="BZ39">
        <f t="shared" si="181"/>
        <v>1.0744867880952791</v>
      </c>
      <c r="CA39">
        <f t="shared" si="182"/>
        <v>3.1667734971109796</v>
      </c>
      <c r="CB39">
        <f t="shared" si="183"/>
        <v>39.612484219993789</v>
      </c>
      <c r="CC39">
        <f t="shared" si="184"/>
        <v>23.548803571190078</v>
      </c>
      <c r="CD39">
        <f t="shared" si="185"/>
        <v>23.948390007019043</v>
      </c>
      <c r="CE39">
        <f t="shared" si="186"/>
        <v>2.9857020061413904</v>
      </c>
      <c r="CF39">
        <f t="shared" si="187"/>
        <v>6.5963863947663043E-2</v>
      </c>
      <c r="CG39">
        <f t="shared" si="188"/>
        <v>1.2841920709181431</v>
      </c>
      <c r="CH39">
        <f t="shared" si="189"/>
        <v>1.7015099352232472</v>
      </c>
      <c r="CI39">
        <f t="shared" si="190"/>
        <v>4.1266673704316074E-2</v>
      </c>
      <c r="CJ39">
        <f t="shared" si="191"/>
        <v>4.9445798414630193</v>
      </c>
      <c r="CK39">
        <f t="shared" si="192"/>
        <v>1.2434925062925248</v>
      </c>
      <c r="CL39">
        <f t="shared" si="193"/>
        <v>39.254454721316066</v>
      </c>
      <c r="CM39">
        <f t="shared" si="194"/>
        <v>49.819254633767628</v>
      </c>
      <c r="CN39">
        <f t="shared" si="195"/>
        <v>-4.6404853831918053E-3</v>
      </c>
      <c r="CO39">
        <f t="shared" si="196"/>
        <v>0</v>
      </c>
      <c r="CP39">
        <f t="shared" si="197"/>
        <v>2076.7902045624787</v>
      </c>
      <c r="CQ39">
        <f t="shared" si="198"/>
        <v>445.403076171875</v>
      </c>
      <c r="CR39">
        <f t="shared" si="199"/>
        <v>8.1317949995006925E-2</v>
      </c>
      <c r="CS39">
        <v>-9999</v>
      </c>
    </row>
    <row r="40" spans="1:97" x14ac:dyDescent="0.2">
      <c r="A40" t="s">
        <v>126</v>
      </c>
      <c r="B40" t="s">
        <v>128</v>
      </c>
      <c r="C40" t="s">
        <v>130</v>
      </c>
      <c r="D40">
        <v>2</v>
      </c>
      <c r="E40">
        <v>2</v>
      </c>
      <c r="F40" t="s">
        <v>134</v>
      </c>
      <c r="G40" t="s">
        <v>136</v>
      </c>
      <c r="H40" t="s">
        <v>146</v>
      </c>
      <c r="I40">
        <v>2</v>
      </c>
      <c r="J40" s="8">
        <v>20130619</v>
      </c>
      <c r="K40" s="10" t="s">
        <v>148</v>
      </c>
      <c r="L40" s="5" t="s">
        <v>141</v>
      </c>
      <c r="M40" s="5" t="s">
        <v>144</v>
      </c>
      <c r="N40" s="8">
        <v>0</v>
      </c>
      <c r="O40" s="1">
        <v>39</v>
      </c>
      <c r="P40" s="1" t="s">
        <v>109</v>
      </c>
      <c r="Q40" s="1">
        <v>14316.499999069609</v>
      </c>
      <c r="R40" s="1">
        <v>0</v>
      </c>
      <c r="S40">
        <f t="shared" si="160"/>
        <v>9.2296041118083689</v>
      </c>
      <c r="T40">
        <f t="shared" si="161"/>
        <v>6.77138566355934E-2</v>
      </c>
      <c r="U40">
        <f t="shared" si="162"/>
        <v>162.99585915418902</v>
      </c>
      <c r="V40" s="1">
        <v>39</v>
      </c>
      <c r="W40" s="1">
        <v>39</v>
      </c>
      <c r="X40" s="1">
        <v>0</v>
      </c>
      <c r="Y40" s="1">
        <v>0</v>
      </c>
      <c r="Z40" s="1">
        <v>877.3486328125</v>
      </c>
      <c r="AA40" s="1">
        <v>1423.4991455078125</v>
      </c>
      <c r="AB40" s="1">
        <v>1242.9246826171875</v>
      </c>
      <c r="AC40">
        <v>-9999</v>
      </c>
      <c r="AD40">
        <f t="shared" si="163"/>
        <v>0.38366760838516789</v>
      </c>
      <c r="AE40">
        <f t="shared" si="164"/>
        <v>0.1268525263681895</v>
      </c>
      <c r="AF40" s="1">
        <v>-1</v>
      </c>
      <c r="AG40" s="1">
        <v>0.87</v>
      </c>
      <c r="AH40" s="1">
        <v>0.92</v>
      </c>
      <c r="AI40" s="1">
        <v>8.0050029754638672</v>
      </c>
      <c r="AJ40">
        <f t="shared" si="165"/>
        <v>0.87400250148773195</v>
      </c>
      <c r="AK40">
        <f t="shared" si="166"/>
        <v>4.9400517977927771E-3</v>
      </c>
      <c r="AL40">
        <f t="shared" si="167"/>
        <v>0.33063131626384507</v>
      </c>
      <c r="AM40">
        <f t="shared" si="168"/>
        <v>1.6225011269972895</v>
      </c>
      <c r="AN40">
        <f t="shared" si="169"/>
        <v>-1</v>
      </c>
      <c r="AO40" s="1">
        <v>2369.2705078125</v>
      </c>
      <c r="AP40" s="1">
        <v>0.5</v>
      </c>
      <c r="AQ40">
        <f t="shared" si="170"/>
        <v>131.33982986869728</v>
      </c>
      <c r="AR40">
        <f t="shared" si="171"/>
        <v>1.6473983134304668</v>
      </c>
      <c r="AS40">
        <f t="shared" si="172"/>
        <v>1.9037931281113631</v>
      </c>
      <c r="AT40">
        <f t="shared" si="173"/>
        <v>24.965662002563477</v>
      </c>
      <c r="AU40" s="1">
        <v>1.75</v>
      </c>
      <c r="AV40">
        <f t="shared" si="174"/>
        <v>4.9836448431015015</v>
      </c>
      <c r="AW40" s="1">
        <v>1</v>
      </c>
      <c r="AX40">
        <f t="shared" si="175"/>
        <v>9.9672896862030029</v>
      </c>
      <c r="AY40" s="1">
        <v>23.020376205444336</v>
      </c>
      <c r="AZ40" s="1">
        <v>24.965662002563477</v>
      </c>
      <c r="BA40" s="1">
        <v>24.118881225585938</v>
      </c>
      <c r="BB40" s="1">
        <v>398.99929809570312</v>
      </c>
      <c r="BC40" s="1">
        <v>393.23831176757812</v>
      </c>
      <c r="BD40" s="1">
        <v>14.932426452636719</v>
      </c>
      <c r="BE40" s="1">
        <v>15.878011703491211</v>
      </c>
      <c r="BF40" s="1">
        <v>42.284812927246094</v>
      </c>
      <c r="BG40" s="1">
        <v>44.96246337890625</v>
      </c>
      <c r="BH40" s="1">
        <v>300.04397583007812</v>
      </c>
      <c r="BI40" s="1">
        <v>2369.2705078125</v>
      </c>
      <c r="BJ40" s="1">
        <v>26.114772796630859</v>
      </c>
      <c r="BK40" s="1">
        <v>79.945831298828125</v>
      </c>
      <c r="BL40" s="1">
        <v>3.2754340171813965</v>
      </c>
      <c r="BM40" s="1">
        <v>-0.14160090684890747</v>
      </c>
      <c r="BN40" s="1">
        <v>0.75</v>
      </c>
      <c r="BO40" s="1">
        <v>-1.355140209197998</v>
      </c>
      <c r="BP40" s="1">
        <v>7.355140209197998</v>
      </c>
      <c r="BQ40" s="1">
        <v>1</v>
      </c>
      <c r="BR40" s="1">
        <v>0</v>
      </c>
      <c r="BS40" s="1">
        <v>0.15999999642372131</v>
      </c>
      <c r="BT40" s="1">
        <v>111115</v>
      </c>
      <c r="BU40">
        <f t="shared" si="176"/>
        <v>1.7145370047433035</v>
      </c>
      <c r="BV40">
        <f t="shared" si="177"/>
        <v>1.6473983134304669E-3</v>
      </c>
      <c r="BW40">
        <f t="shared" si="178"/>
        <v>298.11566200256345</v>
      </c>
      <c r="BX40">
        <f t="shared" si="179"/>
        <v>296.17037620544431</v>
      </c>
      <c r="BY40">
        <f t="shared" si="180"/>
        <v>379.08327277682838</v>
      </c>
      <c r="BZ40">
        <f t="shared" si="181"/>
        <v>1.0630244400695164</v>
      </c>
      <c r="CA40">
        <f t="shared" si="182"/>
        <v>3.1731739731194901</v>
      </c>
      <c r="CB40">
        <f t="shared" si="183"/>
        <v>39.691550160489776</v>
      </c>
      <c r="CC40">
        <f t="shared" si="184"/>
        <v>23.813538456998565</v>
      </c>
      <c r="CD40">
        <f t="shared" si="185"/>
        <v>23.993019104003906</v>
      </c>
      <c r="CE40">
        <f t="shared" si="186"/>
        <v>2.993718791348321</v>
      </c>
      <c r="CF40">
        <f t="shared" si="187"/>
        <v>6.7256939369855329E-2</v>
      </c>
      <c r="CG40">
        <f t="shared" si="188"/>
        <v>1.269380845008127</v>
      </c>
      <c r="CH40">
        <f t="shared" si="189"/>
        <v>1.724337946340194</v>
      </c>
      <c r="CI40">
        <f t="shared" si="190"/>
        <v>4.2076400852105338E-2</v>
      </c>
      <c r="CJ40">
        <f t="shared" si="191"/>
        <v>13.030839458348346</v>
      </c>
      <c r="CK40">
        <f t="shared" si="192"/>
        <v>0.41449638622832624</v>
      </c>
      <c r="CL40">
        <f t="shared" si="193"/>
        <v>38.705288305093092</v>
      </c>
      <c r="CM40">
        <f t="shared" si="194"/>
        <v>391.98822614317925</v>
      </c>
      <c r="CN40">
        <f t="shared" si="195"/>
        <v>9.1133984202609857E-3</v>
      </c>
      <c r="CO40">
        <f t="shared" si="196"/>
        <v>0</v>
      </c>
      <c r="CP40">
        <f t="shared" si="197"/>
        <v>2070.7483505292339</v>
      </c>
      <c r="CQ40">
        <f t="shared" si="198"/>
        <v>546.1505126953125</v>
      </c>
      <c r="CR40">
        <f t="shared" si="199"/>
        <v>0.1268525263681895</v>
      </c>
      <c r="CS40">
        <v>-9999</v>
      </c>
    </row>
    <row r="41" spans="1:97" x14ac:dyDescent="0.2">
      <c r="A41" t="s">
        <v>126</v>
      </c>
      <c r="B41" t="s">
        <v>128</v>
      </c>
      <c r="C41" t="s">
        <v>130</v>
      </c>
      <c r="D41">
        <v>2</v>
      </c>
      <c r="E41">
        <v>2</v>
      </c>
      <c r="F41" t="s">
        <v>134</v>
      </c>
      <c r="G41" t="s">
        <v>136</v>
      </c>
      <c r="H41" t="s">
        <v>146</v>
      </c>
      <c r="I41">
        <v>2</v>
      </c>
      <c r="J41" s="8">
        <v>20130619</v>
      </c>
      <c r="K41" s="10" t="s">
        <v>148</v>
      </c>
      <c r="L41" s="5" t="s">
        <v>141</v>
      </c>
      <c r="M41" s="5" t="s">
        <v>144</v>
      </c>
      <c r="N41" s="8">
        <v>0</v>
      </c>
      <c r="O41" s="1">
        <v>40</v>
      </c>
      <c r="P41" s="1" t="s">
        <v>110</v>
      </c>
      <c r="Q41" s="1">
        <v>14445.999999517575</v>
      </c>
      <c r="R41" s="1">
        <v>0</v>
      </c>
      <c r="S41">
        <f t="shared" si="160"/>
        <v>19.292459968679392</v>
      </c>
      <c r="T41">
        <f t="shared" si="161"/>
        <v>6.7887398019540954E-2</v>
      </c>
      <c r="U41">
        <f t="shared" si="162"/>
        <v>406.24558887397876</v>
      </c>
      <c r="V41" s="1">
        <v>40</v>
      </c>
      <c r="W41" s="1">
        <v>40</v>
      </c>
      <c r="X41" s="1">
        <v>0</v>
      </c>
      <c r="Y41" s="1">
        <v>0</v>
      </c>
      <c r="Z41" s="1">
        <v>868.584716796875</v>
      </c>
      <c r="AA41" s="1">
        <v>1534.086181640625</v>
      </c>
      <c r="AB41" s="1">
        <v>1282.961181640625</v>
      </c>
      <c r="AC41">
        <v>-9999</v>
      </c>
      <c r="AD41">
        <f t="shared" si="163"/>
        <v>0.43380969909528222</v>
      </c>
      <c r="AE41">
        <f t="shared" si="164"/>
        <v>0.16369680074390275</v>
      </c>
      <c r="AF41" s="1">
        <v>-1</v>
      </c>
      <c r="AG41" s="1">
        <v>0.87</v>
      </c>
      <c r="AH41" s="1">
        <v>0.92</v>
      </c>
      <c r="AI41" s="1">
        <v>8.0050029754638672</v>
      </c>
      <c r="AJ41">
        <f t="shared" si="165"/>
        <v>0.87400250148773195</v>
      </c>
      <c r="AK41">
        <f t="shared" si="166"/>
        <v>9.8004798238409026E-3</v>
      </c>
      <c r="AL41">
        <f t="shared" si="167"/>
        <v>0.37734702816763965</v>
      </c>
      <c r="AM41">
        <f t="shared" si="168"/>
        <v>1.7661906224852244</v>
      </c>
      <c r="AN41">
        <f t="shared" si="169"/>
        <v>-1</v>
      </c>
      <c r="AO41" s="1">
        <v>2369.052490234375</v>
      </c>
      <c r="AP41" s="1">
        <v>0.5</v>
      </c>
      <c r="AQ41">
        <f t="shared" si="170"/>
        <v>169.47184402215748</v>
      </c>
      <c r="AR41">
        <f t="shared" si="171"/>
        <v>1.5962657512099598</v>
      </c>
      <c r="AS41">
        <f t="shared" si="172"/>
        <v>1.8410419733606815</v>
      </c>
      <c r="AT41">
        <f t="shared" si="173"/>
        <v>24.553770065307617</v>
      </c>
      <c r="AU41" s="1">
        <v>1.75</v>
      </c>
      <c r="AV41">
        <f t="shared" si="174"/>
        <v>4.9836448431015015</v>
      </c>
      <c r="AW41" s="1">
        <v>1</v>
      </c>
      <c r="AX41">
        <f t="shared" si="175"/>
        <v>9.9672896862030029</v>
      </c>
      <c r="AY41" s="1">
        <v>23.044284820556641</v>
      </c>
      <c r="AZ41" s="1">
        <v>24.553770065307617</v>
      </c>
      <c r="BA41" s="1">
        <v>24.120023727416992</v>
      </c>
      <c r="BB41" s="1">
        <v>900.158203125</v>
      </c>
      <c r="BC41" s="1">
        <v>888.0797119140625</v>
      </c>
      <c r="BD41" s="1">
        <v>14.782527923583984</v>
      </c>
      <c r="BE41" s="1">
        <v>15.698884010314941</v>
      </c>
      <c r="BF41" s="1">
        <v>41.798503875732422</v>
      </c>
      <c r="BG41" s="1">
        <v>44.389560699462891</v>
      </c>
      <c r="BH41" s="1">
        <v>300.0592041015625</v>
      </c>
      <c r="BI41" s="1">
        <v>2369.052490234375</v>
      </c>
      <c r="BJ41" s="1">
        <v>27.384815216064453</v>
      </c>
      <c r="BK41" s="1">
        <v>79.943321228027344</v>
      </c>
      <c r="BL41" s="1">
        <v>4.5353217124938965</v>
      </c>
      <c r="BM41" s="1">
        <v>-0.139454185962677</v>
      </c>
      <c r="BN41" s="1">
        <v>0.5</v>
      </c>
      <c r="BO41" s="1">
        <v>-1.355140209197998</v>
      </c>
      <c r="BP41" s="1">
        <v>7.355140209197998</v>
      </c>
      <c r="BQ41" s="1">
        <v>1</v>
      </c>
      <c r="BR41" s="1">
        <v>0</v>
      </c>
      <c r="BS41" s="1">
        <v>0.15999999642372131</v>
      </c>
      <c r="BT41" s="1">
        <v>111115</v>
      </c>
      <c r="BU41">
        <f t="shared" si="176"/>
        <v>1.7146240234375001</v>
      </c>
      <c r="BV41">
        <f t="shared" si="177"/>
        <v>1.5962657512099598E-3</v>
      </c>
      <c r="BW41">
        <f t="shared" si="178"/>
        <v>297.70377006530759</v>
      </c>
      <c r="BX41">
        <f t="shared" si="179"/>
        <v>296.19428482055662</v>
      </c>
      <c r="BY41">
        <f t="shared" si="180"/>
        <v>379.04838996510807</v>
      </c>
      <c r="BZ41">
        <f t="shared" si="181"/>
        <v>1.0900525674472439</v>
      </c>
      <c r="CA41">
        <f t="shared" si="182"/>
        <v>3.0960629007188309</v>
      </c>
      <c r="CB41">
        <f t="shared" si="183"/>
        <v>38.728224611631241</v>
      </c>
      <c r="CC41">
        <f t="shared" si="184"/>
        <v>23.029340601316299</v>
      </c>
      <c r="CD41">
        <f t="shared" si="185"/>
        <v>23.799027442932129</v>
      </c>
      <c r="CE41">
        <f t="shared" si="186"/>
        <v>2.959008175398592</v>
      </c>
      <c r="CF41">
        <f t="shared" si="187"/>
        <v>6.742814366147791E-2</v>
      </c>
      <c r="CG41">
        <f t="shared" si="188"/>
        <v>1.2550209273581494</v>
      </c>
      <c r="CH41">
        <f t="shared" si="189"/>
        <v>1.7039872480404425</v>
      </c>
      <c r="CI41">
        <f t="shared" si="190"/>
        <v>4.2183611685124987E-2</v>
      </c>
      <c r="CJ41">
        <f t="shared" si="191"/>
        <v>32.476621608821617</v>
      </c>
      <c r="CK41">
        <f t="shared" si="192"/>
        <v>0.4574427086037185</v>
      </c>
      <c r="CL41">
        <f t="shared" si="193"/>
        <v>39.286056255167736</v>
      </c>
      <c r="CM41">
        <f t="shared" si="194"/>
        <v>885.46668251713731</v>
      </c>
      <c r="CN41">
        <f t="shared" si="195"/>
        <v>8.5596068445572635E-3</v>
      </c>
      <c r="CO41">
        <f t="shared" si="196"/>
        <v>0</v>
      </c>
      <c r="CP41">
        <f t="shared" si="197"/>
        <v>2070.5578026205844</v>
      </c>
      <c r="CQ41">
        <f t="shared" si="198"/>
        <v>665.50146484375</v>
      </c>
      <c r="CR41">
        <f t="shared" si="199"/>
        <v>0.16369680074390275</v>
      </c>
      <c r="CS41">
        <v>-9999</v>
      </c>
    </row>
    <row r="42" spans="1:97" x14ac:dyDescent="0.2">
      <c r="A42" t="s">
        <v>126</v>
      </c>
      <c r="B42" t="s">
        <v>128</v>
      </c>
      <c r="C42" t="s">
        <v>130</v>
      </c>
      <c r="D42">
        <v>2</v>
      </c>
      <c r="E42">
        <v>2</v>
      </c>
      <c r="F42" t="s">
        <v>134</v>
      </c>
      <c r="G42" t="s">
        <v>136</v>
      </c>
      <c r="H42" t="s">
        <v>146</v>
      </c>
      <c r="I42">
        <v>2</v>
      </c>
      <c r="J42" s="8">
        <v>20130619</v>
      </c>
      <c r="K42" s="10" t="s">
        <v>148</v>
      </c>
      <c r="L42" s="5" t="s">
        <v>141</v>
      </c>
      <c r="M42" s="5" t="s">
        <v>144</v>
      </c>
      <c r="N42" s="8">
        <v>0</v>
      </c>
      <c r="O42" s="1">
        <v>41</v>
      </c>
      <c r="P42" s="1" t="s">
        <v>111</v>
      </c>
      <c r="Q42" s="1">
        <v>14570.999999379739</v>
      </c>
      <c r="R42" s="1">
        <v>0</v>
      </c>
      <c r="S42">
        <f t="shared" si="160"/>
        <v>22.999395625863659</v>
      </c>
      <c r="T42">
        <f t="shared" si="161"/>
        <v>6.6440775888069681E-2</v>
      </c>
      <c r="U42">
        <f t="shared" si="162"/>
        <v>594.65199916965287</v>
      </c>
      <c r="V42" s="1">
        <v>41</v>
      </c>
      <c r="W42" s="1">
        <v>41</v>
      </c>
      <c r="X42" s="1">
        <v>0</v>
      </c>
      <c r="Y42" s="1">
        <v>0</v>
      </c>
      <c r="Z42" s="1">
        <v>880.353515625</v>
      </c>
      <c r="AA42" s="1">
        <v>1586.546630859375</v>
      </c>
      <c r="AB42" s="1">
        <v>1325.65380859375</v>
      </c>
      <c r="AC42">
        <v>-9999</v>
      </c>
      <c r="AD42">
        <f t="shared" si="163"/>
        <v>0.44511336855687356</v>
      </c>
      <c r="AE42">
        <f t="shared" si="164"/>
        <v>0.16444068972892956</v>
      </c>
      <c r="AF42" s="1">
        <v>-1</v>
      </c>
      <c r="AG42" s="1">
        <v>0.87</v>
      </c>
      <c r="AH42" s="1">
        <v>0.92</v>
      </c>
      <c r="AI42" s="1">
        <v>13.176470756530762</v>
      </c>
      <c r="AJ42">
        <f t="shared" si="165"/>
        <v>0.87658823537826536</v>
      </c>
      <c r="AK42">
        <f t="shared" si="166"/>
        <v>1.6939001173082224E-2</v>
      </c>
      <c r="AL42">
        <f t="shared" si="167"/>
        <v>0.36943552215039444</v>
      </c>
      <c r="AM42">
        <f t="shared" si="168"/>
        <v>1.8021699268537807</v>
      </c>
      <c r="AN42">
        <f t="shared" si="169"/>
        <v>-1</v>
      </c>
      <c r="AO42" s="1">
        <v>1616.281005859375</v>
      </c>
      <c r="AP42" s="1">
        <v>0.5</v>
      </c>
      <c r="AQ42">
        <f t="shared" si="170"/>
        <v>116.49084646342145</v>
      </c>
      <c r="AR42">
        <f t="shared" si="171"/>
        <v>1.603234838065932</v>
      </c>
      <c r="AS42">
        <f t="shared" si="172"/>
        <v>1.8886177306739624</v>
      </c>
      <c r="AT42">
        <f t="shared" si="173"/>
        <v>24.775596618652344</v>
      </c>
      <c r="AU42" s="1">
        <v>1.75</v>
      </c>
      <c r="AV42">
        <f t="shared" si="174"/>
        <v>4.9836448431015015</v>
      </c>
      <c r="AW42" s="1">
        <v>1</v>
      </c>
      <c r="AX42">
        <f t="shared" si="175"/>
        <v>9.9672896862030029</v>
      </c>
      <c r="AY42" s="1">
        <v>23.082481384277344</v>
      </c>
      <c r="AZ42" s="1">
        <v>24.775596618652344</v>
      </c>
      <c r="BA42" s="1">
        <v>24.115680694580078</v>
      </c>
      <c r="BB42" s="1">
        <v>1200.7747802734375</v>
      </c>
      <c r="BC42" s="1">
        <v>1186.2506103515625</v>
      </c>
      <c r="BD42" s="1">
        <v>14.700342178344727</v>
      </c>
      <c r="BE42" s="1">
        <v>15.620855331420898</v>
      </c>
      <c r="BF42" s="1">
        <v>41.469669342041016</v>
      </c>
      <c r="BG42" s="1">
        <v>44.066440582275391</v>
      </c>
      <c r="BH42" s="1">
        <v>300.03201293945312</v>
      </c>
      <c r="BI42" s="1">
        <v>1616.281005859375</v>
      </c>
      <c r="BJ42" s="1">
        <v>24.635316848754883</v>
      </c>
      <c r="BK42" s="1">
        <v>79.942337036132812</v>
      </c>
      <c r="BL42" s="1">
        <v>5.2439398765563965</v>
      </c>
      <c r="BM42" s="1">
        <v>-0.13225394487380981</v>
      </c>
      <c r="BN42" s="1">
        <v>0.5</v>
      </c>
      <c r="BO42" s="1">
        <v>-1.355140209197998</v>
      </c>
      <c r="BP42" s="1">
        <v>7.355140209197998</v>
      </c>
      <c r="BQ42" s="1">
        <v>1</v>
      </c>
      <c r="BR42" s="1">
        <v>0</v>
      </c>
      <c r="BS42" s="1">
        <v>0.15999999642372131</v>
      </c>
      <c r="BT42" s="1">
        <v>111115</v>
      </c>
      <c r="BU42">
        <f t="shared" si="176"/>
        <v>1.7144686453683033</v>
      </c>
      <c r="BV42">
        <f t="shared" si="177"/>
        <v>1.603234838065932E-3</v>
      </c>
      <c r="BW42">
        <f t="shared" si="178"/>
        <v>297.92559661865232</v>
      </c>
      <c r="BX42">
        <f t="shared" si="179"/>
        <v>296.23248138427732</v>
      </c>
      <c r="BY42">
        <f t="shared" si="180"/>
        <v>258.60495515722869</v>
      </c>
      <c r="BZ42">
        <f t="shared" si="181"/>
        <v>0.63079798823357602</v>
      </c>
      <c r="CA42">
        <f t="shared" si="182"/>
        <v>3.137385412371084</v>
      </c>
      <c r="CB42">
        <f t="shared" si="183"/>
        <v>39.245605378699771</v>
      </c>
      <c r="CC42">
        <f t="shared" si="184"/>
        <v>23.624750047278873</v>
      </c>
      <c r="CD42">
        <f t="shared" si="185"/>
        <v>23.929039001464844</v>
      </c>
      <c r="CE42">
        <f t="shared" si="186"/>
        <v>2.9822317969353547</v>
      </c>
      <c r="CF42">
        <f t="shared" si="187"/>
        <v>6.6000822202121376E-2</v>
      </c>
      <c r="CG42">
        <f t="shared" si="188"/>
        <v>1.2487676816971216</v>
      </c>
      <c r="CH42">
        <f t="shared" si="189"/>
        <v>1.7334641152382331</v>
      </c>
      <c r="CI42">
        <f t="shared" si="190"/>
        <v>4.1289816638440537E-2</v>
      </c>
      <c r="CJ42">
        <f t="shared" si="191"/>
        <v>47.53787053683056</v>
      </c>
      <c r="CK42">
        <f t="shared" si="192"/>
        <v>0.50128699111347064</v>
      </c>
      <c r="CL42">
        <f t="shared" si="193"/>
        <v>38.514683440007943</v>
      </c>
      <c r="CM42">
        <f t="shared" si="194"/>
        <v>1183.135502325968</v>
      </c>
      <c r="CN42">
        <f t="shared" si="195"/>
        <v>7.4870075329511142E-3</v>
      </c>
      <c r="CO42">
        <f t="shared" si="196"/>
        <v>0</v>
      </c>
      <c r="CP42">
        <f t="shared" si="197"/>
        <v>1416.8129148016774</v>
      </c>
      <c r="CQ42">
        <f t="shared" si="198"/>
        <v>706.193115234375</v>
      </c>
      <c r="CR42">
        <f t="shared" si="199"/>
        <v>0.16444068972892956</v>
      </c>
      <c r="CS42">
        <v>-9999</v>
      </c>
    </row>
    <row r="43" spans="1:97" x14ac:dyDescent="0.2">
      <c r="A43" t="s">
        <v>126</v>
      </c>
      <c r="B43" t="s">
        <v>128</v>
      </c>
      <c r="C43" t="s">
        <v>130</v>
      </c>
      <c r="D43">
        <v>2</v>
      </c>
      <c r="E43">
        <v>2</v>
      </c>
      <c r="F43" t="s">
        <v>134</v>
      </c>
      <c r="G43" t="s">
        <v>136</v>
      </c>
      <c r="H43" t="s">
        <v>146</v>
      </c>
      <c r="I43">
        <v>2</v>
      </c>
      <c r="J43" s="8">
        <v>20130619</v>
      </c>
      <c r="K43" s="10" t="s">
        <v>148</v>
      </c>
      <c r="L43" s="5" t="s">
        <v>141</v>
      </c>
      <c r="M43" s="5" t="s">
        <v>144</v>
      </c>
      <c r="N43" s="8">
        <v>0</v>
      </c>
      <c r="O43" s="1">
        <v>42</v>
      </c>
      <c r="P43" s="1" t="s">
        <v>112</v>
      </c>
      <c r="Q43" s="1">
        <v>14726.49999968987</v>
      </c>
      <c r="R43" s="1">
        <v>0</v>
      </c>
      <c r="S43">
        <f t="shared" si="160"/>
        <v>24.134007912810556</v>
      </c>
      <c r="T43">
        <f t="shared" si="161"/>
        <v>6.4904072841331151E-2</v>
      </c>
      <c r="U43">
        <f t="shared" si="162"/>
        <v>841.7229148953802</v>
      </c>
      <c r="V43" s="1">
        <v>42</v>
      </c>
      <c r="W43" s="1">
        <v>42</v>
      </c>
      <c r="X43" s="1">
        <v>0</v>
      </c>
      <c r="Y43" s="1">
        <v>0</v>
      </c>
      <c r="Z43" s="1">
        <v>884.4910888671875</v>
      </c>
      <c r="AA43" s="1">
        <v>1583.5869140625</v>
      </c>
      <c r="AB43" s="1">
        <v>1305.162841796875</v>
      </c>
      <c r="AC43">
        <v>-9999</v>
      </c>
      <c r="AD43">
        <f t="shared" si="163"/>
        <v>0.44146350224748132</v>
      </c>
      <c r="AE43">
        <f t="shared" si="164"/>
        <v>0.17581862403204751</v>
      </c>
      <c r="AF43" s="1">
        <v>-1</v>
      </c>
      <c r="AG43" s="1">
        <v>0.87</v>
      </c>
      <c r="AH43" s="1">
        <v>0.92</v>
      </c>
      <c r="AI43" s="1">
        <v>8.0050029754638672</v>
      </c>
      <c r="AJ43">
        <f t="shared" si="165"/>
        <v>0.87400250148773195</v>
      </c>
      <c r="AK43">
        <f t="shared" si="166"/>
        <v>1.2126448675415116E-2</v>
      </c>
      <c r="AL43">
        <f t="shared" si="167"/>
        <v>0.3982631024693063</v>
      </c>
      <c r="AM43">
        <f t="shared" si="168"/>
        <v>1.7903932939456517</v>
      </c>
      <c r="AN43">
        <f t="shared" si="169"/>
        <v>-1</v>
      </c>
      <c r="AO43" s="1">
        <v>2371.4580078125</v>
      </c>
      <c r="AP43" s="1">
        <v>0.5</v>
      </c>
      <c r="AQ43">
        <f t="shared" si="170"/>
        <v>182.20613495029176</v>
      </c>
      <c r="AR43">
        <f t="shared" si="171"/>
        <v>1.5243939812227913</v>
      </c>
      <c r="AS43">
        <f t="shared" si="172"/>
        <v>1.8389307144862133</v>
      </c>
      <c r="AT43">
        <f t="shared" si="173"/>
        <v>24.423734664916992</v>
      </c>
      <c r="AU43" s="1">
        <v>1.75</v>
      </c>
      <c r="AV43">
        <f t="shared" si="174"/>
        <v>4.9836448431015015</v>
      </c>
      <c r="AW43" s="1">
        <v>1</v>
      </c>
      <c r="AX43">
        <f t="shared" si="175"/>
        <v>9.9672896862030029</v>
      </c>
      <c r="AY43" s="1">
        <v>23.030576705932617</v>
      </c>
      <c r="AZ43" s="1">
        <v>24.423734664916992</v>
      </c>
      <c r="BA43" s="1">
        <v>24.11773681640625</v>
      </c>
      <c r="BB43" s="1">
        <v>1499.322998046875</v>
      </c>
      <c r="BC43" s="1">
        <v>1483.927490234375</v>
      </c>
      <c r="BD43" s="1">
        <v>14.549901008605957</v>
      </c>
      <c r="BE43" s="1">
        <v>15.425288200378418</v>
      </c>
      <c r="BF43" s="1">
        <v>41.174274444580078</v>
      </c>
      <c r="BG43" s="1">
        <v>43.651500701904297</v>
      </c>
      <c r="BH43" s="1">
        <v>300.04318237304688</v>
      </c>
      <c r="BI43" s="1">
        <v>2371.4580078125</v>
      </c>
      <c r="BJ43" s="1">
        <v>23.706211090087891</v>
      </c>
      <c r="BK43" s="1">
        <v>79.942146301269531</v>
      </c>
      <c r="BL43" s="1">
        <v>5.9651312828063965</v>
      </c>
      <c r="BM43" s="1">
        <v>-0.13364917039871216</v>
      </c>
      <c r="BN43" s="1">
        <v>0.5</v>
      </c>
      <c r="BO43" s="1">
        <v>-1.355140209197998</v>
      </c>
      <c r="BP43" s="1">
        <v>7.355140209197998</v>
      </c>
      <c r="BQ43" s="1">
        <v>1</v>
      </c>
      <c r="BR43" s="1">
        <v>0</v>
      </c>
      <c r="BS43" s="1">
        <v>0.15999999642372131</v>
      </c>
      <c r="BT43" s="1">
        <v>111115</v>
      </c>
      <c r="BU43">
        <f t="shared" si="176"/>
        <v>1.7145324707031249</v>
      </c>
      <c r="BV43">
        <f t="shared" si="177"/>
        <v>1.5243939812227914E-3</v>
      </c>
      <c r="BW43">
        <f t="shared" si="178"/>
        <v>297.57373466491697</v>
      </c>
      <c r="BX43">
        <f t="shared" si="179"/>
        <v>296.18057670593259</v>
      </c>
      <c r="BY43">
        <f t="shared" si="180"/>
        <v>379.43327276900527</v>
      </c>
      <c r="BZ43">
        <f t="shared" si="181"/>
        <v>1.1083494318627936</v>
      </c>
      <c r="CA43">
        <f t="shared" si="182"/>
        <v>3.0720613605401113</v>
      </c>
      <c r="CB43">
        <f t="shared" si="183"/>
        <v>38.428557434056849</v>
      </c>
      <c r="CC43">
        <f t="shared" si="184"/>
        <v>23.003269233678431</v>
      </c>
      <c r="CD43">
        <f t="shared" si="185"/>
        <v>23.727155685424805</v>
      </c>
      <c r="CE43">
        <f t="shared" si="186"/>
        <v>2.9462379137564176</v>
      </c>
      <c r="CF43">
        <f t="shared" si="187"/>
        <v>6.448417079671652E-2</v>
      </c>
      <c r="CG43">
        <f t="shared" si="188"/>
        <v>1.233130646053898</v>
      </c>
      <c r="CH43">
        <f t="shared" si="189"/>
        <v>1.7131072677025196</v>
      </c>
      <c r="CI43">
        <f t="shared" si="190"/>
        <v>4.0340123143998999E-2</v>
      </c>
      <c r="CJ43">
        <f t="shared" si="191"/>
        <v>67.289136407697526</v>
      </c>
      <c r="CK43">
        <f t="shared" si="192"/>
        <v>0.56722644498110653</v>
      </c>
      <c r="CL43">
        <f t="shared" si="193"/>
        <v>38.881710231836429</v>
      </c>
      <c r="CM43">
        <f t="shared" si="194"/>
        <v>1480.6587068731976</v>
      </c>
      <c r="CN43">
        <f t="shared" si="195"/>
        <v>6.3375273318749268E-3</v>
      </c>
      <c r="CO43">
        <f t="shared" si="196"/>
        <v>0</v>
      </c>
      <c r="CP43">
        <f t="shared" si="197"/>
        <v>2072.6602310012386</v>
      </c>
      <c r="CQ43">
        <f t="shared" si="198"/>
        <v>699.0958251953125</v>
      </c>
      <c r="CR43">
        <f t="shared" si="199"/>
        <v>0.17581862403204751</v>
      </c>
      <c r="CS43">
        <v>-9999</v>
      </c>
    </row>
    <row r="44" spans="1:97" x14ac:dyDescent="0.2">
      <c r="A44" t="s">
        <v>126</v>
      </c>
      <c r="B44" t="s">
        <v>128</v>
      </c>
      <c r="C44" t="s">
        <v>130</v>
      </c>
      <c r="D44">
        <v>2</v>
      </c>
      <c r="E44">
        <v>2</v>
      </c>
      <c r="F44" t="s">
        <v>134</v>
      </c>
      <c r="G44" t="s">
        <v>136</v>
      </c>
      <c r="H44" t="s">
        <v>146</v>
      </c>
      <c r="I44">
        <v>3</v>
      </c>
      <c r="J44" s="8">
        <v>20130619</v>
      </c>
      <c r="K44" s="10" t="s">
        <v>148</v>
      </c>
      <c r="L44" s="5" t="s">
        <v>141</v>
      </c>
      <c r="M44" s="5" t="s">
        <v>144</v>
      </c>
      <c r="N44" s="8">
        <v>0</v>
      </c>
      <c r="O44" s="1">
        <v>43</v>
      </c>
      <c r="P44" s="1" t="s">
        <v>113</v>
      </c>
      <c r="Q44" s="1">
        <v>15932.999999586493</v>
      </c>
      <c r="R44" s="1">
        <v>0</v>
      </c>
      <c r="S44">
        <f>(BB44-BC44*(1000-BD44)/(1000-BE44))*BU44</f>
        <v>8.1962234807176451</v>
      </c>
      <c r="T44">
        <f>IF(CF44&lt;&gt;0,1/(1/CF44-1/AX44),0)</f>
        <v>5.7402640331970643E-2</v>
      </c>
      <c r="U44">
        <f>((CI44-BV44/2)*BC44-S44)/(CI44+BV44/2)</f>
        <v>149.14411344645575</v>
      </c>
      <c r="V44" s="1">
        <v>43</v>
      </c>
      <c r="W44" s="1">
        <v>43</v>
      </c>
      <c r="X44" s="1">
        <v>0</v>
      </c>
      <c r="Y44" s="1">
        <v>0</v>
      </c>
      <c r="Z44" s="1">
        <v>864.904052734375</v>
      </c>
      <c r="AA44" s="1">
        <v>1353.6453857421875</v>
      </c>
      <c r="AB44" s="1">
        <v>1190.759033203125</v>
      </c>
      <c r="AC44">
        <v>-9999</v>
      </c>
      <c r="AD44">
        <f>CQ44/AA44</f>
        <v>0.36105566358492147</v>
      </c>
      <c r="AE44">
        <f>(AA44-AB44)/AA44</f>
        <v>0.12033162765871201</v>
      </c>
      <c r="AF44" s="1">
        <v>-1</v>
      </c>
      <c r="AG44" s="1">
        <v>0.87</v>
      </c>
      <c r="AH44" s="1">
        <v>0.92</v>
      </c>
      <c r="AI44" s="1">
        <v>7.9800500869750977</v>
      </c>
      <c r="AJ44">
        <f>(AI44*AH44+(100-AI44)*AG44)/100</f>
        <v>0.87399002504348744</v>
      </c>
      <c r="AK44">
        <f>(S44-AF44)/CP44</f>
        <v>4.4402877261200445E-3</v>
      </c>
      <c r="AL44">
        <f>(AA44-AB44)/(AA44-Z44)</f>
        <v>0.33327721953988854</v>
      </c>
      <c r="AM44">
        <f>(Y44-AA44)/(Y44-Z44)</f>
        <v>1.565081561894256</v>
      </c>
      <c r="AN44">
        <f>(Y44-AA44)/AA44</f>
        <v>-1</v>
      </c>
      <c r="AO44" s="1">
        <v>2369.692138671875</v>
      </c>
      <c r="AP44" s="1">
        <v>0.5</v>
      </c>
      <c r="AQ44">
        <f>AE44*AP44*AJ44*AO44</f>
        <v>124.60865241214584</v>
      </c>
      <c r="AR44">
        <f>BV44*1000</f>
        <v>2.0844858822409309</v>
      </c>
      <c r="AS44">
        <f>(CA44-CG44)</f>
        <v>2.8247533254693162</v>
      </c>
      <c r="AT44">
        <f>(AZ44+BZ44*R44)</f>
        <v>28.971412658691406</v>
      </c>
      <c r="AU44" s="1">
        <v>1.75</v>
      </c>
      <c r="AV44">
        <f>(AU44*BO44+BP44)</f>
        <v>4.9836448431015015</v>
      </c>
      <c r="AW44" s="1">
        <v>1</v>
      </c>
      <c r="AX44">
        <f>AV44*(AW44+1)*(AW44+1)/(AW44*AW44+1)</f>
        <v>9.9672896862030029</v>
      </c>
      <c r="AY44" s="1">
        <v>30.493738174438477</v>
      </c>
      <c r="AZ44" s="1">
        <v>28.971412658691406</v>
      </c>
      <c r="BA44" s="1">
        <v>33.330204010009766</v>
      </c>
      <c r="BB44" s="1">
        <v>399.8607177734375</v>
      </c>
      <c r="BC44" s="1">
        <v>394.60040283203125</v>
      </c>
      <c r="BD44" s="1">
        <v>13.692089080810547</v>
      </c>
      <c r="BE44" s="1">
        <v>14.889790534973145</v>
      </c>
      <c r="BF44" s="1">
        <v>24.975490570068359</v>
      </c>
      <c r="BG44" s="1">
        <v>27.160196304321289</v>
      </c>
      <c r="BH44" s="1">
        <v>300.03591918945312</v>
      </c>
      <c r="BI44" s="7">
        <v>2369.692138671875</v>
      </c>
      <c r="BJ44" s="1">
        <v>21.206720352172852</v>
      </c>
      <c r="BK44" s="1">
        <v>79.945472717285156</v>
      </c>
      <c r="BL44" s="1">
        <v>3.8762030601501465</v>
      </c>
      <c r="BM44" s="1">
        <v>-0.11768370866775513</v>
      </c>
      <c r="BN44" s="1">
        <v>0.5</v>
      </c>
      <c r="BO44" s="1">
        <v>-1.355140209197998</v>
      </c>
      <c r="BP44" s="1">
        <v>7.355140209197998</v>
      </c>
      <c r="BQ44" s="1">
        <v>1</v>
      </c>
      <c r="BR44" s="1">
        <v>0</v>
      </c>
      <c r="BS44" s="1">
        <v>0.15999999642372131</v>
      </c>
      <c r="BT44" s="1">
        <v>111115</v>
      </c>
      <c r="BU44">
        <f>BH44*0.000001/(AU44*0.0001)</f>
        <v>1.7144909667968748</v>
      </c>
      <c r="BV44">
        <f>(BE44-BD44)/(1000-BE44)*BU44</f>
        <v>2.084485882240931E-3</v>
      </c>
      <c r="BW44">
        <f>(AZ44+273.15)</f>
        <v>302.12141265869138</v>
      </c>
      <c r="BX44">
        <f>(AY44+273.15)</f>
        <v>303.64373817443845</v>
      </c>
      <c r="BY44">
        <f>(BI44*BQ44+BJ44*BR44)*BS44</f>
        <v>379.15073371282051</v>
      </c>
      <c r="BZ44">
        <f>((BY44+0.00000010773*(BX44^4-BW44^4))-BV44*44100)/(AV44*51.4+0.00000043092*BW44^3)</f>
        <v>1.1395663954529751</v>
      </c>
      <c r="CA44">
        <f>0.61365*EXP(17.502*AT44/(240.97+AT44))</f>
        <v>4.0151246684491024</v>
      </c>
      <c r="CB44">
        <f>CA44*1000/BK44</f>
        <v>50.223290099840575</v>
      </c>
      <c r="CC44">
        <f>(CB44-BE44)</f>
        <v>35.333499564867431</v>
      </c>
      <c r="CD44">
        <f>IF(R44,AZ44,(AY44+AZ44)/2)</f>
        <v>29.732575416564941</v>
      </c>
      <c r="CE44">
        <f>0.61365*EXP(17.502*CD44/(240.97+CD44))</f>
        <v>4.1954428963606123</v>
      </c>
      <c r="CF44">
        <f>IF(CC44&lt;&gt;0,(1000-(CB44+BE44)/2)/CC44*BV44,0)</f>
        <v>5.7073945643919259E-2</v>
      </c>
      <c r="CG44">
        <f>BE44*BK44/1000</f>
        <v>1.1903713429797862</v>
      </c>
      <c r="CH44">
        <f>(CE44-CG44)</f>
        <v>3.0050715533808261</v>
      </c>
      <c r="CI44">
        <f>1/(1.6/T44+1.37/AX44)</f>
        <v>3.5700602280418992E-2</v>
      </c>
      <c r="CJ44">
        <f>U44*BK44*0.001</f>
        <v>11.92339665247731</v>
      </c>
      <c r="CK44">
        <f>U44/BC44</f>
        <v>0.37796239531448633</v>
      </c>
      <c r="CL44">
        <f>(1-BV44*BK44/CA44/T44)*100</f>
        <v>27.696065689372197</v>
      </c>
      <c r="CM44">
        <f>(BC44-S44/(AX44/1.35))</f>
        <v>393.49028142016084</v>
      </c>
      <c r="CN44">
        <f>S44*CL44/100/CM44</f>
        <v>5.7689644356004165E-3</v>
      </c>
      <c r="CO44">
        <f>(Y44-X44)</f>
        <v>0</v>
      </c>
      <c r="CP44">
        <f>BI44*AJ44</f>
        <v>2071.0872916231874</v>
      </c>
      <c r="CQ44">
        <f>(AA44-Z44)</f>
        <v>488.7413330078125</v>
      </c>
      <c r="CR44">
        <f>(AA44-AB44)/(AA44-X44)</f>
        <v>0.12033162765871201</v>
      </c>
      <c r="CS44">
        <v>-9999</v>
      </c>
    </row>
    <row r="45" spans="1:97" x14ac:dyDescent="0.2">
      <c r="A45" t="s">
        <v>126</v>
      </c>
      <c r="B45" t="s">
        <v>128</v>
      </c>
      <c r="C45" t="s">
        <v>130</v>
      </c>
      <c r="D45">
        <v>2</v>
      </c>
      <c r="E45">
        <v>2</v>
      </c>
      <c r="F45" t="s">
        <v>134</v>
      </c>
      <c r="G45" t="s">
        <v>136</v>
      </c>
      <c r="H45" t="s">
        <v>146</v>
      </c>
      <c r="I45">
        <v>3</v>
      </c>
      <c r="J45" s="8">
        <v>20130619</v>
      </c>
      <c r="K45" s="10" t="s">
        <v>148</v>
      </c>
      <c r="L45" s="5" t="s">
        <v>141</v>
      </c>
      <c r="M45" s="5" t="s">
        <v>144</v>
      </c>
      <c r="N45" s="8">
        <v>0</v>
      </c>
      <c r="O45" s="1">
        <v>44</v>
      </c>
      <c r="P45" s="1" t="s">
        <v>114</v>
      </c>
      <c r="Q45" s="1">
        <v>16053.499999000691</v>
      </c>
      <c r="R45" s="1">
        <v>0</v>
      </c>
      <c r="S45">
        <f>(BB45-BC45*(1000-BD45)/(1000-BE45))*BU45</f>
        <v>4.3452504604621565</v>
      </c>
      <c r="T45">
        <f>IF(CF45&lt;&gt;0,1/(1/CF45-1/AX45),0)</f>
        <v>5.2711432594505239E-2</v>
      </c>
      <c r="U45">
        <f>((CI45-BV45/2)*BC45-S45)/(CI45+BV45/2)</f>
        <v>103.06437502027049</v>
      </c>
      <c r="V45" s="1">
        <v>44</v>
      </c>
      <c r="W45" s="1">
        <v>44</v>
      </c>
      <c r="X45" s="1">
        <v>0</v>
      </c>
      <c r="Y45" s="1">
        <v>0</v>
      </c>
      <c r="Z45" s="1">
        <v>869.10498046875</v>
      </c>
      <c r="AA45" s="1">
        <v>1296.1112060546875</v>
      </c>
      <c r="AB45" s="1">
        <v>1173.533935546875</v>
      </c>
      <c r="AC45">
        <v>-9999</v>
      </c>
      <c r="AD45">
        <f>CQ45/AA45</f>
        <v>0.32945184301409441</v>
      </c>
      <c r="AE45">
        <f>(AA45-AB45)/AA45</f>
        <v>9.4573112195313072E-2</v>
      </c>
      <c r="AF45" s="1">
        <v>-1</v>
      </c>
      <c r="AG45" s="1">
        <v>0.87</v>
      </c>
      <c r="AH45" s="1">
        <v>0.92</v>
      </c>
      <c r="AI45" s="1">
        <v>13.145540237426758</v>
      </c>
      <c r="AJ45">
        <f>(AI45*AH45+(100-AI45)*AG45)/100</f>
        <v>0.87657277011871326</v>
      </c>
      <c r="AK45">
        <f>(S45-AF45)/CP45</f>
        <v>3.5006805061959332E-3</v>
      </c>
      <c r="AL45">
        <f>(AA45-AB45)/(AA45-Z45)</f>
        <v>0.28706202196375963</v>
      </c>
      <c r="AM45">
        <f>(Y45-AA45)/(Y45-Z45)</f>
        <v>1.4913172000874193</v>
      </c>
      <c r="AN45">
        <f>(Y45-AA45)/AA45</f>
        <v>-1</v>
      </c>
      <c r="AO45" s="1">
        <v>1741.9176025390625</v>
      </c>
      <c r="AP45" s="1">
        <v>0.5</v>
      </c>
      <c r="AQ45">
        <f>AE45*AP45*AJ45*AO45</f>
        <v>72.202671825465146</v>
      </c>
      <c r="AR45">
        <f>BV45*1000</f>
        <v>2.006563762238907</v>
      </c>
      <c r="AS45">
        <f>(CA45-CG45)</f>
        <v>2.9576788350241183</v>
      </c>
      <c r="AT45">
        <f>(AZ45+BZ45*R45)</f>
        <v>29.495649337768555</v>
      </c>
      <c r="AU45" s="1">
        <v>1.75</v>
      </c>
      <c r="AV45">
        <f>(AU45*BO45+BP45)</f>
        <v>4.9836448431015015</v>
      </c>
      <c r="AW45" s="1">
        <v>1</v>
      </c>
      <c r="AX45">
        <f>AV45*(AW45+1)*(AW45+1)/(AW45*AW45+1)</f>
        <v>9.9672896862030029</v>
      </c>
      <c r="AY45" s="1">
        <v>30.525074005126953</v>
      </c>
      <c r="AZ45" s="1">
        <v>29.495649337768555</v>
      </c>
      <c r="BA45" s="1">
        <v>33.373035430908203</v>
      </c>
      <c r="BB45" s="1">
        <v>249.06547546386719</v>
      </c>
      <c r="BC45" s="1">
        <v>246.24295043945312</v>
      </c>
      <c r="BD45" s="1">
        <v>13.617802619934082</v>
      </c>
      <c r="BE45" s="1">
        <v>14.770833015441895</v>
      </c>
      <c r="BF45" s="1">
        <v>24.796188354492188</v>
      </c>
      <c r="BG45" s="1">
        <v>26.895702362060547</v>
      </c>
      <c r="BH45" s="1">
        <v>300.0457763671875</v>
      </c>
      <c r="BI45" s="7">
        <v>1741.9176025390625</v>
      </c>
      <c r="BJ45" s="1">
        <v>25.783060073852539</v>
      </c>
      <c r="BK45" s="1">
        <v>79.94775390625</v>
      </c>
      <c r="BL45" s="1">
        <v>3.4734320640563965</v>
      </c>
      <c r="BM45" s="1">
        <v>-0.11601859331130981</v>
      </c>
      <c r="BN45" s="1">
        <v>0.5</v>
      </c>
      <c r="BO45" s="1">
        <v>-1.355140209197998</v>
      </c>
      <c r="BP45" s="1">
        <v>7.355140209197998</v>
      </c>
      <c r="BQ45" s="1">
        <v>1</v>
      </c>
      <c r="BR45" s="1">
        <v>0</v>
      </c>
      <c r="BS45" s="1">
        <v>0.15999999642372131</v>
      </c>
      <c r="BT45" s="1">
        <v>111115</v>
      </c>
      <c r="BU45">
        <f>BH45*0.000001/(AU45*0.0001)</f>
        <v>1.7145472935267856</v>
      </c>
      <c r="BV45">
        <f>(BE45-BD45)/(1000-BE45)*BU45</f>
        <v>2.0065637622389068E-3</v>
      </c>
      <c r="BW45">
        <f>(AZ45+273.15)</f>
        <v>302.64564933776853</v>
      </c>
      <c r="BX45">
        <f>(AY45+273.15)</f>
        <v>303.67507400512693</v>
      </c>
      <c r="BY45">
        <f>(BI45*BQ45+BJ45*BR45)*BS45</f>
        <v>278.7068101766672</v>
      </c>
      <c r="BZ45">
        <f>((BY45+0.00000010773*(BX45^4-BW45^4))-BV45*44100)/(AV45*51.4+0.00000043092*BW45^3)</f>
        <v>0.75558944229077329</v>
      </c>
      <c r="CA45">
        <f>0.61365*EXP(17.502*AT45/(240.97+AT45))</f>
        <v>4.1385737579329795</v>
      </c>
      <c r="CB45">
        <f>CA45*1000/BK45</f>
        <v>51.765979101627302</v>
      </c>
      <c r="CC45">
        <f>(CB45-BE45)</f>
        <v>36.995146086185407</v>
      </c>
      <c r="CD45">
        <f>IF(R45,AZ45,(AY45+AZ45)/2)</f>
        <v>30.010361671447754</v>
      </c>
      <c r="CE45">
        <f>0.61365*EXP(17.502*CD45/(240.97+CD45))</f>
        <v>4.2629861046194009</v>
      </c>
      <c r="CF45">
        <f>IF(CC45&lt;&gt;0,(1000-(CB45+BE45)/2)/CC45*BV45,0)</f>
        <v>5.2434137702696039E-2</v>
      </c>
      <c r="CG45">
        <f>BE45*BK45/1000</f>
        <v>1.1808949229088612</v>
      </c>
      <c r="CH45">
        <f>(CE45-CG45)</f>
        <v>3.0820911817105396</v>
      </c>
      <c r="CI45">
        <f>1/(1.6/T45+1.37/AX45)</f>
        <v>3.27961369729418E-2</v>
      </c>
      <c r="CJ45">
        <f>U45*BK45*0.001</f>
        <v>8.239765290622044</v>
      </c>
      <c r="CK45">
        <f>U45/BC45</f>
        <v>0.41854751511195948</v>
      </c>
      <c r="CL45">
        <f>(1-BV45*BK45/CA45/T45)*100</f>
        <v>26.46337184446763</v>
      </c>
      <c r="CM45">
        <f>(BC45-S45/(AX45/1.35))</f>
        <v>245.65441651435373</v>
      </c>
      <c r="CN45">
        <f>S45*CL45/100/CM45</f>
        <v>4.6809652488309849E-3</v>
      </c>
      <c r="CO45">
        <f>(Y45-X45)</f>
        <v>0</v>
      </c>
      <c r="CP45">
        <f>BI45*AJ45</f>
        <v>1526.9175381762138</v>
      </c>
      <c r="CQ45">
        <f>(AA45-Z45)</f>
        <v>427.0062255859375</v>
      </c>
      <c r="CR45">
        <f>(AA45-AB45)/(AA45-X45)</f>
        <v>9.4573112195313072E-2</v>
      </c>
      <c r="CS45">
        <v>-9999</v>
      </c>
    </row>
    <row r="46" spans="1:97" x14ac:dyDescent="0.2">
      <c r="A46" t="s">
        <v>126</v>
      </c>
      <c r="B46" t="s">
        <v>128</v>
      </c>
      <c r="C46" t="s">
        <v>130</v>
      </c>
      <c r="D46">
        <v>2</v>
      </c>
      <c r="E46">
        <v>2</v>
      </c>
      <c r="F46" t="s">
        <v>134</v>
      </c>
      <c r="G46" t="s">
        <v>136</v>
      </c>
      <c r="H46" t="s">
        <v>146</v>
      </c>
      <c r="I46">
        <v>3</v>
      </c>
      <c r="J46" s="8">
        <v>20130619</v>
      </c>
      <c r="K46" s="10" t="s">
        <v>148</v>
      </c>
      <c r="L46" s="5" t="s">
        <v>141</v>
      </c>
      <c r="M46" s="5" t="s">
        <v>144</v>
      </c>
      <c r="N46" s="8">
        <v>0</v>
      </c>
      <c r="O46" s="1">
        <v>45</v>
      </c>
      <c r="P46" s="1" t="s">
        <v>115</v>
      </c>
      <c r="Q46" s="1">
        <v>16151.999999241903</v>
      </c>
      <c r="R46" s="1">
        <v>0</v>
      </c>
      <c r="S46">
        <f>(BB46-BC46*(1000-BD46)/(1000-BE46))*BU46</f>
        <v>0.41429413717005803</v>
      </c>
      <c r="T46">
        <f>IF(CF46&lt;&gt;0,1/(1/CF46-1/AX46),0)</f>
        <v>5.0022625109905662E-2</v>
      </c>
      <c r="U46">
        <f>((CI46-BV46/2)*BC46-S46)/(CI46+BV46/2)</f>
        <v>80.784719963462251</v>
      </c>
      <c r="V46" s="1">
        <v>45</v>
      </c>
      <c r="W46" s="1">
        <v>45</v>
      </c>
      <c r="X46" s="1">
        <v>0</v>
      </c>
      <c r="Y46" s="1">
        <v>0</v>
      </c>
      <c r="Z46" s="1">
        <v>885.251953125</v>
      </c>
      <c r="AA46" s="1">
        <v>1298.1400146484375</v>
      </c>
      <c r="AB46" s="1">
        <v>1173.7064208984375</v>
      </c>
      <c r="AC46">
        <v>-9999</v>
      </c>
      <c r="AD46">
        <f>CQ46/AA46</f>
        <v>0.31806126986637562</v>
      </c>
      <c r="AE46">
        <f>(AA46-AB46)/AA46</f>
        <v>9.5855294764716978E-2</v>
      </c>
      <c r="AF46" s="1">
        <v>-1</v>
      </c>
      <c r="AG46" s="1">
        <v>0.87</v>
      </c>
      <c r="AH46" s="1">
        <v>0.92</v>
      </c>
      <c r="AI46" s="1">
        <v>13.145540237426758</v>
      </c>
      <c r="AJ46">
        <f>(AI46*AH46+(100-AI46)*AG46)/100</f>
        <v>0.87657277011871326</v>
      </c>
      <c r="AK46">
        <f>(S46-AF46)/CP46</f>
        <v>9.9638253440819703E-4</v>
      </c>
      <c r="AL46">
        <f>(AA46-AB46)/(AA46-Z46)</f>
        <v>0.30137367811235821</v>
      </c>
      <c r="AM46">
        <f>(Y46-AA46)/(Y46-Z46)</f>
        <v>1.4664073996853826</v>
      </c>
      <c r="AN46">
        <f>(Y46-AA46)/AA46</f>
        <v>-1</v>
      </c>
      <c r="AO46" s="1">
        <v>1619.2938232421875</v>
      </c>
      <c r="AP46" s="1">
        <v>0.5</v>
      </c>
      <c r="AQ46">
        <f>AE46*AP46*AJ46*AO46</f>
        <v>68.02988647476019</v>
      </c>
      <c r="AR46">
        <f>BV46*1000</f>
        <v>1.8634942922719975</v>
      </c>
      <c r="AS46">
        <f>(CA46-CG46)</f>
        <v>2.8951613286877906</v>
      </c>
      <c r="AT46">
        <f>(AZ46+BZ46*R46)</f>
        <v>29.191171646118164</v>
      </c>
      <c r="AU46" s="1">
        <v>1.75</v>
      </c>
      <c r="AV46">
        <f>(AU46*BO46+BP46)</f>
        <v>4.9836448431015015</v>
      </c>
      <c r="AW46" s="1">
        <v>1</v>
      </c>
      <c r="AX46">
        <f>AV46*(AW46+1)*(AW46+1)/(AW46*AW46+1)</f>
        <v>9.9672896862030029</v>
      </c>
      <c r="AY46" s="1">
        <v>30.567729949951172</v>
      </c>
      <c r="AZ46" s="1">
        <v>29.191171646118164</v>
      </c>
      <c r="BA46" s="1">
        <v>33.431083679199219</v>
      </c>
      <c r="BB46" s="1">
        <v>99.838531494140625</v>
      </c>
      <c r="BC46" s="1">
        <v>99.488754272460938</v>
      </c>
      <c r="BD46" s="1">
        <v>13.58018970489502</v>
      </c>
      <c r="BE46" s="1">
        <v>14.651171684265137</v>
      </c>
      <c r="BF46" s="1">
        <v>24.667182922363281</v>
      </c>
      <c r="BG46" s="1">
        <v>26.612524032592773</v>
      </c>
      <c r="BH46" s="1">
        <v>300.03640747070312</v>
      </c>
      <c r="BI46" s="7">
        <v>1619.2938232421875</v>
      </c>
      <c r="BJ46" s="1">
        <v>28.169158935546875</v>
      </c>
      <c r="BK46" s="1">
        <v>79.946945190429688</v>
      </c>
      <c r="BL46" s="1">
        <v>3.1373038291931152</v>
      </c>
      <c r="BM46" s="1">
        <v>-0.10998278856277466</v>
      </c>
      <c r="BN46" s="1">
        <v>0.5</v>
      </c>
      <c r="BO46" s="1">
        <v>-1.355140209197998</v>
      </c>
      <c r="BP46" s="1">
        <v>7.355140209197998</v>
      </c>
      <c r="BQ46" s="1">
        <v>1</v>
      </c>
      <c r="BR46" s="1">
        <v>0</v>
      </c>
      <c r="BS46" s="1">
        <v>0.15999999642372131</v>
      </c>
      <c r="BT46" s="1">
        <v>111115</v>
      </c>
      <c r="BU46">
        <f>BH46*0.000001/(AU46*0.0001)</f>
        <v>1.7144937569754464</v>
      </c>
      <c r="BV46">
        <f>(BE46-BD46)/(1000-BE46)*BU46</f>
        <v>1.8634942922719974E-3</v>
      </c>
      <c r="BW46">
        <f>(AZ46+273.15)</f>
        <v>302.34117164611814</v>
      </c>
      <c r="BX46">
        <f>(AY46+273.15)</f>
        <v>303.71772994995115</v>
      </c>
      <c r="BY46">
        <f>(BI46*BQ46+BJ46*BR46)*BS46</f>
        <v>259.08700592770401</v>
      </c>
      <c r="BZ46">
        <f>((BY46+0.00000010773*(BX46^4-BW46^4))-BV46*44100)/(AV46*51.4+0.00000043092*BW46^3)</f>
        <v>0.72150585589644534</v>
      </c>
      <c r="CA46">
        <f>0.61365*EXP(17.502*AT46/(240.97+AT46))</f>
        <v>4.0664777483053109</v>
      </c>
      <c r="CB46">
        <f>CA46*1000/BK46</f>
        <v>50.864704569000864</v>
      </c>
      <c r="CC46">
        <f>(CB46-BE46)</f>
        <v>36.213532884735727</v>
      </c>
      <c r="CD46">
        <f>IF(R46,AZ46,(AY46+AZ46)/2)</f>
        <v>29.879450798034668</v>
      </c>
      <c r="CE46">
        <f>0.61365*EXP(17.502*CD46/(240.97+CD46))</f>
        <v>4.2310382236929787</v>
      </c>
      <c r="CF46">
        <f>IF(CC46&lt;&gt;0,(1000-(CB46+BE46)/2)/CC46*BV46,0)</f>
        <v>4.9772831258508989E-2</v>
      </c>
      <c r="CG46">
        <f>BE46*BK46/1000</f>
        <v>1.1713164196175203</v>
      </c>
      <c r="CH46">
        <f>(CE46-CG46)</f>
        <v>3.0597218040754584</v>
      </c>
      <c r="CI46">
        <f>1/(1.6/T46+1.37/AX46)</f>
        <v>3.1130365925027645E-2</v>
      </c>
      <c r="CJ46">
        <f>U46*BK46*0.001</f>
        <v>6.4584915791431277</v>
      </c>
      <c r="CK46">
        <f>U46/BC46</f>
        <v>0.8119985073109306</v>
      </c>
      <c r="CL46">
        <f>(1-BV46*BK46/CA46/T46)*100</f>
        <v>26.760552167367489</v>
      </c>
      <c r="CM46">
        <f>(BC46-S46/(AX46/1.35))</f>
        <v>99.432641015719355</v>
      </c>
      <c r="CN46">
        <f>S46*CL46/100/CM46</f>
        <v>1.1150000399387091E-3</v>
      </c>
      <c r="CO46">
        <f>(Y46-X46)</f>
        <v>0</v>
      </c>
      <c r="CP46">
        <f>BI46*AJ46</f>
        <v>1419.4288722755264</v>
      </c>
      <c r="CQ46">
        <f>(AA46-Z46)</f>
        <v>412.8880615234375</v>
      </c>
      <c r="CR46">
        <f>(AA46-AB46)/(AA46-X46)</f>
        <v>9.5855294764716978E-2</v>
      </c>
      <c r="CS46">
        <v>-9999</v>
      </c>
    </row>
    <row r="47" spans="1:97" x14ac:dyDescent="0.2">
      <c r="A47" t="s">
        <v>126</v>
      </c>
      <c r="B47" t="s">
        <v>128</v>
      </c>
      <c r="C47" t="s">
        <v>130</v>
      </c>
      <c r="D47">
        <v>2</v>
      </c>
      <c r="E47">
        <v>2</v>
      </c>
      <c r="F47" t="s">
        <v>134</v>
      </c>
      <c r="G47" t="s">
        <v>136</v>
      </c>
      <c r="H47" t="s">
        <v>146</v>
      </c>
      <c r="I47">
        <v>3</v>
      </c>
      <c r="J47" s="8">
        <v>20130619</v>
      </c>
      <c r="K47" s="10" t="s">
        <v>148</v>
      </c>
      <c r="L47" s="5" t="s">
        <v>141</v>
      </c>
      <c r="M47" s="5" t="s">
        <v>144</v>
      </c>
      <c r="N47" s="8">
        <v>0</v>
      </c>
      <c r="O47" s="1">
        <v>46</v>
      </c>
      <c r="P47" s="1" t="s">
        <v>116</v>
      </c>
      <c r="Q47" s="1">
        <v>16246.49999934528</v>
      </c>
      <c r="R47" s="1">
        <v>0</v>
      </c>
      <c r="S47">
        <f>(BB47-BC47*(1000-BD47)/(1000-BE47))*BU47</f>
        <v>-0.35097276785542769</v>
      </c>
      <c r="T47">
        <f>IF(CF47&lt;&gt;0,1/(1/CF47-1/AX47),0)</f>
        <v>4.759799680005046E-2</v>
      </c>
      <c r="U47">
        <f>((CI47-BV47/2)*BC47-S47)/(CI47+BV47/2)</f>
        <v>58.346137294910591</v>
      </c>
      <c r="V47" s="1">
        <v>46</v>
      </c>
      <c r="W47" s="1">
        <v>46</v>
      </c>
      <c r="X47" s="1">
        <v>0</v>
      </c>
      <c r="Y47" s="1">
        <v>0</v>
      </c>
      <c r="Z47" s="1">
        <v>890.61865234375</v>
      </c>
      <c r="AA47" s="1">
        <v>1274.2901611328125</v>
      </c>
      <c r="AB47" s="1">
        <v>1169.806396484375</v>
      </c>
      <c r="AC47">
        <v>-9999</v>
      </c>
      <c r="AD47">
        <f>CQ47/AA47</f>
        <v>0.30108645620239899</v>
      </c>
      <c r="AE47">
        <f>(AA47-AB47)/AA47</f>
        <v>8.1993699579029952E-2</v>
      </c>
      <c r="AF47" s="1">
        <v>-1</v>
      </c>
      <c r="AG47" s="1">
        <v>0.87</v>
      </c>
      <c r="AH47" s="1">
        <v>0.92</v>
      </c>
      <c r="AI47" s="1">
        <v>13.145540237426758</v>
      </c>
      <c r="AJ47">
        <f>(AI47*AH47+(100-AI47)*AG47)/100</f>
        <v>0.87657277011871326</v>
      </c>
      <c r="AK47">
        <f>(S47-AF47)/CP47</f>
        <v>4.5760037084928082E-4</v>
      </c>
      <c r="AL47">
        <f>(AA47-AB47)/(AA47-Z47)</f>
        <v>0.27232609733833868</v>
      </c>
      <c r="AM47">
        <f>(Y47-AA47)/(Y47-Z47)</f>
        <v>1.4307921328386661</v>
      </c>
      <c r="AN47">
        <f>(Y47-AA47)/AA47</f>
        <v>-1</v>
      </c>
      <c r="AO47" s="1">
        <v>1618.0374755859375</v>
      </c>
      <c r="AP47" s="1">
        <v>0.5</v>
      </c>
      <c r="AQ47">
        <f>AE47*AP47*AJ47*AO47</f>
        <v>58.146963246888532</v>
      </c>
      <c r="AR47">
        <f>BV47*1000</f>
        <v>1.7863981367774502</v>
      </c>
      <c r="AS47">
        <f>(CA47-CG47)</f>
        <v>2.9159135900612512</v>
      </c>
      <c r="AT47">
        <f>(AZ47+BZ47*R47)</f>
        <v>29.268901824951172</v>
      </c>
      <c r="AU47" s="1">
        <v>1.75</v>
      </c>
      <c r="AV47">
        <f>(AU47*BO47+BP47)</f>
        <v>4.9836448431015015</v>
      </c>
      <c r="AW47" s="1">
        <v>1</v>
      </c>
      <c r="AX47">
        <f>AV47*(AW47+1)*(AW47+1)/(AW47*AW47+1)</f>
        <v>9.9672896862030029</v>
      </c>
      <c r="AY47" s="1">
        <v>30.647939682006836</v>
      </c>
      <c r="AZ47" s="1">
        <v>29.268901824951172</v>
      </c>
      <c r="BA47" s="1">
        <v>33.520984649658203</v>
      </c>
      <c r="BB47" s="1">
        <v>49.606235504150391</v>
      </c>
      <c r="BC47" s="1">
        <v>49.759101867675781</v>
      </c>
      <c r="BD47" s="1">
        <v>13.593011856079102</v>
      </c>
      <c r="BE47" s="1">
        <v>14.619738578796387</v>
      </c>
      <c r="BF47" s="1">
        <v>24.578775405883789</v>
      </c>
      <c r="BG47" s="1">
        <v>26.435295104980469</v>
      </c>
      <c r="BH47" s="1">
        <v>300.03042602539062</v>
      </c>
      <c r="BI47" s="7">
        <v>1618.0374755859375</v>
      </c>
      <c r="BJ47" s="1">
        <v>26.506017684936523</v>
      </c>
      <c r="BK47" s="1">
        <v>79.951133728027344</v>
      </c>
      <c r="BL47" s="1">
        <v>2.9063124656677246</v>
      </c>
      <c r="BM47" s="1">
        <v>-0.11211520433425903</v>
      </c>
      <c r="BN47" s="1">
        <v>0.5</v>
      </c>
      <c r="BO47" s="1">
        <v>-1.355140209197998</v>
      </c>
      <c r="BP47" s="1">
        <v>7.355140209197998</v>
      </c>
      <c r="BQ47" s="1">
        <v>1</v>
      </c>
      <c r="BR47" s="1">
        <v>0</v>
      </c>
      <c r="BS47" s="1">
        <v>0.15999999642372131</v>
      </c>
      <c r="BT47" s="1">
        <v>111115</v>
      </c>
      <c r="BU47">
        <f>BH47*0.000001/(AU47*0.0001)</f>
        <v>1.7144595772879463</v>
      </c>
      <c r="BV47">
        <f>(BE47-BD47)/(1000-BE47)*BU47</f>
        <v>1.7863981367774503E-3</v>
      </c>
      <c r="BW47">
        <f>(AZ47+273.15)</f>
        <v>302.41890182495115</v>
      </c>
      <c r="BX47">
        <f>(AY47+273.15)</f>
        <v>303.79793968200681</v>
      </c>
      <c r="BY47">
        <f>(BI47*BQ47+BJ47*BR47)*BS47</f>
        <v>258.88599030719706</v>
      </c>
      <c r="BZ47">
        <f>((BY47+0.00000010773*(BX47^4-BW47^4))-BV47*44100)/(AV47*51.4+0.00000043092*BW47^3)</f>
        <v>0.73357309277014104</v>
      </c>
      <c r="CA47">
        <f>0.61365*EXP(17.502*AT47/(240.97+AT47))</f>
        <v>4.0847782642434014</v>
      </c>
      <c r="CB47">
        <f>CA47*1000/BK47</f>
        <v>51.090936097776158</v>
      </c>
      <c r="CC47">
        <f>(CB47-BE47)</f>
        <v>36.471197518979771</v>
      </c>
      <c r="CD47">
        <f>IF(R47,AZ47,(AY47+AZ47)/2)</f>
        <v>29.958420753479004</v>
      </c>
      <c r="CE47">
        <f>0.61365*EXP(17.502*CD47/(240.97+CD47))</f>
        <v>4.2502852176433779</v>
      </c>
      <c r="CF47">
        <f>IF(CC47&lt;&gt;0,(1000-(CB47+BE47)/2)/CC47*BV47,0)</f>
        <v>4.7371776659486865E-2</v>
      </c>
      <c r="CG47">
        <f>BE47*BK47/1000</f>
        <v>1.1688646741821502</v>
      </c>
      <c r="CH47">
        <f>(CE47-CG47)</f>
        <v>3.0814205434612276</v>
      </c>
      <c r="CI47">
        <f>1/(1.6/T47+1.37/AX47)</f>
        <v>2.9627602110568127E-2</v>
      </c>
      <c r="CJ47">
        <f>U47*BK47*0.001</f>
        <v>4.6648398253792402</v>
      </c>
      <c r="CK47">
        <f>U47/BC47</f>
        <v>1.1725721547400572</v>
      </c>
      <c r="CL47">
        <f>(1-BV47*BK47/CA47/T47)*100</f>
        <v>26.540879964778121</v>
      </c>
      <c r="CM47">
        <f>(BC47-S47/(AX47/1.35))</f>
        <v>49.806638685759907</v>
      </c>
      <c r="CN47">
        <f>S47*CL47/100/CM47</f>
        <v>-1.8702579311420404E-3</v>
      </c>
      <c r="CO47">
        <f>(Y47-X47)</f>
        <v>0</v>
      </c>
      <c r="CP47">
        <f>BI47*AJ47</f>
        <v>1418.3275921302552</v>
      </c>
      <c r="CQ47">
        <f>(AA47-Z47)</f>
        <v>383.6715087890625</v>
      </c>
      <c r="CR47">
        <f>(AA47-AB47)/(AA47-X47)</f>
        <v>8.1993699579029952E-2</v>
      </c>
      <c r="CS47">
        <v>-9999</v>
      </c>
    </row>
    <row r="48" spans="1:97" x14ac:dyDescent="0.2">
      <c r="A48" t="s">
        <v>126</v>
      </c>
      <c r="B48" t="s">
        <v>128</v>
      </c>
      <c r="C48" t="s">
        <v>130</v>
      </c>
      <c r="D48">
        <v>2</v>
      </c>
      <c r="E48">
        <v>2</v>
      </c>
      <c r="F48" t="s">
        <v>134</v>
      </c>
      <c r="G48" t="s">
        <v>136</v>
      </c>
      <c r="H48" t="s">
        <v>146</v>
      </c>
      <c r="I48">
        <v>4</v>
      </c>
      <c r="J48" s="8">
        <v>20130619</v>
      </c>
      <c r="K48" s="10" t="s">
        <v>148</v>
      </c>
      <c r="L48" s="5" t="s">
        <v>141</v>
      </c>
      <c r="M48" s="5" t="s">
        <v>144</v>
      </c>
      <c r="N48" s="8">
        <v>0</v>
      </c>
      <c r="O48" s="1">
        <v>47</v>
      </c>
      <c r="P48" s="1" t="s">
        <v>117</v>
      </c>
      <c r="Q48" s="1">
        <v>16957.499996519648</v>
      </c>
      <c r="R48" s="1">
        <v>0</v>
      </c>
      <c r="S48">
        <f t="shared" ref="S48:S55" si="200">(BB48-BC48*(1000-BD48)/(1000-BE48))*BU48</f>
        <v>7.325606521855061</v>
      </c>
      <c r="T48">
        <f t="shared" ref="T48:T55" si="201">IF(CF48&lt;&gt;0,1/(1/CF48-1/AX48),0)</f>
        <v>4.5741783605351721E-2</v>
      </c>
      <c r="U48">
        <f t="shared" ref="U48:U55" si="202">((CI48-BV48/2)*BC48-S48)/(CI48+BV48/2)</f>
        <v>123.03101459029152</v>
      </c>
      <c r="V48" s="1">
        <v>47</v>
      </c>
      <c r="W48" s="1">
        <v>47</v>
      </c>
      <c r="X48" s="1">
        <v>0</v>
      </c>
      <c r="Y48" s="1">
        <v>0</v>
      </c>
      <c r="Z48" s="1">
        <v>842.997802734375</v>
      </c>
      <c r="AA48" s="1">
        <v>1281.5948486328125</v>
      </c>
      <c r="AB48" s="1">
        <v>1157.491455078125</v>
      </c>
      <c r="AC48">
        <v>-9999</v>
      </c>
      <c r="AD48">
        <f t="shared" ref="AD48:AD55" si="203">CQ48/AA48</f>
        <v>0.34222753498605796</v>
      </c>
      <c r="AE48">
        <f t="shared" ref="AE48:AE55" si="204">(AA48-AB48)/AA48</f>
        <v>9.6835122025560008E-2</v>
      </c>
      <c r="AF48" s="1">
        <v>-1</v>
      </c>
      <c r="AG48" s="1">
        <v>0.87</v>
      </c>
      <c r="AH48" s="1">
        <v>0.92</v>
      </c>
      <c r="AI48" s="1">
        <v>13.084112167358398</v>
      </c>
      <c r="AJ48">
        <f t="shared" ref="AJ48:AJ55" si="205">(AI48*AH48+(100-AI48)*AG48)/100</f>
        <v>0.87654205608367919</v>
      </c>
      <c r="AK48">
        <f t="shared" ref="AK48:AK55" si="206">(S48-AF48)/CP48</f>
        <v>5.8331282472790088E-3</v>
      </c>
      <c r="AL48">
        <f t="shared" ref="AL48:AL55" si="207">(AA48-AB48)/(AA48-Z48)</f>
        <v>0.282955379465609</v>
      </c>
      <c r="AM48">
        <f t="shared" ref="AM48:AM55" si="208">(Y48-AA48)/(Y48-Z48)</f>
        <v>1.5202825493444823</v>
      </c>
      <c r="AN48">
        <f t="shared" ref="AN48:AN55" si="209">(Y48-AA48)/AA48</f>
        <v>-1</v>
      </c>
      <c r="AO48" s="1">
        <v>1628.326904296875</v>
      </c>
      <c r="AP48" s="1">
        <v>0.5</v>
      </c>
      <c r="AQ48">
        <f t="shared" ref="AQ48:AQ55" si="210">AE48*AP48*AJ48*AO48</f>
        <v>69.106240194248088</v>
      </c>
      <c r="AR48">
        <f t="shared" ref="AR48:AR55" si="211">BV48*1000</f>
        <v>1.5540111899496176</v>
      </c>
      <c r="AS48">
        <f t="shared" ref="AS48:AS55" si="212">(CA48-CG48)</f>
        <v>2.6447411358676787</v>
      </c>
      <c r="AT48">
        <f t="shared" ref="AT48:AT55" si="213">(AZ48+BZ48*R48)</f>
        <v>27.942323684692383</v>
      </c>
      <c r="AU48" s="1">
        <v>1.75</v>
      </c>
      <c r="AV48">
        <f t="shared" ref="AV48:AV55" si="214">(AU48*BO48+BP48)</f>
        <v>4.9836448431015015</v>
      </c>
      <c r="AW48" s="1">
        <v>1</v>
      </c>
      <c r="AX48">
        <f t="shared" ref="AX48:AX55" si="215">AV48*(AW48+1)*(AW48+1)/(AW48*AW48+1)</f>
        <v>9.9672896862030029</v>
      </c>
      <c r="AY48" s="1">
        <v>26.822626113891602</v>
      </c>
      <c r="AZ48" s="1">
        <v>27.942323684692383</v>
      </c>
      <c r="BA48" s="1">
        <v>28.611656188964844</v>
      </c>
      <c r="BB48" s="1">
        <v>399.02841186523438</v>
      </c>
      <c r="BC48" s="1">
        <v>394.39840698242188</v>
      </c>
      <c r="BD48" s="1">
        <v>13.332200050354004</v>
      </c>
      <c r="BE48" s="1">
        <v>14.225658416748047</v>
      </c>
      <c r="BF48" s="1">
        <v>30.093505859375</v>
      </c>
      <c r="BG48" s="1">
        <v>32.110225677490234</v>
      </c>
      <c r="BH48" s="1">
        <v>300.05120849609375</v>
      </c>
      <c r="BI48" s="7">
        <v>1628.326904296875</v>
      </c>
      <c r="BJ48" s="1">
        <v>22.492937088012695</v>
      </c>
      <c r="BK48" s="1">
        <v>79.951148986816406</v>
      </c>
      <c r="BL48" s="1">
        <v>3.7166075706481934</v>
      </c>
      <c r="BM48" s="1">
        <v>-9.8614037036895752E-2</v>
      </c>
      <c r="BN48" s="1">
        <v>0.75</v>
      </c>
      <c r="BO48" s="1">
        <v>-1.355140209197998</v>
      </c>
      <c r="BP48" s="1">
        <v>7.355140209197998</v>
      </c>
      <c r="BQ48" s="1">
        <v>1</v>
      </c>
      <c r="BR48" s="1">
        <v>0</v>
      </c>
      <c r="BS48" s="1">
        <v>0.15999999642372131</v>
      </c>
      <c r="BT48" s="1">
        <v>111115</v>
      </c>
      <c r="BU48">
        <f t="shared" ref="BU48:BU55" si="216">BH48*0.000001/(AU48*0.0001)</f>
        <v>1.7145783342633927</v>
      </c>
      <c r="BV48">
        <f t="shared" ref="BV48:BV55" si="217">(BE48-BD48)/(1000-BE48)*BU48</f>
        <v>1.5540111899496176E-3</v>
      </c>
      <c r="BW48">
        <f t="shared" ref="BW48:BW55" si="218">(AZ48+273.15)</f>
        <v>301.09232368469236</v>
      </c>
      <c r="BX48">
        <f t="shared" ref="BX48:BX55" si="219">(AY48+273.15)</f>
        <v>299.97262611389158</v>
      </c>
      <c r="BY48">
        <f t="shared" ref="BY48:BY55" si="220">(BI48*BQ48+BJ48*BR48)*BS48</f>
        <v>260.5322988641492</v>
      </c>
      <c r="BZ48">
        <f t="shared" ref="BZ48:BZ55" si="221">((BY48+0.00000010773*(BX48^4-BW48^4))-BV48*44100)/(AV48*51.4+0.00000043092*BW48^3)</f>
        <v>0.66774487048811937</v>
      </c>
      <c r="CA48">
        <f t="shared" ref="CA48:CA55" si="222">0.61365*EXP(17.502*AT48/(240.97+AT48))</f>
        <v>3.7820988713806605</v>
      </c>
      <c r="CB48">
        <f t="shared" ref="CB48:CB55" si="223">CA48*1000/BK48</f>
        <v>47.305122181600069</v>
      </c>
      <c r="CC48">
        <f t="shared" ref="CC48:CC55" si="224">(CB48-BE48)</f>
        <v>33.079463764852022</v>
      </c>
      <c r="CD48">
        <f t="shared" ref="CD48:CD55" si="225">IF(R48,AZ48,(AY48+AZ48)/2)</f>
        <v>27.382474899291992</v>
      </c>
      <c r="CE48">
        <f t="shared" ref="CE48:CE55" si="226">0.61365*EXP(17.502*CD48/(240.97+CD48))</f>
        <v>3.6603535126217368</v>
      </c>
      <c r="CF48">
        <f t="shared" ref="CF48:CF55" si="227">IF(CC48&lt;&gt;0,(1000-(CB48+BE48)/2)/CC48*BV48,0)</f>
        <v>4.5532824832605671E-2</v>
      </c>
      <c r="CG48">
        <f t="shared" ref="CG48:CG55" si="228">BE48*BK48/1000</f>
        <v>1.1373577355129818</v>
      </c>
      <c r="CH48">
        <f t="shared" ref="CH48:CH55" si="229">(CE48-CG48)</f>
        <v>2.522995777108755</v>
      </c>
      <c r="CI48">
        <f t="shared" ref="CI48:CI55" si="230">1/(1.6/T48+1.37/AX48)</f>
        <v>2.8476715677965666E-2</v>
      </c>
      <c r="CJ48">
        <f t="shared" ref="CJ48:CJ55" si="231">U48*BK48*0.001</f>
        <v>9.8364709775075809</v>
      </c>
      <c r="CK48">
        <f t="shared" ref="CK48:CK55" si="232">U48/BC48</f>
        <v>0.3119460231384123</v>
      </c>
      <c r="CL48">
        <f t="shared" ref="CL48:CL55" si="233">(1-BV48*BK48/CA48/T48)*100</f>
        <v>28.182070859339003</v>
      </c>
      <c r="CM48">
        <f t="shared" ref="CM48:CM55" si="234">(BC48-S48/(AX48/1.35))</f>
        <v>393.40620457676755</v>
      </c>
      <c r="CN48">
        <f t="shared" ref="CN48:CN55" si="235">S48*CL48/100/CM48</f>
        <v>5.2477759548469286E-3</v>
      </c>
      <c r="CO48">
        <f t="shared" ref="CO48:CO55" si="236">(Y48-X48)</f>
        <v>0</v>
      </c>
      <c r="CP48">
        <f t="shared" ref="CP48:CP55" si="237">BI48*AJ48</f>
        <v>1427.2970126687551</v>
      </c>
      <c r="CQ48">
        <f t="shared" ref="CQ48:CQ55" si="238">(AA48-Z48)</f>
        <v>438.5970458984375</v>
      </c>
      <c r="CR48">
        <f t="shared" ref="CR48:CR55" si="239">(AA48-AB48)/(AA48-X48)</f>
        <v>9.6835122025560008E-2</v>
      </c>
      <c r="CS48">
        <v>-9999</v>
      </c>
    </row>
    <row r="49" spans="1:97" x14ac:dyDescent="0.2">
      <c r="A49" t="s">
        <v>126</v>
      </c>
      <c r="B49" t="s">
        <v>128</v>
      </c>
      <c r="C49" t="s">
        <v>130</v>
      </c>
      <c r="D49">
        <v>2</v>
      </c>
      <c r="E49">
        <v>2</v>
      </c>
      <c r="F49" t="s">
        <v>134</v>
      </c>
      <c r="G49" t="s">
        <v>136</v>
      </c>
      <c r="H49" t="s">
        <v>146</v>
      </c>
      <c r="I49">
        <v>4</v>
      </c>
      <c r="J49" s="8">
        <v>20130619</v>
      </c>
      <c r="K49" s="10" t="s">
        <v>148</v>
      </c>
      <c r="L49" s="5" t="s">
        <v>141</v>
      </c>
      <c r="M49" s="5" t="s">
        <v>144</v>
      </c>
      <c r="N49" s="8">
        <v>0</v>
      </c>
      <c r="O49" s="1">
        <v>48</v>
      </c>
      <c r="P49" s="1" t="s">
        <v>118</v>
      </c>
      <c r="Q49" s="1">
        <v>17121.499998311512</v>
      </c>
      <c r="R49" s="1">
        <v>0</v>
      </c>
      <c r="S49">
        <f t="shared" si="200"/>
        <v>3.9969893222147075</v>
      </c>
      <c r="T49">
        <f t="shared" si="201"/>
        <v>4.3847566680627288E-2</v>
      </c>
      <c r="U49">
        <f t="shared" si="202"/>
        <v>91.112587850294403</v>
      </c>
      <c r="V49" s="1">
        <v>48</v>
      </c>
      <c r="W49" s="1">
        <v>48</v>
      </c>
      <c r="X49" s="1">
        <v>0</v>
      </c>
      <c r="Y49" s="1">
        <v>0</v>
      </c>
      <c r="Z49" s="1">
        <v>850.419921875</v>
      </c>
      <c r="AA49" s="1">
        <v>1282.8521728515625</v>
      </c>
      <c r="AB49" s="1">
        <v>1155.9189453125</v>
      </c>
      <c r="AC49">
        <v>-9999</v>
      </c>
      <c r="AD49">
        <f t="shared" si="203"/>
        <v>0.3370865795201789</v>
      </c>
      <c r="AE49">
        <f t="shared" si="204"/>
        <v>9.894610635994909E-2</v>
      </c>
      <c r="AF49" s="1">
        <v>-1</v>
      </c>
      <c r="AG49" s="1">
        <v>0.87</v>
      </c>
      <c r="AH49" s="1">
        <v>0.92</v>
      </c>
      <c r="AI49" s="1">
        <v>13.145540237426758</v>
      </c>
      <c r="AJ49">
        <f t="shared" si="205"/>
        <v>0.87657277011871326</v>
      </c>
      <c r="AK49">
        <f t="shared" si="206"/>
        <v>3.5207019624970883E-3</v>
      </c>
      <c r="AL49">
        <f t="shared" si="207"/>
        <v>0.2935332118555195</v>
      </c>
      <c r="AM49">
        <f t="shared" si="208"/>
        <v>1.5084926162396795</v>
      </c>
      <c r="AN49">
        <f t="shared" si="209"/>
        <v>-1</v>
      </c>
      <c r="AO49" s="1">
        <v>1619.165283203125</v>
      </c>
      <c r="AP49" s="1">
        <v>0.5</v>
      </c>
      <c r="AQ49">
        <f t="shared" si="210"/>
        <v>70.217905721946678</v>
      </c>
      <c r="AR49">
        <f t="shared" si="211"/>
        <v>1.4168266603110753</v>
      </c>
      <c r="AS49">
        <f t="shared" si="212"/>
        <v>2.5173272158983231</v>
      </c>
      <c r="AT49">
        <f t="shared" si="213"/>
        <v>27.316745758056641</v>
      </c>
      <c r="AU49" s="1">
        <v>1.75</v>
      </c>
      <c r="AV49">
        <f t="shared" si="214"/>
        <v>4.9836448431015015</v>
      </c>
      <c r="AW49" s="1">
        <v>1</v>
      </c>
      <c r="AX49">
        <f t="shared" si="215"/>
        <v>9.9672896862030029</v>
      </c>
      <c r="AY49" s="1">
        <v>26.763368606567383</v>
      </c>
      <c r="AZ49" s="1">
        <v>27.316745758056641</v>
      </c>
      <c r="BA49" s="1">
        <v>28.611797332763672</v>
      </c>
      <c r="BB49" s="1">
        <v>248.80125427246094</v>
      </c>
      <c r="BC49" s="1">
        <v>246.26643371582031</v>
      </c>
      <c r="BD49" s="1">
        <v>13.305755615234375</v>
      </c>
      <c r="BE49" s="1">
        <v>14.120473861694336</v>
      </c>
      <c r="BF49" s="1">
        <v>30.138994216918945</v>
      </c>
      <c r="BG49" s="1">
        <v>31.984420776367188</v>
      </c>
      <c r="BH49" s="1">
        <v>300.03448486328125</v>
      </c>
      <c r="BI49" s="7">
        <v>1619.165283203125</v>
      </c>
      <c r="BJ49" s="1">
        <v>21.452814102172852</v>
      </c>
      <c r="BK49" s="1">
        <v>79.95196533203125</v>
      </c>
      <c r="BL49" s="1">
        <v>3.2063231468200684</v>
      </c>
      <c r="BM49" s="1">
        <v>-0.10830813646316528</v>
      </c>
      <c r="BN49" s="1">
        <v>0.75</v>
      </c>
      <c r="BO49" s="1">
        <v>-1.355140209197998</v>
      </c>
      <c r="BP49" s="1">
        <v>7.355140209197998</v>
      </c>
      <c r="BQ49" s="1">
        <v>1</v>
      </c>
      <c r="BR49" s="1">
        <v>0</v>
      </c>
      <c r="BS49" s="1">
        <v>0.15999999642372131</v>
      </c>
      <c r="BT49" s="1">
        <v>111115</v>
      </c>
      <c r="BU49">
        <f t="shared" si="216"/>
        <v>1.7144827706473214</v>
      </c>
      <c r="BV49">
        <f t="shared" si="217"/>
        <v>1.4168266603110753E-3</v>
      </c>
      <c r="BW49">
        <f t="shared" si="218"/>
        <v>300.46674575805662</v>
      </c>
      <c r="BX49">
        <f t="shared" si="219"/>
        <v>299.91336860656736</v>
      </c>
      <c r="BY49">
        <f t="shared" si="220"/>
        <v>259.06643952191371</v>
      </c>
      <c r="BZ49">
        <f t="shared" si="221"/>
        <v>0.70985510935131557</v>
      </c>
      <c r="CA49">
        <f t="shared" si="222"/>
        <v>3.6462868525603618</v>
      </c>
      <c r="CB49">
        <f t="shared" si="223"/>
        <v>45.605969001734415</v>
      </c>
      <c r="CC49">
        <f t="shared" si="224"/>
        <v>31.485495140040079</v>
      </c>
      <c r="CD49">
        <f t="shared" si="225"/>
        <v>27.040057182312012</v>
      </c>
      <c r="CE49">
        <f t="shared" si="226"/>
        <v>3.5875888811474841</v>
      </c>
      <c r="CF49">
        <f t="shared" si="227"/>
        <v>4.3655519657871879E-2</v>
      </c>
      <c r="CG49">
        <f t="shared" si="228"/>
        <v>1.1289596366620389</v>
      </c>
      <c r="CH49">
        <f t="shared" si="229"/>
        <v>2.4586292444854454</v>
      </c>
      <c r="CI49">
        <f t="shared" si="230"/>
        <v>2.7301889262083597E-2</v>
      </c>
      <c r="CJ49">
        <f t="shared" si="231"/>
        <v>7.28463046511839</v>
      </c>
      <c r="CK49">
        <f t="shared" si="232"/>
        <v>0.36997566609274074</v>
      </c>
      <c r="CL49">
        <f t="shared" si="233"/>
        <v>29.148420671291319</v>
      </c>
      <c r="CM49">
        <f t="shared" si="234"/>
        <v>245.72506933745183</v>
      </c>
      <c r="CN49">
        <f t="shared" si="235"/>
        <v>4.7413121704150338E-3</v>
      </c>
      <c r="CO49">
        <f t="shared" si="236"/>
        <v>0</v>
      </c>
      <c r="CP49">
        <f t="shared" si="237"/>
        <v>1419.3161975774142</v>
      </c>
      <c r="CQ49">
        <f t="shared" si="238"/>
        <v>432.4322509765625</v>
      </c>
      <c r="CR49">
        <f t="shared" si="239"/>
        <v>9.894610635994909E-2</v>
      </c>
      <c r="CS49">
        <v>-9999</v>
      </c>
    </row>
    <row r="50" spans="1:97" x14ac:dyDescent="0.2">
      <c r="A50" t="s">
        <v>126</v>
      </c>
      <c r="B50" t="s">
        <v>128</v>
      </c>
      <c r="C50" t="s">
        <v>130</v>
      </c>
      <c r="D50">
        <v>2</v>
      </c>
      <c r="E50">
        <v>2</v>
      </c>
      <c r="F50" t="s">
        <v>134</v>
      </c>
      <c r="G50" t="s">
        <v>136</v>
      </c>
      <c r="H50" t="s">
        <v>146</v>
      </c>
      <c r="I50">
        <v>4</v>
      </c>
      <c r="J50" s="8">
        <v>20130619</v>
      </c>
      <c r="K50" s="10" t="s">
        <v>148</v>
      </c>
      <c r="L50" s="5" t="s">
        <v>141</v>
      </c>
      <c r="M50" s="5" t="s">
        <v>144</v>
      </c>
      <c r="N50" s="8">
        <v>0</v>
      </c>
      <c r="O50" s="1">
        <v>49</v>
      </c>
      <c r="P50" s="1" t="s">
        <v>119</v>
      </c>
      <c r="Q50" s="1">
        <v>17248.99999903515</v>
      </c>
      <c r="R50" s="1">
        <v>0</v>
      </c>
      <c r="S50">
        <f t="shared" si="200"/>
        <v>0.65028737611295728</v>
      </c>
      <c r="T50">
        <f t="shared" si="201"/>
        <v>4.4316698660325851E-2</v>
      </c>
      <c r="U50">
        <f t="shared" si="202"/>
        <v>72.229979635658481</v>
      </c>
      <c r="V50" s="1">
        <v>49</v>
      </c>
      <c r="W50" s="1">
        <v>49</v>
      </c>
      <c r="X50" s="1">
        <v>0</v>
      </c>
      <c r="Y50" s="1">
        <v>0</v>
      </c>
      <c r="Z50" s="1">
        <v>866.734375</v>
      </c>
      <c r="AA50" s="1">
        <v>1251.0159912109375</v>
      </c>
      <c r="AB50" s="1">
        <v>1141.603271484375</v>
      </c>
      <c r="AC50">
        <v>-9999</v>
      </c>
      <c r="AD50">
        <f t="shared" si="203"/>
        <v>0.30717562278238109</v>
      </c>
      <c r="AE50">
        <f t="shared" si="204"/>
        <v>8.745908964813072E-2</v>
      </c>
      <c r="AF50" s="1">
        <v>-1</v>
      </c>
      <c r="AG50" s="1">
        <v>0.87</v>
      </c>
      <c r="AH50" s="1">
        <v>0.92</v>
      </c>
      <c r="AI50" s="1">
        <v>7.9800500869750977</v>
      </c>
      <c r="AJ50">
        <f t="shared" si="205"/>
        <v>0.87399002504348744</v>
      </c>
      <c r="AK50">
        <f t="shared" si="206"/>
        <v>7.9677092571384415E-4</v>
      </c>
      <c r="AL50">
        <f t="shared" si="207"/>
        <v>0.28472015082424434</v>
      </c>
      <c r="AM50">
        <f t="shared" si="208"/>
        <v>1.4433672267941808</v>
      </c>
      <c r="AN50">
        <f t="shared" si="209"/>
        <v>-1</v>
      </c>
      <c r="AO50" s="1">
        <v>2369.84326171875</v>
      </c>
      <c r="AP50" s="1">
        <v>0.5</v>
      </c>
      <c r="AQ50">
        <f t="shared" si="210"/>
        <v>90.573480353422056</v>
      </c>
      <c r="AR50">
        <f t="shared" si="211"/>
        <v>1.4610786006943925</v>
      </c>
      <c r="AS50">
        <f t="shared" si="212"/>
        <v>2.5676074537630234</v>
      </c>
      <c r="AT50">
        <f t="shared" si="213"/>
        <v>27.564939498901367</v>
      </c>
      <c r="AU50" s="1">
        <v>1.75</v>
      </c>
      <c r="AV50">
        <f t="shared" si="214"/>
        <v>4.9836448431015015</v>
      </c>
      <c r="AW50" s="1">
        <v>1</v>
      </c>
      <c r="AX50">
        <f t="shared" si="215"/>
        <v>9.9672896862030029</v>
      </c>
      <c r="AY50" s="1">
        <v>26.759052276611328</v>
      </c>
      <c r="AZ50" s="1">
        <v>27.564939498901367</v>
      </c>
      <c r="BA50" s="1">
        <v>28.615251541137695</v>
      </c>
      <c r="BB50" s="1">
        <v>100.83159637451172</v>
      </c>
      <c r="BC50" s="1">
        <v>100.36679840087891</v>
      </c>
      <c r="BD50" s="1">
        <v>13.31922435760498</v>
      </c>
      <c r="BE50" s="1">
        <v>14.159310340881348</v>
      </c>
      <c r="BF50" s="1">
        <v>30.176601409912109</v>
      </c>
      <c r="BG50" s="1">
        <v>32.079940795898438</v>
      </c>
      <c r="BH50" s="1">
        <v>300.05068969726562</v>
      </c>
      <c r="BI50" s="7">
        <v>2369.84326171875</v>
      </c>
      <c r="BJ50" s="1">
        <v>20.664632797241211</v>
      </c>
      <c r="BK50" s="1">
        <v>79.950485229492188</v>
      </c>
      <c r="BL50" s="1">
        <v>2.7986006736755371</v>
      </c>
      <c r="BM50" s="1">
        <v>-0.10423880815505981</v>
      </c>
      <c r="BN50" s="1">
        <v>0.5</v>
      </c>
      <c r="BO50" s="1">
        <v>-1.355140209197998</v>
      </c>
      <c r="BP50" s="1">
        <v>7.355140209197998</v>
      </c>
      <c r="BQ50" s="1">
        <v>1</v>
      </c>
      <c r="BR50" s="1">
        <v>0</v>
      </c>
      <c r="BS50" s="1">
        <v>0.15999999642372131</v>
      </c>
      <c r="BT50" s="1">
        <v>111115</v>
      </c>
      <c r="BU50">
        <f t="shared" si="216"/>
        <v>1.7145753696986605</v>
      </c>
      <c r="BV50">
        <f t="shared" si="217"/>
        <v>1.4610786006943927E-3</v>
      </c>
      <c r="BW50">
        <f t="shared" si="218"/>
        <v>300.71493949890134</v>
      </c>
      <c r="BX50">
        <f t="shared" si="219"/>
        <v>299.90905227661131</v>
      </c>
      <c r="BY50">
        <f t="shared" si="220"/>
        <v>379.17491339978005</v>
      </c>
      <c r="BZ50">
        <f t="shared" si="221"/>
        <v>1.1398329550993553</v>
      </c>
      <c r="CA50">
        <f t="shared" si="222"/>
        <v>3.6996511860314536</v>
      </c>
      <c r="CB50">
        <f t="shared" si="223"/>
        <v>46.274280580184943</v>
      </c>
      <c r="CC50">
        <f t="shared" si="224"/>
        <v>32.114970239303595</v>
      </c>
      <c r="CD50">
        <f t="shared" si="225"/>
        <v>27.161995887756348</v>
      </c>
      <c r="CE50">
        <f t="shared" si="226"/>
        <v>3.6133550640867509</v>
      </c>
      <c r="CF50">
        <f t="shared" si="227"/>
        <v>4.4120529363946059E-2</v>
      </c>
      <c r="CG50">
        <f t="shared" si="228"/>
        <v>1.1320437322684302</v>
      </c>
      <c r="CH50">
        <f t="shared" si="229"/>
        <v>2.4813113318183206</v>
      </c>
      <c r="CI50">
        <f t="shared" si="230"/>
        <v>2.7592888594129863E-2</v>
      </c>
      <c r="CJ50">
        <f t="shared" si="231"/>
        <v>5.774821919987235</v>
      </c>
      <c r="CK50">
        <f t="shared" si="232"/>
        <v>0.7196600946376901</v>
      </c>
      <c r="CL50">
        <f t="shared" si="233"/>
        <v>28.753012834222712</v>
      </c>
      <c r="CM50">
        <f t="shared" si="234"/>
        <v>100.27872150280623</v>
      </c>
      <c r="CN50">
        <f t="shared" si="235"/>
        <v>1.8645751552372584E-3</v>
      </c>
      <c r="CO50">
        <f t="shared" si="236"/>
        <v>0</v>
      </c>
      <c r="CP50">
        <f t="shared" si="237"/>
        <v>2071.2193716587103</v>
      </c>
      <c r="CQ50">
        <f t="shared" si="238"/>
        <v>384.2816162109375</v>
      </c>
      <c r="CR50">
        <f t="shared" si="239"/>
        <v>8.745908964813072E-2</v>
      </c>
      <c r="CS50">
        <v>-9999</v>
      </c>
    </row>
    <row r="51" spans="1:97" x14ac:dyDescent="0.2">
      <c r="A51" t="s">
        <v>126</v>
      </c>
      <c r="B51" t="s">
        <v>128</v>
      </c>
      <c r="C51" t="s">
        <v>130</v>
      </c>
      <c r="D51">
        <v>2</v>
      </c>
      <c r="E51">
        <v>2</v>
      </c>
      <c r="F51" t="s">
        <v>134</v>
      </c>
      <c r="G51" t="s">
        <v>136</v>
      </c>
      <c r="H51" t="s">
        <v>146</v>
      </c>
      <c r="I51">
        <v>4</v>
      </c>
      <c r="J51" s="8">
        <v>20130619</v>
      </c>
      <c r="K51" s="10" t="s">
        <v>148</v>
      </c>
      <c r="L51" s="5" t="s">
        <v>141</v>
      </c>
      <c r="M51" s="5" t="s">
        <v>144</v>
      </c>
      <c r="N51" s="8">
        <v>0</v>
      </c>
      <c r="O51" s="1">
        <v>50</v>
      </c>
      <c r="P51" s="1" t="s">
        <v>120</v>
      </c>
      <c r="Q51" s="1">
        <v>17345.499998725019</v>
      </c>
      <c r="R51" s="1">
        <v>0</v>
      </c>
      <c r="S51">
        <f t="shared" si="200"/>
        <v>-0.55531790560378169</v>
      </c>
      <c r="T51">
        <f t="shared" si="201"/>
        <v>4.5217952743394955E-2</v>
      </c>
      <c r="U51">
        <f t="shared" si="202"/>
        <v>66.692531519346133</v>
      </c>
      <c r="V51" s="1">
        <v>50</v>
      </c>
      <c r="W51" s="1">
        <v>50</v>
      </c>
      <c r="X51" s="1">
        <v>0</v>
      </c>
      <c r="Y51" s="1">
        <v>0</v>
      </c>
      <c r="Z51" s="1">
        <v>870.797607421875</v>
      </c>
      <c r="AA51" s="1">
        <v>1253.670166015625</v>
      </c>
      <c r="AB51" s="1">
        <v>1143.63623046875</v>
      </c>
      <c r="AC51">
        <v>-9999</v>
      </c>
      <c r="AD51">
        <f t="shared" si="203"/>
        <v>0.30540134795628382</v>
      </c>
      <c r="AE51">
        <f t="shared" si="204"/>
        <v>8.7769445688080289E-2</v>
      </c>
      <c r="AF51" s="1">
        <v>-1</v>
      </c>
      <c r="AG51" s="1">
        <v>0.87</v>
      </c>
      <c r="AH51" s="1">
        <v>0.92</v>
      </c>
      <c r="AI51" s="1">
        <v>13.084112167358398</v>
      </c>
      <c r="AJ51">
        <f t="shared" si="205"/>
        <v>0.87654205608367919</v>
      </c>
      <c r="AK51">
        <f t="shared" si="206"/>
        <v>3.113220373351455E-4</v>
      </c>
      <c r="AL51">
        <f t="shared" si="207"/>
        <v>0.2873904986845176</v>
      </c>
      <c r="AM51">
        <f t="shared" si="208"/>
        <v>1.4396803061130368</v>
      </c>
      <c r="AN51">
        <f t="shared" si="209"/>
        <v>-1</v>
      </c>
      <c r="AO51" s="1">
        <v>1629.5474853515625</v>
      </c>
      <c r="AP51" s="1">
        <v>0.5</v>
      </c>
      <c r="AQ51">
        <f t="shared" si="210"/>
        <v>62.683485670746947</v>
      </c>
      <c r="AR51">
        <f t="shared" si="211"/>
        <v>1.4873770518137852</v>
      </c>
      <c r="AS51">
        <f t="shared" si="212"/>
        <v>2.5619655493249076</v>
      </c>
      <c r="AT51">
        <f t="shared" si="213"/>
        <v>27.543796539306641</v>
      </c>
      <c r="AU51" s="1">
        <v>1.75</v>
      </c>
      <c r="AV51">
        <f t="shared" si="214"/>
        <v>4.9836448431015015</v>
      </c>
      <c r="AW51" s="1">
        <v>1</v>
      </c>
      <c r="AX51">
        <f t="shared" si="215"/>
        <v>9.9672896862030029</v>
      </c>
      <c r="AY51" s="1">
        <v>26.774717330932617</v>
      </c>
      <c r="AZ51" s="1">
        <v>27.543796539306641</v>
      </c>
      <c r="BA51" s="1">
        <v>28.612899780273438</v>
      </c>
      <c r="BB51" s="1">
        <v>49.770252227783203</v>
      </c>
      <c r="BC51" s="1">
        <v>50.050746917724609</v>
      </c>
      <c r="BD51" s="1">
        <v>13.317654609680176</v>
      </c>
      <c r="BE51" s="1">
        <v>14.172948837280273</v>
      </c>
      <c r="BF51" s="1">
        <v>30.144699096679688</v>
      </c>
      <c r="BG51" s="1">
        <v>32.080669403076172</v>
      </c>
      <c r="BH51" s="1">
        <v>300.01593017578125</v>
      </c>
      <c r="BI51" s="7">
        <v>1629.5474853515625</v>
      </c>
      <c r="BJ51" s="1">
        <v>20.644224166870117</v>
      </c>
      <c r="BK51" s="1">
        <v>79.949012756347656</v>
      </c>
      <c r="BL51" s="1">
        <v>2.6829352378845215</v>
      </c>
      <c r="BM51" s="1">
        <v>-0.10630160570144653</v>
      </c>
      <c r="BN51" s="1">
        <v>0.75</v>
      </c>
      <c r="BO51" s="1">
        <v>-1.355140209197998</v>
      </c>
      <c r="BP51" s="1">
        <v>7.355140209197998</v>
      </c>
      <c r="BQ51" s="1">
        <v>1</v>
      </c>
      <c r="BR51" s="1">
        <v>0</v>
      </c>
      <c r="BS51" s="1">
        <v>0.15999999642372131</v>
      </c>
      <c r="BT51" s="1">
        <v>111115</v>
      </c>
      <c r="BU51">
        <f t="shared" si="216"/>
        <v>1.7143767438616071</v>
      </c>
      <c r="BV51">
        <f t="shared" si="217"/>
        <v>1.4873770518137853E-3</v>
      </c>
      <c r="BW51">
        <f t="shared" si="218"/>
        <v>300.69379653930662</v>
      </c>
      <c r="BX51">
        <f t="shared" si="219"/>
        <v>299.92471733093259</v>
      </c>
      <c r="BY51">
        <f t="shared" si="220"/>
        <v>260.72759182853406</v>
      </c>
      <c r="BZ51">
        <f t="shared" si="221"/>
        <v>0.69494491516955559</v>
      </c>
      <c r="CA51">
        <f t="shared" si="222"/>
        <v>3.6950788167116908</v>
      </c>
      <c r="CB51">
        <f t="shared" si="223"/>
        <v>46.217941777127386</v>
      </c>
      <c r="CC51">
        <f t="shared" si="224"/>
        <v>32.044992939847113</v>
      </c>
      <c r="CD51">
        <f t="shared" si="225"/>
        <v>27.159256935119629</v>
      </c>
      <c r="CE51">
        <f t="shared" si="226"/>
        <v>3.6127745428871374</v>
      </c>
      <c r="CF51">
        <f t="shared" si="227"/>
        <v>4.5013741837991936E-2</v>
      </c>
      <c r="CG51">
        <f t="shared" si="228"/>
        <v>1.1331132673867832</v>
      </c>
      <c r="CH51">
        <f t="shared" si="229"/>
        <v>2.4796612755003542</v>
      </c>
      <c r="CI51">
        <f t="shared" si="230"/>
        <v>2.8151864728962379E-2</v>
      </c>
      <c r="CJ51">
        <f t="shared" si="231"/>
        <v>5.3320020531933228</v>
      </c>
      <c r="CK51">
        <f t="shared" si="232"/>
        <v>1.3324982268292209</v>
      </c>
      <c r="CL51">
        <f t="shared" si="233"/>
        <v>28.829571625441709</v>
      </c>
      <c r="CM51">
        <f t="shared" si="234"/>
        <v>50.125960862153541</v>
      </c>
      <c r="CN51">
        <f t="shared" si="235"/>
        <v>-3.1938694159940116E-3</v>
      </c>
      <c r="CO51">
        <f t="shared" si="236"/>
        <v>0</v>
      </c>
      <c r="CP51">
        <f t="shared" si="237"/>
        <v>1428.3669032960477</v>
      </c>
      <c r="CQ51">
        <f t="shared" si="238"/>
        <v>382.87255859375</v>
      </c>
      <c r="CR51">
        <f t="shared" si="239"/>
        <v>8.7769445688080289E-2</v>
      </c>
      <c r="CS51">
        <v>-9999</v>
      </c>
    </row>
    <row r="52" spans="1:97" x14ac:dyDescent="0.2">
      <c r="A52" t="s">
        <v>126</v>
      </c>
      <c r="B52" t="s">
        <v>128</v>
      </c>
      <c r="C52" t="s">
        <v>130</v>
      </c>
      <c r="D52">
        <v>2</v>
      </c>
      <c r="E52">
        <v>2</v>
      </c>
      <c r="F52" t="s">
        <v>134</v>
      </c>
      <c r="G52" t="s">
        <v>136</v>
      </c>
      <c r="H52" t="s">
        <v>146</v>
      </c>
      <c r="I52">
        <v>4</v>
      </c>
      <c r="J52" s="8">
        <v>20130619</v>
      </c>
      <c r="K52" s="10" t="s">
        <v>148</v>
      </c>
      <c r="L52" s="5" t="s">
        <v>141</v>
      </c>
      <c r="M52" s="5" t="s">
        <v>144</v>
      </c>
      <c r="N52" s="8">
        <v>0</v>
      </c>
      <c r="O52" s="1">
        <v>51</v>
      </c>
      <c r="P52" s="1" t="s">
        <v>121</v>
      </c>
      <c r="Q52" s="1">
        <v>17511.499998518266</v>
      </c>
      <c r="R52" s="1">
        <v>0</v>
      </c>
      <c r="S52">
        <f t="shared" si="200"/>
        <v>7.8521072397789711</v>
      </c>
      <c r="T52">
        <f t="shared" si="201"/>
        <v>4.6612963195682165E-2</v>
      </c>
      <c r="U52">
        <f t="shared" si="202"/>
        <v>110.68274601816721</v>
      </c>
      <c r="V52" s="1">
        <v>51</v>
      </c>
      <c r="W52" s="1">
        <v>51</v>
      </c>
      <c r="X52" s="1">
        <v>0</v>
      </c>
      <c r="Y52" s="1">
        <v>0</v>
      </c>
      <c r="Z52" s="1">
        <v>844.5263671875</v>
      </c>
      <c r="AA52" s="1">
        <v>1316.9561767578125</v>
      </c>
      <c r="AB52" s="1">
        <v>1152.833984375</v>
      </c>
      <c r="AC52">
        <v>-9999</v>
      </c>
      <c r="AD52">
        <f t="shared" si="203"/>
        <v>0.35872857267990327</v>
      </c>
      <c r="AE52">
        <f t="shared" si="204"/>
        <v>0.12462236426641134</v>
      </c>
      <c r="AF52" s="1">
        <v>-1</v>
      </c>
      <c r="AG52" s="1">
        <v>0.87</v>
      </c>
      <c r="AH52" s="1">
        <v>0.92</v>
      </c>
      <c r="AI52" s="1">
        <v>7.9800500869750977</v>
      </c>
      <c r="AJ52">
        <f t="shared" si="205"/>
        <v>0.87399002504348744</v>
      </c>
      <c r="AK52">
        <f t="shared" si="206"/>
        <v>4.2703643737316598E-3</v>
      </c>
      <c r="AL52">
        <f t="shared" si="207"/>
        <v>0.34740016200943374</v>
      </c>
      <c r="AM52">
        <f t="shared" si="208"/>
        <v>1.5594020837308264</v>
      </c>
      <c r="AN52">
        <f t="shared" si="209"/>
        <v>-1</v>
      </c>
      <c r="AO52" s="1">
        <v>2371.78466796875</v>
      </c>
      <c r="AP52" s="1">
        <v>0.5</v>
      </c>
      <c r="AQ52">
        <f t="shared" si="210"/>
        <v>129.16585523088114</v>
      </c>
      <c r="AR52">
        <f t="shared" si="211"/>
        <v>1.4848394451990334</v>
      </c>
      <c r="AS52">
        <f t="shared" si="212"/>
        <v>2.4829016023709602</v>
      </c>
      <c r="AT52">
        <f t="shared" si="213"/>
        <v>27.156606674194336</v>
      </c>
      <c r="AU52" s="1">
        <v>1.75</v>
      </c>
      <c r="AV52">
        <f t="shared" si="214"/>
        <v>4.9836448431015015</v>
      </c>
      <c r="AW52" s="1">
        <v>1</v>
      </c>
      <c r="AX52">
        <f t="shared" si="215"/>
        <v>9.9672896862030029</v>
      </c>
      <c r="AY52" s="1">
        <v>26.739294052124023</v>
      </c>
      <c r="AZ52" s="1">
        <v>27.156606674194336</v>
      </c>
      <c r="BA52" s="1">
        <v>28.611289978027344</v>
      </c>
      <c r="BB52" s="1">
        <v>399.12667846679688</v>
      </c>
      <c r="BC52" s="1">
        <v>394.20523071289062</v>
      </c>
      <c r="BD52" s="1">
        <v>13.270894050598145</v>
      </c>
      <c r="BE52" s="1">
        <v>14.124748229980469</v>
      </c>
      <c r="BF52" s="1">
        <v>30.1029052734375</v>
      </c>
      <c r="BG52" s="1">
        <v>32.03973388671875</v>
      </c>
      <c r="BH52" s="1">
        <v>300.02386474609375</v>
      </c>
      <c r="BI52" s="7">
        <v>2371.78466796875</v>
      </c>
      <c r="BJ52" s="1">
        <v>21.086395263671875</v>
      </c>
      <c r="BK52" s="1">
        <v>79.952667236328125</v>
      </c>
      <c r="BL52" s="1">
        <v>3.6768622398376465</v>
      </c>
      <c r="BM52" s="1">
        <v>-0.10180884599685669</v>
      </c>
      <c r="BN52" s="1">
        <v>0.75</v>
      </c>
      <c r="BO52" s="1">
        <v>-1.355140209197998</v>
      </c>
      <c r="BP52" s="1">
        <v>7.355140209197998</v>
      </c>
      <c r="BQ52" s="1">
        <v>1</v>
      </c>
      <c r="BR52" s="1">
        <v>0</v>
      </c>
      <c r="BS52" s="1">
        <v>0.15999999642372131</v>
      </c>
      <c r="BT52" s="1">
        <v>111115</v>
      </c>
      <c r="BU52">
        <f t="shared" si="216"/>
        <v>1.7144220842633928</v>
      </c>
      <c r="BV52">
        <f t="shared" si="217"/>
        <v>1.4848394451990334E-3</v>
      </c>
      <c r="BW52">
        <f t="shared" si="218"/>
        <v>300.30660667419431</v>
      </c>
      <c r="BX52">
        <f t="shared" si="219"/>
        <v>299.889294052124</v>
      </c>
      <c r="BY52">
        <f t="shared" si="220"/>
        <v>379.48553839283704</v>
      </c>
      <c r="BZ52">
        <f t="shared" si="221"/>
        <v>1.1542549944984617</v>
      </c>
      <c r="CA52">
        <f t="shared" si="222"/>
        <v>3.6122128973995031</v>
      </c>
      <c r="CB52">
        <f t="shared" si="223"/>
        <v>45.179392036069821</v>
      </c>
      <c r="CC52">
        <f t="shared" si="224"/>
        <v>31.054643806089352</v>
      </c>
      <c r="CD52">
        <f t="shared" si="225"/>
        <v>26.94795036315918</v>
      </c>
      <c r="CE52">
        <f t="shared" si="226"/>
        <v>3.5682327751618139</v>
      </c>
      <c r="CF52">
        <f t="shared" si="227"/>
        <v>4.6395988014880658E-2</v>
      </c>
      <c r="CG52">
        <f t="shared" si="228"/>
        <v>1.1293112950285431</v>
      </c>
      <c r="CH52">
        <f t="shared" si="229"/>
        <v>2.4389214801332706</v>
      </c>
      <c r="CI52">
        <f t="shared" si="230"/>
        <v>2.9016908624603991E-2</v>
      </c>
      <c r="CJ52">
        <f t="shared" si="231"/>
        <v>8.8493807611935438</v>
      </c>
      <c r="CK52">
        <f t="shared" si="232"/>
        <v>0.28077442254636181</v>
      </c>
      <c r="CL52">
        <f t="shared" si="233"/>
        <v>29.492973142321667</v>
      </c>
      <c r="CM52">
        <f t="shared" si="234"/>
        <v>393.14171745026567</v>
      </c>
      <c r="CN52">
        <f t="shared" si="235"/>
        <v>5.8905472925988057E-3</v>
      </c>
      <c r="CO52">
        <f t="shared" si="236"/>
        <v>0</v>
      </c>
      <c r="CP52">
        <f t="shared" si="237"/>
        <v>2072.9161413557672</v>
      </c>
      <c r="CQ52">
        <f t="shared" si="238"/>
        <v>472.4298095703125</v>
      </c>
      <c r="CR52">
        <f t="shared" si="239"/>
        <v>0.12462236426641134</v>
      </c>
      <c r="CS52">
        <v>-9999</v>
      </c>
    </row>
    <row r="53" spans="1:97" x14ac:dyDescent="0.2">
      <c r="A53" t="s">
        <v>126</v>
      </c>
      <c r="B53" t="s">
        <v>128</v>
      </c>
      <c r="C53" t="s">
        <v>130</v>
      </c>
      <c r="D53">
        <v>2</v>
      </c>
      <c r="E53">
        <v>2</v>
      </c>
      <c r="F53" t="s">
        <v>134</v>
      </c>
      <c r="G53" t="s">
        <v>136</v>
      </c>
      <c r="H53" t="s">
        <v>146</v>
      </c>
      <c r="I53">
        <v>4</v>
      </c>
      <c r="J53" s="8">
        <v>20130619</v>
      </c>
      <c r="K53" s="10" t="s">
        <v>148</v>
      </c>
      <c r="L53" s="5" t="s">
        <v>141</v>
      </c>
      <c r="M53" s="5" t="s">
        <v>144</v>
      </c>
      <c r="N53" s="8">
        <v>0</v>
      </c>
      <c r="O53" s="1">
        <v>52</v>
      </c>
      <c r="P53" s="1" t="s">
        <v>122</v>
      </c>
      <c r="Q53" s="1">
        <v>17678.499999620952</v>
      </c>
      <c r="R53" s="1">
        <v>0</v>
      </c>
      <c r="S53">
        <f t="shared" si="200"/>
        <v>17.155203876011473</v>
      </c>
      <c r="T53">
        <f t="shared" si="201"/>
        <v>4.7274266495188816E-2</v>
      </c>
      <c r="U53">
        <f t="shared" si="202"/>
        <v>277.16855261225624</v>
      </c>
      <c r="V53" s="1">
        <v>52</v>
      </c>
      <c r="W53" s="1">
        <v>52</v>
      </c>
      <c r="X53" s="1">
        <v>0</v>
      </c>
      <c r="Y53" s="1">
        <v>0</v>
      </c>
      <c r="Z53" s="1">
        <v>836.144775390625</v>
      </c>
      <c r="AA53" s="1">
        <v>1413.3714599609375</v>
      </c>
      <c r="AB53" s="1">
        <v>1183.1873779296875</v>
      </c>
      <c r="AC53">
        <v>-9999</v>
      </c>
      <c r="AD53">
        <f t="shared" si="203"/>
        <v>0.40840408974033321</v>
      </c>
      <c r="AE53">
        <f t="shared" si="204"/>
        <v>0.16286170235644334</v>
      </c>
      <c r="AF53" s="1">
        <v>-1</v>
      </c>
      <c r="AG53" s="1">
        <v>0.87</v>
      </c>
      <c r="AH53" s="1">
        <v>0.92</v>
      </c>
      <c r="AI53" s="1">
        <v>8.0050029754638672</v>
      </c>
      <c r="AJ53">
        <f t="shared" si="205"/>
        <v>0.87400250148773195</v>
      </c>
      <c r="AK53">
        <f t="shared" si="206"/>
        <v>8.7706695510468436E-3</v>
      </c>
      <c r="AL53">
        <f t="shared" si="207"/>
        <v>0.39877588507987816</v>
      </c>
      <c r="AM53">
        <f t="shared" si="208"/>
        <v>1.6903429903040981</v>
      </c>
      <c r="AN53">
        <f t="shared" si="209"/>
        <v>-1</v>
      </c>
      <c r="AO53" s="1">
        <v>2368.403564453125</v>
      </c>
      <c r="AP53" s="1">
        <v>0.5</v>
      </c>
      <c r="AQ53">
        <f t="shared" si="210"/>
        <v>168.5610997351173</v>
      </c>
      <c r="AR53">
        <f t="shared" si="211"/>
        <v>1.4718650830446591</v>
      </c>
      <c r="AS53">
        <f t="shared" si="212"/>
        <v>2.4279052392540326</v>
      </c>
      <c r="AT53">
        <f t="shared" si="213"/>
        <v>26.863189697265625</v>
      </c>
      <c r="AU53" s="1">
        <v>1.75</v>
      </c>
      <c r="AV53">
        <f t="shared" si="214"/>
        <v>4.9836448431015015</v>
      </c>
      <c r="AW53" s="1">
        <v>1</v>
      </c>
      <c r="AX53">
        <f t="shared" si="215"/>
        <v>9.9672896862030029</v>
      </c>
      <c r="AY53" s="1">
        <v>26.650634765625</v>
      </c>
      <c r="AZ53" s="1">
        <v>26.863189697265625</v>
      </c>
      <c r="BA53" s="1">
        <v>28.610967636108398</v>
      </c>
      <c r="BB53" s="1">
        <v>900.08697509765625</v>
      </c>
      <c r="BC53" s="1">
        <v>889.3177490234375</v>
      </c>
      <c r="BD53" s="1">
        <v>13.194919586181641</v>
      </c>
      <c r="BE53" s="1">
        <v>14.04133129119873</v>
      </c>
      <c r="BF53" s="1">
        <v>30.085952758789062</v>
      </c>
      <c r="BG53" s="1">
        <v>32.015869140625</v>
      </c>
      <c r="BH53" s="1">
        <v>300.042724609375</v>
      </c>
      <c r="BI53" s="7">
        <v>2368.403564453125</v>
      </c>
      <c r="BJ53" s="1">
        <v>20.076072692871094</v>
      </c>
      <c r="BK53" s="1">
        <v>79.949386596679688</v>
      </c>
      <c r="BL53" s="1">
        <v>4.8012518882751465</v>
      </c>
      <c r="BM53" s="1">
        <v>-0.1036561131477356</v>
      </c>
      <c r="BN53" s="1">
        <v>0.5</v>
      </c>
      <c r="BO53" s="1">
        <v>-1.355140209197998</v>
      </c>
      <c r="BP53" s="1">
        <v>7.355140209197998</v>
      </c>
      <c r="BQ53" s="1">
        <v>1</v>
      </c>
      <c r="BR53" s="1">
        <v>0</v>
      </c>
      <c r="BS53" s="1">
        <v>0.15999999642372131</v>
      </c>
      <c r="BT53" s="1">
        <v>111115</v>
      </c>
      <c r="BU53">
        <f t="shared" si="216"/>
        <v>1.7145298549107142</v>
      </c>
      <c r="BV53">
        <f t="shared" si="217"/>
        <v>1.4718650830446592E-3</v>
      </c>
      <c r="BW53">
        <f t="shared" si="218"/>
        <v>300.0131896972656</v>
      </c>
      <c r="BX53">
        <f t="shared" si="219"/>
        <v>299.80063476562498</v>
      </c>
      <c r="BY53">
        <f t="shared" si="220"/>
        <v>378.94456184242881</v>
      </c>
      <c r="BZ53">
        <f t="shared" si="221"/>
        <v>1.1634411879203947</v>
      </c>
      <c r="CA53">
        <f t="shared" si="222"/>
        <v>3.5505010629861355</v>
      </c>
      <c r="CB53">
        <f t="shared" si="223"/>
        <v>44.409359647714773</v>
      </c>
      <c r="CC53">
        <f t="shared" si="224"/>
        <v>30.368028356516042</v>
      </c>
      <c r="CD53">
        <f t="shared" si="225"/>
        <v>26.756912231445312</v>
      </c>
      <c r="CE53">
        <f t="shared" si="226"/>
        <v>3.5283768192011826</v>
      </c>
      <c r="CF53">
        <f t="shared" si="227"/>
        <v>4.7051105877990308E-2</v>
      </c>
      <c r="CG53">
        <f t="shared" si="228"/>
        <v>1.122595823732103</v>
      </c>
      <c r="CH53">
        <f t="shared" si="229"/>
        <v>2.4057809954690796</v>
      </c>
      <c r="CI53">
        <f t="shared" si="230"/>
        <v>2.942690966554078E-2</v>
      </c>
      <c r="CJ53">
        <f t="shared" si="231"/>
        <v>22.159455765239429</v>
      </c>
      <c r="CK53">
        <f t="shared" si="232"/>
        <v>0.31166425376825757</v>
      </c>
      <c r="CL53">
        <f t="shared" si="233"/>
        <v>29.891820067303787</v>
      </c>
      <c r="CM53">
        <f t="shared" si="234"/>
        <v>886.9941960856039</v>
      </c>
      <c r="CN53">
        <f t="shared" si="235"/>
        <v>5.7813260756686734E-3</v>
      </c>
      <c r="CO53">
        <f t="shared" si="236"/>
        <v>0</v>
      </c>
      <c r="CP53">
        <f t="shared" si="237"/>
        <v>2069.9906398644921</v>
      </c>
      <c r="CQ53">
        <f t="shared" si="238"/>
        <v>577.2266845703125</v>
      </c>
      <c r="CR53">
        <f t="shared" si="239"/>
        <v>0.16286170235644334</v>
      </c>
      <c r="CS53">
        <v>-9999</v>
      </c>
    </row>
    <row r="54" spans="1:97" x14ac:dyDescent="0.2">
      <c r="A54" t="s">
        <v>126</v>
      </c>
      <c r="B54" t="s">
        <v>128</v>
      </c>
      <c r="C54" t="s">
        <v>130</v>
      </c>
      <c r="D54">
        <v>2</v>
      </c>
      <c r="E54">
        <v>2</v>
      </c>
      <c r="F54" t="s">
        <v>134</v>
      </c>
      <c r="G54" t="s">
        <v>136</v>
      </c>
      <c r="H54" t="s">
        <v>146</v>
      </c>
      <c r="I54">
        <v>4</v>
      </c>
      <c r="J54" s="8">
        <v>20130619</v>
      </c>
      <c r="K54" s="10" t="s">
        <v>148</v>
      </c>
      <c r="L54" s="5" t="s">
        <v>141</v>
      </c>
      <c r="M54" s="5" t="s">
        <v>144</v>
      </c>
      <c r="N54" s="8">
        <v>0</v>
      </c>
      <c r="O54" s="1">
        <v>53</v>
      </c>
      <c r="P54" s="1" t="s">
        <v>123</v>
      </c>
      <c r="Q54" s="1">
        <v>17816.999999655411</v>
      </c>
      <c r="R54" s="1">
        <v>0</v>
      </c>
      <c r="S54">
        <f t="shared" si="200"/>
        <v>21.619411166419216</v>
      </c>
      <c r="T54">
        <f t="shared" si="201"/>
        <v>4.4282216207429018E-2</v>
      </c>
      <c r="U54">
        <f t="shared" si="202"/>
        <v>362.23634589062863</v>
      </c>
      <c r="V54" s="1">
        <v>53</v>
      </c>
      <c r="W54" s="1">
        <v>53</v>
      </c>
      <c r="X54" s="1">
        <v>0</v>
      </c>
      <c r="Y54" s="1">
        <v>0</v>
      </c>
      <c r="Z54" s="1">
        <v>840.49462890625</v>
      </c>
      <c r="AA54" s="1">
        <v>1446.4835205078125</v>
      </c>
      <c r="AB54" s="1">
        <v>1215.52685546875</v>
      </c>
      <c r="AC54">
        <v>-9999</v>
      </c>
      <c r="AD54">
        <f t="shared" si="203"/>
        <v>0.41893936779094437</v>
      </c>
      <c r="AE54">
        <f t="shared" si="204"/>
        <v>0.15966767803754947</v>
      </c>
      <c r="AF54" s="1">
        <v>-1</v>
      </c>
      <c r="AG54" s="1">
        <v>0.87</v>
      </c>
      <c r="AH54" s="1">
        <v>0.92</v>
      </c>
      <c r="AI54" s="1">
        <v>13.145540237426758</v>
      </c>
      <c r="AJ54">
        <f t="shared" si="205"/>
        <v>0.87657277011871326</v>
      </c>
      <c r="AK54">
        <f t="shared" si="206"/>
        <v>1.5914185259965217E-2</v>
      </c>
      <c r="AL54">
        <f t="shared" si="207"/>
        <v>0.38112359523401368</v>
      </c>
      <c r="AM54">
        <f t="shared" si="208"/>
        <v>1.7209907960865214</v>
      </c>
      <c r="AN54">
        <f t="shared" si="209"/>
        <v>-1</v>
      </c>
      <c r="AO54" s="1">
        <v>1621.469970703125</v>
      </c>
      <c r="AP54" s="1">
        <v>0.5</v>
      </c>
      <c r="AQ54">
        <f t="shared" si="210"/>
        <v>113.47074325584008</v>
      </c>
      <c r="AR54">
        <f t="shared" si="211"/>
        <v>1.4369864530172085</v>
      </c>
      <c r="AS54">
        <f t="shared" si="212"/>
        <v>2.5285157462496182</v>
      </c>
      <c r="AT54">
        <f t="shared" si="213"/>
        <v>27.295196533203125</v>
      </c>
      <c r="AU54" s="1">
        <v>1.75</v>
      </c>
      <c r="AV54">
        <f t="shared" si="214"/>
        <v>4.9836448431015015</v>
      </c>
      <c r="AW54" s="1">
        <v>1</v>
      </c>
      <c r="AX54">
        <f t="shared" si="215"/>
        <v>9.9672896862030029</v>
      </c>
      <c r="AY54" s="1">
        <v>26.622369766235352</v>
      </c>
      <c r="AZ54" s="1">
        <v>27.295196533203125</v>
      </c>
      <c r="BA54" s="1">
        <v>28.61102294921875</v>
      </c>
      <c r="BB54" s="1">
        <v>1200.326904296875</v>
      </c>
      <c r="BC54" s="1">
        <v>1186.7227783203125</v>
      </c>
      <c r="BD54" s="1">
        <v>13.096591949462891</v>
      </c>
      <c r="BE54" s="1">
        <v>13.923044204711914</v>
      </c>
      <c r="BF54" s="1">
        <v>29.912332534790039</v>
      </c>
      <c r="BG54" s="1">
        <v>31.799930572509766</v>
      </c>
      <c r="BH54" s="1">
        <v>300.04318237304688</v>
      </c>
      <c r="BI54" s="7">
        <v>1621.469970703125</v>
      </c>
      <c r="BJ54" s="1">
        <v>17.757804870605469</v>
      </c>
      <c r="BK54" s="1">
        <v>79.95159912109375</v>
      </c>
      <c r="BL54" s="1">
        <v>5.4017157554626465</v>
      </c>
      <c r="BM54" s="1">
        <v>-0.1089518666267395</v>
      </c>
      <c r="BN54" s="1">
        <v>0.5</v>
      </c>
      <c r="BO54" s="1">
        <v>-1.355140209197998</v>
      </c>
      <c r="BP54" s="1">
        <v>7.355140209197998</v>
      </c>
      <c r="BQ54" s="1">
        <v>1</v>
      </c>
      <c r="BR54" s="1">
        <v>0</v>
      </c>
      <c r="BS54" s="1">
        <v>0.15999999642372131</v>
      </c>
      <c r="BT54" s="1">
        <v>111115</v>
      </c>
      <c r="BU54">
        <f t="shared" si="216"/>
        <v>1.7145324707031249</v>
      </c>
      <c r="BV54">
        <f t="shared" si="217"/>
        <v>1.4369864530172085E-3</v>
      </c>
      <c r="BW54">
        <f t="shared" si="218"/>
        <v>300.4451965332031</v>
      </c>
      <c r="BX54">
        <f t="shared" si="219"/>
        <v>299.77236976623533</v>
      </c>
      <c r="BY54">
        <f t="shared" si="220"/>
        <v>259.4351895136715</v>
      </c>
      <c r="BZ54">
        <f t="shared" si="221"/>
        <v>0.70274442939491022</v>
      </c>
      <c r="CA54">
        <f t="shared" si="222"/>
        <v>3.641685395050013</v>
      </c>
      <c r="CB54">
        <f t="shared" si="223"/>
        <v>45.548624856575529</v>
      </c>
      <c r="CC54">
        <f t="shared" si="224"/>
        <v>31.625580651863615</v>
      </c>
      <c r="CD54">
        <f t="shared" si="225"/>
        <v>26.958783149719238</v>
      </c>
      <c r="CE54">
        <f t="shared" si="226"/>
        <v>3.5705045278471861</v>
      </c>
      <c r="CF54">
        <f t="shared" si="227"/>
        <v>4.4086351393056625E-2</v>
      </c>
      <c r="CG54">
        <f t="shared" si="228"/>
        <v>1.1131696488003946</v>
      </c>
      <c r="CH54">
        <f t="shared" si="229"/>
        <v>2.4573348790467913</v>
      </c>
      <c r="CI54">
        <f t="shared" si="230"/>
        <v>2.7571500162001994E-2</v>
      </c>
      <c r="CJ54">
        <f t="shared" si="231"/>
        <v>28.961375113737397</v>
      </c>
      <c r="CK54">
        <f t="shared" si="232"/>
        <v>0.30524091431306138</v>
      </c>
      <c r="CL54">
        <f t="shared" si="233"/>
        <v>28.75603920227978</v>
      </c>
      <c r="CM54">
        <f t="shared" si="234"/>
        <v>1183.7945795828898</v>
      </c>
      <c r="CN54">
        <f t="shared" si="235"/>
        <v>5.2516597537624159E-3</v>
      </c>
      <c r="CO54">
        <f t="shared" si="236"/>
        <v>0</v>
      </c>
      <c r="CP54">
        <f t="shared" si="237"/>
        <v>1421.336423883547</v>
      </c>
      <c r="CQ54">
        <f t="shared" si="238"/>
        <v>605.9888916015625</v>
      </c>
      <c r="CR54">
        <f t="shared" si="239"/>
        <v>0.15966767803754947</v>
      </c>
      <c r="CS54">
        <v>-9999</v>
      </c>
    </row>
    <row r="55" spans="1:97" x14ac:dyDescent="0.2">
      <c r="A55" t="s">
        <v>126</v>
      </c>
      <c r="B55" t="s">
        <v>128</v>
      </c>
      <c r="C55" t="s">
        <v>130</v>
      </c>
      <c r="D55">
        <v>2</v>
      </c>
      <c r="E55">
        <v>2</v>
      </c>
      <c r="F55" t="s">
        <v>134</v>
      </c>
      <c r="G55" t="s">
        <v>136</v>
      </c>
      <c r="H55" t="s">
        <v>146</v>
      </c>
      <c r="I55">
        <v>4</v>
      </c>
      <c r="J55" s="8">
        <v>20130619</v>
      </c>
      <c r="K55" s="10" t="s">
        <v>148</v>
      </c>
      <c r="L55" s="5" t="s">
        <v>141</v>
      </c>
      <c r="M55" s="5" t="s">
        <v>144</v>
      </c>
      <c r="N55" s="8">
        <v>0</v>
      </c>
      <c r="O55" s="1">
        <v>54</v>
      </c>
      <c r="P55" s="1" t="s">
        <v>124</v>
      </c>
      <c r="Q55" s="1">
        <v>17949.499999552034</v>
      </c>
      <c r="R55" s="1">
        <v>0</v>
      </c>
      <c r="S55">
        <f t="shared" si="200"/>
        <v>23.766372590114948</v>
      </c>
      <c r="T55">
        <f t="shared" si="201"/>
        <v>4.1826930045589711E-2</v>
      </c>
      <c r="U55">
        <f t="shared" si="202"/>
        <v>521.18220295996252</v>
      </c>
      <c r="V55" s="1">
        <v>54</v>
      </c>
      <c r="W55" s="1">
        <v>54</v>
      </c>
      <c r="X55" s="1">
        <v>0</v>
      </c>
      <c r="Y55" s="1">
        <v>0</v>
      </c>
      <c r="Z55" s="1">
        <v>843.17041015625</v>
      </c>
      <c r="AA55" s="1">
        <v>1461.97509765625</v>
      </c>
      <c r="AB55" s="1">
        <v>1215.953125</v>
      </c>
      <c r="AC55">
        <v>-9999</v>
      </c>
      <c r="AD55">
        <f t="shared" si="203"/>
        <v>0.42326622969982886</v>
      </c>
      <c r="AE55">
        <f t="shared" si="204"/>
        <v>0.16828054940925979</v>
      </c>
      <c r="AF55" s="1">
        <v>-1</v>
      </c>
      <c r="AG55" s="1">
        <v>0.87</v>
      </c>
      <c r="AH55" s="1">
        <v>0.92</v>
      </c>
      <c r="AI55" s="1">
        <v>13.145540237426758</v>
      </c>
      <c r="AJ55">
        <f t="shared" si="205"/>
        <v>0.87657277011871326</v>
      </c>
      <c r="AK55">
        <f t="shared" si="206"/>
        <v>1.7420044803484448E-2</v>
      </c>
      <c r="AL55">
        <f t="shared" si="207"/>
        <v>0.39757612963500699</v>
      </c>
      <c r="AM55">
        <f t="shared" si="208"/>
        <v>1.7339022812545424</v>
      </c>
      <c r="AN55">
        <f t="shared" si="209"/>
        <v>-1</v>
      </c>
      <c r="AO55" s="1">
        <v>1621.904052734375</v>
      </c>
      <c r="AP55" s="1">
        <v>0.5</v>
      </c>
      <c r="AQ55">
        <f t="shared" si="210"/>
        <v>119.62365290545436</v>
      </c>
      <c r="AR55">
        <f t="shared" si="211"/>
        <v>1.3458507528419674</v>
      </c>
      <c r="AS55">
        <f t="shared" si="212"/>
        <v>2.5071982568433548</v>
      </c>
      <c r="AT55">
        <f t="shared" si="213"/>
        <v>27.139663696289062</v>
      </c>
      <c r="AU55" s="1">
        <v>1.75</v>
      </c>
      <c r="AV55">
        <f t="shared" si="214"/>
        <v>4.9836448431015015</v>
      </c>
      <c r="AW55" s="1">
        <v>1</v>
      </c>
      <c r="AX55">
        <f t="shared" si="215"/>
        <v>9.9672896862030029</v>
      </c>
      <c r="AY55" s="1">
        <v>26.587064743041992</v>
      </c>
      <c r="AZ55" s="1">
        <v>27.139663696289062</v>
      </c>
      <c r="BA55" s="1">
        <v>28.614463806152344</v>
      </c>
      <c r="BB55" s="1">
        <v>1500.4468994140625</v>
      </c>
      <c r="BC55" s="1">
        <v>1485.4189453125</v>
      </c>
      <c r="BD55" s="1">
        <v>13.002408027648926</v>
      </c>
      <c r="BE55" s="1">
        <v>13.776572227478027</v>
      </c>
      <c r="BF55" s="1">
        <v>29.758148193359375</v>
      </c>
      <c r="BG55" s="1">
        <v>31.529949188232422</v>
      </c>
      <c r="BH55" s="1">
        <v>300.03863525390625</v>
      </c>
      <c r="BI55" s="7">
        <v>1621.904052734375</v>
      </c>
      <c r="BJ55" s="1">
        <v>16.916048049926758</v>
      </c>
      <c r="BK55" s="1">
        <v>79.949195861816406</v>
      </c>
      <c r="BL55" s="1">
        <v>6.3206610679626465</v>
      </c>
      <c r="BM55" s="1">
        <v>-0.11236220598220825</v>
      </c>
      <c r="BN55" s="1">
        <v>0.5</v>
      </c>
      <c r="BO55" s="1">
        <v>-1.355140209197998</v>
      </c>
      <c r="BP55" s="1">
        <v>7.355140209197998</v>
      </c>
      <c r="BQ55" s="1">
        <v>1</v>
      </c>
      <c r="BR55" s="1">
        <v>0</v>
      </c>
      <c r="BS55" s="1">
        <v>0.15999999642372131</v>
      </c>
      <c r="BT55" s="1">
        <v>111115</v>
      </c>
      <c r="BU55">
        <f t="shared" si="216"/>
        <v>1.7145064871651787</v>
      </c>
      <c r="BV55">
        <f t="shared" si="217"/>
        <v>1.3458507528419674E-3</v>
      </c>
      <c r="BW55">
        <f t="shared" si="218"/>
        <v>300.28966369628904</v>
      </c>
      <c r="BX55">
        <f t="shared" si="219"/>
        <v>299.73706474304197</v>
      </c>
      <c r="BY55">
        <f t="shared" si="220"/>
        <v>259.5046426371191</v>
      </c>
      <c r="BZ55">
        <f t="shared" si="221"/>
        <v>0.72330905507678922</v>
      </c>
      <c r="CA55">
        <f t="shared" si="222"/>
        <v>3.608624128162456</v>
      </c>
      <c r="CB55">
        <f t="shared" si="223"/>
        <v>45.136465592469186</v>
      </c>
      <c r="CC55">
        <f t="shared" si="224"/>
        <v>31.359893364991159</v>
      </c>
      <c r="CD55">
        <f t="shared" si="225"/>
        <v>26.863364219665527</v>
      </c>
      <c r="CE55">
        <f t="shared" si="226"/>
        <v>3.5505374934447698</v>
      </c>
      <c r="CF55">
        <f t="shared" si="227"/>
        <v>4.1652140187092249E-2</v>
      </c>
      <c r="CG55">
        <f t="shared" si="228"/>
        <v>1.1014258713191012</v>
      </c>
      <c r="CH55">
        <f t="shared" si="229"/>
        <v>2.4491116221256686</v>
      </c>
      <c r="CI55">
        <f t="shared" si="230"/>
        <v>2.6048235168744476E-2</v>
      </c>
      <c r="CJ55">
        <f t="shared" si="231"/>
        <v>41.668098024138992</v>
      </c>
      <c r="CK55">
        <f t="shared" si="232"/>
        <v>0.35086546095607868</v>
      </c>
      <c r="CL55">
        <f t="shared" si="233"/>
        <v>28.712503529192745</v>
      </c>
      <c r="CM55">
        <f t="shared" si="234"/>
        <v>1482.1999555964624</v>
      </c>
      <c r="CN55">
        <f t="shared" si="235"/>
        <v>4.6039136237538145E-3</v>
      </c>
      <c r="CO55">
        <f t="shared" si="236"/>
        <v>0</v>
      </c>
      <c r="CP55">
        <f t="shared" si="237"/>
        <v>1421.7169283721387</v>
      </c>
      <c r="CQ55">
        <f t="shared" si="238"/>
        <v>618.8046875</v>
      </c>
      <c r="CR55">
        <f t="shared" si="239"/>
        <v>0.16828054940925979</v>
      </c>
      <c r="CS55">
        <v>-9999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Illinois at Urbana - Champaign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Serbin</dc:creator>
  <cp:lastModifiedBy>Microsoft Office User</cp:lastModifiedBy>
  <dcterms:created xsi:type="dcterms:W3CDTF">2013-06-22T15:56:56Z</dcterms:created>
  <dcterms:modified xsi:type="dcterms:W3CDTF">2022-09-26T14:12:48Z</dcterms:modified>
</cp:coreProperties>
</file>